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60" windowWidth="19200" windowHeight="5430"/>
  </bookViews>
  <sheets>
    <sheet name="Explanation" sheetId="64" r:id="rId1"/>
    <sheet name="input" sheetId="8" r:id="rId2"/>
    <sheet name="Volumes by Gen" sheetId="6" r:id="rId3"/>
    <sheet name="Total annual demand" sheetId="5" r:id="rId4"/>
    <sheet name="Summary" sheetId="31" r:id="rId5"/>
    <sheet name="winter" sheetId="33" r:id="rId6"/>
    <sheet name="S2 Low investment scenario" sheetId="52" r:id="rId7"/>
    <sheet name="S1b (Huntly goes)" sheetId="51" r:id="rId8"/>
    <sheet name="S1a (Huntly stays)" sheetId="50" r:id="rId9"/>
    <sheet name="Project list_gen-S1a)Huntlystay" sheetId="24" r:id="rId10"/>
    <sheet name="Project schedule_S1a)Huntlystay" sheetId="25" r:id="rId11"/>
    <sheet name="Project schedule_S1b)Huntlygoes" sheetId="20" r:id="rId12"/>
    <sheet name="Project list_gen-S1b)Huntlygoes" sheetId="16" r:id="rId13"/>
    <sheet name="Project schedule_S2a)_Low_Inv" sheetId="56" r:id="rId14"/>
    <sheet name="Project list_gen-S2a)_Low_Inv" sheetId="57" r:id="rId15"/>
    <sheet name="Project schedule_S2b)_Low_Inv" sheetId="61" r:id="rId16"/>
    <sheet name="Project list_gen-S2b)_Low_Inv" sheetId="62" r:id="rId17"/>
    <sheet name="LRMC_gen_scen1a)Huntly stays" sheetId="44" r:id="rId18"/>
    <sheet name="LRMC_gen_scen1b) Huntly goes" sheetId="13" r:id="rId19"/>
    <sheet name="LRMC_gen_S2a)_Low_Inv" sheetId="55" r:id="rId20"/>
    <sheet name="LRMC_gen_S2b)_Low_Inv" sheetId="60" r:id="rId21"/>
    <sheet name=" capex_load_scen1a)Huntly stays" sheetId="37" r:id="rId22"/>
    <sheet name="capex_load_scen1b)Huntly goes" sheetId="10" r:id="rId23"/>
    <sheet name="capex_load_S2a)_Low_Inv" sheetId="54" r:id="rId24"/>
    <sheet name="capex_load_S2b)_Low_Inv" sheetId="59" r:id="rId25"/>
    <sheet name="LRMC_load_scen1a Huntly stays" sheetId="7" r:id="rId26"/>
    <sheet name="LRMC_load_scen1b Huntly goes" sheetId="42" r:id="rId27"/>
    <sheet name="LRMC_load_S2_Low_inv" sheetId="53" r:id="rId28"/>
    <sheet name="Sheet1" sheetId="63"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AtRisk_SimSetting_AutomaticallyGenerateReports" localSheetId="1" hidden="1">TRUE</definedName>
    <definedName name="_AtRisk_SimSetting_AutomaticallyGenerateReports" localSheetId="19" hidden="1">TRUE</definedName>
    <definedName name="_AtRisk_SimSetting_AutomaticallyGenerateReports" localSheetId="20" hidden="1">TRUE</definedName>
    <definedName name="_AtRisk_SimSetting_AutomaticallyGenerateReports" localSheetId="17" hidden="1">TRUE</definedName>
    <definedName name="_AtRisk_SimSetting_AutomaticallyGenerateReports" localSheetId="18" hidden="1">TRUE</definedName>
    <definedName name="_AtRisk_SimSetting_AutomaticallyGenerateReports" localSheetId="27" hidden="1">TRUE</definedName>
    <definedName name="_AtRisk_SimSetting_AutomaticallyGenerateReports" localSheetId="25" hidden="1">TRUE</definedName>
    <definedName name="_AtRisk_SimSetting_AutomaticallyGenerateReports" localSheetId="26" hidden="1">TRUE</definedName>
    <definedName name="_AtRisk_SimSetting_AutomaticallyGenerateReports" localSheetId="9" hidden="1">TRUE</definedName>
    <definedName name="_AtRisk_SimSetting_AutomaticallyGenerateReports" localSheetId="12" hidden="1">TRUE</definedName>
    <definedName name="_AtRisk_SimSetting_AutomaticallyGenerateReports" localSheetId="14" hidden="1">TRUE</definedName>
    <definedName name="_AtRisk_SimSetting_AutomaticallyGenerateReports" localSheetId="16" hidden="1">TRUE</definedName>
    <definedName name="_AtRisk_SimSetting_AutomaticallyGenerateReports" localSheetId="10" hidden="1">TRUE</definedName>
    <definedName name="_AtRisk_SimSetting_AutomaticallyGenerateReports" localSheetId="11" hidden="1">TRUE</definedName>
    <definedName name="_AtRisk_SimSetting_AutomaticallyGenerateReports" localSheetId="13" hidden="1">TRUE</definedName>
    <definedName name="_AtRisk_SimSetting_AutomaticallyGenerateReports" localSheetId="15" hidden="1">TRUE</definedName>
    <definedName name="_AtRisk_SimSetting_AutomaticallyGenerateReports" localSheetId="2" hidden="1">TRUE</definedName>
    <definedName name="_AtRisk_SimSetting_AutomaticallyGenerateReports" hidden="1">FALSE</definedName>
    <definedName name="_AtRisk_SimSetting_AutomaticResultsDisplayMode" localSheetId="1" hidden="1">2</definedName>
    <definedName name="_AtRisk_SimSetting_AutomaticResultsDisplayMode" localSheetId="19" hidden="1">2</definedName>
    <definedName name="_AtRisk_SimSetting_AutomaticResultsDisplayMode" localSheetId="20" hidden="1">2</definedName>
    <definedName name="_AtRisk_SimSetting_AutomaticResultsDisplayMode" localSheetId="17" hidden="1">2</definedName>
    <definedName name="_AtRisk_SimSetting_AutomaticResultsDisplayMode" localSheetId="18" hidden="1">2</definedName>
    <definedName name="_AtRisk_SimSetting_AutomaticResultsDisplayMode" localSheetId="27" hidden="1">2</definedName>
    <definedName name="_AtRisk_SimSetting_AutomaticResultsDisplayMode" localSheetId="25" hidden="1">2</definedName>
    <definedName name="_AtRisk_SimSetting_AutomaticResultsDisplayMode" localSheetId="26" hidden="1">2</definedName>
    <definedName name="_AtRisk_SimSetting_AutomaticResultsDisplayMode" localSheetId="9" hidden="1">2</definedName>
    <definedName name="_AtRisk_SimSetting_AutomaticResultsDisplayMode" localSheetId="12" hidden="1">2</definedName>
    <definedName name="_AtRisk_SimSetting_AutomaticResultsDisplayMode" localSheetId="14" hidden="1">2</definedName>
    <definedName name="_AtRisk_SimSetting_AutomaticResultsDisplayMode" localSheetId="16" hidden="1">2</definedName>
    <definedName name="_AtRisk_SimSetting_AutomaticResultsDisplayMode" localSheetId="10" hidden="1">2</definedName>
    <definedName name="_AtRisk_SimSetting_AutomaticResultsDisplayMode" localSheetId="11" hidden="1">2</definedName>
    <definedName name="_AtRisk_SimSetting_AutomaticResultsDisplayMode" localSheetId="13" hidden="1">2</definedName>
    <definedName name="_AtRisk_SimSetting_AutomaticResultsDisplayMode" localSheetId="15" hidden="1">2</definedName>
    <definedName name="_AtRisk_SimSetting_AutomaticResultsDisplayMode" localSheetId="2" hidden="1">2</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localSheetId="1" hidden="1">6</definedName>
    <definedName name="_AtRisk_SimSetting_ReportsList" localSheetId="19" hidden="1">6</definedName>
    <definedName name="_AtRisk_SimSetting_ReportsList" localSheetId="20" hidden="1">6</definedName>
    <definedName name="_AtRisk_SimSetting_ReportsList" localSheetId="17" hidden="1">6</definedName>
    <definedName name="_AtRisk_SimSetting_ReportsList" localSheetId="18" hidden="1">6</definedName>
    <definedName name="_AtRisk_SimSetting_ReportsList" localSheetId="27" hidden="1">6</definedName>
    <definedName name="_AtRisk_SimSetting_ReportsList" localSheetId="25" hidden="1">6</definedName>
    <definedName name="_AtRisk_SimSetting_ReportsList" localSheetId="26" hidden="1">6</definedName>
    <definedName name="_AtRisk_SimSetting_ReportsList" localSheetId="9" hidden="1">6</definedName>
    <definedName name="_AtRisk_SimSetting_ReportsList" localSheetId="12" hidden="1">6</definedName>
    <definedName name="_AtRisk_SimSetting_ReportsList" localSheetId="14" hidden="1">6</definedName>
    <definedName name="_AtRisk_SimSetting_ReportsList" localSheetId="16" hidden="1">6</definedName>
    <definedName name="_AtRisk_SimSetting_ReportsList" localSheetId="10" hidden="1">6</definedName>
    <definedName name="_AtRisk_SimSetting_ReportsList" localSheetId="11" hidden="1">6</definedName>
    <definedName name="_AtRisk_SimSetting_ReportsList" localSheetId="13" hidden="1">6</definedName>
    <definedName name="_AtRisk_SimSetting_ReportsList" localSheetId="15" hidden="1">6</definedName>
    <definedName name="_AtRisk_SimSetting_ReportsList" localSheetId="2" hidden="1">6</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lob2">'[1]Data Control'!$F$2</definedName>
    <definedName name="ActivityTypeNew">[2]Lists!$B$88:$B$118</definedName>
    <definedName name="Actual">[2]Lists!$B$57</definedName>
    <definedName name="actualscenario">[3]cube_setup!$B$9</definedName>
    <definedName name="ActualYTD4">'[4]06'!$AA$50:$AP$67</definedName>
    <definedName name="AdjustmentFactor">'[2]Scenario Manager'!$E$19</definedName>
    <definedName name="AllMetals_4YrAvg">[5]Assumptions!$O$30</definedName>
    <definedName name="Aluminium_4YrAvg">[5]Assumptions!$O$28</definedName>
    <definedName name="AMPCat">'[2]Asset Base'!$E$32:$E$84</definedName>
    <definedName name="AssetBaseIIInclude">'[2]Inputs &amp; Assumptions'!$E$23</definedName>
    <definedName name="AssetBaseIInclude">'[2]Inputs &amp; Assumptions'!$E$22</definedName>
    <definedName name="aswdxs" localSheetId="21">#REF!</definedName>
    <definedName name="aswdxs" localSheetId="23">#REF!</definedName>
    <definedName name="aswdxs" localSheetId="24">#REF!</definedName>
    <definedName name="aswdxs" localSheetId="19">#REF!</definedName>
    <definedName name="aswdxs" localSheetId="20">#REF!</definedName>
    <definedName name="aswdxs" localSheetId="17">#REF!</definedName>
    <definedName name="aswdxs" localSheetId="27">#REF!</definedName>
    <definedName name="aswdxs" localSheetId="26">#REF!</definedName>
    <definedName name="aswdxs" localSheetId="14">#REF!</definedName>
    <definedName name="aswdxs" localSheetId="16">#REF!</definedName>
    <definedName name="aswdxs" localSheetId="13">#REF!</definedName>
    <definedName name="aswdxs" localSheetId="15">#REF!</definedName>
    <definedName name="aswdxs" localSheetId="8">#REF!</definedName>
    <definedName name="aswdxs" localSheetId="7">#REF!</definedName>
    <definedName name="aswdxs" localSheetId="6">#REF!</definedName>
    <definedName name="aswdxs">#REF!</definedName>
    <definedName name="B" localSheetId="21">#REF!</definedName>
    <definedName name="B" localSheetId="23">#REF!</definedName>
    <definedName name="B" localSheetId="24">#REF!</definedName>
    <definedName name="B" localSheetId="19">#REF!</definedName>
    <definedName name="B" localSheetId="20">#REF!</definedName>
    <definedName name="B" localSheetId="17">#REF!</definedName>
    <definedName name="B" localSheetId="27">#REF!</definedName>
    <definedName name="B" localSheetId="26">#REF!</definedName>
    <definedName name="B" localSheetId="14">#REF!</definedName>
    <definedName name="B" localSheetId="16">#REF!</definedName>
    <definedName name="B" localSheetId="13">#REF!</definedName>
    <definedName name="B" localSheetId="15">#REF!</definedName>
    <definedName name="B" localSheetId="6">#REF!</definedName>
    <definedName name="B">#REF!</definedName>
    <definedName name="BudgetAccountCodes">[2]Output!$F$48:$F$503</definedName>
    <definedName name="budgetscenario">[3]cube_setup!$B$10</definedName>
    <definedName name="Checked">[6]Main!$L$50:$L$51</definedName>
    <definedName name="Copper_4YrAvg">[5]Assumptions!$O$27</definedName>
    <definedName name="costcentre">[3]cube_setup!$B$3</definedName>
    <definedName name="CPI_1011">[5]Assumptions!$J$15</definedName>
    <definedName name="CPI_1112">[5]Assumptions!$J$16</definedName>
    <definedName name="CPI_1213">[5]Assumptions!$J$17</definedName>
    <definedName name="CPI_1314">[5]Assumptions!$J$18</definedName>
    <definedName name="CPI_1415">[5]Assumptions!$J$19</definedName>
    <definedName name="CPI_Index_1011">[7]Assumptions!$J$22</definedName>
    <definedName name="CPI_Index_1112">[7]Assumptions!$K$22</definedName>
    <definedName name="CPI_Index_1213">[7]Assumptions!$L$22</definedName>
    <definedName name="CPI_Index_1314">[7]Assumptions!$M$22</definedName>
    <definedName name="CPI_Index_1415">[7]Assumptions!$N$22</definedName>
    <definedName name="Cube" localSheetId="21">#REF!</definedName>
    <definedName name="Cube" localSheetId="23">#REF!</definedName>
    <definedName name="Cube" localSheetId="24">#REF!</definedName>
    <definedName name="Cube" localSheetId="22">#REF!</definedName>
    <definedName name="Cube" localSheetId="1">#REF!</definedName>
    <definedName name="Cube" localSheetId="19">#REF!</definedName>
    <definedName name="Cube" localSheetId="20">#REF!</definedName>
    <definedName name="Cube" localSheetId="17">#REF!</definedName>
    <definedName name="Cube" localSheetId="18">#REF!</definedName>
    <definedName name="Cube" localSheetId="27">#REF!</definedName>
    <definedName name="Cube" localSheetId="25">#REF!</definedName>
    <definedName name="Cube" localSheetId="26">#REF!</definedName>
    <definedName name="Cube" localSheetId="9">#REF!</definedName>
    <definedName name="Cube" localSheetId="12">#REF!</definedName>
    <definedName name="Cube" localSheetId="14">#REF!</definedName>
    <definedName name="Cube" localSheetId="16">#REF!</definedName>
    <definedName name="Cube" localSheetId="10">#REF!</definedName>
    <definedName name="Cube" localSheetId="11">#REF!</definedName>
    <definedName name="Cube" localSheetId="13">#REF!</definedName>
    <definedName name="Cube" localSheetId="15">#REF!</definedName>
    <definedName name="Cube" localSheetId="7">#REF!</definedName>
    <definedName name="Cube" localSheetId="6">#REF!</definedName>
    <definedName name="Cube" localSheetId="2">#REF!</definedName>
    <definedName name="Cube">#REF!</definedName>
    <definedName name="Cube1" localSheetId="21">#REF!</definedName>
    <definedName name="Cube1" localSheetId="23">#REF!</definedName>
    <definedName name="Cube1" localSheetId="24">#REF!</definedName>
    <definedName name="Cube1" localSheetId="22">#REF!</definedName>
    <definedName name="Cube1" localSheetId="1">#REF!</definedName>
    <definedName name="Cube1" localSheetId="19">#REF!</definedName>
    <definedName name="Cube1" localSheetId="20">#REF!</definedName>
    <definedName name="Cube1" localSheetId="17">#REF!</definedName>
    <definedName name="Cube1" localSheetId="18">#REF!</definedName>
    <definedName name="Cube1" localSheetId="27">#REF!</definedName>
    <definedName name="Cube1" localSheetId="25">#REF!</definedName>
    <definedName name="Cube1" localSheetId="26">#REF!</definedName>
    <definedName name="Cube1" localSheetId="9">#REF!</definedName>
    <definedName name="Cube1" localSheetId="12">#REF!</definedName>
    <definedName name="Cube1" localSheetId="14">#REF!</definedName>
    <definedName name="Cube1" localSheetId="16">#REF!</definedName>
    <definedName name="Cube1" localSheetId="10">#REF!</definedName>
    <definedName name="Cube1" localSheetId="11">#REF!</definedName>
    <definedName name="Cube1" localSheetId="13">#REF!</definedName>
    <definedName name="Cube1" localSheetId="15">#REF!</definedName>
    <definedName name="Cube1" localSheetId="7">#REF!</definedName>
    <definedName name="Cube1" localSheetId="6">#REF!</definedName>
    <definedName name="Cube1" localSheetId="2">#REF!</definedName>
    <definedName name="Cube1">#REF!</definedName>
    <definedName name="Cube2" localSheetId="21">#REF!</definedName>
    <definedName name="Cube2" localSheetId="23">#REF!</definedName>
    <definedName name="Cube2" localSheetId="24">#REF!</definedName>
    <definedName name="Cube2" localSheetId="22">#REF!</definedName>
    <definedName name="Cube2" localSheetId="1">#REF!</definedName>
    <definedName name="Cube2" localSheetId="19">#REF!</definedName>
    <definedName name="Cube2" localSheetId="20">#REF!</definedName>
    <definedName name="Cube2" localSheetId="17">#REF!</definedName>
    <definedName name="Cube2" localSheetId="18">#REF!</definedName>
    <definedName name="Cube2" localSheetId="27">#REF!</definedName>
    <definedName name="Cube2" localSheetId="25">#REF!</definedName>
    <definedName name="Cube2" localSheetId="26">#REF!</definedName>
    <definedName name="Cube2" localSheetId="9">#REF!</definedName>
    <definedName name="Cube2" localSheetId="12">#REF!</definedName>
    <definedName name="Cube2" localSheetId="14">#REF!</definedName>
    <definedName name="Cube2" localSheetId="16">#REF!</definedName>
    <definedName name="Cube2" localSheetId="10">#REF!</definedName>
    <definedName name="Cube2" localSheetId="11">#REF!</definedName>
    <definedName name="Cube2" localSheetId="13">#REF!</definedName>
    <definedName name="Cube2" localSheetId="15">#REF!</definedName>
    <definedName name="Cube2" localSheetId="7">#REF!</definedName>
    <definedName name="Cube2" localSheetId="6">#REF!</definedName>
    <definedName name="Cube2" localSheetId="2">#REF!</definedName>
    <definedName name="Cube2">#REF!</definedName>
    <definedName name="Cube3" localSheetId="21">#REF!</definedName>
    <definedName name="Cube3" localSheetId="23">#REF!</definedName>
    <definedName name="Cube3" localSheetId="24">#REF!</definedName>
    <definedName name="Cube3" localSheetId="22">#REF!</definedName>
    <definedName name="Cube3" localSheetId="1">#REF!</definedName>
    <definedName name="Cube3" localSheetId="19">#REF!</definedName>
    <definedName name="Cube3" localSheetId="20">#REF!</definedName>
    <definedName name="Cube3" localSheetId="17">#REF!</definedName>
    <definedName name="Cube3" localSheetId="18">#REF!</definedName>
    <definedName name="Cube3" localSheetId="27">#REF!</definedName>
    <definedName name="Cube3" localSheetId="25">#REF!</definedName>
    <definedName name="Cube3" localSheetId="26">#REF!</definedName>
    <definedName name="Cube3" localSheetId="9">#REF!</definedName>
    <definedName name="Cube3" localSheetId="12">#REF!</definedName>
    <definedName name="Cube3" localSheetId="14">#REF!</definedName>
    <definedName name="Cube3" localSheetId="16">#REF!</definedName>
    <definedName name="Cube3" localSheetId="10">#REF!</definedName>
    <definedName name="Cube3" localSheetId="11">#REF!</definedName>
    <definedName name="Cube3" localSheetId="13">#REF!</definedName>
    <definedName name="Cube3" localSheetId="15">#REF!</definedName>
    <definedName name="Cube3" localSheetId="7">#REF!</definedName>
    <definedName name="Cube3" localSheetId="6">#REF!</definedName>
    <definedName name="Cube3" localSheetId="2">#REF!</definedName>
    <definedName name="Cube3">#REF!</definedName>
    <definedName name="Current_Forecast">'[8]Setup &amp;  Instructions'!$B$3</definedName>
    <definedName name="Current_Month_Full">'[8]Setup &amp;  Instructions'!$B$1</definedName>
    <definedName name="Current_YTD">'[8]Setup &amp;  Instructions'!$B$2</definedName>
    <definedName name="currentmonth">[3]cube_setup!$B$13</definedName>
    <definedName name="Data" localSheetId="21">#REF!</definedName>
    <definedName name="Data" localSheetId="23">#REF!</definedName>
    <definedName name="Data" localSheetId="24">#REF!</definedName>
    <definedName name="Data" localSheetId="19">#REF!</definedName>
    <definedName name="Data" localSheetId="20">#REF!</definedName>
    <definedName name="Data" localSheetId="17">#REF!</definedName>
    <definedName name="Data" localSheetId="18">#REF!</definedName>
    <definedName name="Data" localSheetId="27">#REF!</definedName>
    <definedName name="Data" localSheetId="26">#REF!</definedName>
    <definedName name="Data" localSheetId="9">#REF!</definedName>
    <definedName name="Data" localSheetId="12">#REF!</definedName>
    <definedName name="Data" localSheetId="14">#REF!</definedName>
    <definedName name="Data" localSheetId="16">#REF!</definedName>
    <definedName name="Data" localSheetId="10">#REF!</definedName>
    <definedName name="Data" localSheetId="11">#REF!</definedName>
    <definedName name="Data" localSheetId="13">#REF!</definedName>
    <definedName name="Data" localSheetId="15">#REF!</definedName>
    <definedName name="Data">#REF!</definedName>
    <definedName name="Date_EscalationBase">'[2]Inputs &amp; Assumptions'!$E$15</definedName>
    <definedName name="Date_ModelStart">'[2]Inputs &amp; Assumptions'!$E$14</definedName>
    <definedName name="Date_YearStart">[2]Timeline!$I$28:$AB$28</definedName>
    <definedName name="ddfdf" localSheetId="21">#REF!</definedName>
    <definedName name="ddfdf" localSheetId="23">#REF!</definedName>
    <definedName name="ddfdf" localSheetId="24">#REF!</definedName>
    <definedName name="ddfdf" localSheetId="19">#REF!</definedName>
    <definedName name="ddfdf" localSheetId="20">#REF!</definedName>
    <definedName name="ddfdf" localSheetId="17">#REF!</definedName>
    <definedName name="ddfdf" localSheetId="27">#REF!</definedName>
    <definedName name="ddfdf" localSheetId="26">#REF!</definedName>
    <definedName name="ddfdf" localSheetId="14">#REF!</definedName>
    <definedName name="ddfdf" localSheetId="16">#REF!</definedName>
    <definedName name="ddfdf" localSheetId="13">#REF!</definedName>
    <definedName name="ddfdf" localSheetId="15">#REF!</definedName>
    <definedName name="ddfdf" localSheetId="8">#REF!</definedName>
    <definedName name="ddfdf" localSheetId="7">#REF!</definedName>
    <definedName name="ddfdf" localSheetId="6">#REF!</definedName>
    <definedName name="ddfdf">#REF!</definedName>
    <definedName name="defcon100000" localSheetId="21">#REF!</definedName>
    <definedName name="defcon100000" localSheetId="23">#REF!</definedName>
    <definedName name="defcon100000" localSheetId="24">#REF!</definedName>
    <definedName name="defcon100000" localSheetId="22">#REF!</definedName>
    <definedName name="defcon100000" localSheetId="1">#REF!</definedName>
    <definedName name="defcon100000" localSheetId="19">#REF!</definedName>
    <definedName name="defcon100000" localSheetId="20">#REF!</definedName>
    <definedName name="defcon100000" localSheetId="17">#REF!</definedName>
    <definedName name="defcon100000" localSheetId="18">#REF!</definedName>
    <definedName name="defcon100000" localSheetId="27">#REF!</definedName>
    <definedName name="defcon100000" localSheetId="25">#REF!</definedName>
    <definedName name="defcon100000" localSheetId="26">#REF!</definedName>
    <definedName name="defcon100000" localSheetId="9">#REF!</definedName>
    <definedName name="defcon100000" localSheetId="12">#REF!</definedName>
    <definedName name="defcon100000" localSheetId="14">#REF!</definedName>
    <definedName name="defcon100000" localSheetId="16">#REF!</definedName>
    <definedName name="defcon100000" localSheetId="10">#REF!</definedName>
    <definedName name="defcon100000" localSheetId="11">#REF!</definedName>
    <definedName name="defcon100000" localSheetId="13">#REF!</definedName>
    <definedName name="defcon100000" localSheetId="15">#REF!</definedName>
    <definedName name="defcon100000" localSheetId="6">#REF!</definedName>
    <definedName name="defcon100000" localSheetId="2">#REF!</definedName>
    <definedName name="defcon100000">#REF!</definedName>
    <definedName name="Defcon4" localSheetId="21">#REF!</definedName>
    <definedName name="Defcon4" localSheetId="23">#REF!</definedName>
    <definedName name="Defcon4" localSheetId="24">#REF!</definedName>
    <definedName name="Defcon4" localSheetId="22">#REF!</definedName>
    <definedName name="Defcon4" localSheetId="1">#REF!</definedName>
    <definedName name="Defcon4" localSheetId="19">#REF!</definedName>
    <definedName name="Defcon4" localSheetId="20">#REF!</definedName>
    <definedName name="Defcon4" localSheetId="17">#REF!</definedName>
    <definedName name="Defcon4" localSheetId="18">#REF!</definedName>
    <definedName name="Defcon4" localSheetId="27">#REF!</definedName>
    <definedName name="Defcon4" localSheetId="25">#REF!</definedName>
    <definedName name="Defcon4" localSheetId="26">#REF!</definedName>
    <definedName name="Defcon4" localSheetId="9">#REF!</definedName>
    <definedName name="Defcon4" localSheetId="12">#REF!</definedName>
    <definedName name="Defcon4" localSheetId="14">#REF!</definedName>
    <definedName name="Defcon4" localSheetId="16">#REF!</definedName>
    <definedName name="Defcon4" localSheetId="10">#REF!</definedName>
    <definedName name="Defcon4" localSheetId="11">#REF!</definedName>
    <definedName name="Defcon4" localSheetId="13">#REF!</definedName>
    <definedName name="Defcon4" localSheetId="15">#REF!</definedName>
    <definedName name="Defcon4" localSheetId="6">#REF!</definedName>
    <definedName name="Defcon4" localSheetId="2">#REF!</definedName>
    <definedName name="Defcon4">#REF!</definedName>
    <definedName name="Dept" localSheetId="21">#REF!</definedName>
    <definedName name="Dept" localSheetId="23">#REF!</definedName>
    <definedName name="Dept" localSheetId="24">#REF!</definedName>
    <definedName name="Dept" localSheetId="22">#REF!</definedName>
    <definedName name="Dept" localSheetId="1">#REF!</definedName>
    <definedName name="Dept" localSheetId="19">#REF!</definedName>
    <definedName name="Dept" localSheetId="20">#REF!</definedName>
    <definedName name="Dept" localSheetId="17">#REF!</definedName>
    <definedName name="Dept" localSheetId="18">#REF!</definedName>
    <definedName name="Dept" localSheetId="27">#REF!</definedName>
    <definedName name="Dept" localSheetId="25">#REF!</definedName>
    <definedName name="Dept" localSheetId="26">#REF!</definedName>
    <definedName name="Dept" localSheetId="9">#REF!</definedName>
    <definedName name="Dept" localSheetId="12">#REF!</definedName>
    <definedName name="Dept" localSheetId="14">#REF!</definedName>
    <definedName name="Dept" localSheetId="16">#REF!</definedName>
    <definedName name="Dept" localSheetId="10">#REF!</definedName>
    <definedName name="Dept" localSheetId="11">#REF!</definedName>
    <definedName name="Dept" localSheetId="13">#REF!</definedName>
    <definedName name="Dept" localSheetId="15">#REF!</definedName>
    <definedName name="Dept" localSheetId="7">#REF!</definedName>
    <definedName name="Dept" localSheetId="6">#REF!</definedName>
    <definedName name="Dept" localSheetId="2">#REF!</definedName>
    <definedName name="Dept">#REF!</definedName>
    <definedName name="Disc_rate">'[9]Other ass'!$H$6</definedName>
    <definedName name="DIVISION">'[10]Graph Data'!$C$2</definedName>
    <definedName name="eddeed" localSheetId="21">#REF!</definedName>
    <definedName name="eddeed" localSheetId="23">#REF!</definedName>
    <definedName name="eddeed" localSheetId="24">#REF!</definedName>
    <definedName name="eddeed" localSheetId="19">#REF!</definedName>
    <definedName name="eddeed" localSheetId="20">#REF!</definedName>
    <definedName name="eddeed" localSheetId="17">#REF!</definedName>
    <definedName name="eddeed" localSheetId="27">#REF!</definedName>
    <definedName name="eddeed" localSheetId="26">#REF!</definedName>
    <definedName name="eddeed" localSheetId="14">#REF!</definedName>
    <definedName name="eddeed" localSheetId="16">#REF!</definedName>
    <definedName name="eddeed" localSheetId="13">#REF!</definedName>
    <definedName name="eddeed" localSheetId="15">#REF!</definedName>
    <definedName name="eddeed" localSheetId="8">#REF!</definedName>
    <definedName name="eddeed" localSheetId="7">#REF!</definedName>
    <definedName name="eddeed" localSheetId="6">#REF!</definedName>
    <definedName name="eddeed">#REF!</definedName>
    <definedName name="Escalation">'[2]S Spend'!$B$18:$B$27</definedName>
    <definedName name="evbn" localSheetId="21">#REF!</definedName>
    <definedName name="evbn" localSheetId="23">#REF!</definedName>
    <definedName name="evbn" localSheetId="24">#REF!</definedName>
    <definedName name="evbn" localSheetId="19">#REF!</definedName>
    <definedName name="evbn" localSheetId="20">#REF!</definedName>
    <definedName name="evbn" localSheetId="17">#REF!</definedName>
    <definedName name="evbn" localSheetId="27">#REF!</definedName>
    <definedName name="evbn" localSheetId="26">#REF!</definedName>
    <definedName name="evbn" localSheetId="14">#REF!</definedName>
    <definedName name="evbn" localSheetId="16">#REF!</definedName>
    <definedName name="evbn" localSheetId="13">#REF!</definedName>
    <definedName name="evbn" localSheetId="15">#REF!</definedName>
    <definedName name="evbn" localSheetId="8">#REF!</definedName>
    <definedName name="evbn" localSheetId="7">#REF!</definedName>
    <definedName name="evbn" localSheetId="6">#REF!</definedName>
    <definedName name="evbn">#REF!</definedName>
    <definedName name="FEC">'[11]305'!$CZ:$CZ</definedName>
    <definedName name="Figure_2.2" localSheetId="21">#REF!</definedName>
    <definedName name="Figure_2.2" localSheetId="23">#REF!</definedName>
    <definedName name="Figure_2.2" localSheetId="24">#REF!</definedName>
    <definedName name="Figure_2.2" localSheetId="22">#REF!</definedName>
    <definedName name="Figure_2.2" localSheetId="1">#REF!</definedName>
    <definedName name="Figure_2.2" localSheetId="19">#REF!</definedName>
    <definedName name="Figure_2.2" localSheetId="20">#REF!</definedName>
    <definedName name="Figure_2.2" localSheetId="17">#REF!</definedName>
    <definedName name="Figure_2.2" localSheetId="18">#REF!</definedName>
    <definedName name="Figure_2.2" localSheetId="27">#REF!</definedName>
    <definedName name="Figure_2.2" localSheetId="25">#REF!</definedName>
    <definedName name="Figure_2.2" localSheetId="26">#REF!</definedName>
    <definedName name="Figure_2.2" localSheetId="9">#REF!</definedName>
    <definedName name="Figure_2.2" localSheetId="12">#REF!</definedName>
    <definedName name="Figure_2.2" localSheetId="14">#REF!</definedName>
    <definedName name="Figure_2.2" localSheetId="16">#REF!</definedName>
    <definedName name="Figure_2.2" localSheetId="10">#REF!</definedName>
    <definedName name="Figure_2.2" localSheetId="11">#REF!</definedName>
    <definedName name="Figure_2.2" localSheetId="13">#REF!</definedName>
    <definedName name="Figure_2.2" localSheetId="15">#REF!</definedName>
    <definedName name="Figure_2.2" localSheetId="7">#REF!</definedName>
    <definedName name="Figure_2.2" localSheetId="6">#REF!</definedName>
    <definedName name="Figure_2.2" localSheetId="2">#REF!</definedName>
    <definedName name="Figure_2.2">#REF!</definedName>
    <definedName name="Figure_X1" localSheetId="21">#REF!</definedName>
    <definedName name="Figure_X1" localSheetId="23">#REF!</definedName>
    <definedName name="Figure_X1" localSheetId="24">#REF!</definedName>
    <definedName name="Figure_X1" localSheetId="22">#REF!</definedName>
    <definedName name="Figure_X1" localSheetId="1">#REF!</definedName>
    <definedName name="Figure_X1" localSheetId="19">#REF!</definedName>
    <definedName name="Figure_X1" localSheetId="20">#REF!</definedName>
    <definedName name="Figure_X1" localSheetId="17">#REF!</definedName>
    <definedName name="Figure_X1" localSheetId="18">#REF!</definedName>
    <definedName name="Figure_X1" localSheetId="27">#REF!</definedName>
    <definedName name="Figure_X1" localSheetId="25">#REF!</definedName>
    <definedName name="Figure_X1" localSheetId="26">#REF!</definedName>
    <definedName name="Figure_X1" localSheetId="9">#REF!</definedName>
    <definedName name="Figure_X1" localSheetId="12">#REF!</definedName>
    <definedName name="Figure_X1" localSheetId="14">#REF!</definedName>
    <definedName name="Figure_X1" localSheetId="16">#REF!</definedName>
    <definedName name="Figure_X1" localSheetId="10">#REF!</definedName>
    <definedName name="Figure_X1" localSheetId="11">#REF!</definedName>
    <definedName name="Figure_X1" localSheetId="13">#REF!</definedName>
    <definedName name="Figure_X1" localSheetId="15">#REF!</definedName>
    <definedName name="Figure_X1" localSheetId="7">#REF!</definedName>
    <definedName name="Figure_X1" localSheetId="6">#REF!</definedName>
    <definedName name="Figure_X1" localSheetId="2">#REF!</definedName>
    <definedName name="Figure_X1">#REF!</definedName>
    <definedName name="finish" localSheetId="21">#REF!</definedName>
    <definedName name="finish" localSheetId="23">#REF!</definedName>
    <definedName name="finish" localSheetId="24">#REF!</definedName>
    <definedName name="finish" localSheetId="22">#REF!</definedName>
    <definedName name="finish" localSheetId="1">#REF!</definedName>
    <definedName name="finish" localSheetId="19">#REF!</definedName>
    <definedName name="finish" localSheetId="20">#REF!</definedName>
    <definedName name="finish" localSheetId="17">#REF!</definedName>
    <definedName name="finish" localSheetId="18">#REF!</definedName>
    <definedName name="finish" localSheetId="27">#REF!</definedName>
    <definedName name="finish" localSheetId="25">#REF!</definedName>
    <definedName name="finish" localSheetId="26">#REF!</definedName>
    <definedName name="finish" localSheetId="9">#REF!</definedName>
    <definedName name="finish" localSheetId="12">#REF!</definedName>
    <definedName name="finish" localSheetId="14">#REF!</definedName>
    <definedName name="finish" localSheetId="16">#REF!</definedName>
    <definedName name="finish" localSheetId="10">#REF!</definedName>
    <definedName name="finish" localSheetId="11">#REF!</definedName>
    <definedName name="finish" localSheetId="13">#REF!</definedName>
    <definedName name="finish" localSheetId="15">#REF!</definedName>
    <definedName name="finish" localSheetId="7">#REF!</definedName>
    <definedName name="finish" localSheetId="6">#REF!</definedName>
    <definedName name="finish" localSheetId="2">#REF!</definedName>
    <definedName name="finish">#REF!</definedName>
    <definedName name="forecastcube">[3]cube_setup!$B$7</definedName>
    <definedName name="forecastscenario">[3]cube_setup!$B$11</definedName>
    <definedName name="formula" localSheetId="21">#REF!</definedName>
    <definedName name="formula" localSheetId="23">#REF!</definedName>
    <definedName name="formula" localSheetId="24">#REF!</definedName>
    <definedName name="formula" localSheetId="22">#REF!</definedName>
    <definedName name="formula" localSheetId="1">#REF!</definedName>
    <definedName name="formula" localSheetId="19">#REF!</definedName>
    <definedName name="formula" localSheetId="20">#REF!</definedName>
    <definedName name="formula" localSheetId="17">#REF!</definedName>
    <definedName name="formula" localSheetId="18">#REF!</definedName>
    <definedName name="formula" localSheetId="27">#REF!</definedName>
    <definedName name="formula" localSheetId="25">#REF!</definedName>
    <definedName name="formula" localSheetId="26">#REF!</definedName>
    <definedName name="formula" localSheetId="9">#REF!</definedName>
    <definedName name="formula" localSheetId="12">#REF!</definedName>
    <definedName name="formula" localSheetId="14">#REF!</definedName>
    <definedName name="formula" localSheetId="16">#REF!</definedName>
    <definedName name="formula" localSheetId="10">#REF!</definedName>
    <definedName name="formula" localSheetId="11">#REF!</definedName>
    <definedName name="formula" localSheetId="13">#REF!</definedName>
    <definedName name="formula" localSheetId="15">#REF!</definedName>
    <definedName name="formula" localSheetId="7">#REF!</definedName>
    <definedName name="formula" localSheetId="6">#REF!</definedName>
    <definedName name="formula" localSheetId="2">#REF!</definedName>
    <definedName name="formula">#REF!</definedName>
    <definedName name="formula1" localSheetId="21">#REF!</definedName>
    <definedName name="formula1" localSheetId="23">#REF!</definedName>
    <definedName name="formula1" localSheetId="24">#REF!</definedName>
    <definedName name="formula1" localSheetId="22">#REF!</definedName>
    <definedName name="formula1" localSheetId="1">#REF!</definedName>
    <definedName name="formula1" localSheetId="19">#REF!</definedName>
    <definedName name="formula1" localSheetId="20">#REF!</definedName>
    <definedName name="formula1" localSheetId="17">#REF!</definedName>
    <definedName name="formula1" localSheetId="18">#REF!</definedName>
    <definedName name="formula1" localSheetId="27">#REF!</definedName>
    <definedName name="formula1" localSheetId="25">#REF!</definedName>
    <definedName name="formula1" localSheetId="26">#REF!</definedName>
    <definedName name="formula1" localSheetId="9">#REF!</definedName>
    <definedName name="formula1" localSheetId="12">#REF!</definedName>
    <definedName name="formula1" localSheetId="14">#REF!</definedName>
    <definedName name="formula1" localSheetId="16">#REF!</definedName>
    <definedName name="formula1" localSheetId="10">#REF!</definedName>
    <definedName name="formula1" localSheetId="11">#REF!</definedName>
    <definedName name="formula1" localSheetId="13">#REF!</definedName>
    <definedName name="formula1" localSheetId="15">#REF!</definedName>
    <definedName name="formula1" localSheetId="6">#REF!</definedName>
    <definedName name="formula1" localSheetId="2">#REF!</definedName>
    <definedName name="formula1">#REF!</definedName>
    <definedName name="FrontMonth">[12]FRONT!$I$25</definedName>
    <definedName name="FULLYEAR">[3]cube_setup!$B$16</definedName>
    <definedName name="fullyearratios">[3]cube_setup!$B$17</definedName>
    <definedName name="guukyu" localSheetId="21">#REF!</definedName>
    <definedName name="guukyu" localSheetId="23">#REF!</definedName>
    <definedName name="guukyu" localSheetId="24">#REF!</definedName>
    <definedName name="guukyu" localSheetId="19">#REF!</definedName>
    <definedName name="guukyu" localSheetId="20">#REF!</definedName>
    <definedName name="guukyu" localSheetId="17">#REF!</definedName>
    <definedName name="guukyu" localSheetId="27">#REF!</definedName>
    <definedName name="guukyu" localSheetId="26">#REF!</definedName>
    <definedName name="guukyu" localSheetId="14">#REF!</definedName>
    <definedName name="guukyu" localSheetId="16">#REF!</definedName>
    <definedName name="guukyu" localSheetId="13">#REF!</definedName>
    <definedName name="guukyu" localSheetId="15">#REF!</definedName>
    <definedName name="guukyu" localSheetId="8">#REF!</definedName>
    <definedName name="guukyu" localSheetId="7">#REF!</definedName>
    <definedName name="guukyu" localSheetId="6">#REF!</definedName>
    <definedName name="guukyu">#REF!</definedName>
    <definedName name="HiY">[2]Lists!$K$24</definedName>
    <definedName name="Include">[2]Lists!$H$52</definedName>
    <definedName name="IncludeExclude">[2]Lists!$H$52:$H$53</definedName>
    <definedName name="Index">[4]MonthInfo!$A$2:$A$13</definedName>
    <definedName name="Index_1011">[7]Assumptions!$J$23</definedName>
    <definedName name="Index_1112">[7]Assumptions!$K$23</definedName>
    <definedName name="Index_1213">[7]Assumptions!$L$23</definedName>
    <definedName name="Index_1314">[7]Assumptions!$M$23</definedName>
    <definedName name="Index_1415">[7]Assumptions!$N$23</definedName>
    <definedName name="IndoorCBAllocation">'[2]Scenario Manager'!$E$30</definedName>
    <definedName name="InverseCPI0910">'[13]4. CPI Assump and Index'!$C$8</definedName>
    <definedName name="InverseCPI1011">'[13]4. CPI Assump and Index'!$D$8</definedName>
    <definedName name="InverseCPI1112">'[13]4. CPI Assump and Index'!$E$8</definedName>
    <definedName name="InverseCPI1314" localSheetId="21">#REF!</definedName>
    <definedName name="InverseCPI1314" localSheetId="23">#REF!</definedName>
    <definedName name="InverseCPI1314" localSheetId="24">#REF!</definedName>
    <definedName name="InverseCPI1314" localSheetId="22">#REF!</definedName>
    <definedName name="InverseCPI1314" localSheetId="1">#REF!</definedName>
    <definedName name="InverseCPI1314" localSheetId="19">#REF!</definedName>
    <definedName name="InverseCPI1314" localSheetId="20">#REF!</definedName>
    <definedName name="InverseCPI1314" localSheetId="17">#REF!</definedName>
    <definedName name="InverseCPI1314" localSheetId="18">#REF!</definedName>
    <definedName name="InverseCPI1314" localSheetId="27">#REF!</definedName>
    <definedName name="InverseCPI1314" localSheetId="25">#REF!</definedName>
    <definedName name="InverseCPI1314" localSheetId="26">#REF!</definedName>
    <definedName name="InverseCPI1314" localSheetId="9">#REF!</definedName>
    <definedName name="InverseCPI1314" localSheetId="12">#REF!</definedName>
    <definedName name="InverseCPI1314" localSheetId="14">#REF!</definedName>
    <definedName name="InverseCPI1314" localSheetId="16">#REF!</definedName>
    <definedName name="InverseCPI1314" localSheetId="10">#REF!</definedName>
    <definedName name="InverseCPI1314" localSheetId="11">#REF!</definedName>
    <definedName name="InverseCPI1314" localSheetId="13">#REF!</definedName>
    <definedName name="InverseCPI1314" localSheetId="15">#REF!</definedName>
    <definedName name="InverseCPI1314" localSheetId="7">#REF!</definedName>
    <definedName name="InverseCPI1314" localSheetId="6">#REF!</definedName>
    <definedName name="InverseCPI1314" localSheetId="2">#REF!</definedName>
    <definedName name="InverseCPI1314">#REF!</definedName>
    <definedName name="InverseCPI1415" localSheetId="21">#REF!</definedName>
    <definedName name="InverseCPI1415" localSheetId="23">#REF!</definedName>
    <definedName name="InverseCPI1415" localSheetId="24">#REF!</definedName>
    <definedName name="InverseCPI1415" localSheetId="22">#REF!</definedName>
    <definedName name="InverseCPI1415" localSheetId="1">#REF!</definedName>
    <definedName name="InverseCPI1415" localSheetId="19">#REF!</definedName>
    <definedName name="InverseCPI1415" localSheetId="20">#REF!</definedName>
    <definedName name="InverseCPI1415" localSheetId="17">#REF!</definedName>
    <definedName name="InverseCPI1415" localSheetId="18">#REF!</definedName>
    <definedName name="InverseCPI1415" localSheetId="27">#REF!</definedName>
    <definedName name="InverseCPI1415" localSheetId="25">#REF!</definedName>
    <definedName name="InverseCPI1415" localSheetId="26">#REF!</definedName>
    <definedName name="InverseCPI1415" localSheetId="9">#REF!</definedName>
    <definedName name="InverseCPI1415" localSheetId="12">#REF!</definedName>
    <definedName name="InverseCPI1415" localSheetId="14">#REF!</definedName>
    <definedName name="InverseCPI1415" localSheetId="16">#REF!</definedName>
    <definedName name="InverseCPI1415" localSheetId="10">#REF!</definedName>
    <definedName name="InverseCPI1415" localSheetId="11">#REF!</definedName>
    <definedName name="InverseCPI1415" localSheetId="13">#REF!</definedName>
    <definedName name="InverseCPI1415" localSheetId="15">#REF!</definedName>
    <definedName name="InverseCPI1415" localSheetId="7">#REF!</definedName>
    <definedName name="InverseCPI1415" localSheetId="6">#REF!</definedName>
    <definedName name="InverseCPI1415" localSheetId="2">#REF!</definedName>
    <definedName name="InverseCPI1415">#REF!</definedName>
    <definedName name="jkh">[14]cube_setup!$B$11</definedName>
    <definedName name="KEY">'[11]305'!$A:$A</definedName>
    <definedName name="L4MGR">[15]Parameters!$C$2:$C$4</definedName>
    <definedName name="L5MGR">[15]Parameters!$D$2:$D$12</definedName>
    <definedName name="line_of_business">[16]Cube_Setup!$A$14:$A$27</definedName>
    <definedName name="lk">[6]Main!$K$50</definedName>
    <definedName name="lkdsa" localSheetId="21">#REF!</definedName>
    <definedName name="lkdsa" localSheetId="23">#REF!</definedName>
    <definedName name="lkdsa" localSheetId="24">#REF!</definedName>
    <definedName name="lkdsa" localSheetId="19">#REF!</definedName>
    <definedName name="lkdsa" localSheetId="20">#REF!</definedName>
    <definedName name="lkdsa" localSheetId="17">#REF!</definedName>
    <definedName name="lkdsa" localSheetId="27">#REF!</definedName>
    <definedName name="lkdsa" localSheetId="26">#REF!</definedName>
    <definedName name="lkdsa" localSheetId="14">#REF!</definedName>
    <definedName name="lkdsa" localSheetId="16">#REF!</definedName>
    <definedName name="lkdsa" localSheetId="13">#REF!</definedName>
    <definedName name="lkdsa" localSheetId="15">#REF!</definedName>
    <definedName name="lkdsa" localSheetId="8">#REF!</definedName>
    <definedName name="lkdsa" localSheetId="7">#REF!</definedName>
    <definedName name="lkdsa" localSheetId="6">#REF!</definedName>
    <definedName name="lkdsa">#REF!</definedName>
    <definedName name="LOB">[3]cube_setup!$B$5</definedName>
    <definedName name="Lookup_Assets">'[2]Asset Base'!$BT$31:$BT$453</definedName>
    <definedName name="Lookup_Escalation">'[2]S Spend'!$H$32:$H$2559</definedName>
    <definedName name="Lookup_Prices">'[2]S Avg. Spend'!$EH$32:$EH$2559</definedName>
    <definedName name="Lookup_Prices_Manual">'[2]S Avg. Spend - Manual'!$EE$32:$EE$2559</definedName>
    <definedName name="Lookup_Spend">'[2]S Spend'!$EG$32:$EG$2559</definedName>
    <definedName name="Lookup_Volumes">'[2]S Volumes'!$EE$32:$EE$2559</definedName>
    <definedName name="Lookup_Volumes_Manual">'[2]S Volumes - Manual'!$EE$32:$EE$2559</definedName>
    <definedName name="LookupIndex">[2]Output!$E$16</definedName>
    <definedName name="MAC">'[11]305'!$DG:$DG</definedName>
    <definedName name="majorassets">[15]Parameters!$A$2:$A$5</definedName>
    <definedName name="MAPPING">[11]KEY!$A:$B</definedName>
    <definedName name="MasterCheck_Calculations">[2]Checks!$B$9</definedName>
    <definedName name="MasterCheck_Calculations1">[2]Checks!$A$9</definedName>
    <definedName name="MasterCheck_Inputs">[2]Checks!$B$8</definedName>
    <definedName name="MasterCheck_Inputs1">[2]Checks!$A$8</definedName>
    <definedName name="MasterCheck_Outputs">[2]Checks!$B$10</definedName>
    <definedName name="MasterCheck_Outputs1">[2]Checks!$A$10</definedName>
    <definedName name="MiY">[2]Lists!$W$24</definedName>
    <definedName name="MONTH">'[10]Graph Data'!$C$3</definedName>
    <definedName name="MthActual4">'[4]06'!$AA$4:$AP$21</definedName>
    <definedName name="MthPlan4">'[4]06'!$AA$27:$AP$45</definedName>
    <definedName name="NvsASD">"V2009-06-30"</definedName>
    <definedName name="NvsAutoDrillOk">"VN"</definedName>
    <definedName name="NvsElapsedTime">0.000694444446708076</definedName>
    <definedName name="NvsEndTime">40010.5749768519</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"%,X,RZT.ACCOUNT.,CZF.BUSINESS_UNIT."</definedName>
    <definedName name="NvsPanelBusUnit">"V"</definedName>
    <definedName name="NvsPanelEffdt">"V1900-01-01"</definedName>
    <definedName name="NvsPanelSetid">"VTPG"</definedName>
    <definedName name="NvsReqBU">"VTPGE"</definedName>
    <definedName name="NvsReqBUOnly">"VN"</definedName>
    <definedName name="NvsTransLed">"VN"</definedName>
    <definedName name="NvsTreeASD">"V2009-06-30"</definedName>
    <definedName name="NvsValTbl.ACCOUNT">"GL_ACCOUNT_TBL"</definedName>
    <definedName name="NvsValTbl.BUSINESS_UNIT">"BUS_UNIT_TBL_FS"</definedName>
    <definedName name="NvsValTbl.DEPTID">"DEPT_TBL"</definedName>
    <definedName name="NvsValTbl.SCENARIO">"BD_SCENARIO_TBL"</definedName>
    <definedName name="OnOff">[2]Lists!$B$52:$B$53</definedName>
    <definedName name="PAC">'[11]305'!$B:$B</definedName>
    <definedName name="Pal_Workbook_GUID" hidden="1">"6S1JHEHENLE191V518WIWCLK"</definedName>
    <definedName name="PERIOD">'[10]Graph Data'!$D$3</definedName>
    <definedName name="Periodicity">[2]Lists!$E$35:$E$47</definedName>
    <definedName name="pete">[17]cube_setup!$B$10</definedName>
    <definedName name="peteh">[17]cube_setup!$B$4</definedName>
    <definedName name="PlanYTD4">'[4]06'!$AA$73:$AP$90</definedName>
    <definedName name="poikuuh" localSheetId="21">#REF!</definedName>
    <definedName name="poikuuh" localSheetId="23">#REF!</definedName>
    <definedName name="poikuuh" localSheetId="24">#REF!</definedName>
    <definedName name="poikuuh" localSheetId="19">#REF!</definedName>
    <definedName name="poikuuh" localSheetId="20">#REF!</definedName>
    <definedName name="poikuuh" localSheetId="17">#REF!</definedName>
    <definedName name="poikuuh" localSheetId="27">#REF!</definedName>
    <definedName name="poikuuh" localSheetId="26">#REF!</definedName>
    <definedName name="poikuuh" localSheetId="14">#REF!</definedName>
    <definedName name="poikuuh" localSheetId="16">#REF!</definedName>
    <definedName name="poikuuh" localSheetId="13">#REF!</definedName>
    <definedName name="poikuuh" localSheetId="15">#REF!</definedName>
    <definedName name="poikuuh" localSheetId="8">#REF!</definedName>
    <definedName name="poikuuh" localSheetId="7">#REF!</definedName>
    <definedName name="poikuuh" localSheetId="6">#REF!</definedName>
    <definedName name="poikuuh">#REF!</definedName>
    <definedName name="prevyeartodate">[3]cube_setup!$B$15</definedName>
    <definedName name="PTD_ACT">'[11]305'!$C:$C</definedName>
    <definedName name="PTD_BUD">'[11]305'!$D:$D</definedName>
    <definedName name="QiY">[2]Lists!$Q$24</definedName>
    <definedName name="Real">[2]Lists!$B$62</definedName>
    <definedName name="RealNominal">[2]Lists!$B$62:$B$63</definedName>
    <definedName name="Regions">[2]Lists!$B$67:$B$74</definedName>
    <definedName name="Results">[18]RESULTS!$A$5:$HB$209</definedName>
    <definedName name="ResultsPg1">'[19]RESULTS Pg1'!$A$5:$GC$209</definedName>
    <definedName name="Rev_Stream">'[20]Data Control'!$B$2</definedName>
    <definedName name="RiskAfterRecalcMacro" localSheetId="1" hidden="1">"'Basin&amp;Field sim v3b.xls'!test"</definedName>
    <definedName name="RiskAfterRecalcMacro" localSheetId="19" hidden="1">"'Basin&amp;Field sim v3b.xls'!test"</definedName>
    <definedName name="RiskAfterRecalcMacro" localSheetId="20" hidden="1">"'Basin&amp;Field sim v3b.xls'!test"</definedName>
    <definedName name="RiskAfterRecalcMacro" localSheetId="17" hidden="1">"'Basin&amp;Field sim v3b.xls'!test"</definedName>
    <definedName name="RiskAfterRecalcMacro" localSheetId="18" hidden="1">"'Basin&amp;Field sim v3b.xls'!test"</definedName>
    <definedName name="RiskAfterRecalcMacro" localSheetId="27" hidden="1">"'Basin&amp;Field sim v3b.xls'!test"</definedName>
    <definedName name="RiskAfterRecalcMacro" localSheetId="25" hidden="1">"'Basin&amp;Field sim v3b.xls'!test"</definedName>
    <definedName name="RiskAfterRecalcMacro" localSheetId="26" hidden="1">"'Basin&amp;Field sim v3b.xls'!test"</definedName>
    <definedName name="RiskAfterRecalcMacro" localSheetId="9" hidden="1">"'Basin&amp;Field sim v3b.xls'!test"</definedName>
    <definedName name="RiskAfterRecalcMacro" localSheetId="12" hidden="1">"'Basin&amp;Field sim v3b.xls'!test"</definedName>
    <definedName name="RiskAfterRecalcMacro" localSheetId="14" hidden="1">"'Basin&amp;Field sim v3b.xls'!test"</definedName>
    <definedName name="RiskAfterRecalcMacro" localSheetId="16" hidden="1">"'Basin&amp;Field sim v3b.xls'!test"</definedName>
    <definedName name="RiskAfterRecalcMacro" localSheetId="10" hidden="1">"'Basin&amp;Field sim v3b.xls'!test"</definedName>
    <definedName name="RiskAfterRecalcMacro" localSheetId="11" hidden="1">"'Basin&amp;Field sim v3b.xls'!test"</definedName>
    <definedName name="RiskAfterRecalcMacro" localSheetId="13" hidden="1">"'Basin&amp;Field sim v3b.xls'!test"</definedName>
    <definedName name="RiskAfterRecalcMacro" localSheetId="15" hidden="1">"'Basin&amp;Field sim v3b.xls'!test"</definedName>
    <definedName name="RiskAfterRecalcMacro" localSheetId="2" hidden="1">"'Basin&amp;Field sim v3b.xls'!test"</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unding" localSheetId="21">#REF!</definedName>
    <definedName name="Rounding" localSheetId="23">#REF!</definedName>
    <definedName name="Rounding" localSheetId="24">#REF!</definedName>
    <definedName name="Rounding" localSheetId="22">#REF!</definedName>
    <definedName name="Rounding" localSheetId="1">#REF!</definedName>
    <definedName name="Rounding" localSheetId="19">#REF!</definedName>
    <definedName name="Rounding" localSheetId="20">#REF!</definedName>
    <definedName name="Rounding" localSheetId="17">#REF!</definedName>
    <definedName name="Rounding" localSheetId="18">#REF!</definedName>
    <definedName name="Rounding" localSheetId="27">#REF!</definedName>
    <definedName name="Rounding" localSheetId="25">#REF!</definedName>
    <definedName name="Rounding" localSheetId="26">#REF!</definedName>
    <definedName name="Rounding" localSheetId="9">#REF!</definedName>
    <definedName name="Rounding" localSheetId="12">#REF!</definedName>
    <definedName name="Rounding" localSheetId="14">#REF!</definedName>
    <definedName name="Rounding" localSheetId="16">#REF!</definedName>
    <definedName name="Rounding" localSheetId="10">#REF!</definedName>
    <definedName name="Rounding" localSheetId="11">#REF!</definedName>
    <definedName name="Rounding" localSheetId="13">#REF!</definedName>
    <definedName name="Rounding" localSheetId="15">#REF!</definedName>
    <definedName name="Rounding" localSheetId="7">#REF!</definedName>
    <definedName name="Rounding" localSheetId="6">#REF!</definedName>
    <definedName name="Rounding" localSheetId="2">#REF!</definedName>
    <definedName name="Rounding">#REF!</definedName>
    <definedName name="Rounding_ErrorCheck">[2]Lists!$E$31</definedName>
    <definedName name="rtyyuu" localSheetId="21">#REF!</definedName>
    <definedName name="rtyyuu" localSheetId="23">#REF!</definedName>
    <definedName name="rtyyuu" localSheetId="24">#REF!</definedName>
    <definedName name="rtyyuu" localSheetId="19">#REF!</definedName>
    <definedName name="rtyyuu" localSheetId="20">#REF!</definedName>
    <definedName name="rtyyuu" localSheetId="17">#REF!</definedName>
    <definedName name="rtyyuu" localSheetId="27">#REF!</definedName>
    <definedName name="rtyyuu" localSheetId="26">#REF!</definedName>
    <definedName name="rtyyuu" localSheetId="14">#REF!</definedName>
    <definedName name="rtyyuu" localSheetId="16">#REF!</definedName>
    <definedName name="rtyyuu" localSheetId="13">#REF!</definedName>
    <definedName name="rtyyuu" localSheetId="15">#REF!</definedName>
    <definedName name="rtyyuu" localSheetId="8">#REF!</definedName>
    <definedName name="rtyyuu" localSheetId="7">#REF!</definedName>
    <definedName name="rtyyuu" localSheetId="6">#REF!</definedName>
    <definedName name="rtyyuu">#REF!</definedName>
    <definedName name="rundown" localSheetId="21">#REF!</definedName>
    <definedName name="rundown" localSheetId="23">#REF!</definedName>
    <definedName name="rundown" localSheetId="24">#REF!</definedName>
    <definedName name="rundown" localSheetId="22">#REF!</definedName>
    <definedName name="rundown" localSheetId="1">#REF!</definedName>
    <definedName name="rundown" localSheetId="19">#REF!</definedName>
    <definedName name="rundown" localSheetId="20">#REF!</definedName>
    <definedName name="rundown" localSheetId="17">#REF!</definedName>
    <definedName name="rundown" localSheetId="18">#REF!</definedName>
    <definedName name="rundown" localSheetId="27">#REF!</definedName>
    <definedName name="rundown" localSheetId="25">#REF!</definedName>
    <definedName name="rundown" localSheetId="26">#REF!</definedName>
    <definedName name="rundown" localSheetId="9">#REF!</definedName>
    <definedName name="rundown" localSheetId="12">#REF!</definedName>
    <definedName name="rundown" localSheetId="14">#REF!</definedName>
    <definedName name="rundown" localSheetId="16">#REF!</definedName>
    <definedName name="rundown" localSheetId="10">#REF!</definedName>
    <definedName name="rundown" localSheetId="11">#REF!</definedName>
    <definedName name="rundown" localSheetId="13">#REF!</definedName>
    <definedName name="rundown" localSheetId="15">#REF!</definedName>
    <definedName name="rundown" localSheetId="6">#REF!</definedName>
    <definedName name="rundown" localSheetId="2">#REF!</definedName>
    <definedName name="rundown">#REF!</definedName>
    <definedName name="s" localSheetId="23">#REF!</definedName>
    <definedName name="s" localSheetId="24">#REF!</definedName>
    <definedName name="s" localSheetId="19">#REF!</definedName>
    <definedName name="s" localSheetId="20">#REF!</definedName>
    <definedName name="s" localSheetId="27">#REF!</definedName>
    <definedName name="s" localSheetId="14">#REF!</definedName>
    <definedName name="s" localSheetId="16">#REF!</definedName>
    <definedName name="s" localSheetId="13">#REF!</definedName>
    <definedName name="s" localSheetId="15">#REF!</definedName>
    <definedName name="s" localSheetId="6">#REF!</definedName>
    <definedName name="s">#REF!</definedName>
    <definedName name="sce">'[1]Data Control'!$F$5</definedName>
    <definedName name="Sceaniro1111" localSheetId="21">#REF!</definedName>
    <definedName name="Sceaniro1111" localSheetId="23">#REF!</definedName>
    <definedName name="Sceaniro1111" localSheetId="24">#REF!</definedName>
    <definedName name="Sceaniro1111" localSheetId="22">#REF!</definedName>
    <definedName name="Sceaniro1111" localSheetId="1">#REF!</definedName>
    <definedName name="Sceaniro1111" localSheetId="19">#REF!</definedName>
    <definedName name="Sceaniro1111" localSheetId="20">#REF!</definedName>
    <definedName name="Sceaniro1111" localSheetId="17">#REF!</definedName>
    <definedName name="Sceaniro1111" localSheetId="18">#REF!</definedName>
    <definedName name="Sceaniro1111" localSheetId="27">#REF!</definedName>
    <definedName name="Sceaniro1111" localSheetId="25">#REF!</definedName>
    <definedName name="Sceaniro1111" localSheetId="26">#REF!</definedName>
    <definedName name="Sceaniro1111" localSheetId="9">#REF!</definedName>
    <definedName name="Sceaniro1111" localSheetId="12">#REF!</definedName>
    <definedName name="Sceaniro1111" localSheetId="14">#REF!</definedName>
    <definedName name="Sceaniro1111" localSheetId="16">#REF!</definedName>
    <definedName name="Sceaniro1111" localSheetId="10">#REF!</definedName>
    <definedName name="Sceaniro1111" localSheetId="11">#REF!</definedName>
    <definedName name="Sceaniro1111" localSheetId="13">#REF!</definedName>
    <definedName name="Sceaniro1111" localSheetId="15">#REF!</definedName>
    <definedName name="Sceaniro1111" localSheetId="8">#REF!</definedName>
    <definedName name="Sceaniro1111" localSheetId="7">#REF!</definedName>
    <definedName name="Sceaniro1111" localSheetId="6">#REF!</definedName>
    <definedName name="Sceaniro1111" localSheetId="2">#REF!</definedName>
    <definedName name="Sceaniro1111">#REF!</definedName>
    <definedName name="Sceanrio6" localSheetId="21">#REF!</definedName>
    <definedName name="Sceanrio6" localSheetId="23">#REF!</definedName>
    <definedName name="Sceanrio6" localSheetId="24">#REF!</definedName>
    <definedName name="Sceanrio6" localSheetId="22">#REF!</definedName>
    <definedName name="Sceanrio6" localSheetId="1">#REF!</definedName>
    <definedName name="Sceanrio6" localSheetId="19">#REF!</definedName>
    <definedName name="Sceanrio6" localSheetId="20">#REF!</definedName>
    <definedName name="Sceanrio6" localSheetId="17">#REF!</definedName>
    <definedName name="Sceanrio6" localSheetId="18">#REF!</definedName>
    <definedName name="Sceanrio6" localSheetId="27">#REF!</definedName>
    <definedName name="Sceanrio6" localSheetId="25">#REF!</definedName>
    <definedName name="Sceanrio6" localSheetId="26">#REF!</definedName>
    <definedName name="Sceanrio6" localSheetId="9">#REF!</definedName>
    <definedName name="Sceanrio6" localSheetId="12">#REF!</definedName>
    <definedName name="Sceanrio6" localSheetId="14">#REF!</definedName>
    <definedName name="Sceanrio6" localSheetId="16">#REF!</definedName>
    <definedName name="Sceanrio6" localSheetId="10">#REF!</definedName>
    <definedName name="Sceanrio6" localSheetId="11">#REF!</definedName>
    <definedName name="Sceanrio6" localSheetId="13">#REF!</definedName>
    <definedName name="Sceanrio6" localSheetId="15">#REF!</definedName>
    <definedName name="Sceanrio6" localSheetId="6">#REF!</definedName>
    <definedName name="Sceanrio6" localSheetId="2">#REF!</definedName>
    <definedName name="Sceanrio6">#REF!</definedName>
    <definedName name="Scenari0" localSheetId="21">#REF!</definedName>
    <definedName name="Scenari0" localSheetId="23">#REF!</definedName>
    <definedName name="Scenari0" localSheetId="24">#REF!</definedName>
    <definedName name="Scenari0" localSheetId="22">#REF!</definedName>
    <definedName name="Scenari0" localSheetId="1">#REF!</definedName>
    <definedName name="Scenari0" localSheetId="19">#REF!</definedName>
    <definedName name="Scenari0" localSheetId="20">#REF!</definedName>
    <definedName name="Scenari0" localSheetId="17">#REF!</definedName>
    <definedName name="Scenari0" localSheetId="18">#REF!</definedName>
    <definedName name="Scenari0" localSheetId="27">#REF!</definedName>
    <definedName name="Scenari0" localSheetId="25">#REF!</definedName>
    <definedName name="Scenari0" localSheetId="26">#REF!</definedName>
    <definedName name="Scenari0" localSheetId="9">#REF!</definedName>
    <definedName name="Scenari0" localSheetId="12">#REF!</definedName>
    <definedName name="Scenari0" localSheetId="14">#REF!</definedName>
    <definedName name="Scenari0" localSheetId="16">#REF!</definedName>
    <definedName name="Scenari0" localSheetId="10">#REF!</definedName>
    <definedName name="Scenari0" localSheetId="11">#REF!</definedName>
    <definedName name="Scenari0" localSheetId="13">#REF!</definedName>
    <definedName name="Scenari0" localSheetId="15">#REF!</definedName>
    <definedName name="Scenari0" localSheetId="6">#REF!</definedName>
    <definedName name="Scenari0" localSheetId="2">#REF!</definedName>
    <definedName name="Scenari0">#REF!</definedName>
    <definedName name="Scenario" localSheetId="21">#REF!</definedName>
    <definedName name="Scenario" localSheetId="23">#REF!</definedName>
    <definedName name="Scenario" localSheetId="24">#REF!</definedName>
    <definedName name="Scenario" localSheetId="22">#REF!</definedName>
    <definedName name="Scenario" localSheetId="1">#REF!</definedName>
    <definedName name="Scenario" localSheetId="19">#REF!</definedName>
    <definedName name="Scenario" localSheetId="20">#REF!</definedName>
    <definedName name="Scenario" localSheetId="17">#REF!</definedName>
    <definedName name="Scenario" localSheetId="18">#REF!</definedName>
    <definedName name="Scenario" localSheetId="27">#REF!</definedName>
    <definedName name="Scenario" localSheetId="25">#REF!</definedName>
    <definedName name="Scenario" localSheetId="26">#REF!</definedName>
    <definedName name="Scenario" localSheetId="9">#REF!</definedName>
    <definedName name="Scenario" localSheetId="12">#REF!</definedName>
    <definedName name="Scenario" localSheetId="14">#REF!</definedName>
    <definedName name="Scenario" localSheetId="16">#REF!</definedName>
    <definedName name="Scenario" localSheetId="10">#REF!</definedName>
    <definedName name="Scenario" localSheetId="11">#REF!</definedName>
    <definedName name="Scenario" localSheetId="13">#REF!</definedName>
    <definedName name="Scenario" localSheetId="15">#REF!</definedName>
    <definedName name="Scenario" localSheetId="7">#REF!</definedName>
    <definedName name="Scenario" localSheetId="6">#REF!</definedName>
    <definedName name="Scenario" localSheetId="2">#REF!</definedName>
    <definedName name="Scenario">#REF!</definedName>
    <definedName name="Scenario_1">'[20]Data Control'!$B$5</definedName>
    <definedName name="Scenario_2">'[20]Data Control'!$B$6</definedName>
    <definedName name="Scenario1" localSheetId="21">#REF!</definedName>
    <definedName name="Scenario1" localSheetId="23">#REF!</definedName>
    <definedName name="Scenario1" localSheetId="24">#REF!</definedName>
    <definedName name="Scenario1" localSheetId="22">#REF!</definedName>
    <definedName name="Scenario1" localSheetId="1">#REF!</definedName>
    <definedName name="Scenario1" localSheetId="19">#REF!</definedName>
    <definedName name="Scenario1" localSheetId="20">#REF!</definedName>
    <definedName name="Scenario1" localSheetId="17">#REF!</definedName>
    <definedName name="Scenario1" localSheetId="18">#REF!</definedName>
    <definedName name="Scenario1" localSheetId="27">#REF!</definedName>
    <definedName name="Scenario1" localSheetId="25">#REF!</definedName>
    <definedName name="Scenario1" localSheetId="26">#REF!</definedName>
    <definedName name="Scenario1" localSheetId="9">#REF!</definedName>
    <definedName name="Scenario1" localSheetId="12">#REF!</definedName>
    <definedName name="Scenario1" localSheetId="14">#REF!</definedName>
    <definedName name="Scenario1" localSheetId="16">#REF!</definedName>
    <definedName name="Scenario1" localSheetId="10">#REF!</definedName>
    <definedName name="Scenario1" localSheetId="11">#REF!</definedName>
    <definedName name="Scenario1" localSheetId="13">#REF!</definedName>
    <definedName name="Scenario1" localSheetId="15">#REF!</definedName>
    <definedName name="Scenario1" localSheetId="7">#REF!</definedName>
    <definedName name="Scenario1" localSheetId="6">#REF!</definedName>
    <definedName name="Scenario1" localSheetId="2">#REF!</definedName>
    <definedName name="Scenario1">#REF!</definedName>
    <definedName name="Scenario2" localSheetId="21">#REF!</definedName>
    <definedName name="Scenario2" localSheetId="23">#REF!</definedName>
    <definedName name="Scenario2" localSheetId="24">#REF!</definedName>
    <definedName name="Scenario2" localSheetId="22">#REF!</definedName>
    <definedName name="Scenario2" localSheetId="1">#REF!</definedName>
    <definedName name="Scenario2" localSheetId="19">#REF!</definedName>
    <definedName name="Scenario2" localSheetId="20">#REF!</definedName>
    <definedName name="Scenario2" localSheetId="17">#REF!</definedName>
    <definedName name="Scenario2" localSheetId="18">#REF!</definedName>
    <definedName name="Scenario2" localSheetId="27">#REF!</definedName>
    <definedName name="Scenario2" localSheetId="25">#REF!</definedName>
    <definedName name="Scenario2" localSheetId="26">#REF!</definedName>
    <definedName name="Scenario2" localSheetId="9">#REF!</definedName>
    <definedName name="Scenario2" localSheetId="12">#REF!</definedName>
    <definedName name="Scenario2" localSheetId="14">#REF!</definedName>
    <definedName name="Scenario2" localSheetId="16">#REF!</definedName>
    <definedName name="Scenario2" localSheetId="10">#REF!</definedName>
    <definedName name="Scenario2" localSheetId="11">#REF!</definedName>
    <definedName name="Scenario2" localSheetId="13">#REF!</definedName>
    <definedName name="Scenario2" localSheetId="15">#REF!</definedName>
    <definedName name="Scenario2" localSheetId="7">#REF!</definedName>
    <definedName name="Scenario2" localSheetId="6">#REF!</definedName>
    <definedName name="Scenario2" localSheetId="2">#REF!</definedName>
    <definedName name="Scenario2">#REF!</definedName>
    <definedName name="Scenario3" localSheetId="21">#REF!</definedName>
    <definedName name="Scenario3" localSheetId="23">#REF!</definedName>
    <definedName name="Scenario3" localSheetId="24">#REF!</definedName>
    <definedName name="Scenario3" localSheetId="22">#REF!</definedName>
    <definedName name="Scenario3" localSheetId="1">#REF!</definedName>
    <definedName name="Scenario3" localSheetId="19">#REF!</definedName>
    <definedName name="Scenario3" localSheetId="20">#REF!</definedName>
    <definedName name="Scenario3" localSheetId="17">#REF!</definedName>
    <definedName name="Scenario3" localSheetId="18">#REF!</definedName>
    <definedName name="Scenario3" localSheetId="27">#REF!</definedName>
    <definedName name="Scenario3" localSheetId="25">#REF!</definedName>
    <definedName name="Scenario3" localSheetId="26">#REF!</definedName>
    <definedName name="Scenario3" localSheetId="9">#REF!</definedName>
    <definedName name="Scenario3" localSheetId="12">#REF!</definedName>
    <definedName name="Scenario3" localSheetId="14">#REF!</definedName>
    <definedName name="Scenario3" localSheetId="16">#REF!</definedName>
    <definedName name="Scenario3" localSheetId="10">#REF!</definedName>
    <definedName name="Scenario3" localSheetId="11">#REF!</definedName>
    <definedName name="Scenario3" localSheetId="13">#REF!</definedName>
    <definedName name="Scenario3" localSheetId="15">#REF!</definedName>
    <definedName name="Scenario3" localSheetId="7">#REF!</definedName>
    <definedName name="Scenario3" localSheetId="6">#REF!</definedName>
    <definedName name="Scenario3" localSheetId="2">#REF!</definedName>
    <definedName name="Scenario3">#REF!</definedName>
    <definedName name="Scenario4" localSheetId="21">#REF!</definedName>
    <definedName name="Scenario4" localSheetId="23">#REF!</definedName>
    <definedName name="Scenario4" localSheetId="24">#REF!</definedName>
    <definedName name="Scenario4" localSheetId="22">#REF!</definedName>
    <definedName name="Scenario4" localSheetId="1">#REF!</definedName>
    <definedName name="Scenario4" localSheetId="19">#REF!</definedName>
    <definedName name="Scenario4" localSheetId="20">#REF!</definedName>
    <definedName name="Scenario4" localSheetId="17">#REF!</definedName>
    <definedName name="Scenario4" localSheetId="18">#REF!</definedName>
    <definedName name="Scenario4" localSheetId="27">#REF!</definedName>
    <definedName name="Scenario4" localSheetId="25">#REF!</definedName>
    <definedName name="Scenario4" localSheetId="26">#REF!</definedName>
    <definedName name="Scenario4" localSheetId="9">#REF!</definedName>
    <definedName name="Scenario4" localSheetId="12">#REF!</definedName>
    <definedName name="Scenario4" localSheetId="14">#REF!</definedName>
    <definedName name="Scenario4" localSheetId="16">#REF!</definedName>
    <definedName name="Scenario4" localSheetId="10">#REF!</definedName>
    <definedName name="Scenario4" localSheetId="11">#REF!</definedName>
    <definedName name="Scenario4" localSheetId="13">#REF!</definedName>
    <definedName name="Scenario4" localSheetId="15">#REF!</definedName>
    <definedName name="Scenario4" localSheetId="7">#REF!</definedName>
    <definedName name="Scenario4" localSheetId="6">#REF!</definedName>
    <definedName name="Scenario4" localSheetId="2">#REF!</definedName>
    <definedName name="Scenario4">#REF!</definedName>
    <definedName name="scenario5" localSheetId="21">#REF!</definedName>
    <definedName name="scenario5" localSheetId="23">#REF!</definedName>
    <definedName name="scenario5" localSheetId="24">#REF!</definedName>
    <definedName name="scenario5" localSheetId="22">#REF!</definedName>
    <definedName name="scenario5" localSheetId="1">#REF!</definedName>
    <definedName name="scenario5" localSheetId="19">#REF!</definedName>
    <definedName name="scenario5" localSheetId="20">#REF!</definedName>
    <definedName name="scenario5" localSheetId="17">#REF!</definedName>
    <definedName name="scenario5" localSheetId="18">#REF!</definedName>
    <definedName name="scenario5" localSheetId="27">#REF!</definedName>
    <definedName name="scenario5" localSheetId="25">#REF!</definedName>
    <definedName name="scenario5" localSheetId="26">#REF!</definedName>
    <definedName name="scenario5" localSheetId="9">#REF!</definedName>
    <definedName name="scenario5" localSheetId="12">#REF!</definedName>
    <definedName name="scenario5" localSheetId="14">#REF!</definedName>
    <definedName name="scenario5" localSheetId="16">#REF!</definedName>
    <definedName name="scenario5" localSheetId="10">#REF!</definedName>
    <definedName name="scenario5" localSheetId="11">#REF!</definedName>
    <definedName name="scenario5" localSheetId="13">#REF!</definedName>
    <definedName name="scenario5" localSheetId="15">#REF!</definedName>
    <definedName name="scenario5" localSheetId="7">#REF!</definedName>
    <definedName name="scenario5" localSheetId="6">#REF!</definedName>
    <definedName name="scenario5" localSheetId="2">#REF!</definedName>
    <definedName name="scenario5">#REF!</definedName>
    <definedName name="Scenrio" localSheetId="21">#REF!</definedName>
    <definedName name="Scenrio" localSheetId="23">#REF!</definedName>
    <definedName name="Scenrio" localSheetId="24">#REF!</definedName>
    <definedName name="Scenrio" localSheetId="22">#REF!</definedName>
    <definedName name="Scenrio" localSheetId="1">#REF!</definedName>
    <definedName name="Scenrio" localSheetId="19">#REF!</definedName>
    <definedName name="Scenrio" localSheetId="20">#REF!</definedName>
    <definedName name="Scenrio" localSheetId="17">#REF!</definedName>
    <definedName name="Scenrio" localSheetId="18">#REF!</definedName>
    <definedName name="Scenrio" localSheetId="27">#REF!</definedName>
    <definedName name="Scenrio" localSheetId="25">#REF!</definedName>
    <definedName name="Scenrio" localSheetId="26">#REF!</definedName>
    <definedName name="Scenrio" localSheetId="9">#REF!</definedName>
    <definedName name="Scenrio" localSheetId="12">#REF!</definedName>
    <definedName name="Scenrio" localSheetId="14">#REF!</definedName>
    <definedName name="Scenrio" localSheetId="16">#REF!</definedName>
    <definedName name="Scenrio" localSheetId="10">#REF!</definedName>
    <definedName name="Scenrio" localSheetId="11">#REF!</definedName>
    <definedName name="Scenrio" localSheetId="13">#REF!</definedName>
    <definedName name="Scenrio" localSheetId="15">#REF!</definedName>
    <definedName name="Scenrio" localSheetId="6">#REF!</definedName>
    <definedName name="Scenrio" localSheetId="2">#REF!</definedName>
    <definedName name="Scenrio">#REF!</definedName>
    <definedName name="SERVER">[21]Admin!$B$8</definedName>
    <definedName name="SERVER_TWO">[21]Admin!$B$20</definedName>
    <definedName name="ServiceCodes">'[2]S Avg. Spend'!$B$32:$B$2559</definedName>
    <definedName name="SL010C01ELEMS_01">"Full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010C01FMTNM">"dyn inc years"</definedName>
    <definedName name="SL010C01HND">287266265</definedName>
    <definedName name="SL0111FMTNM">213012976</definedName>
    <definedName name="SL011C01ELEMS_01">"Full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011C01FMTNM">"dyn inc years"</definedName>
    <definedName name="SL011C01HND">287266265</definedName>
    <definedName name="SL011EXPANDUP">"new P&amp;L years"</definedName>
    <definedName name="SL011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01VIEWHND">-1</definedName>
    <definedName name="SL02VIEWHND">-1</definedName>
    <definedName name="SL03R01HND">-1</definedName>
    <definedName name="SL03R02HND">-1</definedName>
    <definedName name="SL03VIEWHND">-1</definedName>
    <definedName name="SL04R01HND">-1</definedName>
    <definedName name="SL04R02HND">-1</definedName>
    <definedName name="SL04VIEWHND">-1</definedName>
    <definedName name="SL05R01HND">-1</definedName>
    <definedName name="SL05R02HND">-1</definedName>
    <definedName name="SL05VIEWHND">-1</definedName>
    <definedName name="SL06R01HND">-1</definedName>
    <definedName name="SL06R02HND">-1</definedName>
    <definedName name="SL06VIEWHND">-1</definedName>
    <definedName name="SL07R01HND">-1</definedName>
    <definedName name="SL07R02HND">-1</definedName>
    <definedName name="SL07VIEWHND">-1</definedName>
    <definedName name="SL08R01HND">-1</definedName>
    <definedName name="SL08R02HND">-1</definedName>
    <definedName name="SL08VIEWHND">-1</definedName>
    <definedName name="SL09R01HND">-1</definedName>
    <definedName name="SL09R02HND">-1</definedName>
    <definedName name="SL09VIEWHND">-1</definedName>
    <definedName name="SL10R01HND">-1</definedName>
    <definedName name="SL10R02HND">-1</definedName>
    <definedName name="SL10VIEWHND">-1</definedName>
    <definedName name="SL11R01HND">-1</definedName>
    <definedName name="SL11R02HND">-1</definedName>
    <definedName name="SL11VIEWHND">-1</definedName>
    <definedName name="SL121FMTNM">213012976</definedName>
    <definedName name="SL12ELEMS_01">"new P&amp;L years"</definedName>
    <definedName name="SL12EXPANDUP">"new P&amp;L years"</definedName>
    <definedName name="SL12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2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2PANDUP">213012976</definedName>
    <definedName name="SL12R01HND">-1</definedName>
    <definedName name="SL12R02HND">-1</definedName>
    <definedName name="SL12VIEWHND">-1</definedName>
    <definedName name="SL131FMTNM">213012976</definedName>
    <definedName name="SL13ELEMS_01">"new P&amp;L years"</definedName>
    <definedName name="SL13EXPANDUP">"new P&amp;L years"</definedName>
    <definedName name="SL13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3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3PANDUP">213012976</definedName>
    <definedName name="SL13R01HND">-1</definedName>
    <definedName name="SL13R02HND">-1</definedName>
    <definedName name="SL13VIEWHND">-1</definedName>
    <definedName name="SL141FMTNM">213012976</definedName>
    <definedName name="SL14ELEMS_01">"new P&amp;L years"</definedName>
    <definedName name="SL14EXPANDUP">"new P&amp;L years"</definedName>
    <definedName name="SL14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4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4PANDUP">213012976</definedName>
    <definedName name="SL14R01HND">-1</definedName>
    <definedName name="SL14R02HND">-1</definedName>
    <definedName name="SL14VIEWHND">-1</definedName>
    <definedName name="SL151FMTNM">213012976</definedName>
    <definedName name="SL15ELEMS_01">"new P&amp;L years"</definedName>
    <definedName name="SL15EXPANDUP">"new P&amp;L years"</definedName>
    <definedName name="SL15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5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5PANDUP">213012976</definedName>
    <definedName name="SL15R01HND">-1</definedName>
    <definedName name="SL15R02HND">-1</definedName>
    <definedName name="SL15VIEWHND">-1</definedName>
    <definedName name="SL161FMTNM">213012976</definedName>
    <definedName name="SL16ELEMS_01">"new P&amp;L years"</definedName>
    <definedName name="SL16EXPANDUP">"new P&amp;L years"</definedName>
    <definedName name="SL16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6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6PANDUP">213012976</definedName>
    <definedName name="SL16R01HND">-1</definedName>
    <definedName name="SL16R02HND">-1</definedName>
    <definedName name="SL16VIEWHND">-1</definedName>
    <definedName name="SL171FMTNM">213012976</definedName>
    <definedName name="SL17ELEMS_01">"new P&amp;L years"</definedName>
    <definedName name="SL17EXPANDUP">"new P&amp;L years"</definedName>
    <definedName name="SL17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7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7PANDUP">213012976</definedName>
    <definedName name="SL17R01HND">-1</definedName>
    <definedName name="SL17R02HND">-1</definedName>
    <definedName name="SL17VIEWHND">-1</definedName>
    <definedName name="SL181FMTNM">213012976</definedName>
    <definedName name="SL18ELEMS_01">"new P&amp;L years"</definedName>
    <definedName name="SL18EXPANDUP">"new P&amp;L years"</definedName>
    <definedName name="SL18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8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8PANDUP">213012976</definedName>
    <definedName name="SL18R01HND">-1</definedName>
    <definedName name="SL18R02HND">-1</definedName>
    <definedName name="SL18VIEWHND">-1</definedName>
    <definedName name="SL191FMTNM">213012976</definedName>
    <definedName name="SL19ELEMS_01">"new P&amp;L years"</definedName>
    <definedName name="SL19EXPANDUP">"new P&amp;L years"</definedName>
    <definedName name="SL19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9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9PANDUP">213012976</definedName>
    <definedName name="SL19R01HND">-1</definedName>
    <definedName name="SL19R02HND">-1</definedName>
    <definedName name="SL19VIEWHND">-1</definedName>
    <definedName name="SL201FMTNM">213012976</definedName>
    <definedName name="SL20ELEMS_01">"new P&amp;L years"</definedName>
    <definedName name="SL20EXPANDUP">"new P&amp;L years"</definedName>
    <definedName name="SL20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0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0PANDUP">213012976</definedName>
    <definedName name="SL20R01HND">-1</definedName>
    <definedName name="SL20R02HND">-1</definedName>
    <definedName name="SL20VIEWHND">-1</definedName>
    <definedName name="SL211FMTNM">213012976</definedName>
    <definedName name="SL21CHARTPLOTBY">1</definedName>
    <definedName name="SL21CHARTREF">"BP and MPR P&amp;L.xls_x001D_Sheet1_x001D_Chart 1"</definedName>
    <definedName name="SL21ELEMS_01">"new P&amp;L years"</definedName>
    <definedName name="SL21EXPANDUP">"new P&amp;L years"</definedName>
    <definedName name="SL21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1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1PANDUP">213012976</definedName>
    <definedName name="SL21R01HND">-1</definedName>
    <definedName name="SL21R02HND">-1</definedName>
    <definedName name="SL21VIEWHND">-1</definedName>
    <definedName name="SL22R01HND">-1</definedName>
    <definedName name="SL22R02HND">-1</definedName>
    <definedName name="SL22VIEWHND">-1</definedName>
    <definedName name="SL23C01ELEMS_01">"Full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3C01FMTNM">"dyn inc years"</definedName>
    <definedName name="SL23C01HND">287266265</definedName>
    <definedName name="SL23VIEWHND">-1</definedName>
    <definedName name="SL24R01HND">-1</definedName>
    <definedName name="SL24R02HND">-1</definedName>
    <definedName name="SL24VIEWHND">-1</definedName>
    <definedName name="ssss" localSheetId="21">#REF!</definedName>
    <definedName name="ssss" localSheetId="23">#REF!</definedName>
    <definedName name="ssss" localSheetId="24">#REF!</definedName>
    <definedName name="ssss" localSheetId="22">#REF!</definedName>
    <definedName name="ssss" localSheetId="1">#REF!</definedName>
    <definedName name="ssss" localSheetId="19">#REF!</definedName>
    <definedName name="ssss" localSheetId="20">#REF!</definedName>
    <definedName name="ssss" localSheetId="17">#REF!</definedName>
    <definedName name="ssss" localSheetId="18">#REF!</definedName>
    <definedName name="ssss" localSheetId="27">#REF!</definedName>
    <definedName name="ssss" localSheetId="25">#REF!</definedName>
    <definedName name="ssss" localSheetId="26">#REF!</definedName>
    <definedName name="ssss" localSheetId="9">#REF!</definedName>
    <definedName name="ssss" localSheetId="12">#REF!</definedName>
    <definedName name="ssss" localSheetId="14">#REF!</definedName>
    <definedName name="ssss" localSheetId="16">#REF!</definedName>
    <definedName name="ssss" localSheetId="10">#REF!</definedName>
    <definedName name="ssss" localSheetId="11">#REF!</definedName>
    <definedName name="ssss" localSheetId="13">#REF!</definedName>
    <definedName name="ssss" localSheetId="15">#REF!</definedName>
    <definedName name="ssss" localSheetId="8">#REF!</definedName>
    <definedName name="ssss" localSheetId="7">#REF!</definedName>
    <definedName name="ssss" localSheetId="6">#REF!</definedName>
    <definedName name="ssss" localSheetId="2">#REF!</definedName>
    <definedName name="ssss">#REF!</definedName>
    <definedName name="sssss" localSheetId="21">#REF!</definedName>
    <definedName name="sssss" localSheetId="23">#REF!</definedName>
    <definedName name="sssss" localSheetId="24">#REF!</definedName>
    <definedName name="sssss" localSheetId="19">#REF!</definedName>
    <definedName name="sssss" localSheetId="20">#REF!</definedName>
    <definedName name="sssss" localSheetId="17">#REF!</definedName>
    <definedName name="sssss" localSheetId="27">#REF!</definedName>
    <definedName name="sssss" localSheetId="26">#REF!</definedName>
    <definedName name="sssss" localSheetId="14">#REF!</definedName>
    <definedName name="sssss" localSheetId="16">#REF!</definedName>
    <definedName name="sssss" localSheetId="13">#REF!</definedName>
    <definedName name="sssss" localSheetId="15">#REF!</definedName>
    <definedName name="sssss" localSheetId="6">#REF!</definedName>
    <definedName name="sssss">#REF!</definedName>
    <definedName name="STAGES">[11]KEY!$F$4:$F$7</definedName>
    <definedName name="start" localSheetId="21">#REF!</definedName>
    <definedName name="start" localSheetId="23">#REF!</definedName>
    <definedName name="start" localSheetId="24">#REF!</definedName>
    <definedName name="start" localSheetId="22">#REF!</definedName>
    <definedName name="start" localSheetId="1">#REF!</definedName>
    <definedName name="start" localSheetId="19">#REF!</definedName>
    <definedName name="start" localSheetId="20">#REF!</definedName>
    <definedName name="start" localSheetId="17">#REF!</definedName>
    <definedName name="start" localSheetId="18">#REF!</definedName>
    <definedName name="start" localSheetId="27">#REF!</definedName>
    <definedName name="start" localSheetId="25">#REF!</definedName>
    <definedName name="start" localSheetId="26">#REF!</definedName>
    <definedName name="start" localSheetId="9">#REF!</definedName>
    <definedName name="start" localSheetId="12">#REF!</definedName>
    <definedName name="start" localSheetId="14">#REF!</definedName>
    <definedName name="start" localSheetId="16">#REF!</definedName>
    <definedName name="start" localSheetId="10">#REF!</definedName>
    <definedName name="start" localSheetId="11">#REF!</definedName>
    <definedName name="start" localSheetId="13">#REF!</definedName>
    <definedName name="start" localSheetId="15">#REF!</definedName>
    <definedName name="start" localSheetId="7">#REF!</definedName>
    <definedName name="start" localSheetId="6">#REF!</definedName>
    <definedName name="start" localSheetId="2">#REF!</definedName>
    <definedName name="start">#REF!</definedName>
    <definedName name="Steel_4YrAvg">[5]Assumptions!$O$29</definedName>
    <definedName name="SX01R22ENABLE">1</definedName>
    <definedName name="SXBNDDSP">0</definedName>
    <definedName name="sysClientName">[2]sysConfig!$C$16</definedName>
    <definedName name="sysCountVersions">'[2]Change Log'!$C$15</definedName>
    <definedName name="sysFileName">[2]sysConfig!$C$19</definedName>
    <definedName name="sysLastSave">[2]sysConfig!$C$31</definedName>
    <definedName name="sysModelName">[2]sysConfig!$C$17</definedName>
    <definedName name="sysSaveDateFormat">[2]sysConfig!$C$34</definedName>
    <definedName name="sysVerFormat">[2]sysConfig!$C$33</definedName>
    <definedName name="sysVerlblMajor">[2]sysConfig!$C$24</definedName>
    <definedName name="sysVerlblMinor">[2]sysConfig!$C$25</definedName>
    <definedName name="sysVerLogMajor">[2]sysConfig!$C$28</definedName>
    <definedName name="sysVerLogMinor">[2]sysConfig!$C$29</definedName>
    <definedName name="sysVerPrefixMajor">[2]sysConfig!$D$24</definedName>
    <definedName name="sysVerPrefixMinor">[2]sysConfig!$D$25</definedName>
    <definedName name="sysVersion">[2]sysConfig!$B$7</definedName>
    <definedName name="Table_2.3" localSheetId="21">#REF!</definedName>
    <definedName name="Table_2.3" localSheetId="23">#REF!</definedName>
    <definedName name="Table_2.3" localSheetId="24">#REF!</definedName>
    <definedName name="Table_2.3" localSheetId="22">#REF!</definedName>
    <definedName name="Table_2.3" localSheetId="1">#REF!</definedName>
    <definedName name="Table_2.3" localSheetId="19">#REF!</definedName>
    <definedName name="Table_2.3" localSheetId="20">#REF!</definedName>
    <definedName name="Table_2.3" localSheetId="17">#REF!</definedName>
    <definedName name="Table_2.3" localSheetId="18">#REF!</definedName>
    <definedName name="Table_2.3" localSheetId="27">#REF!</definedName>
    <definedName name="Table_2.3" localSheetId="25">#REF!</definedName>
    <definedName name="Table_2.3" localSheetId="26">#REF!</definedName>
    <definedName name="Table_2.3" localSheetId="9">#REF!</definedName>
    <definedName name="Table_2.3" localSheetId="12">#REF!</definedName>
    <definedName name="Table_2.3" localSheetId="14">#REF!</definedName>
    <definedName name="Table_2.3" localSheetId="16">#REF!</definedName>
    <definedName name="Table_2.3" localSheetId="10">#REF!</definedName>
    <definedName name="Table_2.3" localSheetId="11">#REF!</definedName>
    <definedName name="Table_2.3" localSheetId="13">#REF!</definedName>
    <definedName name="Table_2.3" localSheetId="15">#REF!</definedName>
    <definedName name="Table_2.3" localSheetId="7">#REF!</definedName>
    <definedName name="Table_2.3" localSheetId="6">#REF!</definedName>
    <definedName name="Table_2.3" localSheetId="2">#REF!</definedName>
    <definedName name="Table_2.3">#REF!</definedName>
    <definedName name="Table_4.1" localSheetId="21">#REF!</definedName>
    <definedName name="Table_4.1" localSheetId="23">#REF!</definedName>
    <definedName name="Table_4.1" localSheetId="24">#REF!</definedName>
    <definedName name="Table_4.1" localSheetId="22">#REF!</definedName>
    <definedName name="Table_4.1" localSheetId="1">#REF!</definedName>
    <definedName name="Table_4.1" localSheetId="19">#REF!</definedName>
    <definedName name="Table_4.1" localSheetId="20">#REF!</definedName>
    <definedName name="Table_4.1" localSheetId="17">#REF!</definedName>
    <definedName name="Table_4.1" localSheetId="18">#REF!</definedName>
    <definedName name="Table_4.1" localSheetId="27">#REF!</definedName>
    <definedName name="Table_4.1" localSheetId="25">#REF!</definedName>
    <definedName name="Table_4.1" localSheetId="26">#REF!</definedName>
    <definedName name="Table_4.1" localSheetId="9">#REF!</definedName>
    <definedName name="Table_4.1" localSheetId="12">#REF!</definedName>
    <definedName name="Table_4.1" localSheetId="14">#REF!</definedName>
    <definedName name="Table_4.1" localSheetId="16">#REF!</definedName>
    <definedName name="Table_4.1" localSheetId="10">#REF!</definedName>
    <definedName name="Table_4.1" localSheetId="11">#REF!</definedName>
    <definedName name="Table_4.1" localSheetId="13">#REF!</definedName>
    <definedName name="Table_4.1" localSheetId="15">#REF!</definedName>
    <definedName name="Table_4.1" localSheetId="7">#REF!</definedName>
    <definedName name="Table_4.1" localSheetId="6">#REF!</definedName>
    <definedName name="Table_4.1" localSheetId="2">#REF!</definedName>
    <definedName name="Table_4.1">#REF!</definedName>
    <definedName name="Table_4.4" localSheetId="21">#REF!</definedName>
    <definedName name="Table_4.4" localSheetId="23">#REF!</definedName>
    <definedName name="Table_4.4" localSheetId="24">#REF!</definedName>
    <definedName name="Table_4.4" localSheetId="22">#REF!</definedName>
    <definedName name="Table_4.4" localSheetId="1">#REF!</definedName>
    <definedName name="Table_4.4" localSheetId="19">#REF!</definedName>
    <definedName name="Table_4.4" localSheetId="20">#REF!</definedName>
    <definedName name="Table_4.4" localSheetId="17">#REF!</definedName>
    <definedName name="Table_4.4" localSheetId="18">#REF!</definedName>
    <definedName name="Table_4.4" localSheetId="27">#REF!</definedName>
    <definedName name="Table_4.4" localSheetId="25">#REF!</definedName>
    <definedName name="Table_4.4" localSheetId="26">#REF!</definedName>
    <definedName name="Table_4.4" localSheetId="9">#REF!</definedName>
    <definedName name="Table_4.4" localSheetId="12">#REF!</definedName>
    <definedName name="Table_4.4" localSheetId="14">#REF!</definedName>
    <definedName name="Table_4.4" localSheetId="16">#REF!</definedName>
    <definedName name="Table_4.4" localSheetId="10">#REF!</definedName>
    <definedName name="Table_4.4" localSheetId="11">#REF!</definedName>
    <definedName name="Table_4.4" localSheetId="13">#REF!</definedName>
    <definedName name="Table_4.4" localSheetId="15">#REF!</definedName>
    <definedName name="Table_4.4" localSheetId="7">#REF!</definedName>
    <definedName name="Table_4.4" localSheetId="6">#REF!</definedName>
    <definedName name="Table_4.4" localSheetId="2">#REF!</definedName>
    <definedName name="Table_4.4">#REF!</definedName>
    <definedName name="Table_X2" localSheetId="21">#REF!</definedName>
    <definedName name="Table_X2" localSheetId="23">#REF!</definedName>
    <definedName name="Table_X2" localSheetId="24">#REF!</definedName>
    <definedName name="Table_X2" localSheetId="22">#REF!</definedName>
    <definedName name="Table_X2" localSheetId="1">#REF!</definedName>
    <definedName name="Table_X2" localSheetId="19">#REF!</definedName>
    <definedName name="Table_X2" localSheetId="20">#REF!</definedName>
    <definedName name="Table_X2" localSheetId="17">#REF!</definedName>
    <definedName name="Table_X2" localSheetId="18">#REF!</definedName>
    <definedName name="Table_X2" localSheetId="27">#REF!</definedName>
    <definedName name="Table_X2" localSheetId="25">#REF!</definedName>
    <definedName name="Table_X2" localSheetId="26">#REF!</definedName>
    <definedName name="Table_X2" localSheetId="9">#REF!</definedName>
    <definedName name="Table_X2" localSheetId="12">#REF!</definedName>
    <definedName name="Table_X2" localSheetId="14">#REF!</definedName>
    <definedName name="Table_X2" localSheetId="16">#REF!</definedName>
    <definedName name="Table_X2" localSheetId="10">#REF!</definedName>
    <definedName name="Table_X2" localSheetId="11">#REF!</definedName>
    <definedName name="Table_X2" localSheetId="13">#REF!</definedName>
    <definedName name="Table_X2" localSheetId="15">#REF!</definedName>
    <definedName name="Table_X2" localSheetId="7">#REF!</definedName>
    <definedName name="Table_X2" localSheetId="6">#REF!</definedName>
    <definedName name="Table_X2" localSheetId="2">#REF!</definedName>
    <definedName name="Table_X2">#REF!</definedName>
    <definedName name="TableName">"Dummy"</definedName>
    <definedName name="Tax_rate">'[9]Other ass'!$H$7</definedName>
    <definedName name="test">OFFSET('[9]LRMC x Plant'!XEZ1048570,0,0,COUNT('[9]LRMC x Plant'!$K$5:$K$206),1)</definedName>
    <definedName name="Thousand">[2]Lists!$E$17</definedName>
    <definedName name="TM1REBUILDOPTION">1</definedName>
    <definedName name="tprm">'[1]Data Control'!$F$3</definedName>
    <definedName name="TPRM_SCENARIO">'[22]Data Control'!$F$5</definedName>
    <definedName name="TPRM_VALUES">'[22]Data Control'!$F$3</definedName>
    <definedName name="tyuio" localSheetId="21">#REF!</definedName>
    <definedName name="tyuio" localSheetId="23">#REF!</definedName>
    <definedName name="tyuio" localSheetId="24">#REF!</definedName>
    <definedName name="tyuio" localSheetId="19">#REF!</definedName>
    <definedName name="tyuio" localSheetId="20">#REF!</definedName>
    <definedName name="tyuio" localSheetId="17">#REF!</definedName>
    <definedName name="tyuio" localSheetId="27">#REF!</definedName>
    <definedName name="tyuio" localSheetId="26">#REF!</definedName>
    <definedName name="tyuio" localSheetId="14">#REF!</definedName>
    <definedName name="tyuio" localSheetId="16">#REF!</definedName>
    <definedName name="tyuio" localSheetId="13">#REF!</definedName>
    <definedName name="tyuio" localSheetId="15">#REF!</definedName>
    <definedName name="tyuio" localSheetId="8">#REF!</definedName>
    <definedName name="tyuio" localSheetId="7">#REF!</definedName>
    <definedName name="tyuio" localSheetId="6">#REF!</definedName>
    <definedName name="tyuio">#REF!</definedName>
    <definedName name="uhhuhhh" localSheetId="21">#REF!</definedName>
    <definedName name="uhhuhhh" localSheetId="23">#REF!</definedName>
    <definedName name="uhhuhhh" localSheetId="24">#REF!</definedName>
    <definedName name="uhhuhhh" localSheetId="19">#REF!</definedName>
    <definedName name="uhhuhhh" localSheetId="20">#REF!</definedName>
    <definedName name="uhhuhhh" localSheetId="17">#REF!</definedName>
    <definedName name="uhhuhhh" localSheetId="27">#REF!</definedName>
    <definedName name="uhhuhhh" localSheetId="26">#REF!</definedName>
    <definedName name="uhhuhhh" localSheetId="14">#REF!</definedName>
    <definedName name="uhhuhhh" localSheetId="16">#REF!</definedName>
    <definedName name="uhhuhhh" localSheetId="13">#REF!</definedName>
    <definedName name="uhhuhhh" localSheetId="15">#REF!</definedName>
    <definedName name="uhhuhhh" localSheetId="6">#REF!</definedName>
    <definedName name="uhhuhhh">#REF!</definedName>
    <definedName name="UnplannedSysMins">'[4]10'!$AC$35:$AO$41</definedName>
    <definedName name="value">[3]cube_setup!$B$4</definedName>
    <definedName name="Values">'[20]Data Control'!$B$3</definedName>
    <definedName name="wer" localSheetId="21">#REF!</definedName>
    <definedName name="wer" localSheetId="23">#REF!</definedName>
    <definedName name="wer" localSheetId="24">#REF!</definedName>
    <definedName name="wer" localSheetId="19">#REF!</definedName>
    <definedName name="wer" localSheetId="20">#REF!</definedName>
    <definedName name="wer" localSheetId="17">#REF!</definedName>
    <definedName name="wer" localSheetId="27">#REF!</definedName>
    <definedName name="wer" localSheetId="26">#REF!</definedName>
    <definedName name="wer" localSheetId="14">#REF!</definedName>
    <definedName name="wer" localSheetId="16">#REF!</definedName>
    <definedName name="wer" localSheetId="13">#REF!</definedName>
    <definedName name="wer" localSheetId="15">#REF!</definedName>
    <definedName name="wer" localSheetId="8">#REF!</definedName>
    <definedName name="wer" localSheetId="7">#REF!</definedName>
    <definedName name="wer" localSheetId="6">#REF!</definedName>
    <definedName name="wer">#REF!</definedName>
    <definedName name="wertf" localSheetId="21">#REF!</definedName>
    <definedName name="wertf" localSheetId="23">#REF!</definedName>
    <definedName name="wertf" localSheetId="24">#REF!</definedName>
    <definedName name="wertf" localSheetId="19">#REF!</definedName>
    <definedName name="wertf" localSheetId="20">#REF!</definedName>
    <definedName name="wertf" localSheetId="17">#REF!</definedName>
    <definedName name="wertf" localSheetId="27">#REF!</definedName>
    <definedName name="wertf" localSheetId="26">#REF!</definedName>
    <definedName name="wertf" localSheetId="14">#REF!</definedName>
    <definedName name="wertf" localSheetId="16">#REF!</definedName>
    <definedName name="wertf" localSheetId="13">#REF!</definedName>
    <definedName name="wertf" localSheetId="15">#REF!</definedName>
    <definedName name="wertf" localSheetId="6">#REF!</definedName>
    <definedName name="wertf">#REF!</definedName>
    <definedName name="werty" localSheetId="21">#REF!</definedName>
    <definedName name="werty" localSheetId="23">#REF!</definedName>
    <definedName name="werty" localSheetId="24">#REF!</definedName>
    <definedName name="werty" localSheetId="19">#REF!</definedName>
    <definedName name="werty" localSheetId="20">#REF!</definedName>
    <definedName name="werty" localSheetId="17">#REF!</definedName>
    <definedName name="werty" localSheetId="27">#REF!</definedName>
    <definedName name="werty" localSheetId="26">#REF!</definedName>
    <definedName name="werty" localSheetId="14">#REF!</definedName>
    <definedName name="werty" localSheetId="16">#REF!</definedName>
    <definedName name="werty" localSheetId="13">#REF!</definedName>
    <definedName name="werty" localSheetId="15">#REF!</definedName>
    <definedName name="werty" localSheetId="6">#REF!</definedName>
    <definedName name="werty">#REF!</definedName>
    <definedName name="WorkTypeNew">[2]Lists!$B$78:$B$84</definedName>
    <definedName name="WorkTypeOldData">[2]Mappings!$I$16:$I$98</definedName>
    <definedName name="Year" localSheetId="21">#REF!</definedName>
    <definedName name="Year" localSheetId="23">#REF!</definedName>
    <definedName name="Year" localSheetId="24">#REF!</definedName>
    <definedName name="Year" localSheetId="22">#REF!</definedName>
    <definedName name="Year" localSheetId="1">#REF!</definedName>
    <definedName name="Year" localSheetId="19">#REF!</definedName>
    <definedName name="Year" localSheetId="20">#REF!</definedName>
    <definedName name="Year" localSheetId="17">#REF!</definedName>
    <definedName name="Year" localSheetId="18">#REF!</definedName>
    <definedName name="Year" localSheetId="27">#REF!</definedName>
    <definedName name="Year" localSheetId="25">#REF!</definedName>
    <definedName name="Year" localSheetId="26">#REF!</definedName>
    <definedName name="Year" localSheetId="9">#REF!</definedName>
    <definedName name="Year" localSheetId="12">#REF!</definedName>
    <definedName name="Year" localSheetId="14">#REF!</definedName>
    <definedName name="Year" localSheetId="16">#REF!</definedName>
    <definedName name="Year" localSheetId="10">#REF!</definedName>
    <definedName name="Year" localSheetId="11">#REF!</definedName>
    <definedName name="Year" localSheetId="13">#REF!</definedName>
    <definedName name="Year" localSheetId="15">#REF!</definedName>
    <definedName name="Year" localSheetId="7">#REF!</definedName>
    <definedName name="Year" localSheetId="6">#REF!</definedName>
    <definedName name="Year" localSheetId="2">#REF!</definedName>
    <definedName name="Year">#REF!</definedName>
    <definedName name="yeartodate">[3]cube_setup!$B$14</definedName>
    <definedName name="YiY">[2]Lists!$E$24</definedName>
    <definedName name="yujkl" localSheetId="21">#REF!</definedName>
    <definedName name="yujkl" localSheetId="23">#REF!</definedName>
    <definedName name="yujkl" localSheetId="24">#REF!</definedName>
    <definedName name="yujkl" localSheetId="19">#REF!</definedName>
    <definedName name="yujkl" localSheetId="20">#REF!</definedName>
    <definedName name="yujkl" localSheetId="17">#REF!</definedName>
    <definedName name="yujkl" localSheetId="27">#REF!</definedName>
    <definedName name="yujkl" localSheetId="26">#REF!</definedName>
    <definedName name="yujkl" localSheetId="14">#REF!</definedName>
    <definedName name="yujkl" localSheetId="16">#REF!</definedName>
    <definedName name="yujkl" localSheetId="13">#REF!</definedName>
    <definedName name="yujkl" localSheetId="15">#REF!</definedName>
    <definedName name="yujkl" localSheetId="8">#REF!</definedName>
    <definedName name="yujkl" localSheetId="7">#REF!</definedName>
    <definedName name="yujkl" localSheetId="6">#REF!</definedName>
    <definedName name="yujkl">#REF!</definedName>
  </definedNames>
  <calcPr calcId="14562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 i="24" l="1"/>
  <c r="J69" i="25"/>
  <c r="L9" i="24"/>
  <c r="L73" i="25"/>
  <c r="L10" i="24"/>
  <c r="L77" i="25"/>
  <c r="L11" i="24"/>
  <c r="O81" i="25"/>
  <c r="R81" i="25"/>
  <c r="L12" i="24"/>
  <c r="S85" i="25"/>
  <c r="L13" i="24"/>
  <c r="S89" i="25"/>
  <c r="V81" i="25"/>
  <c r="L14" i="24"/>
  <c r="V93" i="25"/>
  <c r="B66" i="25"/>
  <c r="X66" i="25"/>
  <c r="B70" i="25"/>
  <c r="X70" i="25"/>
  <c r="B74" i="25"/>
  <c r="X74" i="25"/>
  <c r="B78" i="25"/>
  <c r="X78" i="25"/>
  <c r="Z78" i="25"/>
  <c r="B82" i="25"/>
  <c r="X82" i="25"/>
  <c r="B86" i="25"/>
  <c r="X86" i="25"/>
  <c r="B90" i="25"/>
  <c r="X90" i="25"/>
  <c r="Z90" i="25"/>
  <c r="B67" i="25"/>
  <c r="Z67" i="25"/>
  <c r="B68" i="25"/>
  <c r="Z68" i="25"/>
  <c r="B69" i="25"/>
  <c r="Z69" i="25"/>
  <c r="Z70" i="25"/>
  <c r="B71" i="25"/>
  <c r="Z71" i="25"/>
  <c r="B72" i="25"/>
  <c r="Z72" i="25"/>
  <c r="B73" i="25"/>
  <c r="Z73" i="25"/>
  <c r="Z74" i="25"/>
  <c r="B75" i="25"/>
  <c r="Z75" i="25"/>
  <c r="B76" i="25"/>
  <c r="Z76" i="25"/>
  <c r="B77" i="25"/>
  <c r="Z77" i="25"/>
  <c r="B79" i="25"/>
  <c r="Z79" i="25"/>
  <c r="B80" i="25"/>
  <c r="Z80" i="25"/>
  <c r="B81" i="25"/>
  <c r="Z81" i="25"/>
  <c r="Z82" i="25"/>
  <c r="B83" i="25"/>
  <c r="Z83" i="25"/>
  <c r="B84" i="25"/>
  <c r="Z84" i="25"/>
  <c r="B85" i="25"/>
  <c r="Z85" i="25"/>
  <c r="Z86" i="25"/>
  <c r="B87" i="25"/>
  <c r="Z87" i="25"/>
  <c r="B88" i="25"/>
  <c r="Z88" i="25"/>
  <c r="B89" i="25"/>
  <c r="Z89" i="25"/>
  <c r="B91" i="25"/>
  <c r="Z91" i="25"/>
  <c r="W8" i="24"/>
  <c r="J25" i="25"/>
  <c r="W9" i="24"/>
  <c r="L29" i="25"/>
  <c r="M29" i="25"/>
  <c r="N29" i="25"/>
  <c r="O29" i="25"/>
  <c r="P29" i="25"/>
  <c r="Q29" i="25"/>
  <c r="R29" i="25"/>
  <c r="S29" i="25"/>
  <c r="T29" i="25"/>
  <c r="U29" i="25"/>
  <c r="V29" i="25"/>
  <c r="W10" i="24"/>
  <c r="O33" i="25"/>
  <c r="P33" i="25"/>
  <c r="Q33" i="25"/>
  <c r="R33" i="25"/>
  <c r="S33" i="25"/>
  <c r="T33" i="25"/>
  <c r="U33" i="25"/>
  <c r="V33" i="25"/>
  <c r="W33" i="25"/>
  <c r="W11" i="24"/>
  <c r="S37" i="25"/>
  <c r="T37" i="25"/>
  <c r="U37" i="25"/>
  <c r="W12" i="24"/>
  <c r="V41" i="25"/>
  <c r="B22" i="25"/>
  <c r="X22" i="25"/>
  <c r="B26" i="25"/>
  <c r="X26" i="25"/>
  <c r="B30" i="25"/>
  <c r="X30" i="25"/>
  <c r="B34" i="25"/>
  <c r="X34" i="25"/>
  <c r="Z34" i="25"/>
  <c r="B38" i="25"/>
  <c r="X38" i="25"/>
  <c r="Z22" i="25"/>
  <c r="B23" i="25"/>
  <c r="Z23" i="25"/>
  <c r="B24" i="25"/>
  <c r="Z24" i="25"/>
  <c r="B25" i="25"/>
  <c r="Z25" i="25"/>
  <c r="B27" i="25"/>
  <c r="Z27" i="25"/>
  <c r="B28" i="25"/>
  <c r="Z28" i="25"/>
  <c r="B29" i="25"/>
  <c r="Z29" i="25"/>
  <c r="Z30" i="25"/>
  <c r="B31" i="25"/>
  <c r="Z31" i="25"/>
  <c r="B32" i="25"/>
  <c r="Z32" i="25"/>
  <c r="B33" i="25"/>
  <c r="Z33" i="25"/>
  <c r="B35" i="25"/>
  <c r="Z35" i="25"/>
  <c r="B36" i="25"/>
  <c r="Z36" i="25"/>
  <c r="B37" i="25"/>
  <c r="Z37" i="25"/>
  <c r="Z38" i="25"/>
  <c r="B39" i="25"/>
  <c r="Z39" i="25"/>
  <c r="B40" i="25"/>
  <c r="Z40" i="25"/>
  <c r="L8" i="16"/>
  <c r="G90" i="20"/>
  <c r="L9" i="16"/>
  <c r="H94" i="20"/>
  <c r="I94" i="20"/>
  <c r="L10" i="16"/>
  <c r="H98" i="20"/>
  <c r="I98" i="20"/>
  <c r="L11" i="16"/>
  <c r="K102" i="20"/>
  <c r="L12" i="16"/>
  <c r="N106" i="20"/>
  <c r="O106" i="20"/>
  <c r="P106" i="20"/>
  <c r="Q106" i="20"/>
  <c r="R106" i="20"/>
  <c r="L13" i="16"/>
  <c r="N110" i="20"/>
  <c r="O110" i="20"/>
  <c r="P110" i="20"/>
  <c r="Q110" i="20"/>
  <c r="R110" i="20"/>
  <c r="S110" i="20"/>
  <c r="T110" i="20"/>
  <c r="U110" i="20"/>
  <c r="V110" i="20"/>
  <c r="L14" i="16"/>
  <c r="Q114" i="20"/>
  <c r="R114" i="20"/>
  <c r="S114" i="20"/>
  <c r="T114" i="20"/>
  <c r="U114" i="20"/>
  <c r="V114" i="20"/>
  <c r="W114" i="20"/>
  <c r="S106" i="20"/>
  <c r="T106" i="20"/>
  <c r="L15" i="16"/>
  <c r="U118" i="20"/>
  <c r="W110" i="20"/>
  <c r="X110" i="20"/>
  <c r="L16" i="16"/>
  <c r="W122" i="20"/>
  <c r="B87" i="20"/>
  <c r="X87" i="20"/>
  <c r="B91" i="20"/>
  <c r="X91" i="20"/>
  <c r="B95" i="20"/>
  <c r="X95" i="20"/>
  <c r="Z95" i="20"/>
  <c r="B99" i="20"/>
  <c r="X99" i="20"/>
  <c r="Z99" i="20"/>
  <c r="B103" i="20"/>
  <c r="X103" i="20"/>
  <c r="B107" i="20"/>
  <c r="X107" i="20"/>
  <c r="B111" i="20"/>
  <c r="X111" i="20"/>
  <c r="B115" i="20"/>
  <c r="X115" i="20"/>
  <c r="Z115" i="20"/>
  <c r="B119" i="20"/>
  <c r="X119" i="20"/>
  <c r="Z87" i="20"/>
  <c r="B88" i="20"/>
  <c r="Z88" i="20"/>
  <c r="B89" i="20"/>
  <c r="Z89" i="20"/>
  <c r="B90" i="20"/>
  <c r="Z90" i="20"/>
  <c r="Z91" i="20"/>
  <c r="B92" i="20"/>
  <c r="Z92" i="20"/>
  <c r="B93" i="20"/>
  <c r="Z93" i="20"/>
  <c r="B94" i="20"/>
  <c r="Z94" i="20"/>
  <c r="B96" i="20"/>
  <c r="Z96" i="20"/>
  <c r="B97" i="20"/>
  <c r="Z97" i="20"/>
  <c r="B98" i="20"/>
  <c r="Z98" i="20"/>
  <c r="B100" i="20"/>
  <c r="Z100" i="20"/>
  <c r="B101" i="20"/>
  <c r="Z101" i="20"/>
  <c r="B102" i="20"/>
  <c r="Z102" i="20"/>
  <c r="Z103" i="20"/>
  <c r="B104" i="20"/>
  <c r="Z104" i="20"/>
  <c r="B105" i="20"/>
  <c r="Z105" i="20"/>
  <c r="B106" i="20"/>
  <c r="Z106" i="20"/>
  <c r="B108" i="20"/>
  <c r="Z108" i="20"/>
  <c r="B109" i="20"/>
  <c r="Z109" i="20"/>
  <c r="B110" i="20"/>
  <c r="Z110" i="20"/>
  <c r="B112" i="20"/>
  <c r="Z112" i="20"/>
  <c r="B113" i="20"/>
  <c r="Z113" i="20"/>
  <c r="B114" i="20"/>
  <c r="Z114" i="20"/>
  <c r="B116" i="20"/>
  <c r="Z116" i="20"/>
  <c r="B117" i="20"/>
  <c r="Z117" i="20"/>
  <c r="B118" i="20"/>
  <c r="Z118" i="20"/>
  <c r="Z119" i="20"/>
  <c r="B120" i="20"/>
  <c r="Z120" i="20"/>
  <c r="B121" i="20"/>
  <c r="Z121" i="20"/>
  <c r="B122" i="20"/>
  <c r="Z122" i="20"/>
  <c r="W8" i="16"/>
  <c r="G25" i="20"/>
  <c r="W9" i="16"/>
  <c r="H29" i="20"/>
  <c r="W10" i="16"/>
  <c r="H33" i="20"/>
  <c r="W11" i="16"/>
  <c r="K37" i="20"/>
  <c r="W12" i="16"/>
  <c r="N41" i="20"/>
  <c r="O41" i="20"/>
  <c r="P41" i="20"/>
  <c r="Q41" i="20"/>
  <c r="R41" i="20"/>
  <c r="S41" i="20"/>
  <c r="W13" i="16"/>
  <c r="Q45" i="20"/>
  <c r="R45" i="20"/>
  <c r="W14" i="16"/>
  <c r="R49" i="20"/>
  <c r="W15" i="16"/>
  <c r="U53" i="20"/>
  <c r="W16" i="16"/>
  <c r="W57" i="20"/>
  <c r="B22" i="20"/>
  <c r="X22" i="20"/>
  <c r="B26" i="20"/>
  <c r="X26" i="20"/>
  <c r="B30" i="20"/>
  <c r="X30" i="20"/>
  <c r="B34" i="20"/>
  <c r="X34" i="20"/>
  <c r="B38" i="20"/>
  <c r="X38" i="20"/>
  <c r="Z38" i="20"/>
  <c r="B42" i="20"/>
  <c r="X42" i="20"/>
  <c r="Z42" i="20"/>
  <c r="B46" i="20"/>
  <c r="X46" i="20"/>
  <c r="B50" i="20"/>
  <c r="X50" i="20"/>
  <c r="Z50" i="20"/>
  <c r="B54" i="20"/>
  <c r="X54" i="20"/>
  <c r="Z22" i="20"/>
  <c r="B23" i="20"/>
  <c r="Z23" i="20"/>
  <c r="B24" i="20"/>
  <c r="Z24" i="20"/>
  <c r="B25" i="20"/>
  <c r="Z25" i="20"/>
  <c r="Z26" i="20"/>
  <c r="B27" i="20"/>
  <c r="Z27" i="20"/>
  <c r="B28" i="20"/>
  <c r="Z28" i="20"/>
  <c r="B29" i="20"/>
  <c r="Z29" i="20"/>
  <c r="Z30" i="20"/>
  <c r="B31" i="20"/>
  <c r="Z31" i="20"/>
  <c r="B32" i="20"/>
  <c r="Z32" i="20"/>
  <c r="B33" i="20"/>
  <c r="Z33" i="20"/>
  <c r="Z34" i="20"/>
  <c r="B35" i="20"/>
  <c r="Z35" i="20"/>
  <c r="B36" i="20"/>
  <c r="Z36" i="20"/>
  <c r="B37" i="20"/>
  <c r="Z37" i="20"/>
  <c r="B39" i="20"/>
  <c r="Z39" i="20"/>
  <c r="B40" i="20"/>
  <c r="Z40" i="20"/>
  <c r="B41" i="20"/>
  <c r="Z41" i="20"/>
  <c r="B43" i="20"/>
  <c r="Z43" i="20"/>
  <c r="B44" i="20"/>
  <c r="Z44" i="20"/>
  <c r="B45" i="20"/>
  <c r="Z45" i="20"/>
  <c r="Z46" i="20"/>
  <c r="B47" i="20"/>
  <c r="Z47" i="20"/>
  <c r="B48" i="20"/>
  <c r="Z48" i="20"/>
  <c r="B49" i="20"/>
  <c r="Z49" i="20"/>
  <c r="B51" i="20"/>
  <c r="Z51" i="20"/>
  <c r="B52" i="20"/>
  <c r="Z52" i="20"/>
  <c r="B53" i="20"/>
  <c r="Z53" i="20"/>
  <c r="Z54" i="20"/>
  <c r="B55" i="20"/>
  <c r="Z55" i="20"/>
  <c r="B56" i="20"/>
  <c r="Z56" i="20"/>
  <c r="B57" i="20"/>
  <c r="Z57" i="20"/>
  <c r="L8" i="57"/>
  <c r="J66" i="56"/>
  <c r="L9" i="57"/>
  <c r="L70" i="56"/>
  <c r="M70" i="56"/>
  <c r="L10" i="57"/>
  <c r="L74" i="56"/>
  <c r="L11" i="57"/>
  <c r="O78" i="56"/>
  <c r="L12" i="57"/>
  <c r="S82" i="56"/>
  <c r="T82" i="56"/>
  <c r="U82" i="56"/>
  <c r="V82" i="56"/>
  <c r="L13" i="57"/>
  <c r="S86" i="56"/>
  <c r="L14" i="57"/>
  <c r="V90" i="56"/>
  <c r="W90" i="56"/>
  <c r="X90" i="56"/>
  <c r="B63" i="56"/>
  <c r="X63" i="56"/>
  <c r="B67" i="56"/>
  <c r="X67" i="56"/>
  <c r="B71" i="56"/>
  <c r="X71" i="56"/>
  <c r="Z71" i="56"/>
  <c r="B75" i="56"/>
  <c r="X75" i="56"/>
  <c r="B79" i="56"/>
  <c r="X79" i="56"/>
  <c r="B83" i="56"/>
  <c r="X83" i="56"/>
  <c r="B87" i="56"/>
  <c r="X87" i="56"/>
  <c r="D90" i="56"/>
  <c r="Y90" i="56"/>
  <c r="B64" i="56"/>
  <c r="Z64" i="56"/>
  <c r="B65" i="56"/>
  <c r="Z65" i="56"/>
  <c r="B66" i="56"/>
  <c r="Z66" i="56"/>
  <c r="B68" i="56"/>
  <c r="Z68" i="56"/>
  <c r="B69" i="56"/>
  <c r="Z69" i="56"/>
  <c r="B70" i="56"/>
  <c r="Z70" i="56"/>
  <c r="B72" i="56"/>
  <c r="Z72" i="56"/>
  <c r="B73" i="56"/>
  <c r="Z73" i="56"/>
  <c r="B74" i="56"/>
  <c r="Z74" i="56"/>
  <c r="B76" i="56"/>
  <c r="Z76" i="56"/>
  <c r="B77" i="56"/>
  <c r="Z77" i="56"/>
  <c r="B78" i="56"/>
  <c r="Z78" i="56"/>
  <c r="Z79" i="56"/>
  <c r="B80" i="56"/>
  <c r="Z80" i="56"/>
  <c r="B81" i="56"/>
  <c r="Z81" i="56"/>
  <c r="B82" i="56"/>
  <c r="Z82" i="56"/>
  <c r="B84" i="56"/>
  <c r="Z84" i="56"/>
  <c r="B85" i="56"/>
  <c r="Z85" i="56"/>
  <c r="B86" i="56"/>
  <c r="Z86" i="56"/>
  <c r="Z87" i="56"/>
  <c r="B88" i="56"/>
  <c r="Z88" i="56"/>
  <c r="B89" i="56"/>
  <c r="Z89" i="56"/>
  <c r="W8" i="57"/>
  <c r="J25" i="56"/>
  <c r="W9" i="57"/>
  <c r="L29" i="56"/>
  <c r="W10" i="57"/>
  <c r="O33" i="56"/>
  <c r="P33" i="56"/>
  <c r="Q33" i="56"/>
  <c r="R33" i="56"/>
  <c r="S33" i="56"/>
  <c r="W11" i="57"/>
  <c r="S37" i="56"/>
  <c r="T37" i="56"/>
  <c r="W12" i="57"/>
  <c r="S41" i="56"/>
  <c r="T41" i="56"/>
  <c r="U41" i="56"/>
  <c r="V41" i="56"/>
  <c r="W41" i="56"/>
  <c r="W13" i="57"/>
  <c r="V45" i="56"/>
  <c r="W45" i="56"/>
  <c r="B22" i="56"/>
  <c r="X22" i="56"/>
  <c r="B26" i="56"/>
  <c r="X26" i="56"/>
  <c r="Z26" i="56"/>
  <c r="B30" i="56"/>
  <c r="X30" i="56"/>
  <c r="B34" i="56"/>
  <c r="X34" i="56"/>
  <c r="B38" i="56"/>
  <c r="X38" i="56"/>
  <c r="B42" i="56"/>
  <c r="X42" i="56"/>
  <c r="Z22" i="56"/>
  <c r="B23" i="56"/>
  <c r="Z23" i="56"/>
  <c r="B24" i="56"/>
  <c r="Z24" i="56"/>
  <c r="B25" i="56"/>
  <c r="Z25" i="56"/>
  <c r="B27" i="56"/>
  <c r="Z27" i="56"/>
  <c r="B28" i="56"/>
  <c r="Z28" i="56"/>
  <c r="B29" i="56"/>
  <c r="Z29" i="56"/>
  <c r="Z30" i="56"/>
  <c r="B31" i="56"/>
  <c r="Z31" i="56"/>
  <c r="B32" i="56"/>
  <c r="Z32" i="56"/>
  <c r="B33" i="56"/>
  <c r="Z33" i="56"/>
  <c r="Z34" i="56"/>
  <c r="B35" i="56"/>
  <c r="Z35" i="56"/>
  <c r="B36" i="56"/>
  <c r="Z36" i="56"/>
  <c r="B37" i="56"/>
  <c r="Z37" i="56"/>
  <c r="Z38" i="56"/>
  <c r="B39" i="56"/>
  <c r="Z39" i="56"/>
  <c r="B40" i="56"/>
  <c r="Z40" i="56"/>
  <c r="B41" i="56"/>
  <c r="Z41" i="56"/>
  <c r="Z42" i="56"/>
  <c r="B43" i="56"/>
  <c r="Z43" i="56"/>
  <c r="B44" i="56"/>
  <c r="Z44" i="56"/>
  <c r="B45" i="56"/>
  <c r="Z45" i="56"/>
  <c r="L8" i="62"/>
  <c r="G77" i="61"/>
  <c r="L9" i="62"/>
  <c r="H81" i="61"/>
  <c r="I81" i="61"/>
  <c r="L10" i="62"/>
  <c r="H85" i="61"/>
  <c r="I85" i="61"/>
  <c r="L11" i="62"/>
  <c r="K89" i="61"/>
  <c r="L89" i="61"/>
  <c r="L12" i="62"/>
  <c r="N93" i="61"/>
  <c r="L13" i="62"/>
  <c r="N97" i="61"/>
  <c r="L14" i="62"/>
  <c r="Q101" i="61"/>
  <c r="R101" i="61"/>
  <c r="S101" i="61"/>
  <c r="T101" i="61"/>
  <c r="U101" i="61"/>
  <c r="V101" i="61"/>
  <c r="W101" i="61"/>
  <c r="L15" i="62"/>
  <c r="U105" i="61"/>
  <c r="V105" i="61"/>
  <c r="L16" i="62"/>
  <c r="W109" i="61"/>
  <c r="B74" i="61"/>
  <c r="X74" i="61"/>
  <c r="B78" i="61"/>
  <c r="X78" i="61"/>
  <c r="B82" i="61"/>
  <c r="X82" i="61"/>
  <c r="Z82" i="61"/>
  <c r="B86" i="61"/>
  <c r="X86" i="61"/>
  <c r="Z86" i="61"/>
  <c r="B90" i="61"/>
  <c r="X90" i="61"/>
  <c r="B94" i="61"/>
  <c r="X94" i="61"/>
  <c r="B98" i="61"/>
  <c r="X98" i="61"/>
  <c r="B102" i="61"/>
  <c r="X102" i="61"/>
  <c r="Z102" i="61"/>
  <c r="B106" i="61"/>
  <c r="X106" i="61"/>
  <c r="Z74" i="61"/>
  <c r="B75" i="61"/>
  <c r="Z75" i="61"/>
  <c r="B76" i="61"/>
  <c r="Z76" i="61"/>
  <c r="B77" i="61"/>
  <c r="Z77" i="61"/>
  <c r="B79" i="61"/>
  <c r="Z79" i="61"/>
  <c r="B80" i="61"/>
  <c r="Z80" i="61"/>
  <c r="B81" i="61"/>
  <c r="Z81" i="61"/>
  <c r="B83" i="61"/>
  <c r="Z83" i="61"/>
  <c r="B84" i="61"/>
  <c r="Z84" i="61"/>
  <c r="B85" i="61"/>
  <c r="Z85" i="61"/>
  <c r="B87" i="61"/>
  <c r="Z87" i="61"/>
  <c r="B88" i="61"/>
  <c r="Z88" i="61"/>
  <c r="B89" i="61"/>
  <c r="Z89" i="61"/>
  <c r="B91" i="61"/>
  <c r="Z91" i="61"/>
  <c r="B92" i="61"/>
  <c r="Z92" i="61"/>
  <c r="B93" i="61"/>
  <c r="Z93" i="61"/>
  <c r="Z94" i="61"/>
  <c r="B95" i="61"/>
  <c r="Z95" i="61"/>
  <c r="B96" i="61"/>
  <c r="Z96" i="61"/>
  <c r="B97" i="61"/>
  <c r="Z97" i="61"/>
  <c r="B99" i="61"/>
  <c r="Z99" i="61"/>
  <c r="B100" i="61"/>
  <c r="Z100" i="61"/>
  <c r="B101" i="61"/>
  <c r="Z101" i="61"/>
  <c r="B103" i="61"/>
  <c r="Z103" i="61"/>
  <c r="B104" i="61"/>
  <c r="Z104" i="61"/>
  <c r="B105" i="61"/>
  <c r="Z105" i="61"/>
  <c r="Z106" i="61"/>
  <c r="B107" i="61"/>
  <c r="Z107" i="61"/>
  <c r="B108" i="61"/>
  <c r="Z108" i="61"/>
  <c r="B109" i="61"/>
  <c r="Z109" i="61"/>
  <c r="W8" i="62"/>
  <c r="G25" i="61"/>
  <c r="W9" i="62"/>
  <c r="H29" i="61"/>
  <c r="W10" i="62"/>
  <c r="K33" i="61"/>
  <c r="L33" i="61"/>
  <c r="W11" i="62"/>
  <c r="N37" i="61"/>
  <c r="O37" i="61"/>
  <c r="W12" i="62"/>
  <c r="N41" i="61"/>
  <c r="O41" i="61"/>
  <c r="P41" i="61"/>
  <c r="Q41" i="61"/>
  <c r="R41" i="61"/>
  <c r="S41" i="61"/>
  <c r="W13" i="62"/>
  <c r="Q45" i="61"/>
  <c r="R45" i="61"/>
  <c r="W14" i="62"/>
  <c r="T49" i="61"/>
  <c r="W15" i="62"/>
  <c r="U53" i="61"/>
  <c r="W16" i="62"/>
  <c r="W57" i="61"/>
  <c r="B22" i="61"/>
  <c r="X22" i="61"/>
  <c r="B26" i="61"/>
  <c r="X26" i="61"/>
  <c r="Z26" i="61"/>
  <c r="B30" i="61"/>
  <c r="X30" i="61"/>
  <c r="B34" i="61"/>
  <c r="X34" i="61"/>
  <c r="B38" i="61"/>
  <c r="X38" i="61"/>
  <c r="B42" i="61"/>
  <c r="X42" i="61"/>
  <c r="B46" i="61"/>
  <c r="X46" i="61"/>
  <c r="B50" i="61"/>
  <c r="X50" i="61"/>
  <c r="Z50" i="61"/>
  <c r="B54" i="61"/>
  <c r="X54" i="61"/>
  <c r="Z22" i="61"/>
  <c r="B23" i="61"/>
  <c r="Z23" i="61"/>
  <c r="B24" i="61"/>
  <c r="Z24" i="61"/>
  <c r="B25" i="61"/>
  <c r="Z25" i="61"/>
  <c r="B27" i="61"/>
  <c r="Z27" i="61"/>
  <c r="B28" i="61"/>
  <c r="Z28" i="61"/>
  <c r="B29" i="61"/>
  <c r="Z29" i="61"/>
  <c r="B31" i="61"/>
  <c r="Z31" i="61"/>
  <c r="B32" i="61"/>
  <c r="Z32" i="61"/>
  <c r="B33" i="61"/>
  <c r="Z33" i="61"/>
  <c r="B35" i="61"/>
  <c r="Z35" i="61"/>
  <c r="B36" i="61"/>
  <c r="Z36" i="61"/>
  <c r="B37" i="61"/>
  <c r="Z37" i="61"/>
  <c r="Z38" i="61"/>
  <c r="B39" i="61"/>
  <c r="Z39" i="61"/>
  <c r="B40" i="61"/>
  <c r="Z40" i="61"/>
  <c r="B41" i="61"/>
  <c r="Z41" i="61"/>
  <c r="B43" i="61"/>
  <c r="Z43" i="61"/>
  <c r="B44" i="61"/>
  <c r="Z44" i="61"/>
  <c r="B45" i="61"/>
  <c r="Z45" i="61"/>
  <c r="Z46" i="61"/>
  <c r="B47" i="61"/>
  <c r="Z47" i="61"/>
  <c r="B48" i="61"/>
  <c r="Z48" i="61"/>
  <c r="B49" i="61"/>
  <c r="Z49" i="61"/>
  <c r="B51" i="61"/>
  <c r="Z51" i="61"/>
  <c r="B52" i="61"/>
  <c r="Z52" i="61"/>
  <c r="B53" i="61"/>
  <c r="Z53" i="61"/>
  <c r="Z54" i="61"/>
  <c r="B55" i="61"/>
  <c r="Z55" i="61"/>
  <c r="B56" i="61"/>
  <c r="Z56" i="61"/>
  <c r="B57" i="61"/>
  <c r="Z57" i="61"/>
  <c r="Q14" i="20"/>
  <c r="R47" i="20"/>
  <c r="S47" i="20"/>
  <c r="R48" i="20"/>
  <c r="S48" i="20"/>
  <c r="V106" i="61"/>
  <c r="V54" i="61"/>
  <c r="V70" i="61"/>
  <c r="V14" i="61"/>
  <c r="V54" i="20"/>
  <c r="V14" i="20"/>
  <c r="V119" i="20"/>
  <c r="V83" i="20"/>
  <c r="U51" i="20"/>
  <c r="V51" i="20"/>
  <c r="U52" i="20"/>
  <c r="V52" i="20"/>
  <c r="T14" i="20"/>
  <c r="Q46" i="20"/>
  <c r="T47" i="20"/>
  <c r="T48" i="20"/>
  <c r="Z90" i="56"/>
  <c r="Z92" i="25"/>
  <c r="Z93" i="25"/>
  <c r="Z41" i="25"/>
  <c r="Y67" i="25"/>
  <c r="Y68" i="25"/>
  <c r="Y70" i="25"/>
  <c r="Y71" i="25"/>
  <c r="Y72" i="25"/>
  <c r="Y74" i="25"/>
  <c r="Y75" i="25"/>
  <c r="Y76" i="25"/>
  <c r="Y78" i="25"/>
  <c r="Y79" i="25"/>
  <c r="Y80" i="25"/>
  <c r="Y82" i="25"/>
  <c r="Y83" i="25"/>
  <c r="Y84" i="25"/>
  <c r="Y86" i="25"/>
  <c r="Y87" i="25"/>
  <c r="Y88" i="25"/>
  <c r="Y90" i="25"/>
  <c r="Y91" i="25"/>
  <c r="Y92" i="25"/>
  <c r="Y66" i="25"/>
  <c r="Y23" i="25"/>
  <c r="Y24" i="25"/>
  <c r="Y26" i="25"/>
  <c r="Y27" i="25"/>
  <c r="Y28" i="25"/>
  <c r="Y30" i="25"/>
  <c r="Y31" i="25"/>
  <c r="Y32" i="25"/>
  <c r="Y34" i="25"/>
  <c r="Y35" i="25"/>
  <c r="Y36" i="25"/>
  <c r="Y38" i="25"/>
  <c r="Y39" i="25"/>
  <c r="Y40" i="25"/>
  <c r="Y22" i="25"/>
  <c r="Y88" i="20"/>
  <c r="Y89" i="20"/>
  <c r="Y91" i="20"/>
  <c r="Y92" i="20"/>
  <c r="Y93" i="20"/>
  <c r="Y95" i="20"/>
  <c r="Y96" i="20"/>
  <c r="Y97" i="20"/>
  <c r="Y99" i="20"/>
  <c r="Y100" i="20"/>
  <c r="Y101" i="20"/>
  <c r="Y103" i="20"/>
  <c r="Y104" i="20"/>
  <c r="Y105" i="20"/>
  <c r="Y107" i="20"/>
  <c r="Y108" i="20"/>
  <c r="Y109" i="20"/>
  <c r="Y111" i="20"/>
  <c r="Y112" i="20"/>
  <c r="Y113" i="20"/>
  <c r="Y115" i="20"/>
  <c r="Y116" i="20"/>
  <c r="Y117" i="20"/>
  <c r="Y119" i="20"/>
  <c r="Y120" i="20"/>
  <c r="Y121" i="20"/>
  <c r="Y87" i="20"/>
  <c r="Y26" i="20"/>
  <c r="Y30" i="20"/>
  <c r="Y34" i="20"/>
  <c r="Y38" i="20"/>
  <c r="Y42" i="20"/>
  <c r="Y46" i="20"/>
  <c r="Y50" i="20"/>
  <c r="Y54" i="20"/>
  <c r="Y22" i="20"/>
  <c r="Y87" i="56"/>
  <c r="Y88" i="56"/>
  <c r="Y89" i="56"/>
  <c r="Y85" i="56"/>
  <c r="Y84" i="56"/>
  <c r="Y83" i="56"/>
  <c r="Y81" i="56"/>
  <c r="Y80" i="56"/>
  <c r="Y79" i="56"/>
  <c r="Y77" i="56"/>
  <c r="Y76" i="56"/>
  <c r="Y75" i="56"/>
  <c r="Y73" i="56"/>
  <c r="Y72" i="56"/>
  <c r="Y71" i="56"/>
  <c r="Y69" i="56"/>
  <c r="Y68" i="56"/>
  <c r="Y67" i="56"/>
  <c r="Y65" i="56"/>
  <c r="Y64" i="56"/>
  <c r="Y63" i="56"/>
  <c r="Y23" i="56"/>
  <c r="Y24" i="56"/>
  <c r="Y26" i="56"/>
  <c r="Y27" i="56"/>
  <c r="Y28" i="56"/>
  <c r="Y30" i="56"/>
  <c r="Y31" i="56"/>
  <c r="Y32" i="56"/>
  <c r="Y34" i="56"/>
  <c r="Y35" i="56"/>
  <c r="Y36" i="56"/>
  <c r="Y38" i="56"/>
  <c r="Y39" i="56"/>
  <c r="Y40" i="56"/>
  <c r="Y42" i="56"/>
  <c r="Y43" i="56"/>
  <c r="Y44" i="56"/>
  <c r="Y22" i="56"/>
  <c r="Y76" i="61"/>
  <c r="Y108" i="61"/>
  <c r="Y107" i="61"/>
  <c r="Y106" i="61"/>
  <c r="Y104" i="61"/>
  <c r="Y103" i="61"/>
  <c r="Y102" i="61"/>
  <c r="Y100" i="61"/>
  <c r="Y99" i="61"/>
  <c r="Y98" i="61"/>
  <c r="Y96" i="61"/>
  <c r="Y95" i="61"/>
  <c r="Y94" i="61"/>
  <c r="Y92" i="61"/>
  <c r="Y91" i="61"/>
  <c r="Y90" i="61"/>
  <c r="Y88" i="61"/>
  <c r="Y87" i="61"/>
  <c r="Y86" i="61"/>
  <c r="Y84" i="61"/>
  <c r="Y83" i="61"/>
  <c r="Y82" i="61"/>
  <c r="Y80" i="61"/>
  <c r="Y79" i="61"/>
  <c r="Y78" i="61"/>
  <c r="Y75" i="61"/>
  <c r="Y74" i="61"/>
  <c r="Y26" i="61"/>
  <c r="Y30" i="61"/>
  <c r="Y34" i="61"/>
  <c r="Y38" i="61"/>
  <c r="Y42" i="61"/>
  <c r="Y46" i="61"/>
  <c r="Y50" i="61"/>
  <c r="Y54" i="61"/>
  <c r="Y22" i="61"/>
  <c r="G50" i="56"/>
  <c r="A75" i="61"/>
  <c r="A76" i="61"/>
  <c r="A77" i="61"/>
  <c r="A78" i="61"/>
  <c r="A79" i="61"/>
  <c r="A80" i="61"/>
  <c r="A81" i="61"/>
  <c r="A82" i="61"/>
  <c r="A83" i="61"/>
  <c r="A84" i="61"/>
  <c r="A85" i="61"/>
  <c r="A86" i="61"/>
  <c r="A87" i="61"/>
  <c r="A88" i="61"/>
  <c r="A89" i="61"/>
  <c r="A90" i="61"/>
  <c r="A91" i="61"/>
  <c r="A92" i="61"/>
  <c r="A93" i="61"/>
  <c r="A94" i="61"/>
  <c r="A95" i="61"/>
  <c r="A96" i="61"/>
  <c r="A97" i="61"/>
  <c r="A98" i="61"/>
  <c r="A99" i="61"/>
  <c r="A100" i="61"/>
  <c r="A101" i="61"/>
  <c r="A102" i="61"/>
  <c r="A103" i="61"/>
  <c r="A104" i="61"/>
  <c r="A105" i="61"/>
  <c r="A106" i="61"/>
  <c r="A107" i="61"/>
  <c r="A108" i="61"/>
  <c r="A109" i="61"/>
  <c r="A74" i="61"/>
  <c r="D75" i="61"/>
  <c r="D76" i="61"/>
  <c r="D78" i="61"/>
  <c r="D79" i="61"/>
  <c r="D80" i="61"/>
  <c r="D82" i="61"/>
  <c r="D83" i="61"/>
  <c r="D84" i="61"/>
  <c r="D86" i="61"/>
  <c r="D87" i="61"/>
  <c r="D88" i="61"/>
  <c r="D90" i="61"/>
  <c r="D91" i="61"/>
  <c r="D92" i="61"/>
  <c r="D94" i="61"/>
  <c r="D95" i="61"/>
  <c r="D96" i="61"/>
  <c r="D98" i="61"/>
  <c r="D99" i="61"/>
  <c r="D100" i="61"/>
  <c r="D102" i="61"/>
  <c r="D103" i="61"/>
  <c r="D104" i="61"/>
  <c r="D106" i="61"/>
  <c r="D107" i="61"/>
  <c r="D108" i="61"/>
  <c r="D74" i="61"/>
  <c r="A23" i="61"/>
  <c r="A24" i="61"/>
  <c r="A25" i="61"/>
  <c r="A27" i="61"/>
  <c r="A28" i="61"/>
  <c r="A29" i="61"/>
  <c r="A31" i="61"/>
  <c r="A32" i="61"/>
  <c r="A33" i="61"/>
  <c r="A35" i="61"/>
  <c r="A36" i="61"/>
  <c r="A37" i="61"/>
  <c r="A39" i="61"/>
  <c r="A40" i="61"/>
  <c r="A41" i="61"/>
  <c r="A43" i="61"/>
  <c r="A44" i="61"/>
  <c r="A45" i="61"/>
  <c r="A47" i="61"/>
  <c r="A48" i="61"/>
  <c r="A49" i="61"/>
  <c r="A51" i="61"/>
  <c r="A52" i="61"/>
  <c r="A53" i="61"/>
  <c r="A55" i="61"/>
  <c r="A56" i="61"/>
  <c r="A57" i="61"/>
  <c r="D64" i="56"/>
  <c r="D65" i="56"/>
  <c r="D67" i="56"/>
  <c r="D68" i="56"/>
  <c r="D69" i="56"/>
  <c r="D71" i="56"/>
  <c r="D72" i="56"/>
  <c r="D73" i="56"/>
  <c r="D75" i="56"/>
  <c r="D76" i="56"/>
  <c r="D77" i="56"/>
  <c r="D79" i="56"/>
  <c r="D80" i="56"/>
  <c r="D81" i="56"/>
  <c r="D83" i="56"/>
  <c r="D84" i="56"/>
  <c r="D85" i="56"/>
  <c r="D87" i="56"/>
  <c r="D88" i="56"/>
  <c r="D89" i="56"/>
  <c r="D23" i="56"/>
  <c r="D24" i="56"/>
  <c r="D26" i="56"/>
  <c r="D27" i="56"/>
  <c r="D28" i="56"/>
  <c r="D30" i="56"/>
  <c r="D31" i="56"/>
  <c r="D32" i="56"/>
  <c r="D34" i="56"/>
  <c r="D35" i="56"/>
  <c r="D36" i="56"/>
  <c r="D38" i="56"/>
  <c r="D39" i="56"/>
  <c r="D40" i="56"/>
  <c r="D42" i="56"/>
  <c r="D43" i="56"/>
  <c r="D44" i="56"/>
  <c r="A64" i="56"/>
  <c r="A65" i="56"/>
  <c r="A66" i="56"/>
  <c r="A68" i="56"/>
  <c r="A69" i="56"/>
  <c r="A70" i="56"/>
  <c r="A72" i="56"/>
  <c r="A73" i="56"/>
  <c r="A74" i="56"/>
  <c r="A76" i="56"/>
  <c r="A77" i="56"/>
  <c r="A78" i="56"/>
  <c r="A80" i="56"/>
  <c r="A81" i="56"/>
  <c r="A82" i="56"/>
  <c r="A84" i="56"/>
  <c r="A85" i="56"/>
  <c r="A86" i="56"/>
  <c r="A88" i="56"/>
  <c r="A89" i="56"/>
  <c r="A23" i="56"/>
  <c r="A24" i="56"/>
  <c r="A25" i="56"/>
  <c r="A27" i="56"/>
  <c r="A28" i="56"/>
  <c r="A29" i="56"/>
  <c r="A31" i="56"/>
  <c r="A32" i="56"/>
  <c r="A33" i="56"/>
  <c r="A35" i="56"/>
  <c r="A36" i="56"/>
  <c r="A37" i="56"/>
  <c r="A39" i="56"/>
  <c r="A40" i="56"/>
  <c r="A41" i="56"/>
  <c r="A43" i="56"/>
  <c r="A44" i="56"/>
  <c r="A45" i="56"/>
  <c r="D88" i="20"/>
  <c r="D89" i="20"/>
  <c r="D91" i="20"/>
  <c r="D92" i="20"/>
  <c r="D93" i="20"/>
  <c r="D95" i="20"/>
  <c r="D96" i="20"/>
  <c r="D97" i="20"/>
  <c r="D99" i="20"/>
  <c r="D100" i="20"/>
  <c r="D101" i="20"/>
  <c r="D103" i="20"/>
  <c r="D104" i="20"/>
  <c r="D105" i="20"/>
  <c r="D107" i="20"/>
  <c r="D108" i="20"/>
  <c r="D109" i="20"/>
  <c r="D111" i="20"/>
  <c r="D112" i="20"/>
  <c r="D113" i="20"/>
  <c r="D115" i="20"/>
  <c r="D116" i="20"/>
  <c r="D117" i="20"/>
  <c r="D119" i="20"/>
  <c r="D120" i="20"/>
  <c r="D121" i="20"/>
  <c r="D123" i="20"/>
  <c r="D124" i="20"/>
  <c r="D125" i="20"/>
  <c r="D126" i="20"/>
  <c r="D87" i="20"/>
  <c r="A123" i="20"/>
  <c r="B123" i="20"/>
  <c r="A124" i="20"/>
  <c r="B124" i="20"/>
  <c r="A125" i="20"/>
  <c r="B125" i="20"/>
  <c r="A126" i="20"/>
  <c r="B126"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B58" i="20"/>
  <c r="B59" i="20"/>
  <c r="B60" i="20"/>
  <c r="B61" i="20"/>
  <c r="B62" i="20"/>
  <c r="A87" i="20"/>
  <c r="A55" i="20"/>
  <c r="A56" i="20"/>
  <c r="A57" i="20"/>
  <c r="A58" i="20"/>
  <c r="A59" i="20"/>
  <c r="A60" i="20"/>
  <c r="A61" i="20"/>
  <c r="A62" i="20"/>
  <c r="A63" i="20"/>
  <c r="B63" i="20"/>
  <c r="A64" i="20"/>
  <c r="B64" i="20"/>
  <c r="A23" i="20"/>
  <c r="A24" i="20"/>
  <c r="A25" i="20"/>
  <c r="A27" i="20"/>
  <c r="A28" i="20"/>
  <c r="A29" i="20"/>
  <c r="A31" i="20"/>
  <c r="A32" i="20"/>
  <c r="A33" i="20"/>
  <c r="A35" i="20"/>
  <c r="A36" i="20"/>
  <c r="A37" i="20"/>
  <c r="A39" i="20"/>
  <c r="A40" i="20"/>
  <c r="A41" i="20"/>
  <c r="A43" i="20"/>
  <c r="A44" i="20"/>
  <c r="A45" i="20"/>
  <c r="A46" i="20"/>
  <c r="A47" i="20"/>
  <c r="A48" i="20"/>
  <c r="A49" i="20"/>
  <c r="A51" i="20"/>
  <c r="A52" i="20"/>
  <c r="A53" i="20"/>
  <c r="D46" i="20"/>
  <c r="AD39" i="25"/>
  <c r="AE39" i="25"/>
  <c r="AD40" i="25"/>
  <c r="AE40" i="25"/>
  <c r="AD41" i="25"/>
  <c r="AE41" i="25"/>
  <c r="AD47" i="25"/>
  <c r="AE47" i="25"/>
  <c r="D92" i="25"/>
  <c r="D91" i="25"/>
  <c r="D90" i="25"/>
  <c r="D88" i="25"/>
  <c r="D87" i="25"/>
  <c r="D86" i="25"/>
  <c r="D84" i="25"/>
  <c r="D83" i="25"/>
  <c r="D82" i="25"/>
  <c r="D80" i="25"/>
  <c r="D79" i="25"/>
  <c r="D78" i="25"/>
  <c r="D76" i="25"/>
  <c r="D75" i="25"/>
  <c r="D74" i="25"/>
  <c r="D72" i="25"/>
  <c r="D71" i="25"/>
  <c r="D70" i="25"/>
  <c r="D68" i="25"/>
  <c r="D67" i="25"/>
  <c r="D66"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22" i="25"/>
  <c r="D23" i="25"/>
  <c r="D24" i="25"/>
  <c r="D26" i="25"/>
  <c r="D27" i="25"/>
  <c r="D28" i="25"/>
  <c r="D30" i="25"/>
  <c r="D31" i="25"/>
  <c r="D32" i="25"/>
  <c r="D34" i="25"/>
  <c r="D35" i="25"/>
  <c r="D36" i="25"/>
  <c r="D38" i="25"/>
  <c r="D39" i="25"/>
  <c r="D40" i="25"/>
  <c r="D22" i="25"/>
  <c r="W108" i="61"/>
  <c r="W107" i="61"/>
  <c r="X107" i="61"/>
  <c r="X108" i="61"/>
  <c r="U104" i="61"/>
  <c r="V104" i="61"/>
  <c r="U103" i="61"/>
  <c r="V103" i="61"/>
  <c r="W103" i="61"/>
  <c r="X103" i="61"/>
  <c r="T102" i="61"/>
  <c r="W104" i="61"/>
  <c r="X104" i="61"/>
  <c r="P98" i="61"/>
  <c r="T70" i="61"/>
  <c r="P70" i="61"/>
  <c r="M70" i="61"/>
  <c r="J70" i="61"/>
  <c r="G70" i="61"/>
  <c r="F70" i="61"/>
  <c r="G23" i="61"/>
  <c r="G26" i="61"/>
  <c r="H27" i="61"/>
  <c r="H28" i="61"/>
  <c r="J30" i="61"/>
  <c r="K31" i="61"/>
  <c r="K32" i="61"/>
  <c r="M34" i="61"/>
  <c r="M38" i="61"/>
  <c r="N35" i="61"/>
  <c r="N36" i="61"/>
  <c r="N39" i="61"/>
  <c r="N40" i="61"/>
  <c r="O39" i="61"/>
  <c r="P39" i="61"/>
  <c r="Q39" i="61"/>
  <c r="R39" i="61"/>
  <c r="S39" i="61"/>
  <c r="T39" i="61"/>
  <c r="U39" i="61"/>
  <c r="V39" i="61"/>
  <c r="W39" i="61"/>
  <c r="X39" i="61"/>
  <c r="O40" i="61"/>
  <c r="P40" i="61"/>
  <c r="Q40" i="61"/>
  <c r="R40" i="61"/>
  <c r="S40" i="61"/>
  <c r="T40" i="61"/>
  <c r="U40" i="61"/>
  <c r="V40" i="61"/>
  <c r="W40" i="61"/>
  <c r="X40" i="61"/>
  <c r="P42" i="61"/>
  <c r="Q43" i="61"/>
  <c r="Q44" i="61"/>
  <c r="R43" i="61"/>
  <c r="S43" i="61"/>
  <c r="T43" i="61"/>
  <c r="U43" i="61"/>
  <c r="V43" i="61"/>
  <c r="W43" i="61"/>
  <c r="X43" i="61"/>
  <c r="S46" i="61"/>
  <c r="T47" i="61"/>
  <c r="U47" i="61"/>
  <c r="V47" i="61"/>
  <c r="W47" i="61"/>
  <c r="X47" i="61"/>
  <c r="T48" i="61"/>
  <c r="T50" i="61"/>
  <c r="U51" i="61"/>
  <c r="U52" i="61"/>
  <c r="W55" i="61"/>
  <c r="D55" i="61"/>
  <c r="W56" i="61"/>
  <c r="F22" i="61"/>
  <c r="F60" i="61"/>
  <c r="F61" i="61"/>
  <c r="Q100" i="61"/>
  <c r="R100" i="61"/>
  <c r="S100" i="61"/>
  <c r="T100" i="61"/>
  <c r="U100" i="61"/>
  <c r="V100" i="61"/>
  <c r="W100" i="61"/>
  <c r="X100" i="61"/>
  <c r="Q99" i="61"/>
  <c r="N96" i="61"/>
  <c r="O96" i="61"/>
  <c r="P96" i="61"/>
  <c r="Q96" i="61"/>
  <c r="R96" i="61"/>
  <c r="S96" i="61"/>
  <c r="T96" i="61"/>
  <c r="U96" i="61"/>
  <c r="V96" i="61"/>
  <c r="W96" i="61"/>
  <c r="X96" i="61"/>
  <c r="N95" i="61"/>
  <c r="M94" i="61"/>
  <c r="N92" i="61"/>
  <c r="O92" i="61"/>
  <c r="P92" i="61"/>
  <c r="Q92" i="61"/>
  <c r="R92" i="61"/>
  <c r="S92" i="61"/>
  <c r="T92" i="61"/>
  <c r="U92" i="61"/>
  <c r="V92" i="61"/>
  <c r="W92" i="61"/>
  <c r="X92" i="61"/>
  <c r="N91" i="61"/>
  <c r="O91" i="61"/>
  <c r="P91" i="61"/>
  <c r="Q91" i="61"/>
  <c r="R91" i="61"/>
  <c r="S91" i="61"/>
  <c r="T91" i="61"/>
  <c r="U91" i="61"/>
  <c r="V91" i="61"/>
  <c r="W91" i="61"/>
  <c r="X91" i="61"/>
  <c r="M90" i="61"/>
  <c r="K88" i="61"/>
  <c r="K87" i="61"/>
  <c r="L87" i="61"/>
  <c r="M87" i="61"/>
  <c r="N87" i="61"/>
  <c r="O87" i="61"/>
  <c r="P87" i="61"/>
  <c r="Q87" i="61"/>
  <c r="R87" i="61"/>
  <c r="S87" i="61"/>
  <c r="T87" i="61"/>
  <c r="U87" i="61"/>
  <c r="V87" i="61"/>
  <c r="W87" i="61"/>
  <c r="X87" i="61"/>
  <c r="J86" i="61"/>
  <c r="H84" i="61"/>
  <c r="H83" i="61"/>
  <c r="I83" i="61"/>
  <c r="J83" i="61"/>
  <c r="G82" i="61"/>
  <c r="H80" i="61"/>
  <c r="I80" i="61"/>
  <c r="H79" i="61"/>
  <c r="G78" i="61"/>
  <c r="G76" i="61"/>
  <c r="H76" i="61"/>
  <c r="I76" i="61"/>
  <c r="J76" i="61"/>
  <c r="K76" i="61"/>
  <c r="L76" i="61"/>
  <c r="M76" i="61"/>
  <c r="N76" i="61"/>
  <c r="O76" i="61"/>
  <c r="P76" i="61"/>
  <c r="Q76" i="61"/>
  <c r="R76" i="61"/>
  <c r="S76" i="61"/>
  <c r="T76" i="61"/>
  <c r="U76" i="61"/>
  <c r="V76" i="61"/>
  <c r="W76" i="61"/>
  <c r="X76" i="61"/>
  <c r="G75" i="61"/>
  <c r="H75" i="61"/>
  <c r="I75" i="61"/>
  <c r="J75" i="61"/>
  <c r="K75" i="61"/>
  <c r="L75" i="61"/>
  <c r="M75" i="61"/>
  <c r="N75" i="61"/>
  <c r="O75" i="61"/>
  <c r="P75" i="61"/>
  <c r="Q75" i="61"/>
  <c r="R75" i="61"/>
  <c r="S75" i="61"/>
  <c r="T75" i="61"/>
  <c r="U75" i="61"/>
  <c r="V75" i="61"/>
  <c r="W75" i="61"/>
  <c r="X75" i="61"/>
  <c r="F74" i="61"/>
  <c r="T14" i="61"/>
  <c r="S14" i="61"/>
  <c r="P14" i="61"/>
  <c r="M14" i="61"/>
  <c r="J14" i="61"/>
  <c r="G14" i="61"/>
  <c r="F14" i="61"/>
  <c r="D8" i="60"/>
  <c r="E8" i="60"/>
  <c r="F8" i="60"/>
  <c r="G8" i="60"/>
  <c r="H8" i="60"/>
  <c r="I8" i="60"/>
  <c r="J8" i="60"/>
  <c r="K8" i="60"/>
  <c r="L8" i="60"/>
  <c r="M8" i="60"/>
  <c r="N8" i="60"/>
  <c r="O8" i="60"/>
  <c r="P8" i="60"/>
  <c r="Q8" i="60"/>
  <c r="R8" i="60"/>
  <c r="S8" i="60"/>
  <c r="T8" i="60"/>
  <c r="U8" i="60"/>
  <c r="V8" i="60"/>
  <c r="C8" i="60"/>
  <c r="F53" i="62"/>
  <c r="Q52" i="62"/>
  <c r="F52" i="62"/>
  <c r="U8" i="62"/>
  <c r="G24" i="61"/>
  <c r="E113" i="61"/>
  <c r="I79" i="61"/>
  <c r="I84" i="61"/>
  <c r="K84" i="61"/>
  <c r="L84" i="61"/>
  <c r="M84" i="61"/>
  <c r="N84" i="61"/>
  <c r="O84" i="61"/>
  <c r="P84" i="61"/>
  <c r="Q84" i="61"/>
  <c r="R84" i="61"/>
  <c r="S84" i="61"/>
  <c r="T84" i="61"/>
  <c r="U84" i="61"/>
  <c r="V84" i="61"/>
  <c r="W84" i="61"/>
  <c r="X84" i="61"/>
  <c r="L88" i="61"/>
  <c r="M88" i="61"/>
  <c r="N88" i="61"/>
  <c r="O88" i="61"/>
  <c r="P88" i="61"/>
  <c r="Q88" i="61"/>
  <c r="R88" i="61"/>
  <c r="S88" i="61"/>
  <c r="T88" i="61"/>
  <c r="U88" i="61"/>
  <c r="V88" i="61"/>
  <c r="W88" i="61"/>
  <c r="X88" i="61"/>
  <c r="O95" i="61"/>
  <c r="P95" i="61"/>
  <c r="Q95" i="61"/>
  <c r="R95" i="61"/>
  <c r="S95" i="61"/>
  <c r="T95" i="61"/>
  <c r="U95" i="61"/>
  <c r="V95" i="61"/>
  <c r="W95" i="61"/>
  <c r="X95" i="61"/>
  <c r="F111" i="61"/>
  <c r="J84" i="61"/>
  <c r="R99" i="61"/>
  <c r="S99" i="61"/>
  <c r="T99" i="61"/>
  <c r="U99" i="61"/>
  <c r="V99" i="61"/>
  <c r="W99" i="61"/>
  <c r="X99" i="61"/>
  <c r="E66" i="61"/>
  <c r="X65" i="61"/>
  <c r="W65" i="61"/>
  <c r="V65" i="61"/>
  <c r="U65" i="61"/>
  <c r="T65" i="61"/>
  <c r="S65" i="61"/>
  <c r="R65" i="61"/>
  <c r="Q65" i="61"/>
  <c r="P65" i="61"/>
  <c r="O65" i="61"/>
  <c r="N65" i="61"/>
  <c r="M65" i="61"/>
  <c r="L65" i="61"/>
  <c r="K65" i="61"/>
  <c r="J65" i="61"/>
  <c r="I65" i="61"/>
  <c r="H65" i="61"/>
  <c r="G65" i="61"/>
  <c r="F65" i="61"/>
  <c r="E65" i="61"/>
  <c r="E10" i="61"/>
  <c r="A52" i="60"/>
  <c r="A53" i="60"/>
  <c r="A54" i="60"/>
  <c r="A55" i="60"/>
  <c r="D69" i="60"/>
  <c r="A56" i="60"/>
  <c r="A57" i="60"/>
  <c r="A58" i="60"/>
  <c r="A59" i="60"/>
  <c r="A60" i="60"/>
  <c r="A61" i="60"/>
  <c r="A62" i="60"/>
  <c r="C69" i="60"/>
  <c r="G69" i="60"/>
  <c r="K69" i="60"/>
  <c r="O69" i="60"/>
  <c r="S57" i="60"/>
  <c r="T57" i="60"/>
  <c r="U57" i="60"/>
  <c r="V57" i="60"/>
  <c r="D68" i="60"/>
  <c r="F68" i="60"/>
  <c r="H68" i="60"/>
  <c r="J68" i="60"/>
  <c r="L54" i="60"/>
  <c r="L68" i="60"/>
  <c r="M54" i="60"/>
  <c r="D67" i="60"/>
  <c r="F67" i="60"/>
  <c r="H67" i="60"/>
  <c r="J67" i="60"/>
  <c r="L67" i="60"/>
  <c r="N67" i="60"/>
  <c r="P67" i="60"/>
  <c r="R67" i="60"/>
  <c r="T67" i="60"/>
  <c r="V67" i="60"/>
  <c r="C66" i="60"/>
  <c r="D66" i="60"/>
  <c r="E66" i="60"/>
  <c r="F66" i="60"/>
  <c r="G52" i="60"/>
  <c r="G66" i="60"/>
  <c r="H52" i="60"/>
  <c r="N55" i="60"/>
  <c r="O55" i="60"/>
  <c r="P55" i="60"/>
  <c r="Q55" i="60"/>
  <c r="R55" i="60"/>
  <c r="S55" i="60"/>
  <c r="T55" i="60"/>
  <c r="U55" i="60"/>
  <c r="V55" i="60"/>
  <c r="R56" i="60"/>
  <c r="S56" i="60"/>
  <c r="T56" i="60"/>
  <c r="U56" i="60"/>
  <c r="V56" i="60"/>
  <c r="B62" i="60"/>
  <c r="B61" i="60"/>
  <c r="B60" i="60"/>
  <c r="B59" i="60"/>
  <c r="B58" i="60"/>
  <c r="B57" i="60"/>
  <c r="B56" i="60"/>
  <c r="B55" i="60"/>
  <c r="B54" i="60"/>
  <c r="K53" i="60"/>
  <c r="L53" i="60"/>
  <c r="M53" i="60"/>
  <c r="N53" i="60"/>
  <c r="O53" i="60"/>
  <c r="P53" i="60"/>
  <c r="Q53" i="60"/>
  <c r="R53" i="60"/>
  <c r="S53" i="60"/>
  <c r="T53" i="60"/>
  <c r="U53" i="60"/>
  <c r="V53" i="60"/>
  <c r="B53" i="60"/>
  <c r="B52" i="60"/>
  <c r="V51" i="60"/>
  <c r="U51" i="60"/>
  <c r="T51" i="60"/>
  <c r="S51" i="60"/>
  <c r="R51" i="60"/>
  <c r="Q51" i="60"/>
  <c r="P51" i="60"/>
  <c r="O51" i="60"/>
  <c r="N51" i="60"/>
  <c r="M51" i="60"/>
  <c r="L51" i="60"/>
  <c r="K51" i="60"/>
  <c r="J51" i="60"/>
  <c r="I51" i="60"/>
  <c r="H51" i="60"/>
  <c r="G51" i="60"/>
  <c r="F51" i="60"/>
  <c r="E51" i="60"/>
  <c r="D51" i="60"/>
  <c r="C51" i="60"/>
  <c r="C11" i="60"/>
  <c r="V10" i="60"/>
  <c r="U10" i="60"/>
  <c r="T10" i="60"/>
  <c r="S10" i="60"/>
  <c r="R10" i="60"/>
  <c r="Q10" i="60"/>
  <c r="P10" i="60"/>
  <c r="O10" i="60"/>
  <c r="N10" i="60"/>
  <c r="M10" i="60"/>
  <c r="L10" i="60"/>
  <c r="K10" i="60"/>
  <c r="J10" i="60"/>
  <c r="I10" i="60"/>
  <c r="H10" i="60"/>
  <c r="G10" i="60"/>
  <c r="F10" i="60"/>
  <c r="E10" i="60"/>
  <c r="D10" i="60"/>
  <c r="C10" i="60"/>
  <c r="W57" i="59"/>
  <c r="W58" i="59"/>
  <c r="W59" i="59"/>
  <c r="W62" i="59"/>
  <c r="W60" i="59"/>
  <c r="W13" i="59"/>
  <c r="W14" i="59"/>
  <c r="W18" i="59"/>
  <c r="W15" i="59"/>
  <c r="W16" i="59"/>
  <c r="V57" i="59"/>
  <c r="V58" i="59"/>
  <c r="V62" i="59"/>
  <c r="V59" i="59"/>
  <c r="V60" i="59"/>
  <c r="V13" i="59"/>
  <c r="V14" i="59"/>
  <c r="V18" i="59"/>
  <c r="V15" i="59"/>
  <c r="V16" i="59"/>
  <c r="U57" i="59"/>
  <c r="U58" i="59"/>
  <c r="U59" i="59"/>
  <c r="U60" i="59"/>
  <c r="U62" i="59"/>
  <c r="U13" i="59"/>
  <c r="U14" i="59"/>
  <c r="U15" i="59"/>
  <c r="U16" i="59"/>
  <c r="U18" i="59"/>
  <c r="T57" i="59"/>
  <c r="T58" i="59"/>
  <c r="T59" i="59"/>
  <c r="T60" i="59"/>
  <c r="T62" i="59"/>
  <c r="T13" i="59"/>
  <c r="T14" i="59"/>
  <c r="T15" i="59"/>
  <c r="T16" i="59"/>
  <c r="T18" i="59"/>
  <c r="S57" i="59"/>
  <c r="S58" i="59"/>
  <c r="S59" i="59"/>
  <c r="S60" i="59"/>
  <c r="S13" i="59"/>
  <c r="S14" i="59"/>
  <c r="S15" i="59"/>
  <c r="S16" i="59"/>
  <c r="R57" i="59"/>
  <c r="R58" i="59"/>
  <c r="R59" i="59"/>
  <c r="R60" i="59"/>
  <c r="R13" i="59"/>
  <c r="R14" i="59"/>
  <c r="R18" i="59"/>
  <c r="R15" i="59"/>
  <c r="R16" i="59"/>
  <c r="Q57" i="59"/>
  <c r="Q58" i="59"/>
  <c r="Q62" i="59"/>
  <c r="Q59" i="59"/>
  <c r="Q60" i="59"/>
  <c r="Q13" i="59"/>
  <c r="Q14" i="59"/>
  <c r="Q18" i="59"/>
  <c r="Q15" i="59"/>
  <c r="Q16" i="59"/>
  <c r="P57" i="59"/>
  <c r="P58" i="59"/>
  <c r="P59" i="59"/>
  <c r="P60" i="59"/>
  <c r="P62" i="59"/>
  <c r="P13" i="59"/>
  <c r="P14" i="59"/>
  <c r="P15" i="59"/>
  <c r="P16" i="59"/>
  <c r="P18" i="59"/>
  <c r="O57" i="59"/>
  <c r="O58" i="59"/>
  <c r="O59" i="59"/>
  <c r="O60" i="59"/>
  <c r="O13" i="59"/>
  <c r="O14" i="59"/>
  <c r="O15" i="59"/>
  <c r="O18" i="59"/>
  <c r="O16" i="59"/>
  <c r="N57" i="59"/>
  <c r="N58" i="59"/>
  <c r="N62" i="59"/>
  <c r="N59" i="59"/>
  <c r="N60" i="59"/>
  <c r="N13" i="59"/>
  <c r="N14" i="59"/>
  <c r="N18" i="59"/>
  <c r="N15" i="59"/>
  <c r="N16" i="59"/>
  <c r="M57" i="59"/>
  <c r="M58" i="59"/>
  <c r="M62" i="59"/>
  <c r="M59" i="59"/>
  <c r="M60" i="59"/>
  <c r="M13" i="59"/>
  <c r="M14" i="59"/>
  <c r="M18" i="59"/>
  <c r="M15" i="59"/>
  <c r="M16" i="59"/>
  <c r="L57" i="59"/>
  <c r="L58" i="59"/>
  <c r="L59" i="59"/>
  <c r="L60" i="59"/>
  <c r="L62" i="59"/>
  <c r="L13" i="59"/>
  <c r="L14" i="59"/>
  <c r="L15" i="59"/>
  <c r="L16" i="59"/>
  <c r="L18" i="59"/>
  <c r="K57" i="59"/>
  <c r="K58" i="59"/>
  <c r="K59" i="59"/>
  <c r="K62" i="59"/>
  <c r="K60" i="59"/>
  <c r="K13" i="59"/>
  <c r="K14" i="59"/>
  <c r="K15" i="59"/>
  <c r="K18" i="59"/>
  <c r="K16" i="59"/>
  <c r="E57" i="59"/>
  <c r="E58" i="59"/>
  <c r="E59" i="59"/>
  <c r="E60" i="59"/>
  <c r="E62" i="59"/>
  <c r="E13" i="59"/>
  <c r="E14" i="59"/>
  <c r="E15" i="59"/>
  <c r="E16" i="59"/>
  <c r="E18" i="59"/>
  <c r="D57" i="59"/>
  <c r="D58" i="59"/>
  <c r="D59" i="59"/>
  <c r="D60" i="59"/>
  <c r="D13" i="59"/>
  <c r="D14" i="59"/>
  <c r="D18" i="59"/>
  <c r="D15" i="59"/>
  <c r="D16" i="59"/>
  <c r="C93" i="59"/>
  <c r="B93" i="59"/>
  <c r="C77" i="59"/>
  <c r="C78" i="59"/>
  <c r="C79" i="59"/>
  <c r="C80" i="59"/>
  <c r="C81" i="59"/>
  <c r="C82" i="59"/>
  <c r="C83" i="59"/>
  <c r="C84" i="59"/>
  <c r="C57" i="59"/>
  <c r="C58" i="59"/>
  <c r="C59" i="59"/>
  <c r="C60" i="59"/>
  <c r="C62" i="59"/>
  <c r="C33" i="59"/>
  <c r="C34" i="59"/>
  <c r="C35" i="59"/>
  <c r="C36" i="59"/>
  <c r="C37" i="59"/>
  <c r="C38" i="59"/>
  <c r="C39" i="59"/>
  <c r="C40" i="59"/>
  <c r="C13" i="59"/>
  <c r="C14" i="59"/>
  <c r="C15" i="59"/>
  <c r="C16" i="59"/>
  <c r="C18" i="59"/>
  <c r="C6" i="59"/>
  <c r="C7" i="59"/>
  <c r="C8" i="59"/>
  <c r="C9" i="59"/>
  <c r="J23" i="56"/>
  <c r="F95" i="56"/>
  <c r="L68" i="56"/>
  <c r="L69" i="56"/>
  <c r="K96" i="56"/>
  <c r="H96" i="56"/>
  <c r="F92" i="56"/>
  <c r="G92" i="56"/>
  <c r="H92" i="56"/>
  <c r="K67" i="56"/>
  <c r="A67" i="56"/>
  <c r="K23" i="56"/>
  <c r="L23" i="56"/>
  <c r="K26" i="56"/>
  <c r="A26" i="56"/>
  <c r="L27" i="56"/>
  <c r="L28" i="56"/>
  <c r="M23" i="56"/>
  <c r="N23" i="56"/>
  <c r="O23" i="56"/>
  <c r="P23" i="56"/>
  <c r="Q23" i="56"/>
  <c r="R23" i="56"/>
  <c r="S23" i="56"/>
  <c r="T23" i="56"/>
  <c r="U23" i="56"/>
  <c r="V23" i="56"/>
  <c r="W23" i="56"/>
  <c r="X23" i="56"/>
  <c r="M28" i="56"/>
  <c r="N28" i="56"/>
  <c r="O28" i="56"/>
  <c r="P28" i="56"/>
  <c r="Q28" i="56"/>
  <c r="R28" i="56"/>
  <c r="S28" i="56"/>
  <c r="T28" i="56"/>
  <c r="U28" i="56"/>
  <c r="V28" i="56"/>
  <c r="W28" i="56"/>
  <c r="X28" i="56"/>
  <c r="K59" i="56"/>
  <c r="X54" i="56"/>
  <c r="W54" i="56"/>
  <c r="V54" i="56"/>
  <c r="U54" i="56"/>
  <c r="T54" i="56"/>
  <c r="S54" i="56"/>
  <c r="R54" i="56"/>
  <c r="Q54" i="56"/>
  <c r="P54" i="56"/>
  <c r="O54" i="56"/>
  <c r="N54" i="56"/>
  <c r="M54" i="56"/>
  <c r="L54" i="56"/>
  <c r="K54" i="56"/>
  <c r="J54" i="56"/>
  <c r="I54" i="56"/>
  <c r="H54" i="56"/>
  <c r="G54" i="56"/>
  <c r="F54" i="56"/>
  <c r="E54" i="56"/>
  <c r="K14" i="56"/>
  <c r="I22" i="56"/>
  <c r="V43" i="56"/>
  <c r="V44" i="56"/>
  <c r="H35" i="6"/>
  <c r="H36" i="6"/>
  <c r="H37" i="6"/>
  <c r="H38" i="6"/>
  <c r="H39" i="6"/>
  <c r="H40" i="6"/>
  <c r="H41" i="6"/>
  <c r="H42" i="6"/>
  <c r="H43" i="6"/>
  <c r="H44" i="6"/>
  <c r="H45" i="6"/>
  <c r="U87" i="56"/>
  <c r="A87" i="56"/>
  <c r="U59" i="56"/>
  <c r="H79" i="6"/>
  <c r="H80" i="6"/>
  <c r="H81" i="6"/>
  <c r="H82" i="6"/>
  <c r="H83" i="6"/>
  <c r="H84" i="6"/>
  <c r="H85" i="6"/>
  <c r="H86" i="6"/>
  <c r="H87" i="6"/>
  <c r="H88" i="6"/>
  <c r="O76" i="56"/>
  <c r="O77" i="5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L72" i="56"/>
  <c r="L73" i="56"/>
  <c r="R59" i="56"/>
  <c r="N59" i="56"/>
  <c r="H76" i="6"/>
  <c r="H77" i="6"/>
  <c r="H78" i="6"/>
  <c r="V89" i="56"/>
  <c r="V88" i="56"/>
  <c r="S85" i="56"/>
  <c r="S84" i="56"/>
  <c r="R83" i="56"/>
  <c r="A83" i="56"/>
  <c r="S81" i="56"/>
  <c r="S80" i="56"/>
  <c r="R79" i="56"/>
  <c r="A79" i="56"/>
  <c r="N75" i="56"/>
  <c r="A75" i="56"/>
  <c r="K71" i="56"/>
  <c r="A71" i="56"/>
  <c r="J65" i="56"/>
  <c r="J64" i="56"/>
  <c r="I63" i="56"/>
  <c r="U42" i="56"/>
  <c r="A42" i="56"/>
  <c r="U14" i="56"/>
  <c r="S35" i="56"/>
  <c r="S36" i="56"/>
  <c r="T36" i="56"/>
  <c r="U36" i="56"/>
  <c r="V36" i="56"/>
  <c r="W36" i="56"/>
  <c r="O31" i="56"/>
  <c r="O32" i="56"/>
  <c r="S40" i="56"/>
  <c r="S39" i="56"/>
  <c r="R38" i="56"/>
  <c r="A38" i="56"/>
  <c r="R34" i="56"/>
  <c r="A34" i="56"/>
  <c r="N30" i="56"/>
  <c r="A30" i="56"/>
  <c r="F52" i="57"/>
  <c r="R14" i="56"/>
  <c r="N14" i="56"/>
  <c r="F53" i="57"/>
  <c r="Q52" i="57"/>
  <c r="U8" i="57"/>
  <c r="J24" i="56"/>
  <c r="C51" i="51"/>
  <c r="C55" i="51"/>
  <c r="D51" i="51"/>
  <c r="D51" i="10"/>
  <c r="E51" i="10"/>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C53" i="51"/>
  <c r="D53" i="51"/>
  <c r="D53" i="10"/>
  <c r="E53" i="10"/>
  <c r="T79" i="6"/>
  <c r="T80" i="6"/>
  <c r="T81" i="6"/>
  <c r="T82" i="6"/>
  <c r="T83" i="6"/>
  <c r="T84" i="6"/>
  <c r="T85" i="6"/>
  <c r="T86" i="6"/>
  <c r="T87" i="6"/>
  <c r="T88" i="6"/>
  <c r="K65" i="56"/>
  <c r="L65" i="56"/>
  <c r="M65" i="56"/>
  <c r="N65" i="56"/>
  <c r="O65" i="56"/>
  <c r="P65" i="56"/>
  <c r="Q65" i="56"/>
  <c r="R65" i="56"/>
  <c r="S65" i="56"/>
  <c r="T65" i="56"/>
  <c r="U65" i="56"/>
  <c r="V65" i="56"/>
  <c r="W65" i="56"/>
  <c r="X65" i="56"/>
  <c r="T80" i="56"/>
  <c r="U80" i="56"/>
  <c r="V80" i="56"/>
  <c r="W80" i="56"/>
  <c r="X80" i="56"/>
  <c r="C52" i="51"/>
  <c r="D52" i="51"/>
  <c r="D52" i="10"/>
  <c r="E52" i="10"/>
  <c r="T74" i="6"/>
  <c r="T75" i="6"/>
  <c r="T76" i="6"/>
  <c r="T77" i="6"/>
  <c r="T78" i="6"/>
  <c r="T84" i="56"/>
  <c r="U84" i="56"/>
  <c r="V84" i="56"/>
  <c r="W84" i="56"/>
  <c r="X84" i="56"/>
  <c r="T85" i="56"/>
  <c r="U85" i="56"/>
  <c r="V85" i="56"/>
  <c r="W85" i="56"/>
  <c r="X85" i="56"/>
  <c r="F48" i="56"/>
  <c r="G48" i="56"/>
  <c r="H48" i="56"/>
  <c r="I48" i="56"/>
  <c r="T40" i="56"/>
  <c r="U40" i="56"/>
  <c r="V40" i="56"/>
  <c r="W40" i="56"/>
  <c r="X40" i="56"/>
  <c r="E55" i="56"/>
  <c r="F49" i="56"/>
  <c r="E10" i="56"/>
  <c r="D8" i="55"/>
  <c r="E8" i="55"/>
  <c r="F8" i="55"/>
  <c r="G8" i="55"/>
  <c r="H8" i="55"/>
  <c r="I8" i="55"/>
  <c r="J8" i="55"/>
  <c r="K8" i="55"/>
  <c r="L8" i="55"/>
  <c r="M8" i="55"/>
  <c r="N8" i="55"/>
  <c r="O8" i="55"/>
  <c r="P8" i="55"/>
  <c r="Q8" i="55"/>
  <c r="R8" i="55"/>
  <c r="S8" i="55"/>
  <c r="T8" i="55"/>
  <c r="U8" i="55"/>
  <c r="V8" i="55"/>
  <c r="C8" i="55"/>
  <c r="A52" i="55"/>
  <c r="E69" i="55"/>
  <c r="A53" i="55"/>
  <c r="A54" i="55"/>
  <c r="A55" i="55"/>
  <c r="A56" i="55"/>
  <c r="A57" i="55"/>
  <c r="A58" i="55"/>
  <c r="A59" i="55"/>
  <c r="A60" i="55"/>
  <c r="A61" i="55"/>
  <c r="A62" i="55"/>
  <c r="C69" i="55"/>
  <c r="D69" i="55"/>
  <c r="G69" i="55"/>
  <c r="H69" i="55"/>
  <c r="K69" i="55"/>
  <c r="L69" i="55"/>
  <c r="O69" i="55"/>
  <c r="P69" i="55"/>
  <c r="S57" i="55"/>
  <c r="T57" i="55"/>
  <c r="U57" i="55"/>
  <c r="S69" i="55"/>
  <c r="D68" i="55"/>
  <c r="E68" i="55"/>
  <c r="H68" i="55"/>
  <c r="I68" i="55"/>
  <c r="L54" i="55"/>
  <c r="M54" i="55"/>
  <c r="N54" i="55"/>
  <c r="L68" i="55"/>
  <c r="C67" i="55"/>
  <c r="E67" i="55"/>
  <c r="F67" i="55"/>
  <c r="G67" i="55"/>
  <c r="I67" i="55"/>
  <c r="J67" i="55"/>
  <c r="K67" i="55"/>
  <c r="M67" i="55"/>
  <c r="N67" i="55"/>
  <c r="O67" i="55"/>
  <c r="P67" i="55"/>
  <c r="Q67" i="55"/>
  <c r="R67" i="55"/>
  <c r="S67" i="55"/>
  <c r="T67" i="55"/>
  <c r="U67" i="55"/>
  <c r="V67" i="55"/>
  <c r="C66" i="55"/>
  <c r="D66" i="55"/>
  <c r="E66" i="55"/>
  <c r="F66" i="55"/>
  <c r="G52" i="55"/>
  <c r="H52" i="55"/>
  <c r="G66" i="55"/>
  <c r="N55" i="55"/>
  <c r="O55" i="55"/>
  <c r="P55" i="55"/>
  <c r="Q55" i="55"/>
  <c r="R55" i="55"/>
  <c r="S55" i="55"/>
  <c r="T55" i="55"/>
  <c r="U55" i="55"/>
  <c r="V55" i="55"/>
  <c r="R56" i="55"/>
  <c r="S56" i="55"/>
  <c r="T56" i="55"/>
  <c r="U56" i="55"/>
  <c r="V56" i="55"/>
  <c r="B62" i="55"/>
  <c r="B61" i="55"/>
  <c r="B60" i="55"/>
  <c r="B59" i="55"/>
  <c r="B58" i="55"/>
  <c r="B57" i="55"/>
  <c r="B56" i="55"/>
  <c r="B55" i="55"/>
  <c r="B54" i="55"/>
  <c r="K53" i="55"/>
  <c r="L53" i="55"/>
  <c r="M53" i="55"/>
  <c r="N53" i="55"/>
  <c r="O53" i="55"/>
  <c r="P53" i="55"/>
  <c r="Q53" i="55"/>
  <c r="R53" i="55"/>
  <c r="S53" i="55"/>
  <c r="T53" i="55"/>
  <c r="U53" i="55"/>
  <c r="V53" i="55"/>
  <c r="B53" i="55"/>
  <c r="B52" i="55"/>
  <c r="V51" i="55"/>
  <c r="U51" i="55"/>
  <c r="T51" i="55"/>
  <c r="S51" i="55"/>
  <c r="R51" i="55"/>
  <c r="Q51" i="55"/>
  <c r="P51" i="55"/>
  <c r="O51" i="55"/>
  <c r="N51" i="55"/>
  <c r="M51" i="55"/>
  <c r="L51" i="55"/>
  <c r="K51" i="55"/>
  <c r="J51" i="55"/>
  <c r="I51" i="55"/>
  <c r="H51" i="55"/>
  <c r="G51" i="55"/>
  <c r="F51" i="55"/>
  <c r="E51" i="55"/>
  <c r="D51" i="55"/>
  <c r="C51" i="55"/>
  <c r="C11" i="55"/>
  <c r="V10" i="55"/>
  <c r="U10" i="55"/>
  <c r="T10" i="55"/>
  <c r="S10" i="55"/>
  <c r="R10" i="55"/>
  <c r="Q10" i="55"/>
  <c r="P10" i="55"/>
  <c r="O10" i="55"/>
  <c r="N10" i="55"/>
  <c r="M10" i="55"/>
  <c r="L10" i="55"/>
  <c r="K10" i="55"/>
  <c r="J10" i="55"/>
  <c r="I10" i="55"/>
  <c r="H10" i="55"/>
  <c r="G10" i="55"/>
  <c r="F10" i="55"/>
  <c r="E10" i="55"/>
  <c r="D10" i="55"/>
  <c r="C10" i="55"/>
  <c r="C78" i="54"/>
  <c r="C79" i="54"/>
  <c r="C80" i="54"/>
  <c r="C81" i="54"/>
  <c r="C82" i="54"/>
  <c r="C83" i="54"/>
  <c r="C84" i="54"/>
  <c r="C77" i="54"/>
  <c r="E57" i="54"/>
  <c r="K57" i="54"/>
  <c r="L57" i="54"/>
  <c r="M57" i="54"/>
  <c r="N57" i="54"/>
  <c r="O57" i="54"/>
  <c r="P57" i="54"/>
  <c r="Q57" i="54"/>
  <c r="R57" i="54"/>
  <c r="S57" i="54"/>
  <c r="T57" i="54"/>
  <c r="U57" i="54"/>
  <c r="V57" i="54"/>
  <c r="W57" i="54"/>
  <c r="E58" i="54"/>
  <c r="K58" i="54"/>
  <c r="L58" i="54"/>
  <c r="M58" i="54"/>
  <c r="N58" i="54"/>
  <c r="O58" i="54"/>
  <c r="P58" i="54"/>
  <c r="Q58" i="54"/>
  <c r="R58" i="54"/>
  <c r="S58" i="54"/>
  <c r="T58" i="54"/>
  <c r="U58" i="54"/>
  <c r="V58" i="54"/>
  <c r="W58" i="54"/>
  <c r="E59" i="54"/>
  <c r="K59" i="54"/>
  <c r="L59" i="54"/>
  <c r="M59" i="54"/>
  <c r="N59" i="54"/>
  <c r="O59" i="54"/>
  <c r="P59" i="54"/>
  <c r="Q59" i="54"/>
  <c r="R59" i="54"/>
  <c r="S59" i="54"/>
  <c r="T59" i="54"/>
  <c r="U59" i="54"/>
  <c r="V59" i="54"/>
  <c r="W59" i="54"/>
  <c r="E60" i="54"/>
  <c r="K60" i="54"/>
  <c r="L60" i="54"/>
  <c r="M60" i="54"/>
  <c r="N60" i="54"/>
  <c r="O60" i="54"/>
  <c r="P60" i="54"/>
  <c r="Q60" i="54"/>
  <c r="R60" i="54"/>
  <c r="S60" i="54"/>
  <c r="T60" i="54"/>
  <c r="U60" i="54"/>
  <c r="V60" i="54"/>
  <c r="W60" i="54"/>
  <c r="D58" i="54"/>
  <c r="D59" i="54"/>
  <c r="D60" i="54"/>
  <c r="D57" i="54"/>
  <c r="C58" i="54"/>
  <c r="C59" i="54"/>
  <c r="C60" i="54"/>
  <c r="C57" i="54"/>
  <c r="C34" i="54"/>
  <c r="C35" i="54"/>
  <c r="C36" i="54"/>
  <c r="C37" i="54"/>
  <c r="C38" i="54"/>
  <c r="C39" i="54"/>
  <c r="C40" i="54"/>
  <c r="C33" i="54"/>
  <c r="E13" i="54"/>
  <c r="K13" i="54"/>
  <c r="K18" i="54"/>
  <c r="L13" i="54"/>
  <c r="M13" i="54"/>
  <c r="N13" i="54"/>
  <c r="O13" i="54"/>
  <c r="O18" i="54"/>
  <c r="P13" i="54"/>
  <c r="Q13" i="54"/>
  <c r="R13" i="54"/>
  <c r="S13" i="54"/>
  <c r="S18" i="54"/>
  <c r="T13" i="54"/>
  <c r="U13" i="54"/>
  <c r="V13" i="54"/>
  <c r="W13" i="54"/>
  <c r="W18" i="54"/>
  <c r="E14" i="54"/>
  <c r="K14" i="54"/>
  <c r="L14" i="54"/>
  <c r="L18" i="54"/>
  <c r="M14" i="54"/>
  <c r="N14" i="54"/>
  <c r="O14" i="54"/>
  <c r="P14" i="54"/>
  <c r="P18" i="54"/>
  <c r="Q14" i="54"/>
  <c r="R14" i="54"/>
  <c r="S14" i="54"/>
  <c r="T14" i="54"/>
  <c r="T18" i="54"/>
  <c r="U14" i="54"/>
  <c r="V14" i="54"/>
  <c r="W14" i="54"/>
  <c r="E15" i="54"/>
  <c r="K15" i="54"/>
  <c r="L15" i="54"/>
  <c r="M15" i="54"/>
  <c r="N15" i="54"/>
  <c r="O15" i="54"/>
  <c r="P15" i="54"/>
  <c r="Q15" i="54"/>
  <c r="R15" i="54"/>
  <c r="S15" i="54"/>
  <c r="T15" i="54"/>
  <c r="U15" i="54"/>
  <c r="V15" i="54"/>
  <c r="W15" i="54"/>
  <c r="E16" i="54"/>
  <c r="K16" i="54"/>
  <c r="L16" i="54"/>
  <c r="M16" i="54"/>
  <c r="N16" i="54"/>
  <c r="O16" i="54"/>
  <c r="P16" i="54"/>
  <c r="Q16" i="54"/>
  <c r="R16" i="54"/>
  <c r="S16" i="54"/>
  <c r="T16" i="54"/>
  <c r="U16" i="54"/>
  <c r="V16" i="54"/>
  <c r="W16" i="54"/>
  <c r="D14" i="54"/>
  <c r="D15" i="54"/>
  <c r="D16" i="54"/>
  <c r="D18" i="54"/>
  <c r="D13" i="54"/>
  <c r="C14" i="54"/>
  <c r="C15" i="54"/>
  <c r="C16" i="54"/>
  <c r="C13" i="54"/>
  <c r="C7" i="54"/>
  <c r="C8" i="54"/>
  <c r="C11" i="54"/>
  <c r="C9" i="54"/>
  <c r="C6" i="54"/>
  <c r="W62" i="54"/>
  <c r="V62" i="54"/>
  <c r="V18" i="54"/>
  <c r="U62" i="54"/>
  <c r="U18" i="54"/>
  <c r="T62" i="54"/>
  <c r="S62" i="54"/>
  <c r="R62" i="54"/>
  <c r="R18" i="54"/>
  <c r="Q62" i="54"/>
  <c r="Q18" i="54"/>
  <c r="P62" i="54"/>
  <c r="O62" i="54"/>
  <c r="N62" i="54"/>
  <c r="N18" i="54"/>
  <c r="M62" i="54"/>
  <c r="M18" i="54"/>
  <c r="L62" i="54"/>
  <c r="K62" i="54"/>
  <c r="E62" i="54"/>
  <c r="E18" i="54"/>
  <c r="D62" i="54"/>
  <c r="C93" i="54"/>
  <c r="B93" i="54"/>
  <c r="C86" i="54"/>
  <c r="C62" i="54"/>
  <c r="C42" i="54"/>
  <c r="C18" i="54"/>
  <c r="V10" i="53"/>
  <c r="U10" i="53"/>
  <c r="T10" i="53"/>
  <c r="S10" i="53"/>
  <c r="R10" i="53"/>
  <c r="Q10" i="53"/>
  <c r="P10" i="53"/>
  <c r="O10" i="53"/>
  <c r="N10" i="53"/>
  <c r="M10" i="53"/>
  <c r="L10" i="53"/>
  <c r="K10" i="53"/>
  <c r="J10" i="53"/>
  <c r="I10" i="53"/>
  <c r="H10" i="53"/>
  <c r="G10" i="53"/>
  <c r="F10" i="53"/>
  <c r="E10" i="53"/>
  <c r="D10" i="53"/>
  <c r="C10" i="53"/>
  <c r="C50" i="52"/>
  <c r="C50" i="59"/>
  <c r="C51" i="52"/>
  <c r="D51" i="52"/>
  <c r="E51" i="52"/>
  <c r="C52" i="52"/>
  <c r="D52" i="52"/>
  <c r="E52" i="52"/>
  <c r="C53" i="52"/>
  <c r="C21" i="52"/>
  <c r="C21" i="59"/>
  <c r="C22" i="52"/>
  <c r="C22" i="59"/>
  <c r="C23" i="52"/>
  <c r="C24" i="52"/>
  <c r="C68" i="52"/>
  <c r="D68" i="52"/>
  <c r="C25" i="52"/>
  <c r="C26" i="52"/>
  <c r="C70" i="52"/>
  <c r="C27" i="52"/>
  <c r="C71" i="52"/>
  <c r="C28" i="52"/>
  <c r="C72" i="52"/>
  <c r="D72" i="52"/>
  <c r="D77" i="52"/>
  <c r="E77" i="52"/>
  <c r="F77" i="52"/>
  <c r="D78" i="52"/>
  <c r="E78" i="52"/>
  <c r="D79" i="52"/>
  <c r="E79" i="52"/>
  <c r="D80" i="52"/>
  <c r="D81" i="52"/>
  <c r="E81" i="52"/>
  <c r="F81" i="52"/>
  <c r="G81" i="52"/>
  <c r="D82" i="52"/>
  <c r="E82" i="52"/>
  <c r="F82" i="52"/>
  <c r="D83" i="52"/>
  <c r="E83" i="52"/>
  <c r="D84" i="52"/>
  <c r="F57" i="52"/>
  <c r="G57" i="52"/>
  <c r="H57" i="52"/>
  <c r="F58" i="52"/>
  <c r="F59" i="52"/>
  <c r="G59" i="52"/>
  <c r="H59" i="52"/>
  <c r="F60" i="52"/>
  <c r="D6" i="52"/>
  <c r="D7" i="52"/>
  <c r="D8" i="52"/>
  <c r="E8" i="52"/>
  <c r="F8" i="52"/>
  <c r="D9" i="52"/>
  <c r="D11" i="52"/>
  <c r="E7" i="52"/>
  <c r="F7" i="52"/>
  <c r="E9" i="52"/>
  <c r="D21" i="52"/>
  <c r="E21" i="52"/>
  <c r="F21" i="52"/>
  <c r="G21" i="52"/>
  <c r="D22" i="52"/>
  <c r="E22" i="52"/>
  <c r="D23" i="52"/>
  <c r="E23" i="52"/>
  <c r="D27" i="52"/>
  <c r="E27" i="52"/>
  <c r="D28" i="52"/>
  <c r="D33" i="52"/>
  <c r="E33" i="52"/>
  <c r="F33" i="52"/>
  <c r="D34" i="52"/>
  <c r="E34" i="52"/>
  <c r="D35" i="52"/>
  <c r="D36" i="52"/>
  <c r="E36" i="52"/>
  <c r="F36" i="52"/>
  <c r="D37" i="52"/>
  <c r="E37" i="52"/>
  <c r="F37" i="52"/>
  <c r="D38" i="52"/>
  <c r="E38" i="52"/>
  <c r="D39" i="52"/>
  <c r="D40" i="52"/>
  <c r="E40" i="52"/>
  <c r="F40" i="52"/>
  <c r="G40" i="52"/>
  <c r="F13" i="52"/>
  <c r="G13" i="52"/>
  <c r="F14" i="52"/>
  <c r="G14" i="52"/>
  <c r="H14" i="52"/>
  <c r="I14" i="52"/>
  <c r="F15" i="52"/>
  <c r="G15" i="52"/>
  <c r="F16" i="52"/>
  <c r="G16" i="52"/>
  <c r="H16" i="52"/>
  <c r="I16" i="52"/>
  <c r="W62" i="52"/>
  <c r="W18" i="52"/>
  <c r="V62" i="52"/>
  <c r="V18" i="52"/>
  <c r="U62" i="52"/>
  <c r="U18" i="52"/>
  <c r="T62" i="52"/>
  <c r="T18" i="52"/>
  <c r="S62" i="52"/>
  <c r="S18" i="52"/>
  <c r="R62" i="52"/>
  <c r="R18" i="52"/>
  <c r="Q62" i="52"/>
  <c r="Q18" i="52"/>
  <c r="P62" i="52"/>
  <c r="P18" i="52"/>
  <c r="O62" i="52"/>
  <c r="O18" i="52"/>
  <c r="N62" i="52"/>
  <c r="N18" i="52"/>
  <c r="M62" i="52"/>
  <c r="M18" i="52"/>
  <c r="L62" i="52"/>
  <c r="L18" i="52"/>
  <c r="K62" i="52"/>
  <c r="K18" i="52"/>
  <c r="F18" i="52"/>
  <c r="E62" i="52"/>
  <c r="E18" i="52"/>
  <c r="D62" i="52"/>
  <c r="D18" i="52"/>
  <c r="C93" i="52"/>
  <c r="B93" i="52"/>
  <c r="C86" i="52"/>
  <c r="C62" i="52"/>
  <c r="C42" i="52"/>
  <c r="C30" i="52"/>
  <c r="C18" i="52"/>
  <c r="C11" i="52"/>
  <c r="N62" i="25"/>
  <c r="U14" i="25"/>
  <c r="R14" i="25"/>
  <c r="N14" i="25"/>
  <c r="J67" i="25"/>
  <c r="K67" i="25"/>
  <c r="L67" i="25"/>
  <c r="M67" i="25"/>
  <c r="N67" i="25"/>
  <c r="O67" i="25"/>
  <c r="P67" i="25"/>
  <c r="Q67" i="25"/>
  <c r="R67" i="25"/>
  <c r="S67" i="25"/>
  <c r="T67" i="25"/>
  <c r="U67" i="25"/>
  <c r="V67" i="25"/>
  <c r="W67" i="25"/>
  <c r="X67" i="25"/>
  <c r="J68" i="25"/>
  <c r="K68" i="25"/>
  <c r="L68" i="25"/>
  <c r="M68" i="25"/>
  <c r="N68" i="25"/>
  <c r="O68" i="25"/>
  <c r="P68" i="25"/>
  <c r="Q68" i="25"/>
  <c r="R68" i="25"/>
  <c r="S68" i="25"/>
  <c r="T68" i="25"/>
  <c r="U68" i="25"/>
  <c r="V68" i="25"/>
  <c r="W68" i="25"/>
  <c r="X68" i="25"/>
  <c r="C46" i="50"/>
  <c r="D46" i="50"/>
  <c r="J23" i="25"/>
  <c r="K23" i="25"/>
  <c r="L23" i="25"/>
  <c r="M23" i="25"/>
  <c r="N23" i="25"/>
  <c r="O23" i="25"/>
  <c r="P23" i="25"/>
  <c r="Q23" i="25"/>
  <c r="R23" i="25"/>
  <c r="S23" i="25"/>
  <c r="T23" i="25"/>
  <c r="U23" i="25"/>
  <c r="V23" i="25"/>
  <c r="W23" i="25"/>
  <c r="X23" i="25"/>
  <c r="K26" i="25"/>
  <c r="L27" i="25"/>
  <c r="M27" i="25"/>
  <c r="N27" i="25"/>
  <c r="O27" i="25"/>
  <c r="P27" i="25"/>
  <c r="Q27" i="25"/>
  <c r="R27" i="25"/>
  <c r="S27" i="25"/>
  <c r="T27" i="25"/>
  <c r="U27" i="25"/>
  <c r="V27" i="25"/>
  <c r="W27" i="25"/>
  <c r="X27" i="25"/>
  <c r="L28" i="25"/>
  <c r="M28" i="25"/>
  <c r="N28" i="25"/>
  <c r="O28" i="25"/>
  <c r="P28" i="25"/>
  <c r="Q28" i="25"/>
  <c r="R28" i="25"/>
  <c r="S28" i="25"/>
  <c r="T28" i="25"/>
  <c r="U28" i="25"/>
  <c r="V28" i="25"/>
  <c r="W28" i="25"/>
  <c r="X28" i="25"/>
  <c r="N30" i="25"/>
  <c r="O31" i="25"/>
  <c r="O32" i="25"/>
  <c r="P31" i="25"/>
  <c r="Q31" i="25"/>
  <c r="R31" i="25"/>
  <c r="S31" i="25"/>
  <c r="T31" i="25"/>
  <c r="U31" i="25"/>
  <c r="V31" i="25"/>
  <c r="W31" i="25"/>
  <c r="X31" i="25"/>
  <c r="P32" i="25"/>
  <c r="Q32" i="25"/>
  <c r="R32" i="25"/>
  <c r="S32" i="25"/>
  <c r="T32" i="25"/>
  <c r="U32" i="25"/>
  <c r="V32" i="25"/>
  <c r="W32" i="25"/>
  <c r="X32" i="25"/>
  <c r="R34" i="25"/>
  <c r="C45" i="50"/>
  <c r="D45" i="50"/>
  <c r="E45" i="50"/>
  <c r="S35" i="25"/>
  <c r="T35" i="25"/>
  <c r="U35" i="25"/>
  <c r="V35" i="25"/>
  <c r="W35" i="25"/>
  <c r="X35" i="25"/>
  <c r="S36" i="25"/>
  <c r="T36" i="25"/>
  <c r="U36" i="25"/>
  <c r="V36" i="25"/>
  <c r="W36" i="25"/>
  <c r="X36" i="25"/>
  <c r="U38" i="25"/>
  <c r="V39" i="25"/>
  <c r="V40" i="25"/>
  <c r="W39" i="25"/>
  <c r="X39" i="25"/>
  <c r="W40" i="25"/>
  <c r="X40" i="25"/>
  <c r="I22" i="25"/>
  <c r="I51" i="25"/>
  <c r="U90" i="25"/>
  <c r="U62" i="25"/>
  <c r="K35" i="20"/>
  <c r="K36" i="20"/>
  <c r="H27" i="20"/>
  <c r="H28" i="20"/>
  <c r="H31" i="20"/>
  <c r="H32" i="20"/>
  <c r="Q112" i="20"/>
  <c r="R112" i="20"/>
  <c r="S112" i="20"/>
  <c r="T112" i="20"/>
  <c r="U112" i="20"/>
  <c r="V112" i="20"/>
  <c r="W112" i="20"/>
  <c r="X112" i="20"/>
  <c r="Q113" i="20"/>
  <c r="R113" i="20"/>
  <c r="S113" i="20"/>
  <c r="T113" i="20"/>
  <c r="U113" i="20"/>
  <c r="V113" i="20"/>
  <c r="W113" i="20"/>
  <c r="X113" i="20"/>
  <c r="N108" i="20"/>
  <c r="O108" i="20"/>
  <c r="P108" i="20"/>
  <c r="Q108" i="20"/>
  <c r="R108" i="20"/>
  <c r="S108" i="20"/>
  <c r="T108" i="20"/>
  <c r="U108" i="20"/>
  <c r="V108" i="20"/>
  <c r="W108" i="20"/>
  <c r="X108" i="20"/>
  <c r="N109" i="20"/>
  <c r="O109" i="20"/>
  <c r="P109" i="20"/>
  <c r="Q109" i="20"/>
  <c r="R109" i="20"/>
  <c r="S109" i="20"/>
  <c r="T109" i="20"/>
  <c r="U109" i="20"/>
  <c r="V109" i="20"/>
  <c r="W109" i="20"/>
  <c r="X109" i="20"/>
  <c r="H96" i="20"/>
  <c r="I96" i="20"/>
  <c r="H97" i="20"/>
  <c r="I97" i="20"/>
  <c r="K97" i="20"/>
  <c r="L97" i="20"/>
  <c r="M97" i="20"/>
  <c r="N97" i="20"/>
  <c r="O97" i="20"/>
  <c r="P97" i="20"/>
  <c r="Q97" i="20"/>
  <c r="R97" i="20"/>
  <c r="S97" i="20"/>
  <c r="T97" i="20"/>
  <c r="U97" i="20"/>
  <c r="V97" i="20"/>
  <c r="W97" i="20"/>
  <c r="X97" i="20"/>
  <c r="H92" i="20"/>
  <c r="I92" i="20"/>
  <c r="L92" i="20"/>
  <c r="M92" i="20"/>
  <c r="N92" i="20"/>
  <c r="O92" i="20"/>
  <c r="P92" i="20"/>
  <c r="Q92" i="20"/>
  <c r="R92" i="20"/>
  <c r="S92" i="20"/>
  <c r="T92" i="20"/>
  <c r="U92" i="20"/>
  <c r="V92" i="20"/>
  <c r="W92" i="20"/>
  <c r="X92" i="20"/>
  <c r="H93" i="20"/>
  <c r="I93" i="20"/>
  <c r="L93" i="20"/>
  <c r="M93" i="20"/>
  <c r="N93" i="20"/>
  <c r="O93" i="20"/>
  <c r="P93" i="20"/>
  <c r="Q93" i="20"/>
  <c r="R93" i="20"/>
  <c r="S93" i="20"/>
  <c r="T93" i="20"/>
  <c r="U93" i="20"/>
  <c r="V93" i="20"/>
  <c r="W93" i="20"/>
  <c r="X93" i="20"/>
  <c r="T83" i="20"/>
  <c r="P83" i="20"/>
  <c r="M83" i="20"/>
  <c r="J83" i="20"/>
  <c r="G83" i="20"/>
  <c r="P14" i="20"/>
  <c r="M14" i="20"/>
  <c r="J14" i="20"/>
  <c r="G14" i="20"/>
  <c r="R62" i="25"/>
  <c r="K14" i="25"/>
  <c r="K62" i="25"/>
  <c r="I62" i="25"/>
  <c r="V91" i="25"/>
  <c r="W91" i="25"/>
  <c r="X91" i="25"/>
  <c r="V92" i="25"/>
  <c r="W92" i="25"/>
  <c r="X92" i="25"/>
  <c r="S87" i="25"/>
  <c r="T87" i="25"/>
  <c r="U87" i="25"/>
  <c r="V87" i="25"/>
  <c r="W87" i="25"/>
  <c r="X87" i="25"/>
  <c r="S88" i="25"/>
  <c r="T88" i="25"/>
  <c r="U88" i="25"/>
  <c r="V88" i="25"/>
  <c r="W88" i="25"/>
  <c r="X88" i="25"/>
  <c r="O80" i="25"/>
  <c r="P80" i="25"/>
  <c r="O79" i="25"/>
  <c r="P79" i="25"/>
  <c r="S83" i="25"/>
  <c r="T83" i="25"/>
  <c r="U83" i="25"/>
  <c r="V83" i="25"/>
  <c r="W83" i="25"/>
  <c r="X83" i="25"/>
  <c r="S84" i="25"/>
  <c r="T84" i="25"/>
  <c r="U84" i="25"/>
  <c r="V84" i="25"/>
  <c r="W84" i="25"/>
  <c r="X84" i="25"/>
  <c r="C48" i="50"/>
  <c r="D48" i="50"/>
  <c r="E48" i="50"/>
  <c r="S79" i="25"/>
  <c r="T79" i="25"/>
  <c r="U79" i="25"/>
  <c r="V79" i="25"/>
  <c r="W79" i="25"/>
  <c r="X79" i="25"/>
  <c r="S80" i="25"/>
  <c r="T80" i="25"/>
  <c r="U80" i="25"/>
  <c r="V80" i="25"/>
  <c r="W80" i="25"/>
  <c r="X80" i="25"/>
  <c r="L75" i="25"/>
  <c r="M75" i="25"/>
  <c r="N75" i="25"/>
  <c r="O75" i="25"/>
  <c r="P75" i="25"/>
  <c r="Q75" i="25"/>
  <c r="R75" i="25"/>
  <c r="S75" i="25"/>
  <c r="T75" i="25"/>
  <c r="U75" i="25"/>
  <c r="V75" i="25"/>
  <c r="W75" i="25"/>
  <c r="X75" i="25"/>
  <c r="L76" i="25"/>
  <c r="M76" i="25"/>
  <c r="N76" i="25"/>
  <c r="O76" i="25"/>
  <c r="P76" i="25"/>
  <c r="Q76" i="25"/>
  <c r="R76" i="25"/>
  <c r="S76" i="25"/>
  <c r="T76" i="25"/>
  <c r="U76" i="25"/>
  <c r="V76" i="25"/>
  <c r="W76" i="25"/>
  <c r="X76" i="25"/>
  <c r="L71" i="25"/>
  <c r="M71" i="25"/>
  <c r="N71" i="25"/>
  <c r="O71" i="25"/>
  <c r="P71" i="25"/>
  <c r="Q71" i="25"/>
  <c r="R71" i="25"/>
  <c r="S71" i="25"/>
  <c r="T71" i="25"/>
  <c r="U71" i="25"/>
  <c r="V71" i="25"/>
  <c r="W71" i="25"/>
  <c r="X71" i="25"/>
  <c r="L72" i="25"/>
  <c r="M72" i="25"/>
  <c r="N72" i="25"/>
  <c r="O72" i="25"/>
  <c r="P72" i="25"/>
  <c r="Q72" i="25"/>
  <c r="R72" i="25"/>
  <c r="S72" i="25"/>
  <c r="T72" i="25"/>
  <c r="U72" i="25"/>
  <c r="V72" i="25"/>
  <c r="W72" i="25"/>
  <c r="X72" i="25"/>
  <c r="C47" i="50"/>
  <c r="D47" i="50"/>
  <c r="E47" i="50"/>
  <c r="R86" i="25"/>
  <c r="R25" i="6"/>
  <c r="R89" i="6"/>
  <c r="C12" i="60"/>
  <c r="C68" i="37"/>
  <c r="C69" i="37"/>
  <c r="C70" i="37"/>
  <c r="C71" i="37"/>
  <c r="C72" i="37"/>
  <c r="C73" i="37"/>
  <c r="C74" i="37"/>
  <c r="C67" i="37"/>
  <c r="C16" i="50"/>
  <c r="C55" i="50"/>
  <c r="C17" i="50"/>
  <c r="C56" i="50"/>
  <c r="D56" i="50"/>
  <c r="C18" i="50"/>
  <c r="C57" i="50"/>
  <c r="C19" i="50"/>
  <c r="C58" i="50"/>
  <c r="C20" i="50"/>
  <c r="C59" i="50"/>
  <c r="C21" i="50"/>
  <c r="C60" i="50"/>
  <c r="C22" i="50"/>
  <c r="C61" i="50"/>
  <c r="D61" i="50"/>
  <c r="C23" i="50"/>
  <c r="C62" i="50"/>
  <c r="C61" i="37"/>
  <c r="C46" i="37"/>
  <c r="C47" i="37"/>
  <c r="C29" i="37"/>
  <c r="C30" i="37"/>
  <c r="C31" i="37"/>
  <c r="C32" i="37"/>
  <c r="C33" i="37"/>
  <c r="C34" i="37"/>
  <c r="C35" i="37"/>
  <c r="C28" i="37"/>
  <c r="D16" i="50"/>
  <c r="D16" i="37"/>
  <c r="E16" i="50"/>
  <c r="E16" i="37"/>
  <c r="D17" i="50"/>
  <c r="D17" i="37"/>
  <c r="D19" i="50"/>
  <c r="D19" i="37"/>
  <c r="D22" i="50"/>
  <c r="D22" i="37"/>
  <c r="C17" i="37"/>
  <c r="C19" i="37"/>
  <c r="C22" i="37"/>
  <c r="C23" i="37"/>
  <c r="C16" i="37"/>
  <c r="C7" i="37"/>
  <c r="C8" i="37"/>
  <c r="C9" i="37"/>
  <c r="C6" i="37"/>
  <c r="C78" i="10"/>
  <c r="C79" i="10"/>
  <c r="C80" i="10"/>
  <c r="C81" i="10"/>
  <c r="C82" i="10"/>
  <c r="C83" i="10"/>
  <c r="C84" i="10"/>
  <c r="C77" i="10"/>
  <c r="C21" i="51"/>
  <c r="C65" i="51"/>
  <c r="C22" i="51"/>
  <c r="C66" i="51"/>
  <c r="C23" i="51"/>
  <c r="C67" i="51"/>
  <c r="C24" i="51"/>
  <c r="C68" i="51"/>
  <c r="C25" i="51"/>
  <c r="C69" i="51"/>
  <c r="C26" i="51"/>
  <c r="C70" i="51"/>
  <c r="C27" i="51"/>
  <c r="C71" i="51"/>
  <c r="C28" i="51"/>
  <c r="C72" i="51"/>
  <c r="E57" i="10"/>
  <c r="K57" i="10"/>
  <c r="L57" i="10"/>
  <c r="M57" i="10"/>
  <c r="N57" i="10"/>
  <c r="O57" i="10"/>
  <c r="P57" i="10"/>
  <c r="Q57" i="10"/>
  <c r="R57" i="10"/>
  <c r="S57" i="10"/>
  <c r="T57" i="10"/>
  <c r="U57" i="10"/>
  <c r="V57" i="10"/>
  <c r="W57" i="10"/>
  <c r="E58" i="10"/>
  <c r="K58" i="10"/>
  <c r="L58" i="10"/>
  <c r="M58" i="10"/>
  <c r="N58" i="10"/>
  <c r="O58" i="10"/>
  <c r="P58" i="10"/>
  <c r="Q58" i="10"/>
  <c r="R58" i="10"/>
  <c r="S58" i="10"/>
  <c r="T58" i="10"/>
  <c r="U58" i="10"/>
  <c r="V58" i="10"/>
  <c r="W58" i="10"/>
  <c r="E59" i="10"/>
  <c r="K59" i="10"/>
  <c r="L59" i="10"/>
  <c r="M59" i="10"/>
  <c r="N59" i="10"/>
  <c r="O59" i="10"/>
  <c r="P59" i="10"/>
  <c r="Q59" i="10"/>
  <c r="R59" i="10"/>
  <c r="S59" i="10"/>
  <c r="T59" i="10"/>
  <c r="U59" i="10"/>
  <c r="V59" i="10"/>
  <c r="W59" i="10"/>
  <c r="E60" i="10"/>
  <c r="K60" i="10"/>
  <c r="L60" i="10"/>
  <c r="M60" i="10"/>
  <c r="N60" i="10"/>
  <c r="O60" i="10"/>
  <c r="P60" i="10"/>
  <c r="Q60" i="10"/>
  <c r="R60" i="10"/>
  <c r="S60" i="10"/>
  <c r="T60" i="10"/>
  <c r="U60" i="10"/>
  <c r="V60" i="10"/>
  <c r="W60" i="10"/>
  <c r="D58" i="10"/>
  <c r="D59" i="10"/>
  <c r="D60" i="10"/>
  <c r="D57" i="10"/>
  <c r="C50" i="51"/>
  <c r="D50" i="51"/>
  <c r="C51" i="10"/>
  <c r="C52" i="10"/>
  <c r="C53" i="10"/>
  <c r="C50" i="10"/>
  <c r="C34" i="10"/>
  <c r="C35" i="10"/>
  <c r="C36" i="10"/>
  <c r="C37" i="10"/>
  <c r="C38" i="10"/>
  <c r="C39" i="10"/>
  <c r="C40" i="10"/>
  <c r="C33" i="10"/>
  <c r="D21" i="51"/>
  <c r="E21" i="51"/>
  <c r="D22" i="51"/>
  <c r="D24" i="51"/>
  <c r="E24" i="51"/>
  <c r="D25" i="51"/>
  <c r="D25" i="10"/>
  <c r="E25" i="51"/>
  <c r="E25" i="10"/>
  <c r="D28" i="51"/>
  <c r="E28" i="51"/>
  <c r="D21" i="10"/>
  <c r="C21" i="10"/>
  <c r="C24" i="10"/>
  <c r="C25" i="10"/>
  <c r="C28" i="10"/>
  <c r="E13" i="10"/>
  <c r="K13" i="10"/>
  <c r="L13" i="10"/>
  <c r="M13" i="10"/>
  <c r="N13" i="10"/>
  <c r="O13" i="10"/>
  <c r="P13" i="10"/>
  <c r="Q13" i="10"/>
  <c r="R13" i="10"/>
  <c r="S13" i="10"/>
  <c r="T13" i="10"/>
  <c r="U13" i="10"/>
  <c r="V13" i="10"/>
  <c r="W13" i="10"/>
  <c r="E14" i="10"/>
  <c r="K14" i="10"/>
  <c r="L14" i="10"/>
  <c r="M14" i="10"/>
  <c r="N14" i="10"/>
  <c r="O14" i="10"/>
  <c r="P14" i="10"/>
  <c r="Q14" i="10"/>
  <c r="R14" i="10"/>
  <c r="S14" i="10"/>
  <c r="T14" i="10"/>
  <c r="U14" i="10"/>
  <c r="V14" i="10"/>
  <c r="W14" i="10"/>
  <c r="E15" i="10"/>
  <c r="K15" i="10"/>
  <c r="L15" i="10"/>
  <c r="M15" i="10"/>
  <c r="N15" i="10"/>
  <c r="O15" i="10"/>
  <c r="P15" i="10"/>
  <c r="Q15" i="10"/>
  <c r="R15" i="10"/>
  <c r="S15" i="10"/>
  <c r="T15" i="10"/>
  <c r="U15" i="10"/>
  <c r="V15" i="10"/>
  <c r="W15" i="10"/>
  <c r="E16" i="10"/>
  <c r="K16" i="10"/>
  <c r="L16" i="10"/>
  <c r="M16" i="10"/>
  <c r="N16" i="10"/>
  <c r="O16" i="10"/>
  <c r="P16" i="10"/>
  <c r="Q16" i="10"/>
  <c r="R16" i="10"/>
  <c r="S16" i="10"/>
  <c r="T16" i="10"/>
  <c r="U16" i="10"/>
  <c r="V16" i="10"/>
  <c r="W16" i="10"/>
  <c r="D14" i="10"/>
  <c r="D15" i="10"/>
  <c r="D16" i="10"/>
  <c r="D13" i="10"/>
  <c r="C14" i="10"/>
  <c r="C15" i="10"/>
  <c r="C16" i="10"/>
  <c r="C13" i="10"/>
  <c r="C7" i="10"/>
  <c r="C8" i="10"/>
  <c r="C9" i="10"/>
  <c r="C6" i="10"/>
  <c r="E53" i="51"/>
  <c r="F53" i="51"/>
  <c r="G53" i="51"/>
  <c r="H53" i="51"/>
  <c r="I53" i="51"/>
  <c r="J53" i="51"/>
  <c r="K53" i="51"/>
  <c r="L53" i="51"/>
  <c r="M53" i="51"/>
  <c r="N53" i="51"/>
  <c r="O53" i="51"/>
  <c r="P53" i="51"/>
  <c r="Q53" i="51"/>
  <c r="R53" i="51"/>
  <c r="S53" i="51"/>
  <c r="T53" i="51"/>
  <c r="U53" i="51"/>
  <c r="V53" i="51"/>
  <c r="W53" i="51"/>
  <c r="D77" i="51"/>
  <c r="E77" i="51"/>
  <c r="D78" i="51"/>
  <c r="D78" i="10"/>
  <c r="E78" i="51"/>
  <c r="D79" i="51"/>
  <c r="D79" i="10"/>
  <c r="D80" i="51"/>
  <c r="D80" i="10"/>
  <c r="E80" i="51"/>
  <c r="F80" i="51"/>
  <c r="D81" i="51"/>
  <c r="E81" i="51"/>
  <c r="D82" i="51"/>
  <c r="D82" i="10"/>
  <c r="E82" i="51"/>
  <c r="D83" i="51"/>
  <c r="D83" i="10"/>
  <c r="D84" i="51"/>
  <c r="D84" i="10"/>
  <c r="E84" i="51"/>
  <c r="F57" i="51"/>
  <c r="F57" i="10"/>
  <c r="G57" i="51"/>
  <c r="H57" i="51"/>
  <c r="I57" i="51"/>
  <c r="F58" i="51"/>
  <c r="F58" i="10"/>
  <c r="F62" i="10"/>
  <c r="G58" i="51"/>
  <c r="F59" i="51"/>
  <c r="F59" i="10"/>
  <c r="G59" i="51"/>
  <c r="H59" i="51"/>
  <c r="F60" i="51"/>
  <c r="F60" i="10"/>
  <c r="G60" i="51"/>
  <c r="D6" i="51"/>
  <c r="C4" i="42"/>
  <c r="D7" i="51"/>
  <c r="D8" i="51"/>
  <c r="C6" i="42"/>
  <c r="D9" i="51"/>
  <c r="C7" i="42"/>
  <c r="E6" i="51"/>
  <c r="E8" i="51"/>
  <c r="D6" i="42"/>
  <c r="D33" i="51"/>
  <c r="D33" i="10"/>
  <c r="E33" i="51"/>
  <c r="D34" i="51"/>
  <c r="D35" i="51"/>
  <c r="D35" i="10"/>
  <c r="E35" i="51"/>
  <c r="D36" i="51"/>
  <c r="D37" i="51"/>
  <c r="D37" i="10"/>
  <c r="E37" i="51"/>
  <c r="D38" i="51"/>
  <c r="D39" i="51"/>
  <c r="D39" i="10"/>
  <c r="E39" i="51"/>
  <c r="D40" i="51"/>
  <c r="F13" i="51"/>
  <c r="F14" i="51"/>
  <c r="F15" i="51"/>
  <c r="F16" i="51"/>
  <c r="W62" i="51"/>
  <c r="W18" i="51"/>
  <c r="V62" i="51"/>
  <c r="V18" i="51"/>
  <c r="U62" i="51"/>
  <c r="U18" i="51"/>
  <c r="T62" i="51"/>
  <c r="T18" i="51"/>
  <c r="S62" i="51"/>
  <c r="S18" i="51"/>
  <c r="R62" i="51"/>
  <c r="R18" i="51"/>
  <c r="Q62" i="51"/>
  <c r="Q18" i="51"/>
  <c r="P62" i="51"/>
  <c r="P18" i="51"/>
  <c r="O62" i="51"/>
  <c r="O18" i="51"/>
  <c r="N62" i="51"/>
  <c r="N18" i="51"/>
  <c r="M62" i="51"/>
  <c r="M18" i="51"/>
  <c r="L62" i="51"/>
  <c r="L18" i="51"/>
  <c r="K62" i="51"/>
  <c r="K18" i="51"/>
  <c r="F62" i="51"/>
  <c r="E62" i="51"/>
  <c r="E18" i="51"/>
  <c r="D62" i="51"/>
  <c r="D18" i="51"/>
  <c r="C93" i="51"/>
  <c r="B93" i="51"/>
  <c r="C86" i="51"/>
  <c r="C62" i="51"/>
  <c r="C42" i="51"/>
  <c r="C30" i="51"/>
  <c r="C18" i="51"/>
  <c r="C11" i="51"/>
  <c r="D67" i="50"/>
  <c r="D67" i="37"/>
  <c r="D68" i="50"/>
  <c r="D68" i="37"/>
  <c r="E68" i="50"/>
  <c r="D69" i="50"/>
  <c r="D70" i="50"/>
  <c r="D70" i="37"/>
  <c r="E70" i="50"/>
  <c r="E70" i="37"/>
  <c r="D71" i="50"/>
  <c r="D71" i="37"/>
  <c r="D72" i="50"/>
  <c r="D72" i="37"/>
  <c r="E72" i="50"/>
  <c r="D73" i="50"/>
  <c r="D74" i="50"/>
  <c r="D74" i="37"/>
  <c r="E74" i="50"/>
  <c r="E74" i="37"/>
  <c r="D6" i="50"/>
  <c r="D7" i="50"/>
  <c r="D8" i="50"/>
  <c r="E8" i="50"/>
  <c r="D9" i="50"/>
  <c r="D11" i="50"/>
  <c r="E7" i="50"/>
  <c r="F7" i="50"/>
  <c r="E9" i="50"/>
  <c r="D28" i="50"/>
  <c r="D28" i="37"/>
  <c r="D29" i="50"/>
  <c r="D29" i="37"/>
  <c r="E29" i="50"/>
  <c r="D30" i="50"/>
  <c r="D31" i="50"/>
  <c r="D31" i="37"/>
  <c r="E31" i="50"/>
  <c r="E31" i="37"/>
  <c r="D32" i="50"/>
  <c r="D32" i="37"/>
  <c r="D33" i="50"/>
  <c r="D33" i="37"/>
  <c r="E33" i="50"/>
  <c r="D34" i="50"/>
  <c r="D35" i="50"/>
  <c r="D35" i="37"/>
  <c r="E35" i="50"/>
  <c r="E35" i="37"/>
  <c r="C83" i="50"/>
  <c r="B83" i="50"/>
  <c r="C76" i="50"/>
  <c r="C37" i="50"/>
  <c r="C25" i="50"/>
  <c r="C11" i="50"/>
  <c r="T35" i="6"/>
  <c r="V35" i="6"/>
  <c r="U35" i="6"/>
  <c r="T36" i="6"/>
  <c r="V36" i="6"/>
  <c r="U36" i="6"/>
  <c r="T39" i="6"/>
  <c r="U39" i="6"/>
  <c r="T40" i="6"/>
  <c r="U40" i="6"/>
  <c r="V40" i="6"/>
  <c r="T41" i="6"/>
  <c r="V41" i="6"/>
  <c r="U41" i="6"/>
  <c r="T42" i="6"/>
  <c r="V42" i="6"/>
  <c r="U42" i="6"/>
  <c r="T43" i="6"/>
  <c r="U43" i="6"/>
  <c r="T44" i="6"/>
  <c r="V44" i="6"/>
  <c r="T45" i="6"/>
  <c r="V45" i="6"/>
  <c r="U45" i="6"/>
  <c r="C12" i="13"/>
  <c r="P42" i="20"/>
  <c r="Q43" i="20"/>
  <c r="Q44" i="20"/>
  <c r="R44" i="20"/>
  <c r="W56" i="20"/>
  <c r="W55" i="20"/>
  <c r="D55" i="20"/>
  <c r="X55" i="20"/>
  <c r="W51" i="20"/>
  <c r="W52" i="20"/>
  <c r="T50" i="20"/>
  <c r="H107" i="25"/>
  <c r="I107" i="25"/>
  <c r="G107" i="25"/>
  <c r="S44" i="20"/>
  <c r="T44" i="20"/>
  <c r="U44" i="20"/>
  <c r="V44" i="20"/>
  <c r="W44" i="20"/>
  <c r="X44" i="20"/>
  <c r="S43" i="20"/>
  <c r="N39" i="20"/>
  <c r="N40" i="20"/>
  <c r="M38" i="20"/>
  <c r="F87" i="20"/>
  <c r="F128" i="20"/>
  <c r="U116" i="20"/>
  <c r="V116" i="20"/>
  <c r="W116" i="20"/>
  <c r="X116" i="20"/>
  <c r="U117" i="20"/>
  <c r="V117" i="20"/>
  <c r="W117" i="20"/>
  <c r="X117" i="20"/>
  <c r="W121" i="20"/>
  <c r="X121" i="20"/>
  <c r="W120" i="20"/>
  <c r="X120" i="20"/>
  <c r="T115" i="20"/>
  <c r="P111" i="20"/>
  <c r="G91" i="20"/>
  <c r="F83" i="20"/>
  <c r="U48" i="20"/>
  <c r="U47" i="20"/>
  <c r="T43" i="20"/>
  <c r="U43" i="20"/>
  <c r="V43" i="20"/>
  <c r="W43" i="20"/>
  <c r="X43" i="20"/>
  <c r="J34" i="20"/>
  <c r="G30" i="20"/>
  <c r="F73" i="20"/>
  <c r="G26" i="20"/>
  <c r="F14" i="20"/>
  <c r="N78" i="25"/>
  <c r="K74" i="25"/>
  <c r="Q80" i="25"/>
  <c r="Q79" i="25"/>
  <c r="R82" i="25"/>
  <c r="R79" i="25"/>
  <c r="R80" i="25"/>
  <c r="K70" i="25"/>
  <c r="R91" i="6"/>
  <c r="C14" i="60"/>
  <c r="R92" i="6"/>
  <c r="G24" i="20"/>
  <c r="H24" i="20"/>
  <c r="G23" i="20"/>
  <c r="F22" i="20"/>
  <c r="F72" i="20"/>
  <c r="U86" i="6"/>
  <c r="V10" i="44"/>
  <c r="U10" i="44"/>
  <c r="T10" i="44"/>
  <c r="S10" i="44"/>
  <c r="R10" i="44"/>
  <c r="Q10" i="44"/>
  <c r="P10" i="44"/>
  <c r="O10" i="44"/>
  <c r="N10" i="44"/>
  <c r="M10" i="44"/>
  <c r="L10" i="44"/>
  <c r="K10" i="44"/>
  <c r="J10" i="44"/>
  <c r="I10" i="44"/>
  <c r="H10" i="44"/>
  <c r="G10" i="44"/>
  <c r="F10" i="44"/>
  <c r="E10" i="44"/>
  <c r="D10" i="44"/>
  <c r="C10" i="44"/>
  <c r="V10" i="42"/>
  <c r="U10" i="42"/>
  <c r="T10" i="42"/>
  <c r="S10" i="42"/>
  <c r="R10" i="42"/>
  <c r="Q10" i="42"/>
  <c r="P10" i="42"/>
  <c r="O10" i="42"/>
  <c r="N10" i="42"/>
  <c r="M10" i="42"/>
  <c r="L10" i="42"/>
  <c r="K10" i="42"/>
  <c r="J10" i="42"/>
  <c r="I10" i="42"/>
  <c r="H10" i="42"/>
  <c r="G10" i="42"/>
  <c r="F10" i="42"/>
  <c r="E10" i="42"/>
  <c r="D10" i="42"/>
  <c r="C10" i="42"/>
  <c r="C42" i="10"/>
  <c r="C83" i="37"/>
  <c r="B83" i="37"/>
  <c r="C76" i="37"/>
  <c r="C25" i="37"/>
  <c r="C7" i="13"/>
  <c r="C11" i="37"/>
  <c r="C37" i="37"/>
  <c r="C5" i="13"/>
  <c r="Y4" i="33"/>
  <c r="Y5" i="33"/>
  <c r="Y6" i="33"/>
  <c r="Y7" i="33"/>
  <c r="Y8" i="33"/>
  <c r="Y9" i="33"/>
  <c r="Y10" i="33"/>
  <c r="Y11" i="33"/>
  <c r="Y12" i="33"/>
  <c r="Y13" i="33"/>
  <c r="Y14" i="33"/>
  <c r="Y15" i="33"/>
  <c r="Y16" i="33"/>
  <c r="Y17" i="33"/>
  <c r="Y18" i="33"/>
  <c r="Y19" i="33"/>
  <c r="Y20" i="33"/>
  <c r="Y21" i="33"/>
  <c r="Y22" i="33"/>
  <c r="Y23" i="33"/>
  <c r="Y24" i="33"/>
  <c r="Y25" i="33"/>
  <c r="Y26" i="33"/>
  <c r="Y27" i="33"/>
  <c r="Y28" i="33"/>
  <c r="Y29" i="33"/>
  <c r="Y30" i="33"/>
  <c r="Y31" i="33"/>
  <c r="Y32" i="33"/>
  <c r="Y33" i="33"/>
  <c r="Y34" i="33"/>
  <c r="Y35" i="33"/>
  <c r="Y36" i="33"/>
  <c r="Y37" i="33"/>
  <c r="Y38" i="33"/>
  <c r="AH4" i="33"/>
  <c r="AH5" i="33"/>
  <c r="AH6" i="33"/>
  <c r="AH7" i="33"/>
  <c r="AH8" i="33"/>
  <c r="AH9" i="33"/>
  <c r="AG9" i="33"/>
  <c r="AH10" i="33"/>
  <c r="AH11" i="33"/>
  <c r="AH12" i="33"/>
  <c r="AH13" i="33"/>
  <c r="AH14" i="33"/>
  <c r="AH15" i="33"/>
  <c r="AH16" i="33"/>
  <c r="AH17" i="33"/>
  <c r="AG17" i="33"/>
  <c r="AH18" i="33"/>
  <c r="AH19" i="33"/>
  <c r="AH20" i="33"/>
  <c r="AH21" i="33"/>
  <c r="AH22" i="33"/>
  <c r="AH23" i="33"/>
  <c r="AH24" i="33"/>
  <c r="AH25" i="33"/>
  <c r="AG26" i="33"/>
  <c r="AH26" i="33"/>
  <c r="AH27" i="33"/>
  <c r="AH28" i="33"/>
  <c r="AH29" i="33"/>
  <c r="AH30" i="33"/>
  <c r="AH31" i="33"/>
  <c r="AH32" i="33"/>
  <c r="AH33" i="33"/>
  <c r="AG34" i="33"/>
  <c r="AH34" i="33"/>
  <c r="AH35" i="33"/>
  <c r="AH36" i="33"/>
  <c r="AH37" i="33"/>
  <c r="AH38" i="33"/>
  <c r="AH39" i="33"/>
  <c r="AH3" i="33"/>
  <c r="Y3" i="33"/>
  <c r="AQ18" i="33"/>
  <c r="C14" i="53" a="1"/>
  <c r="AR5" i="33"/>
  <c r="AR6" i="33"/>
  <c r="AR7" i="33"/>
  <c r="AR8" i="33"/>
  <c r="AR9" i="33"/>
  <c r="AR10" i="33"/>
  <c r="AR11" i="33"/>
  <c r="AR12" i="33"/>
  <c r="AR13" i="33"/>
  <c r="AR14" i="33"/>
  <c r="AR15" i="33"/>
  <c r="AR16" i="33"/>
  <c r="AR17" i="33"/>
  <c r="AR20" i="33"/>
  <c r="AR21" i="33"/>
  <c r="AR22" i="33"/>
  <c r="AR23" i="33"/>
  <c r="AR24" i="33"/>
  <c r="AR25" i="33"/>
  <c r="AR26" i="33"/>
  <c r="AR27" i="33"/>
  <c r="AR28" i="33"/>
  <c r="AR29" i="33"/>
  <c r="AR30" i="33"/>
  <c r="AR31" i="33"/>
  <c r="AR32" i="33"/>
  <c r="AR33" i="33"/>
  <c r="AR34" i="33"/>
  <c r="AR35" i="33"/>
  <c r="AR36" i="33"/>
  <c r="AR37" i="33"/>
  <c r="AR38" i="33"/>
  <c r="AR39" i="33"/>
  <c r="AR4" i="33"/>
  <c r="AN9" i="33"/>
  <c r="AN17" i="33"/>
  <c r="AN25" i="33"/>
  <c r="AN33" i="33"/>
  <c r="AG4" i="33"/>
  <c r="AO4" i="33"/>
  <c r="AN4" i="33"/>
  <c r="AO5" i="33"/>
  <c r="AN5" i="33"/>
  <c r="AO6" i="33"/>
  <c r="AO7" i="33"/>
  <c r="AO8" i="33"/>
  <c r="AN8" i="33"/>
  <c r="AO9" i="33"/>
  <c r="AO10" i="33"/>
  <c r="AN10" i="33"/>
  <c r="AO11" i="33"/>
  <c r="AO12" i="33"/>
  <c r="AO13" i="33"/>
  <c r="AN13" i="33"/>
  <c r="AO14" i="33"/>
  <c r="AO15" i="33"/>
  <c r="AO16" i="33"/>
  <c r="AN16" i="33"/>
  <c r="AO17" i="33"/>
  <c r="AO19" i="33"/>
  <c r="AN19" i="33"/>
  <c r="AO20" i="33"/>
  <c r="AN20" i="33"/>
  <c r="AO21" i="33"/>
  <c r="AN21" i="33"/>
  <c r="AO22" i="33"/>
  <c r="AN22" i="33"/>
  <c r="AO23" i="33"/>
  <c r="AO24" i="33"/>
  <c r="AO25" i="33"/>
  <c r="AO26" i="33"/>
  <c r="AO27" i="33"/>
  <c r="AO28" i="33"/>
  <c r="AN28" i="33"/>
  <c r="AO29" i="33"/>
  <c r="AN29" i="33"/>
  <c r="AO30" i="33"/>
  <c r="AN30" i="33"/>
  <c r="AO31" i="33"/>
  <c r="AO32" i="33"/>
  <c r="AO33" i="33"/>
  <c r="AO34" i="33"/>
  <c r="AO35" i="33"/>
  <c r="AO36" i="33"/>
  <c r="AN36" i="33"/>
  <c r="AO37" i="33"/>
  <c r="AN37" i="33"/>
  <c r="AO38" i="33"/>
  <c r="AN38" i="33"/>
  <c r="AO39" i="33"/>
  <c r="AO3" i="33"/>
  <c r="C13" i="42" a="1"/>
  <c r="M13" i="42"/>
  <c r="AK18" i="33"/>
  <c r="AL18" i="33"/>
  <c r="AO18" i="33"/>
  <c r="AN18" i="33"/>
  <c r="AM18" i="33"/>
  <c r="AJ18" i="33"/>
  <c r="AG5" i="33"/>
  <c r="AG13" i="33"/>
  <c r="AG22" i="33"/>
  <c r="AG30" i="33"/>
  <c r="AG38" i="33"/>
  <c r="E46" i="33"/>
  <c r="D46" i="33"/>
  <c r="C46" i="33"/>
  <c r="B46" i="33"/>
  <c r="E45" i="33"/>
  <c r="D45" i="33"/>
  <c r="C45" i="33"/>
  <c r="G45" i="33"/>
  <c r="B45" i="33"/>
  <c r="E44" i="33"/>
  <c r="D44" i="33"/>
  <c r="C44" i="33"/>
  <c r="G44" i="33"/>
  <c r="B44" i="33"/>
  <c r="E43" i="33"/>
  <c r="D43" i="33"/>
  <c r="C43" i="33"/>
  <c r="B43" i="33"/>
  <c r="E42" i="33"/>
  <c r="D42" i="33"/>
  <c r="C42" i="33"/>
  <c r="G42" i="33"/>
  <c r="B42" i="33"/>
  <c r="E41" i="33"/>
  <c r="D41" i="33"/>
  <c r="C41" i="33"/>
  <c r="G41" i="33"/>
  <c r="B41" i="33"/>
  <c r="E40" i="33"/>
  <c r="D40" i="33"/>
  <c r="C40" i="33"/>
  <c r="G40" i="33"/>
  <c r="B40" i="33"/>
  <c r="DC39" i="33"/>
  <c r="CJ39" i="33"/>
  <c r="BQ39" i="33"/>
  <c r="AX39" i="33"/>
  <c r="E39" i="33"/>
  <c r="D39" i="33"/>
  <c r="C39" i="33"/>
  <c r="G39" i="33"/>
  <c r="B39" i="33"/>
  <c r="DC38" i="33"/>
  <c r="CJ38" i="33"/>
  <c r="BQ38" i="33"/>
  <c r="AX38" i="33"/>
  <c r="E38" i="33"/>
  <c r="D38" i="33"/>
  <c r="C38" i="33"/>
  <c r="G38" i="33"/>
  <c r="B38" i="33"/>
  <c r="DC37" i="33"/>
  <c r="CJ37" i="33"/>
  <c r="BQ37" i="33"/>
  <c r="AX37" i="33"/>
  <c r="E37" i="33"/>
  <c r="D37" i="33"/>
  <c r="C37" i="33"/>
  <c r="G37" i="33"/>
  <c r="B37" i="33"/>
  <c r="DC36" i="33"/>
  <c r="CJ36" i="33"/>
  <c r="BQ36" i="33"/>
  <c r="AX36" i="33"/>
  <c r="E36" i="33"/>
  <c r="D36" i="33"/>
  <c r="C36" i="33"/>
  <c r="G36" i="33"/>
  <c r="B36" i="33"/>
  <c r="DC35" i="33"/>
  <c r="CJ35" i="33"/>
  <c r="BQ35" i="33"/>
  <c r="AX35" i="33"/>
  <c r="E35" i="33"/>
  <c r="D35" i="33"/>
  <c r="C35" i="33"/>
  <c r="G35" i="33"/>
  <c r="B35" i="33"/>
  <c r="DC34" i="33"/>
  <c r="CJ34" i="33"/>
  <c r="BQ34" i="33"/>
  <c r="AX34" i="33"/>
  <c r="E34" i="33"/>
  <c r="D34" i="33"/>
  <c r="C34" i="33"/>
  <c r="B34" i="33"/>
  <c r="DC33" i="33"/>
  <c r="CJ33" i="33"/>
  <c r="BQ33" i="33"/>
  <c r="AX33" i="33"/>
  <c r="E33" i="33"/>
  <c r="D33" i="33"/>
  <c r="C33" i="33"/>
  <c r="G33" i="33"/>
  <c r="B33" i="33"/>
  <c r="DC32" i="33"/>
  <c r="CJ32" i="33"/>
  <c r="BQ32" i="33"/>
  <c r="AX32" i="33"/>
  <c r="E32" i="33"/>
  <c r="D32" i="33"/>
  <c r="C32" i="33"/>
  <c r="G32" i="33"/>
  <c r="B32" i="33"/>
  <c r="DC31" i="33"/>
  <c r="CJ31" i="33"/>
  <c r="BQ31" i="33"/>
  <c r="AX31" i="33"/>
  <c r="E31" i="33"/>
  <c r="D31" i="33"/>
  <c r="C31" i="33"/>
  <c r="G31" i="33"/>
  <c r="B31" i="33"/>
  <c r="DC30" i="33"/>
  <c r="CJ30" i="33"/>
  <c r="BQ30" i="33"/>
  <c r="AX30" i="33"/>
  <c r="E30" i="33"/>
  <c r="D30" i="33"/>
  <c r="C30" i="33"/>
  <c r="B30" i="33"/>
  <c r="DC29" i="33"/>
  <c r="CJ29" i="33"/>
  <c r="BQ29" i="33"/>
  <c r="AX29" i="33"/>
  <c r="E29" i="33"/>
  <c r="D29" i="33"/>
  <c r="C29" i="33"/>
  <c r="G29" i="33"/>
  <c r="B29" i="33"/>
  <c r="DC28" i="33"/>
  <c r="CJ28" i="33"/>
  <c r="BQ28" i="33"/>
  <c r="AX28" i="33"/>
  <c r="E28" i="33"/>
  <c r="D28" i="33"/>
  <c r="C28" i="33"/>
  <c r="G28" i="33"/>
  <c r="B28" i="33"/>
  <c r="DC27" i="33"/>
  <c r="CJ27" i="33"/>
  <c r="BQ27" i="33"/>
  <c r="AX27" i="33"/>
  <c r="DC26" i="33"/>
  <c r="CJ26" i="33"/>
  <c r="BQ26" i="33"/>
  <c r="AX26" i="33"/>
  <c r="DC25" i="33"/>
  <c r="CJ25" i="33"/>
  <c r="BQ25" i="33"/>
  <c r="AX25" i="33"/>
  <c r="DC24" i="33"/>
  <c r="CJ24" i="33"/>
  <c r="BQ24" i="33"/>
  <c r="AX24" i="33"/>
  <c r="DC23" i="33"/>
  <c r="CJ23" i="33"/>
  <c r="BQ23" i="33"/>
  <c r="AX23" i="33"/>
  <c r="DC22" i="33"/>
  <c r="CJ22" i="33"/>
  <c r="BQ22" i="33"/>
  <c r="AX22" i="33"/>
  <c r="DC21" i="33"/>
  <c r="CJ21" i="33"/>
  <c r="BQ21" i="33"/>
  <c r="AX21" i="33"/>
  <c r="DC20" i="33"/>
  <c r="CJ20" i="33"/>
  <c r="BQ20" i="33"/>
  <c r="AX20" i="33"/>
  <c r="DC19" i="33"/>
  <c r="CJ19" i="33"/>
  <c r="BQ19" i="33"/>
  <c r="AX19" i="33"/>
  <c r="DC17" i="33"/>
  <c r="CJ17" i="33"/>
  <c r="BQ17" i="33"/>
  <c r="AX17" i="33"/>
  <c r="DC16" i="33"/>
  <c r="CJ16" i="33"/>
  <c r="BQ16" i="33"/>
  <c r="AX16" i="33"/>
  <c r="DC15" i="33"/>
  <c r="CJ15" i="33"/>
  <c r="BQ15" i="33"/>
  <c r="AX15" i="33"/>
  <c r="DC14" i="33"/>
  <c r="CJ14" i="33"/>
  <c r="BQ14" i="33"/>
  <c r="AX14" i="33"/>
  <c r="DC13" i="33"/>
  <c r="CJ13" i="33"/>
  <c r="BQ13" i="33"/>
  <c r="AX13" i="33"/>
  <c r="DC12" i="33"/>
  <c r="CJ12" i="33"/>
  <c r="BQ12" i="33"/>
  <c r="AX12" i="33"/>
  <c r="DC11" i="33"/>
  <c r="CJ11" i="33"/>
  <c r="BQ11" i="33"/>
  <c r="AX11" i="33"/>
  <c r="DC10" i="33"/>
  <c r="CJ10" i="33"/>
  <c r="BQ10" i="33"/>
  <c r="AX10" i="33"/>
  <c r="DC9" i="33"/>
  <c r="CJ9" i="33"/>
  <c r="BQ9" i="33"/>
  <c r="AX9" i="33"/>
  <c r="DC8" i="33"/>
  <c r="CJ8" i="33"/>
  <c r="BQ8" i="33"/>
  <c r="AX8" i="33"/>
  <c r="DC7" i="33"/>
  <c r="CJ7" i="33"/>
  <c r="BQ7" i="33"/>
  <c r="AX7" i="33"/>
  <c r="DC6" i="33"/>
  <c r="CJ6" i="33"/>
  <c r="BQ6" i="33"/>
  <c r="AX6" i="33"/>
  <c r="DC5" i="33"/>
  <c r="CJ5" i="33"/>
  <c r="BQ5" i="33"/>
  <c r="AX5" i="33"/>
  <c r="DC4" i="33"/>
  <c r="CJ4" i="33"/>
  <c r="BQ4" i="33"/>
  <c r="AX4" i="33"/>
  <c r="C14" i="42" a="1"/>
  <c r="AN39" i="33"/>
  <c r="AN23" i="33"/>
  <c r="AN7" i="33"/>
  <c r="AG37" i="33"/>
  <c r="AG33" i="33"/>
  <c r="AG29" i="33"/>
  <c r="AG25" i="33"/>
  <c r="AG21" i="33"/>
  <c r="AG8" i="33"/>
  <c r="AG10" i="33"/>
  <c r="AR18" i="33"/>
  <c r="AR19" i="33"/>
  <c r="AG39" i="33"/>
  <c r="AG23" i="33"/>
  <c r="AG18" i="33"/>
  <c r="AG14" i="33"/>
  <c r="AG6" i="33"/>
  <c r="G46" i="33"/>
  <c r="G30" i="33"/>
  <c r="G34" i="33"/>
  <c r="G43" i="33"/>
  <c r="V14" i="42"/>
  <c r="V18" i="42"/>
  <c r="P14" i="42"/>
  <c r="H14" i="42"/>
  <c r="H18" i="42"/>
  <c r="S14" i="42"/>
  <c r="K14" i="42"/>
  <c r="K18" i="42"/>
  <c r="C14" i="42"/>
  <c r="O14" i="42"/>
  <c r="O18" i="42"/>
  <c r="G14" i="42"/>
  <c r="G18" i="42"/>
  <c r="T14" i="42"/>
  <c r="T18" i="42"/>
  <c r="L14" i="42"/>
  <c r="L18" i="42"/>
  <c r="D14" i="42"/>
  <c r="D18" i="42"/>
  <c r="E14" i="42"/>
  <c r="E18" i="42"/>
  <c r="U14" i="42"/>
  <c r="U18" i="42"/>
  <c r="N14" i="42"/>
  <c r="N18" i="42"/>
  <c r="Q14" i="42"/>
  <c r="Q18" i="42"/>
  <c r="J14" i="42"/>
  <c r="J18" i="42"/>
  <c r="I14" i="42"/>
  <c r="I18" i="42"/>
  <c r="R14" i="42"/>
  <c r="R18" i="42"/>
  <c r="M14" i="42"/>
  <c r="M18" i="42"/>
  <c r="F14" i="42"/>
  <c r="F18" i="42"/>
  <c r="S18" i="42"/>
  <c r="P18" i="42"/>
  <c r="H75" i="6"/>
  <c r="H74" i="6"/>
  <c r="J74" i="6"/>
  <c r="U8" i="24"/>
  <c r="H52" i="25"/>
  <c r="N104" i="20"/>
  <c r="O104" i="20"/>
  <c r="P104" i="20"/>
  <c r="Q104" i="20"/>
  <c r="R104" i="20"/>
  <c r="S104" i="20"/>
  <c r="T104" i="20"/>
  <c r="U104" i="20"/>
  <c r="V104" i="20"/>
  <c r="W104" i="20"/>
  <c r="X104" i="20"/>
  <c r="K100" i="20"/>
  <c r="L100" i="20"/>
  <c r="M100" i="20"/>
  <c r="N100" i="20"/>
  <c r="O100" i="20"/>
  <c r="P100" i="20"/>
  <c r="Q100" i="20"/>
  <c r="R100" i="20"/>
  <c r="S100" i="20"/>
  <c r="T100" i="20"/>
  <c r="U100" i="20"/>
  <c r="V100" i="20"/>
  <c r="W100" i="20"/>
  <c r="X100" i="20"/>
  <c r="G88" i="20"/>
  <c r="H88" i="20"/>
  <c r="I88" i="20"/>
  <c r="J88" i="20"/>
  <c r="K88" i="20"/>
  <c r="L88" i="20"/>
  <c r="M88" i="20"/>
  <c r="N88" i="20"/>
  <c r="O88" i="20"/>
  <c r="P88" i="20"/>
  <c r="Q88" i="20"/>
  <c r="R88" i="20"/>
  <c r="S88" i="20"/>
  <c r="T88" i="20"/>
  <c r="U88" i="20"/>
  <c r="V88" i="20"/>
  <c r="W88" i="20"/>
  <c r="X88" i="20"/>
  <c r="I66" i="25"/>
  <c r="H104" i="25"/>
  <c r="I104" i="25"/>
  <c r="J104" i="25"/>
  <c r="K104" i="25"/>
  <c r="L104" i="25"/>
  <c r="F53" i="25"/>
  <c r="H54" i="25"/>
  <c r="H23" i="20"/>
  <c r="I23" i="20"/>
  <c r="G89" i="20"/>
  <c r="H89" i="20"/>
  <c r="I89" i="20"/>
  <c r="J89" i="20"/>
  <c r="K89" i="20"/>
  <c r="L89" i="20"/>
  <c r="M89" i="20"/>
  <c r="N89" i="20"/>
  <c r="O89" i="20"/>
  <c r="P89" i="20"/>
  <c r="Q89" i="20"/>
  <c r="R89" i="20"/>
  <c r="S89" i="20"/>
  <c r="T89" i="20"/>
  <c r="U89" i="20"/>
  <c r="V89" i="20"/>
  <c r="W89" i="20"/>
  <c r="X89" i="20"/>
  <c r="K101" i="20"/>
  <c r="L101" i="20"/>
  <c r="M101" i="20"/>
  <c r="N101" i="20"/>
  <c r="O101" i="20"/>
  <c r="P101" i="20"/>
  <c r="Q101" i="20"/>
  <c r="R101" i="20"/>
  <c r="S101" i="20"/>
  <c r="T101" i="20"/>
  <c r="U101" i="20"/>
  <c r="V101" i="20"/>
  <c r="W101" i="20"/>
  <c r="X101" i="20"/>
  <c r="M107" i="20"/>
  <c r="N105" i="20"/>
  <c r="O105" i="20"/>
  <c r="P105" i="20"/>
  <c r="Q105" i="20"/>
  <c r="R105" i="20"/>
  <c r="S105" i="20"/>
  <c r="T105" i="20"/>
  <c r="U105" i="20"/>
  <c r="V105" i="20"/>
  <c r="W105" i="20"/>
  <c r="X105" i="20"/>
  <c r="M103" i="20"/>
  <c r="J99" i="20"/>
  <c r="G95" i="20"/>
  <c r="E10" i="20"/>
  <c r="F131" i="20"/>
  <c r="G132" i="20"/>
  <c r="G54" i="25"/>
  <c r="C57" i="10"/>
  <c r="E58" i="25"/>
  <c r="X57" i="25"/>
  <c r="W57" i="25"/>
  <c r="V57" i="25"/>
  <c r="U57" i="25"/>
  <c r="T57" i="25"/>
  <c r="S57" i="25"/>
  <c r="R57" i="25"/>
  <c r="Q57" i="25"/>
  <c r="P57" i="25"/>
  <c r="O57" i="25"/>
  <c r="N57" i="25"/>
  <c r="M57" i="25"/>
  <c r="L57" i="25"/>
  <c r="K57" i="25"/>
  <c r="J57" i="25"/>
  <c r="I57" i="25"/>
  <c r="H57" i="25"/>
  <c r="G57" i="25"/>
  <c r="F57" i="25"/>
  <c r="E57" i="25"/>
  <c r="E10" i="25"/>
  <c r="F53" i="24"/>
  <c r="Q52" i="24"/>
  <c r="F52" i="24"/>
  <c r="A52" i="13"/>
  <c r="A53" i="13"/>
  <c r="A54" i="13"/>
  <c r="A55" i="13"/>
  <c r="A56" i="13"/>
  <c r="A57" i="13"/>
  <c r="A58" i="13"/>
  <c r="A59" i="13"/>
  <c r="A60" i="13"/>
  <c r="A61" i="13"/>
  <c r="A62" i="13"/>
  <c r="K53" i="13"/>
  <c r="L53" i="13"/>
  <c r="M53" i="13"/>
  <c r="N53" i="13"/>
  <c r="O53" i="13"/>
  <c r="P53" i="13"/>
  <c r="Q53" i="13"/>
  <c r="L54" i="13"/>
  <c r="M54" i="13"/>
  <c r="N54" i="13"/>
  <c r="O54" i="13"/>
  <c r="P54" i="13"/>
  <c r="Q54" i="13"/>
  <c r="R54" i="13"/>
  <c r="S54" i="13"/>
  <c r="T54" i="13"/>
  <c r="U54" i="13"/>
  <c r="V54" i="13"/>
  <c r="S57" i="13"/>
  <c r="T57" i="13"/>
  <c r="U57" i="13"/>
  <c r="V57" i="13"/>
  <c r="G52" i="13"/>
  <c r="H52" i="13"/>
  <c r="N55" i="13"/>
  <c r="O55" i="13"/>
  <c r="P55" i="13"/>
  <c r="Q55" i="13"/>
  <c r="R55" i="13"/>
  <c r="S55" i="13"/>
  <c r="T55" i="13"/>
  <c r="U55" i="13"/>
  <c r="V55" i="13"/>
  <c r="R56" i="13"/>
  <c r="S56" i="13"/>
  <c r="T56" i="13"/>
  <c r="U56" i="13"/>
  <c r="V56" i="13"/>
  <c r="D51" i="13"/>
  <c r="E51" i="13"/>
  <c r="F51" i="13"/>
  <c r="G51" i="13"/>
  <c r="H51" i="13"/>
  <c r="I51" i="13"/>
  <c r="J51" i="13"/>
  <c r="K51" i="13"/>
  <c r="L51" i="13"/>
  <c r="M51" i="13"/>
  <c r="N51" i="13"/>
  <c r="O51" i="13"/>
  <c r="P51" i="13"/>
  <c r="Q51" i="13"/>
  <c r="R51" i="13"/>
  <c r="S51" i="13"/>
  <c r="T51" i="13"/>
  <c r="U51" i="13"/>
  <c r="V51" i="13"/>
  <c r="C51" i="13"/>
  <c r="B53" i="13"/>
  <c r="B54" i="13"/>
  <c r="B55" i="13"/>
  <c r="B56" i="13"/>
  <c r="B57" i="13"/>
  <c r="B58" i="13"/>
  <c r="B59" i="13"/>
  <c r="B60" i="13"/>
  <c r="B61" i="13"/>
  <c r="B62" i="13"/>
  <c r="B52" i="13"/>
  <c r="E79" i="20"/>
  <c r="X78" i="20"/>
  <c r="W78" i="20"/>
  <c r="V78" i="20"/>
  <c r="U78" i="20"/>
  <c r="T78" i="20"/>
  <c r="S78" i="20"/>
  <c r="R78" i="20"/>
  <c r="Q78" i="20"/>
  <c r="P78" i="20"/>
  <c r="O78" i="20"/>
  <c r="N78" i="20"/>
  <c r="M78" i="20"/>
  <c r="L78" i="20"/>
  <c r="K78" i="20"/>
  <c r="J78" i="20"/>
  <c r="I78" i="20"/>
  <c r="H78" i="20"/>
  <c r="G78" i="20"/>
  <c r="F78" i="20"/>
  <c r="E78" i="20"/>
  <c r="F89" i="6"/>
  <c r="C12" i="55"/>
  <c r="F90" i="6"/>
  <c r="C13" i="55"/>
  <c r="F91" i="6"/>
  <c r="F92" i="6"/>
  <c r="C15" i="55"/>
  <c r="U74" i="6"/>
  <c r="U75" i="6"/>
  <c r="V75" i="6"/>
  <c r="U76" i="6"/>
  <c r="U77" i="6"/>
  <c r="V77" i="6"/>
  <c r="U78" i="6"/>
  <c r="AL4" i="5"/>
  <c r="AM4" i="5"/>
  <c r="I79" i="6"/>
  <c r="J79" i="6"/>
  <c r="I80" i="6"/>
  <c r="I81" i="6"/>
  <c r="I82" i="6"/>
  <c r="I83" i="6"/>
  <c r="J83" i="6"/>
  <c r="I84" i="6"/>
  <c r="I85" i="6"/>
  <c r="I86" i="6"/>
  <c r="I87" i="6"/>
  <c r="J87" i="6"/>
  <c r="I88" i="6"/>
  <c r="AL5" i="5"/>
  <c r="AM5" i="5"/>
  <c r="AL6" i="5"/>
  <c r="AM6" i="5"/>
  <c r="AL7" i="5"/>
  <c r="AM7" i="5"/>
  <c r="AL8" i="5"/>
  <c r="AM8" i="5"/>
  <c r="AL9" i="5"/>
  <c r="AM9" i="5"/>
  <c r="AL10" i="5"/>
  <c r="AM10" i="5"/>
  <c r="AL11" i="5"/>
  <c r="AM11" i="5"/>
  <c r="AL12" i="5"/>
  <c r="AM12" i="5"/>
  <c r="AL13" i="5"/>
  <c r="AM13" i="5"/>
  <c r="AL14" i="5"/>
  <c r="AM14" i="5"/>
  <c r="AL15" i="5"/>
  <c r="AM15" i="5"/>
  <c r="AL16" i="5"/>
  <c r="AM16" i="5"/>
  <c r="AL17" i="5"/>
  <c r="AM17" i="5"/>
  <c r="AL18" i="5"/>
  <c r="AM18" i="5"/>
  <c r="AL19" i="5"/>
  <c r="AM19" i="5"/>
  <c r="AL20" i="5"/>
  <c r="AM20" i="5"/>
  <c r="AL21" i="5"/>
  <c r="AM21" i="5"/>
  <c r="AL22" i="5"/>
  <c r="AM22" i="5"/>
  <c r="AL23" i="5"/>
  <c r="AM23" i="5"/>
  <c r="AL24" i="5"/>
  <c r="AM24" i="5"/>
  <c r="AL25" i="5"/>
  <c r="AM25" i="5"/>
  <c r="AL26" i="5"/>
  <c r="AM26" i="5"/>
  <c r="AL27" i="5"/>
  <c r="AM27" i="5"/>
  <c r="AL28" i="5"/>
  <c r="AM28" i="5"/>
  <c r="AL29" i="5"/>
  <c r="AM29" i="5"/>
  <c r="AL30" i="5"/>
  <c r="AM30" i="5"/>
  <c r="AL31" i="5"/>
  <c r="AM31" i="5"/>
  <c r="AL32" i="5"/>
  <c r="AM32" i="5"/>
  <c r="AL33" i="5"/>
  <c r="AM33" i="5"/>
  <c r="AL34" i="5"/>
  <c r="AM34" i="5"/>
  <c r="AL35" i="5"/>
  <c r="AM35" i="5"/>
  <c r="AL36" i="5"/>
  <c r="AM36" i="5"/>
  <c r="AL37" i="5"/>
  <c r="AM37" i="5"/>
  <c r="AL38" i="5"/>
  <c r="AM38" i="5"/>
  <c r="AL39" i="5"/>
  <c r="AM39" i="5"/>
  <c r="AL3" i="5"/>
  <c r="AM3" i="5"/>
  <c r="AG4" i="5"/>
  <c r="AH4" i="5"/>
  <c r="AI4" i="5"/>
  <c r="I76" i="6"/>
  <c r="I77" i="6"/>
  <c r="J77" i="6"/>
  <c r="I78" i="6"/>
  <c r="AG5" i="5"/>
  <c r="AH5" i="5"/>
  <c r="AI5" i="5"/>
  <c r="AG6" i="5"/>
  <c r="AH6" i="5"/>
  <c r="AI6" i="5"/>
  <c r="AG7" i="5"/>
  <c r="AH7" i="5"/>
  <c r="AI7" i="5"/>
  <c r="AG8" i="5"/>
  <c r="AH8" i="5"/>
  <c r="AI8" i="5"/>
  <c r="AG9" i="5"/>
  <c r="AH9" i="5"/>
  <c r="AI9" i="5"/>
  <c r="AG10" i="5"/>
  <c r="AH10" i="5"/>
  <c r="AI10" i="5"/>
  <c r="AG11" i="5"/>
  <c r="AH11" i="5"/>
  <c r="AI11" i="5"/>
  <c r="AG12" i="5"/>
  <c r="AH12" i="5"/>
  <c r="AI12" i="5"/>
  <c r="AG13" i="5"/>
  <c r="AH13" i="5"/>
  <c r="AI13" i="5"/>
  <c r="AG14" i="5"/>
  <c r="AH14" i="5"/>
  <c r="AI14" i="5"/>
  <c r="AG15" i="5"/>
  <c r="AH15" i="5"/>
  <c r="AI15" i="5"/>
  <c r="AG16" i="5"/>
  <c r="AH16" i="5"/>
  <c r="AI16" i="5"/>
  <c r="AG17" i="5"/>
  <c r="AH17" i="5"/>
  <c r="AI17" i="5"/>
  <c r="AG18" i="5"/>
  <c r="AH18" i="5"/>
  <c r="AI18" i="5"/>
  <c r="AG19" i="5"/>
  <c r="AH19" i="5"/>
  <c r="AI19" i="5"/>
  <c r="AG20" i="5"/>
  <c r="AH20" i="5"/>
  <c r="AI20" i="5"/>
  <c r="AG21" i="5"/>
  <c r="AH21" i="5"/>
  <c r="AI21" i="5"/>
  <c r="AG22" i="5"/>
  <c r="AH22" i="5"/>
  <c r="AI22" i="5"/>
  <c r="AG23" i="5"/>
  <c r="AH23" i="5"/>
  <c r="AI23" i="5"/>
  <c r="AG24" i="5"/>
  <c r="AH24" i="5"/>
  <c r="AI24" i="5"/>
  <c r="AG25" i="5"/>
  <c r="AH25" i="5"/>
  <c r="AI25" i="5"/>
  <c r="AG26" i="5"/>
  <c r="AH26" i="5"/>
  <c r="AI26" i="5"/>
  <c r="AG27" i="5"/>
  <c r="AH27" i="5"/>
  <c r="AI27" i="5"/>
  <c r="AG28" i="5"/>
  <c r="AH28" i="5"/>
  <c r="AI28" i="5"/>
  <c r="AG29" i="5"/>
  <c r="AH29" i="5"/>
  <c r="AI29" i="5"/>
  <c r="AG30" i="5"/>
  <c r="AH30" i="5"/>
  <c r="AI30" i="5"/>
  <c r="AG31" i="5"/>
  <c r="AH31" i="5"/>
  <c r="AI31" i="5"/>
  <c r="AG32" i="5"/>
  <c r="AH32" i="5"/>
  <c r="AI32" i="5"/>
  <c r="AG33" i="5"/>
  <c r="AH33" i="5"/>
  <c r="AI33" i="5"/>
  <c r="AG34" i="5"/>
  <c r="AH34" i="5"/>
  <c r="AI34" i="5"/>
  <c r="AG35" i="5"/>
  <c r="AH35" i="5"/>
  <c r="AI35" i="5"/>
  <c r="AG36" i="5"/>
  <c r="AH36" i="5"/>
  <c r="AI36" i="5"/>
  <c r="AJ36" i="5"/>
  <c r="AG37" i="5"/>
  <c r="AH37" i="5"/>
  <c r="AI37" i="5"/>
  <c r="AG38" i="5"/>
  <c r="AH38" i="5"/>
  <c r="AI38" i="5"/>
  <c r="AG39" i="5"/>
  <c r="AH39" i="5"/>
  <c r="AI39" i="5"/>
  <c r="AG3" i="5"/>
  <c r="AH3" i="5"/>
  <c r="AI3" i="5"/>
  <c r="Z4" i="5"/>
  <c r="AA4" i="5"/>
  <c r="AB4" i="5"/>
  <c r="AC4" i="5"/>
  <c r="AD4" i="5"/>
  <c r="I46" i="6"/>
  <c r="J46" i="6"/>
  <c r="I47" i="6"/>
  <c r="I48" i="6"/>
  <c r="J48" i="6"/>
  <c r="I49" i="6"/>
  <c r="I50" i="6"/>
  <c r="J50" i="6"/>
  <c r="I51" i="6"/>
  <c r="I52" i="6"/>
  <c r="J52" i="6"/>
  <c r="I53" i="6"/>
  <c r="I54" i="6"/>
  <c r="J54" i="6"/>
  <c r="I55" i="6"/>
  <c r="I56" i="6"/>
  <c r="J56" i="6"/>
  <c r="I57" i="6"/>
  <c r="I58" i="6"/>
  <c r="J58" i="6"/>
  <c r="I59" i="6"/>
  <c r="I60" i="6"/>
  <c r="J60" i="6"/>
  <c r="I61" i="6"/>
  <c r="I62" i="6"/>
  <c r="J62" i="6"/>
  <c r="I63" i="6"/>
  <c r="I64" i="6"/>
  <c r="I65" i="6"/>
  <c r="I66" i="6"/>
  <c r="I67" i="6"/>
  <c r="I68" i="6"/>
  <c r="I69" i="6"/>
  <c r="I70" i="6"/>
  <c r="I71" i="6"/>
  <c r="I72" i="6"/>
  <c r="I73" i="6"/>
  <c r="Z5" i="5"/>
  <c r="AA5" i="5"/>
  <c r="AB5" i="5"/>
  <c r="AC5" i="5"/>
  <c r="AD5" i="5"/>
  <c r="Z6" i="5"/>
  <c r="AA6" i="5"/>
  <c r="AB6" i="5"/>
  <c r="AC6" i="5"/>
  <c r="AD6" i="5"/>
  <c r="Z7" i="5"/>
  <c r="AA7" i="5"/>
  <c r="AB7" i="5"/>
  <c r="AC7" i="5"/>
  <c r="AD7" i="5"/>
  <c r="Z8" i="5"/>
  <c r="AA8" i="5"/>
  <c r="AB8" i="5"/>
  <c r="AC8" i="5"/>
  <c r="AD8" i="5"/>
  <c r="Z9" i="5"/>
  <c r="AA9" i="5"/>
  <c r="AB9" i="5"/>
  <c r="AC9" i="5"/>
  <c r="AD9" i="5"/>
  <c r="Z10" i="5"/>
  <c r="AA10" i="5"/>
  <c r="AB10" i="5"/>
  <c r="AC10" i="5"/>
  <c r="AD10" i="5"/>
  <c r="Z11" i="5"/>
  <c r="AA11" i="5"/>
  <c r="AB11" i="5"/>
  <c r="AC11" i="5"/>
  <c r="AD11" i="5"/>
  <c r="Z12" i="5"/>
  <c r="AA12" i="5"/>
  <c r="AB12" i="5"/>
  <c r="AC12" i="5"/>
  <c r="AD12" i="5"/>
  <c r="Z13" i="5"/>
  <c r="AA13" i="5"/>
  <c r="AB13" i="5"/>
  <c r="AC13" i="5"/>
  <c r="AD13" i="5"/>
  <c r="Z14" i="5"/>
  <c r="AA14" i="5"/>
  <c r="AB14" i="5"/>
  <c r="AC14" i="5"/>
  <c r="AD14" i="5"/>
  <c r="Z15" i="5"/>
  <c r="AA15" i="5"/>
  <c r="AB15" i="5"/>
  <c r="AC15" i="5"/>
  <c r="AD15" i="5"/>
  <c r="Z16" i="5"/>
  <c r="AA16" i="5"/>
  <c r="AB16" i="5"/>
  <c r="AC16" i="5"/>
  <c r="AD16" i="5"/>
  <c r="Z17" i="5"/>
  <c r="AA17" i="5"/>
  <c r="AB17" i="5"/>
  <c r="AC17" i="5"/>
  <c r="AD17" i="5"/>
  <c r="Z18" i="5"/>
  <c r="AA18" i="5"/>
  <c r="AB18" i="5"/>
  <c r="AC18" i="5"/>
  <c r="AD18" i="5"/>
  <c r="Z19" i="5"/>
  <c r="AA19" i="5"/>
  <c r="AB19" i="5"/>
  <c r="AC19" i="5"/>
  <c r="AD19" i="5"/>
  <c r="Z20" i="5"/>
  <c r="AA20" i="5"/>
  <c r="AB20" i="5"/>
  <c r="AC20" i="5"/>
  <c r="AD20" i="5"/>
  <c r="Z21" i="5"/>
  <c r="AA21" i="5"/>
  <c r="AB21" i="5"/>
  <c r="AC21" i="5"/>
  <c r="AD21" i="5"/>
  <c r="Z22" i="5"/>
  <c r="AA22" i="5"/>
  <c r="AB22" i="5"/>
  <c r="AC22" i="5"/>
  <c r="AD22" i="5"/>
  <c r="Z23" i="5"/>
  <c r="AA23" i="5"/>
  <c r="AB23" i="5"/>
  <c r="AC23" i="5"/>
  <c r="AD23" i="5"/>
  <c r="Z24" i="5"/>
  <c r="AA24" i="5"/>
  <c r="AB24" i="5"/>
  <c r="AC24" i="5"/>
  <c r="AD24" i="5"/>
  <c r="Z25" i="5"/>
  <c r="AA25" i="5"/>
  <c r="AB25" i="5"/>
  <c r="AC25" i="5"/>
  <c r="AD25" i="5"/>
  <c r="Z26" i="5"/>
  <c r="AA26" i="5"/>
  <c r="AB26" i="5"/>
  <c r="AC26" i="5"/>
  <c r="AD26" i="5"/>
  <c r="Z27" i="5"/>
  <c r="AA27" i="5"/>
  <c r="AB27" i="5"/>
  <c r="AC27" i="5"/>
  <c r="AD27" i="5"/>
  <c r="Z28" i="5"/>
  <c r="AA28" i="5"/>
  <c r="AB28" i="5"/>
  <c r="AC28" i="5"/>
  <c r="AD28" i="5"/>
  <c r="Z29" i="5"/>
  <c r="AA29" i="5"/>
  <c r="AB29" i="5"/>
  <c r="AC29" i="5"/>
  <c r="AD29" i="5"/>
  <c r="Z30" i="5"/>
  <c r="AA30" i="5"/>
  <c r="AB30" i="5"/>
  <c r="AC30" i="5"/>
  <c r="AD30" i="5"/>
  <c r="Z31" i="5"/>
  <c r="AA31" i="5"/>
  <c r="AB31" i="5"/>
  <c r="AC31" i="5"/>
  <c r="AD31" i="5"/>
  <c r="Z32" i="5"/>
  <c r="AA32" i="5"/>
  <c r="AB32" i="5"/>
  <c r="AC32" i="5"/>
  <c r="AD32" i="5"/>
  <c r="Z33" i="5"/>
  <c r="AA33" i="5"/>
  <c r="AB33" i="5"/>
  <c r="AC33" i="5"/>
  <c r="AD33" i="5"/>
  <c r="Z34" i="5"/>
  <c r="AA34" i="5"/>
  <c r="AB34" i="5"/>
  <c r="AC34" i="5"/>
  <c r="AD34" i="5"/>
  <c r="Z35" i="5"/>
  <c r="AA35" i="5"/>
  <c r="AB35" i="5"/>
  <c r="AC35" i="5"/>
  <c r="AD35" i="5"/>
  <c r="Z36" i="5"/>
  <c r="AA36" i="5"/>
  <c r="AB36" i="5"/>
  <c r="AC36" i="5"/>
  <c r="AD36" i="5"/>
  <c r="Z37" i="5"/>
  <c r="AA37" i="5"/>
  <c r="AB37" i="5"/>
  <c r="AC37" i="5"/>
  <c r="AD37" i="5"/>
  <c r="Z38" i="5"/>
  <c r="AA38" i="5"/>
  <c r="AB38" i="5"/>
  <c r="AC38" i="5"/>
  <c r="AD38" i="5"/>
  <c r="Z39" i="5"/>
  <c r="AA39" i="5"/>
  <c r="AB39" i="5"/>
  <c r="AC39" i="5"/>
  <c r="AD39" i="5"/>
  <c r="Z3" i="5"/>
  <c r="AA3" i="5"/>
  <c r="AB3" i="5"/>
  <c r="AC3" i="5"/>
  <c r="AD3" i="5"/>
  <c r="U4" i="5"/>
  <c r="V4" i="5"/>
  <c r="W4" i="5"/>
  <c r="I35" i="6"/>
  <c r="I36" i="6"/>
  <c r="J36" i="6"/>
  <c r="I37" i="6"/>
  <c r="I38" i="6"/>
  <c r="J38" i="6"/>
  <c r="I39" i="6"/>
  <c r="I40" i="6"/>
  <c r="J40" i="6"/>
  <c r="I41" i="6"/>
  <c r="I42" i="6"/>
  <c r="J42" i="6"/>
  <c r="I43" i="6"/>
  <c r="I44" i="6"/>
  <c r="J44" i="6"/>
  <c r="I45" i="6"/>
  <c r="U5" i="5"/>
  <c r="V5" i="5"/>
  <c r="W5" i="5"/>
  <c r="U6" i="5"/>
  <c r="V6" i="5"/>
  <c r="W6" i="5"/>
  <c r="U7" i="5"/>
  <c r="V7" i="5"/>
  <c r="W7" i="5"/>
  <c r="X7" i="5"/>
  <c r="U8" i="5"/>
  <c r="V8" i="5"/>
  <c r="W8" i="5"/>
  <c r="U9" i="5"/>
  <c r="V9" i="5"/>
  <c r="W9" i="5"/>
  <c r="U10" i="5"/>
  <c r="V10" i="5"/>
  <c r="W10" i="5"/>
  <c r="U11" i="5"/>
  <c r="V11" i="5"/>
  <c r="W11" i="5"/>
  <c r="X11" i="5"/>
  <c r="U12" i="5"/>
  <c r="V12" i="5"/>
  <c r="W12" i="5"/>
  <c r="U13" i="5"/>
  <c r="V13" i="5"/>
  <c r="W13" i="5"/>
  <c r="U14" i="5"/>
  <c r="V14" i="5"/>
  <c r="W14" i="5"/>
  <c r="U15" i="5"/>
  <c r="V15" i="5"/>
  <c r="W15" i="5"/>
  <c r="X15" i="5"/>
  <c r="U16" i="5"/>
  <c r="V16" i="5"/>
  <c r="W16" i="5"/>
  <c r="U17" i="5"/>
  <c r="V17" i="5"/>
  <c r="W17" i="5"/>
  <c r="U18" i="5"/>
  <c r="V18" i="5"/>
  <c r="W18" i="5"/>
  <c r="U19" i="5"/>
  <c r="V19" i="5"/>
  <c r="W19" i="5"/>
  <c r="U20" i="5"/>
  <c r="V20" i="5"/>
  <c r="W20" i="5"/>
  <c r="U21" i="5"/>
  <c r="V21" i="5"/>
  <c r="W21" i="5"/>
  <c r="U22" i="5"/>
  <c r="V22" i="5"/>
  <c r="W22" i="5"/>
  <c r="U23" i="5"/>
  <c r="V23" i="5"/>
  <c r="W23" i="5"/>
  <c r="X23" i="5"/>
  <c r="U24" i="5"/>
  <c r="V24" i="5"/>
  <c r="W24" i="5"/>
  <c r="U25" i="5"/>
  <c r="V25" i="5"/>
  <c r="W25" i="5"/>
  <c r="U26" i="5"/>
  <c r="V26" i="5"/>
  <c r="W26" i="5"/>
  <c r="U27" i="5"/>
  <c r="V27" i="5"/>
  <c r="W27" i="5"/>
  <c r="X27" i="5"/>
  <c r="U28" i="5"/>
  <c r="V28" i="5"/>
  <c r="W28" i="5"/>
  <c r="U29" i="5"/>
  <c r="V29" i="5"/>
  <c r="W29" i="5"/>
  <c r="U30" i="5"/>
  <c r="V30" i="5"/>
  <c r="W30" i="5"/>
  <c r="U31" i="5"/>
  <c r="V31" i="5"/>
  <c r="W31" i="5"/>
  <c r="X31" i="5"/>
  <c r="U32" i="5"/>
  <c r="V32" i="5"/>
  <c r="W32" i="5"/>
  <c r="U33" i="5"/>
  <c r="V33" i="5"/>
  <c r="W33" i="5"/>
  <c r="U34" i="5"/>
  <c r="V34" i="5"/>
  <c r="W34" i="5"/>
  <c r="U35" i="5"/>
  <c r="V35" i="5"/>
  <c r="W35" i="5"/>
  <c r="X35" i="5"/>
  <c r="U36" i="5"/>
  <c r="V36" i="5"/>
  <c r="W36" i="5"/>
  <c r="U37" i="5"/>
  <c r="V37" i="5"/>
  <c r="W37" i="5"/>
  <c r="U38" i="5"/>
  <c r="V38" i="5"/>
  <c r="W38" i="5"/>
  <c r="U39" i="5"/>
  <c r="V39" i="5"/>
  <c r="W39" i="5"/>
  <c r="X39" i="5"/>
  <c r="U3" i="5"/>
  <c r="V3" i="5"/>
  <c r="W3" i="5"/>
  <c r="CF4" i="5"/>
  <c r="CG4" i="5"/>
  <c r="CF5" i="5"/>
  <c r="CG5" i="5"/>
  <c r="CF6" i="5"/>
  <c r="CG6" i="5"/>
  <c r="CF7" i="5"/>
  <c r="CG7" i="5"/>
  <c r="CF8" i="5"/>
  <c r="CG8" i="5"/>
  <c r="CF9" i="5"/>
  <c r="CG9" i="5"/>
  <c r="CF10" i="5"/>
  <c r="CG10" i="5"/>
  <c r="CF11" i="5"/>
  <c r="CG11" i="5"/>
  <c r="CF12" i="5"/>
  <c r="CG12" i="5"/>
  <c r="CF13" i="5"/>
  <c r="CG13" i="5"/>
  <c r="CF14" i="5"/>
  <c r="CG14" i="5"/>
  <c r="CF15" i="5"/>
  <c r="CG15" i="5"/>
  <c r="CF16" i="5"/>
  <c r="CG16" i="5"/>
  <c r="CF17" i="5"/>
  <c r="CG17" i="5"/>
  <c r="CF18" i="5"/>
  <c r="CG18" i="5"/>
  <c r="CF19" i="5"/>
  <c r="CG19" i="5"/>
  <c r="CF20" i="5"/>
  <c r="CG20" i="5"/>
  <c r="CF21" i="5"/>
  <c r="CG21" i="5"/>
  <c r="CF22" i="5"/>
  <c r="CG22" i="5"/>
  <c r="CF23" i="5"/>
  <c r="CG23" i="5"/>
  <c r="CF24" i="5"/>
  <c r="CG24" i="5"/>
  <c r="CF25" i="5"/>
  <c r="CG25" i="5"/>
  <c r="CF26" i="5"/>
  <c r="CG26" i="5"/>
  <c r="CF27" i="5"/>
  <c r="CG27" i="5"/>
  <c r="CF28" i="5"/>
  <c r="CG28" i="5"/>
  <c r="CF29" i="5"/>
  <c r="CG29" i="5"/>
  <c r="CF30" i="5"/>
  <c r="CG30" i="5"/>
  <c r="CF31" i="5"/>
  <c r="CG31" i="5"/>
  <c r="CF32" i="5"/>
  <c r="CG32" i="5"/>
  <c r="CF33" i="5"/>
  <c r="CG33" i="5"/>
  <c r="CF34" i="5"/>
  <c r="CG34" i="5"/>
  <c r="CF35" i="5"/>
  <c r="CG35" i="5"/>
  <c r="CF36" i="5"/>
  <c r="CG36" i="5"/>
  <c r="CF37" i="5"/>
  <c r="CG37" i="5"/>
  <c r="CF38" i="5"/>
  <c r="CG38" i="5"/>
  <c r="CF39" i="5"/>
  <c r="CG39" i="5"/>
  <c r="CF3" i="5"/>
  <c r="CF40" i="5"/>
  <c r="CG3" i="5"/>
  <c r="CA4" i="5"/>
  <c r="CB4" i="5"/>
  <c r="CC4" i="5"/>
  <c r="CD4" i="5"/>
  <c r="CA5" i="5"/>
  <c r="CB5" i="5"/>
  <c r="CC5" i="5"/>
  <c r="CA6" i="5"/>
  <c r="CB6" i="5"/>
  <c r="CC6" i="5"/>
  <c r="CA7" i="5"/>
  <c r="CB7" i="5"/>
  <c r="CC7" i="5"/>
  <c r="CA8" i="5"/>
  <c r="CB8" i="5"/>
  <c r="CC8" i="5"/>
  <c r="CD8" i="5"/>
  <c r="CA9" i="5"/>
  <c r="CB9" i="5"/>
  <c r="CC9" i="5"/>
  <c r="CA10" i="5"/>
  <c r="CB10" i="5"/>
  <c r="CC10" i="5"/>
  <c r="CA11" i="5"/>
  <c r="CB11" i="5"/>
  <c r="CC11" i="5"/>
  <c r="CA12" i="5"/>
  <c r="CB12" i="5"/>
  <c r="CC12" i="5"/>
  <c r="CD12" i="5"/>
  <c r="CA13" i="5"/>
  <c r="CB13" i="5"/>
  <c r="CC13" i="5"/>
  <c r="CA14" i="5"/>
  <c r="CB14" i="5"/>
  <c r="CC14" i="5"/>
  <c r="CA15" i="5"/>
  <c r="CB15" i="5"/>
  <c r="CC15" i="5"/>
  <c r="CA16" i="5"/>
  <c r="CB16" i="5"/>
  <c r="CC16" i="5"/>
  <c r="CD16" i="5"/>
  <c r="CA17" i="5"/>
  <c r="CB17" i="5"/>
  <c r="CC17" i="5"/>
  <c r="CA18" i="5"/>
  <c r="CB18" i="5"/>
  <c r="CC18" i="5"/>
  <c r="CA19" i="5"/>
  <c r="CB19" i="5"/>
  <c r="CC19" i="5"/>
  <c r="CA20" i="5"/>
  <c r="CB20" i="5"/>
  <c r="CC20" i="5"/>
  <c r="CA21" i="5"/>
  <c r="CB21" i="5"/>
  <c r="CC21" i="5"/>
  <c r="CA22" i="5"/>
  <c r="CB22" i="5"/>
  <c r="CC22" i="5"/>
  <c r="CA23" i="5"/>
  <c r="CB23" i="5"/>
  <c r="CC23" i="5"/>
  <c r="CA24" i="5"/>
  <c r="CB24" i="5"/>
  <c r="CC24" i="5"/>
  <c r="CD24" i="5"/>
  <c r="CA25" i="5"/>
  <c r="CB25" i="5"/>
  <c r="CC25" i="5"/>
  <c r="CA26" i="5"/>
  <c r="CB26" i="5"/>
  <c r="CC26" i="5"/>
  <c r="CA27" i="5"/>
  <c r="CB27" i="5"/>
  <c r="CC27" i="5"/>
  <c r="CA28" i="5"/>
  <c r="CB28" i="5"/>
  <c r="CC28" i="5"/>
  <c r="CD28" i="5"/>
  <c r="CA29" i="5"/>
  <c r="CB29" i="5"/>
  <c r="CC29" i="5"/>
  <c r="CA30" i="5"/>
  <c r="CB30" i="5"/>
  <c r="CC30" i="5"/>
  <c r="CA31" i="5"/>
  <c r="CB31" i="5"/>
  <c r="CC31" i="5"/>
  <c r="CA32" i="5"/>
  <c r="CB32" i="5"/>
  <c r="CC32" i="5"/>
  <c r="CD32" i="5"/>
  <c r="CA33" i="5"/>
  <c r="CB33" i="5"/>
  <c r="CC33" i="5"/>
  <c r="CA34" i="5"/>
  <c r="CB34" i="5"/>
  <c r="CC34" i="5"/>
  <c r="CA35" i="5"/>
  <c r="CB35" i="5"/>
  <c r="CC35" i="5"/>
  <c r="CA36" i="5"/>
  <c r="CB36" i="5"/>
  <c r="CC36" i="5"/>
  <c r="CA37" i="5"/>
  <c r="CB37" i="5"/>
  <c r="CC37" i="5"/>
  <c r="CA38" i="5"/>
  <c r="CB38" i="5"/>
  <c r="CC38" i="5"/>
  <c r="CA39" i="5"/>
  <c r="CB39" i="5"/>
  <c r="CC39" i="5"/>
  <c r="CA3" i="5"/>
  <c r="CB3" i="5"/>
  <c r="CC3" i="5"/>
  <c r="BT4" i="5"/>
  <c r="BU4" i="5"/>
  <c r="BV4" i="5"/>
  <c r="BW4" i="5"/>
  <c r="BX4" i="5"/>
  <c r="BT5" i="5"/>
  <c r="BU5" i="5"/>
  <c r="BV5" i="5"/>
  <c r="BW5" i="5"/>
  <c r="BX5" i="5"/>
  <c r="BT6" i="5"/>
  <c r="BU6" i="5"/>
  <c r="BV6" i="5"/>
  <c r="BW6" i="5"/>
  <c r="BX6" i="5"/>
  <c r="BT7" i="5"/>
  <c r="BU7" i="5"/>
  <c r="BV7" i="5"/>
  <c r="BW7" i="5"/>
  <c r="BX7" i="5"/>
  <c r="BT8" i="5"/>
  <c r="BU8" i="5"/>
  <c r="BV8" i="5"/>
  <c r="BW8" i="5"/>
  <c r="BX8" i="5"/>
  <c r="BT9" i="5"/>
  <c r="BU9" i="5"/>
  <c r="BV9" i="5"/>
  <c r="BW9" i="5"/>
  <c r="BX9" i="5"/>
  <c r="BT10" i="5"/>
  <c r="BU10" i="5"/>
  <c r="BV10" i="5"/>
  <c r="BW10" i="5"/>
  <c r="BX10" i="5"/>
  <c r="BT11" i="5"/>
  <c r="BU11" i="5"/>
  <c r="BV11" i="5"/>
  <c r="BW11" i="5"/>
  <c r="BX11" i="5"/>
  <c r="BT12" i="5"/>
  <c r="BU12" i="5"/>
  <c r="BV12" i="5"/>
  <c r="BW12" i="5"/>
  <c r="BX12" i="5"/>
  <c r="BT13" i="5"/>
  <c r="BU13" i="5"/>
  <c r="BV13" i="5"/>
  <c r="BW13" i="5"/>
  <c r="BX13" i="5"/>
  <c r="BT14" i="5"/>
  <c r="BU14" i="5"/>
  <c r="BV14" i="5"/>
  <c r="BW14" i="5"/>
  <c r="BX14" i="5"/>
  <c r="BT15" i="5"/>
  <c r="BU15" i="5"/>
  <c r="BV15" i="5"/>
  <c r="BW15" i="5"/>
  <c r="BX15" i="5"/>
  <c r="BT16" i="5"/>
  <c r="BU16" i="5"/>
  <c r="BV16" i="5"/>
  <c r="BW16" i="5"/>
  <c r="BX16" i="5"/>
  <c r="BT17" i="5"/>
  <c r="BU17" i="5"/>
  <c r="BV17" i="5"/>
  <c r="BW17" i="5"/>
  <c r="BX17" i="5"/>
  <c r="BT18" i="5"/>
  <c r="BU18" i="5"/>
  <c r="BV18" i="5"/>
  <c r="BW18" i="5"/>
  <c r="BX18" i="5"/>
  <c r="BT19" i="5"/>
  <c r="BU19" i="5"/>
  <c r="BV19" i="5"/>
  <c r="BW19" i="5"/>
  <c r="BX19" i="5"/>
  <c r="BT20" i="5"/>
  <c r="BU20" i="5"/>
  <c r="BV20" i="5"/>
  <c r="BW20" i="5"/>
  <c r="BX20" i="5"/>
  <c r="BT21" i="5"/>
  <c r="BU21" i="5"/>
  <c r="BV21" i="5"/>
  <c r="BW21" i="5"/>
  <c r="BX21" i="5"/>
  <c r="BT22" i="5"/>
  <c r="BU22" i="5"/>
  <c r="BV22" i="5"/>
  <c r="BW22" i="5"/>
  <c r="BX22" i="5"/>
  <c r="BT23" i="5"/>
  <c r="BU23" i="5"/>
  <c r="BV23" i="5"/>
  <c r="BW23" i="5"/>
  <c r="BX23" i="5"/>
  <c r="BT24" i="5"/>
  <c r="BU24" i="5"/>
  <c r="BV24" i="5"/>
  <c r="BW24" i="5"/>
  <c r="BX24" i="5"/>
  <c r="BT25" i="5"/>
  <c r="BU25" i="5"/>
  <c r="BV25" i="5"/>
  <c r="BW25" i="5"/>
  <c r="BX25" i="5"/>
  <c r="BT26" i="5"/>
  <c r="BU26" i="5"/>
  <c r="BV26" i="5"/>
  <c r="BW26" i="5"/>
  <c r="BX26" i="5"/>
  <c r="BT27" i="5"/>
  <c r="BU27" i="5"/>
  <c r="BV27" i="5"/>
  <c r="BW27" i="5"/>
  <c r="BX27" i="5"/>
  <c r="BT28" i="5"/>
  <c r="BU28" i="5"/>
  <c r="BV28" i="5"/>
  <c r="BW28" i="5"/>
  <c r="BX28" i="5"/>
  <c r="BT29" i="5"/>
  <c r="BU29" i="5"/>
  <c r="BV29" i="5"/>
  <c r="BW29" i="5"/>
  <c r="BX29" i="5"/>
  <c r="BT30" i="5"/>
  <c r="BU30" i="5"/>
  <c r="BV30" i="5"/>
  <c r="BW30" i="5"/>
  <c r="BX30" i="5"/>
  <c r="BT31" i="5"/>
  <c r="BU31" i="5"/>
  <c r="BV31" i="5"/>
  <c r="BW31" i="5"/>
  <c r="BX31" i="5"/>
  <c r="BT32" i="5"/>
  <c r="BU32" i="5"/>
  <c r="BV32" i="5"/>
  <c r="BW32" i="5"/>
  <c r="BX32" i="5"/>
  <c r="BT33" i="5"/>
  <c r="BU33" i="5"/>
  <c r="BV33" i="5"/>
  <c r="BW33" i="5"/>
  <c r="BX33" i="5"/>
  <c r="BT34" i="5"/>
  <c r="BU34" i="5"/>
  <c r="BV34" i="5"/>
  <c r="BW34" i="5"/>
  <c r="BX34" i="5"/>
  <c r="BT35" i="5"/>
  <c r="BU35" i="5"/>
  <c r="BV35" i="5"/>
  <c r="BW35" i="5"/>
  <c r="BX35" i="5"/>
  <c r="BT36" i="5"/>
  <c r="BU36" i="5"/>
  <c r="BV36" i="5"/>
  <c r="BW36" i="5"/>
  <c r="BX36" i="5"/>
  <c r="BT37" i="5"/>
  <c r="BU37" i="5"/>
  <c r="BV37" i="5"/>
  <c r="BW37" i="5"/>
  <c r="BX37" i="5"/>
  <c r="BT38" i="5"/>
  <c r="BU38" i="5"/>
  <c r="BV38" i="5"/>
  <c r="BW38" i="5"/>
  <c r="BX38" i="5"/>
  <c r="BT39" i="5"/>
  <c r="BU39" i="5"/>
  <c r="BV39" i="5"/>
  <c r="BW39" i="5"/>
  <c r="BX39" i="5"/>
  <c r="BT3" i="5"/>
  <c r="BU3" i="5"/>
  <c r="BV3" i="5"/>
  <c r="BW3" i="5"/>
  <c r="BX3" i="5"/>
  <c r="BO4" i="5"/>
  <c r="BP4" i="5"/>
  <c r="BQ4" i="5"/>
  <c r="BO5" i="5"/>
  <c r="BP5" i="5"/>
  <c r="BQ5" i="5"/>
  <c r="BO6" i="5"/>
  <c r="BP6" i="5"/>
  <c r="BQ6" i="5"/>
  <c r="BO7" i="5"/>
  <c r="BP7" i="5"/>
  <c r="BQ7" i="5"/>
  <c r="BO8" i="5"/>
  <c r="BP8" i="5"/>
  <c r="BQ8" i="5"/>
  <c r="BR8" i="5"/>
  <c r="BO9" i="5"/>
  <c r="BP9" i="5"/>
  <c r="BQ9" i="5"/>
  <c r="BO10" i="5"/>
  <c r="BP10" i="5"/>
  <c r="BQ10" i="5"/>
  <c r="BO11" i="5"/>
  <c r="BP11" i="5"/>
  <c r="BQ11" i="5"/>
  <c r="BO12" i="5"/>
  <c r="BP12" i="5"/>
  <c r="BQ12" i="5"/>
  <c r="BO13" i="5"/>
  <c r="BP13" i="5"/>
  <c r="BQ13" i="5"/>
  <c r="BO14" i="5"/>
  <c r="BP14" i="5"/>
  <c r="BQ14" i="5"/>
  <c r="BO15" i="5"/>
  <c r="BP15" i="5"/>
  <c r="BQ15" i="5"/>
  <c r="BO16" i="5"/>
  <c r="BP16" i="5"/>
  <c r="BQ16" i="5"/>
  <c r="BO17" i="5"/>
  <c r="BP17" i="5"/>
  <c r="BQ17" i="5"/>
  <c r="BO18" i="5"/>
  <c r="BP18" i="5"/>
  <c r="BQ18" i="5"/>
  <c r="BO19" i="5"/>
  <c r="BP19" i="5"/>
  <c r="BQ19" i="5"/>
  <c r="BO20" i="5"/>
  <c r="BP20" i="5"/>
  <c r="BQ20" i="5"/>
  <c r="BR20" i="5"/>
  <c r="BO21" i="5"/>
  <c r="BP21" i="5"/>
  <c r="BQ21" i="5"/>
  <c r="BO22" i="5"/>
  <c r="BP22" i="5"/>
  <c r="BQ22" i="5"/>
  <c r="BO23" i="5"/>
  <c r="BP23" i="5"/>
  <c r="BQ23" i="5"/>
  <c r="BO24" i="5"/>
  <c r="BP24" i="5"/>
  <c r="BQ24" i="5"/>
  <c r="BR24" i="5"/>
  <c r="BO25" i="5"/>
  <c r="BP25" i="5"/>
  <c r="BQ25" i="5"/>
  <c r="BO26" i="5"/>
  <c r="BP26" i="5"/>
  <c r="BQ26" i="5"/>
  <c r="BO27" i="5"/>
  <c r="BP27" i="5"/>
  <c r="BQ27" i="5"/>
  <c r="BO28" i="5"/>
  <c r="BP28" i="5"/>
  <c r="BQ28" i="5"/>
  <c r="BR28" i="5"/>
  <c r="BO29" i="5"/>
  <c r="BP29" i="5"/>
  <c r="BQ29" i="5"/>
  <c r="BO30" i="5"/>
  <c r="BP30" i="5"/>
  <c r="BQ30" i="5"/>
  <c r="BO31" i="5"/>
  <c r="BP31" i="5"/>
  <c r="BQ31" i="5"/>
  <c r="BO32" i="5"/>
  <c r="BP32" i="5"/>
  <c r="BQ32" i="5"/>
  <c r="BR32" i="5"/>
  <c r="BO33" i="5"/>
  <c r="BP33" i="5"/>
  <c r="BQ33" i="5"/>
  <c r="BO34" i="5"/>
  <c r="BP34" i="5"/>
  <c r="BQ34" i="5"/>
  <c r="BO35" i="5"/>
  <c r="BP35" i="5"/>
  <c r="BQ35" i="5"/>
  <c r="BO36" i="5"/>
  <c r="BP36" i="5"/>
  <c r="BQ36" i="5"/>
  <c r="BR36" i="5"/>
  <c r="BO37" i="5"/>
  <c r="BP37" i="5"/>
  <c r="BQ37" i="5"/>
  <c r="BO38" i="5"/>
  <c r="BP38" i="5"/>
  <c r="BQ38" i="5"/>
  <c r="BO39" i="5"/>
  <c r="BP39" i="5"/>
  <c r="BQ39" i="5"/>
  <c r="BO3" i="5"/>
  <c r="BP3" i="5"/>
  <c r="BQ3" i="5"/>
  <c r="U44" i="6"/>
  <c r="U46" i="6"/>
  <c r="U47" i="6"/>
  <c r="V47" i="6"/>
  <c r="U48" i="6"/>
  <c r="U49" i="6"/>
  <c r="V49" i="6"/>
  <c r="U50" i="6"/>
  <c r="U51" i="6"/>
  <c r="V51" i="6"/>
  <c r="U52" i="6"/>
  <c r="U53" i="6"/>
  <c r="V53" i="6"/>
  <c r="U54" i="6"/>
  <c r="U55" i="6"/>
  <c r="V55" i="6"/>
  <c r="U56" i="6"/>
  <c r="U57" i="6"/>
  <c r="V57" i="6"/>
  <c r="U58" i="6"/>
  <c r="U59" i="6"/>
  <c r="V59" i="6"/>
  <c r="U60" i="6"/>
  <c r="U61" i="6"/>
  <c r="V61" i="6"/>
  <c r="U62" i="6"/>
  <c r="U63" i="6"/>
  <c r="V63" i="6"/>
  <c r="U64" i="6"/>
  <c r="U65" i="6"/>
  <c r="V65" i="6"/>
  <c r="U66" i="6"/>
  <c r="U67" i="6"/>
  <c r="V67" i="6"/>
  <c r="U68" i="6"/>
  <c r="U69" i="6"/>
  <c r="V69" i="6"/>
  <c r="U70" i="6"/>
  <c r="U71" i="6"/>
  <c r="V71" i="6"/>
  <c r="U72" i="6"/>
  <c r="U73" i="6"/>
  <c r="V73" i="6"/>
  <c r="U79" i="6"/>
  <c r="V79" i="6"/>
  <c r="U80" i="6"/>
  <c r="U81" i="6"/>
  <c r="V81" i="6"/>
  <c r="U82" i="6"/>
  <c r="U83" i="6"/>
  <c r="V83" i="6"/>
  <c r="U84" i="6"/>
  <c r="U85" i="6"/>
  <c r="V85" i="6"/>
  <c r="U87" i="6"/>
  <c r="V87" i="6"/>
  <c r="U88" i="6"/>
  <c r="F52" i="16"/>
  <c r="E13" i="6"/>
  <c r="E19" i="6"/>
  <c r="E14" i="6"/>
  <c r="E15" i="6"/>
  <c r="E16" i="6"/>
  <c r="E9" i="6"/>
  <c r="E10" i="6"/>
  <c r="E11" i="6"/>
  <c r="E12" i="6"/>
  <c r="R90" i="6"/>
  <c r="I74" i="6"/>
  <c r="I75" i="6"/>
  <c r="J75" i="6"/>
  <c r="C11" i="13"/>
  <c r="V10" i="13"/>
  <c r="U10" i="13"/>
  <c r="T10" i="13"/>
  <c r="S10" i="13"/>
  <c r="R10" i="13"/>
  <c r="Q10" i="13"/>
  <c r="P10" i="13"/>
  <c r="O10" i="13"/>
  <c r="N10" i="13"/>
  <c r="M10" i="13"/>
  <c r="L10" i="13"/>
  <c r="K10" i="13"/>
  <c r="J10" i="13"/>
  <c r="I10" i="13"/>
  <c r="H10" i="13"/>
  <c r="G10" i="13"/>
  <c r="F10" i="13"/>
  <c r="E10" i="13"/>
  <c r="D10" i="13"/>
  <c r="C10" i="13"/>
  <c r="W62" i="10"/>
  <c r="W18" i="10"/>
  <c r="V62" i="10"/>
  <c r="V18" i="10"/>
  <c r="U62" i="10"/>
  <c r="U18" i="10"/>
  <c r="T62" i="10"/>
  <c r="T18" i="10"/>
  <c r="S62" i="10"/>
  <c r="S18" i="10"/>
  <c r="R62" i="10"/>
  <c r="R18" i="10"/>
  <c r="L62" i="10"/>
  <c r="L18" i="10"/>
  <c r="K62" i="10"/>
  <c r="K18" i="10"/>
  <c r="E62" i="10"/>
  <c r="E18" i="10"/>
  <c r="D62" i="10"/>
  <c r="D18" i="10"/>
  <c r="C93" i="10"/>
  <c r="B93" i="10"/>
  <c r="C86" i="10"/>
  <c r="C55" i="10"/>
  <c r="C11" i="10"/>
  <c r="CZ3" i="5"/>
  <c r="CZ4" i="5"/>
  <c r="CZ5" i="5"/>
  <c r="CZ6" i="5"/>
  <c r="CZ7" i="5"/>
  <c r="CZ8" i="5"/>
  <c r="CZ9" i="5"/>
  <c r="CZ10" i="5"/>
  <c r="CZ11" i="5"/>
  <c r="CZ12" i="5"/>
  <c r="CZ13" i="5"/>
  <c r="CZ14" i="5"/>
  <c r="CZ15" i="5"/>
  <c r="CZ16" i="5"/>
  <c r="CZ17" i="5"/>
  <c r="CZ18" i="5"/>
  <c r="CZ19" i="5"/>
  <c r="CZ20" i="5"/>
  <c r="CZ21" i="5"/>
  <c r="CZ22" i="5"/>
  <c r="CZ23" i="5"/>
  <c r="CZ24" i="5"/>
  <c r="CZ25" i="5"/>
  <c r="CZ26" i="5"/>
  <c r="CZ27" i="5"/>
  <c r="CZ28" i="5"/>
  <c r="CZ29" i="5"/>
  <c r="CZ30" i="5"/>
  <c r="CZ31" i="5"/>
  <c r="CZ32" i="5"/>
  <c r="CZ33" i="5"/>
  <c r="CZ34" i="5"/>
  <c r="CZ35" i="5"/>
  <c r="CZ36" i="5"/>
  <c r="CZ37" i="5"/>
  <c r="CZ38" i="5"/>
  <c r="CZ39" i="5"/>
  <c r="CJ9" i="5"/>
  <c r="CJ10" i="5"/>
  <c r="BK10" i="5"/>
  <c r="BJ10" i="5"/>
  <c r="BI10" i="5"/>
  <c r="BH10" i="5"/>
  <c r="BG10" i="5"/>
  <c r="BF10" i="5"/>
  <c r="BE10" i="5"/>
  <c r="BD10" i="5"/>
  <c r="BC10" i="5"/>
  <c r="BB10" i="5"/>
  <c r="BA10" i="5"/>
  <c r="AZ10" i="5"/>
  <c r="AY10" i="5"/>
  <c r="AX10" i="5"/>
  <c r="AW10" i="5"/>
  <c r="AV10" i="5"/>
  <c r="BI9" i="5"/>
  <c r="AR10" i="5"/>
  <c r="AQ10" i="5"/>
  <c r="AP10" i="5"/>
  <c r="AP9" i="5"/>
  <c r="Q10" i="5"/>
  <c r="P10" i="5"/>
  <c r="O10" i="5"/>
  <c r="N10" i="5"/>
  <c r="M10" i="5"/>
  <c r="L10" i="5"/>
  <c r="K10" i="5"/>
  <c r="J10" i="5"/>
  <c r="I10" i="5"/>
  <c r="H10" i="5"/>
  <c r="G10" i="5"/>
  <c r="F10" i="5"/>
  <c r="E10" i="5"/>
  <c r="D10" i="5"/>
  <c r="C10" i="5"/>
  <c r="B10" i="5"/>
  <c r="DX9" i="5"/>
  <c r="DW9" i="5"/>
  <c r="DV9" i="5"/>
  <c r="DU9" i="5"/>
  <c r="DT9" i="5"/>
  <c r="DS9" i="5"/>
  <c r="DR9" i="5"/>
  <c r="DQ9" i="5"/>
  <c r="DP9" i="5"/>
  <c r="DO9" i="5"/>
  <c r="DN9" i="5"/>
  <c r="DM9" i="5"/>
  <c r="DL9" i="5"/>
  <c r="DK9" i="5"/>
  <c r="DJ9" i="5"/>
  <c r="DI9" i="5"/>
  <c r="DV8" i="5"/>
  <c r="DE9" i="5"/>
  <c r="DD9" i="5"/>
  <c r="DC9" i="5"/>
  <c r="DB9" i="5"/>
  <c r="DA9" i="5"/>
  <c r="CY9" i="5"/>
  <c r="CX9" i="5"/>
  <c r="CW9" i="5"/>
  <c r="CV9" i="5"/>
  <c r="CU9" i="5"/>
  <c r="CT9" i="5"/>
  <c r="CS9" i="5"/>
  <c r="CR9" i="5"/>
  <c r="CQ9" i="5"/>
  <c r="CP9" i="5"/>
  <c r="DC8" i="5"/>
  <c r="CL9" i="5"/>
  <c r="CK9" i="5"/>
  <c r="CJ8" i="5"/>
  <c r="BK9" i="5"/>
  <c r="BJ9" i="5"/>
  <c r="BH9" i="5"/>
  <c r="BG9" i="5"/>
  <c r="BF9" i="5"/>
  <c r="BE9" i="5"/>
  <c r="BD9" i="5"/>
  <c r="BC9" i="5"/>
  <c r="BB9" i="5"/>
  <c r="BA9" i="5"/>
  <c r="AZ9" i="5"/>
  <c r="AY9" i="5"/>
  <c r="AX9" i="5"/>
  <c r="AW9" i="5"/>
  <c r="AV9" i="5"/>
  <c r="BI8" i="5"/>
  <c r="AR9" i="5"/>
  <c r="AQ9" i="5"/>
  <c r="AP8" i="5"/>
  <c r="Q9" i="5"/>
  <c r="P9" i="5"/>
  <c r="O9" i="5"/>
  <c r="N9" i="5"/>
  <c r="M9" i="5"/>
  <c r="L9" i="5"/>
  <c r="K9" i="5"/>
  <c r="J9" i="5"/>
  <c r="I9" i="5"/>
  <c r="H9" i="5"/>
  <c r="G9" i="5"/>
  <c r="F9" i="5"/>
  <c r="E9" i="5"/>
  <c r="D9" i="5"/>
  <c r="C9" i="5"/>
  <c r="B9" i="5"/>
  <c r="DX8" i="5"/>
  <c r="DW8" i="5"/>
  <c r="DU8" i="5"/>
  <c r="DT8" i="5"/>
  <c r="DS8" i="5"/>
  <c r="DR8" i="5"/>
  <c r="DQ8" i="5"/>
  <c r="DP8" i="5"/>
  <c r="DO8" i="5"/>
  <c r="DN8" i="5"/>
  <c r="DM8" i="5"/>
  <c r="DL8" i="5"/>
  <c r="DK8" i="5"/>
  <c r="DJ8" i="5"/>
  <c r="DI8" i="5"/>
  <c r="DV7" i="5"/>
  <c r="DE8" i="5"/>
  <c r="DD8" i="5"/>
  <c r="DB8" i="5"/>
  <c r="DA8" i="5"/>
  <c r="CY8" i="5"/>
  <c r="CX8" i="5"/>
  <c r="CW8" i="5"/>
  <c r="CV8" i="5"/>
  <c r="CU8" i="5"/>
  <c r="CT8" i="5"/>
  <c r="CS8" i="5"/>
  <c r="CR8" i="5"/>
  <c r="CQ8" i="5"/>
  <c r="CP8" i="5"/>
  <c r="DC7" i="5"/>
  <c r="CL8" i="5"/>
  <c r="CK8" i="5"/>
  <c r="CJ7" i="5"/>
  <c r="BK8" i="5"/>
  <c r="BJ8" i="5"/>
  <c r="BH8" i="5"/>
  <c r="BG8" i="5"/>
  <c r="BF8" i="5"/>
  <c r="BE8" i="5"/>
  <c r="BD8" i="5"/>
  <c r="BC8" i="5"/>
  <c r="BB8" i="5"/>
  <c r="BA8" i="5"/>
  <c r="AZ8" i="5"/>
  <c r="AY8" i="5"/>
  <c r="AX8" i="5"/>
  <c r="AW8" i="5"/>
  <c r="AV8" i="5"/>
  <c r="BI7" i="5"/>
  <c r="AR8" i="5"/>
  <c r="AQ8" i="5"/>
  <c r="AP7" i="5"/>
  <c r="Q8" i="5"/>
  <c r="P8" i="5"/>
  <c r="O8" i="5"/>
  <c r="N8" i="5"/>
  <c r="M8" i="5"/>
  <c r="L8" i="5"/>
  <c r="K8" i="5"/>
  <c r="J8" i="5"/>
  <c r="I8" i="5"/>
  <c r="H8" i="5"/>
  <c r="G8" i="5"/>
  <c r="F8" i="5"/>
  <c r="E8" i="5"/>
  <c r="D8" i="5"/>
  <c r="C8" i="5"/>
  <c r="B8" i="5"/>
  <c r="DX7" i="5"/>
  <c r="DW7" i="5"/>
  <c r="DU7" i="5"/>
  <c r="DT7" i="5"/>
  <c r="DS7" i="5"/>
  <c r="DR7" i="5"/>
  <c r="DQ7" i="5"/>
  <c r="DP7" i="5"/>
  <c r="DO7" i="5"/>
  <c r="DN7" i="5"/>
  <c r="DM7" i="5"/>
  <c r="DL7" i="5"/>
  <c r="DK7" i="5"/>
  <c r="DJ7" i="5"/>
  <c r="DI7" i="5"/>
  <c r="DV6" i="5"/>
  <c r="DE7" i="5"/>
  <c r="DD7" i="5"/>
  <c r="DB7" i="5"/>
  <c r="DA7" i="5"/>
  <c r="CY7" i="5"/>
  <c r="CX7" i="5"/>
  <c r="CW7" i="5"/>
  <c r="CV7" i="5"/>
  <c r="CU7" i="5"/>
  <c r="CT7" i="5"/>
  <c r="CS7" i="5"/>
  <c r="CR7" i="5"/>
  <c r="CQ7" i="5"/>
  <c r="CP7" i="5"/>
  <c r="DC6" i="5"/>
  <c r="CL7" i="5"/>
  <c r="CK7" i="5"/>
  <c r="CJ6" i="5"/>
  <c r="BK7" i="5"/>
  <c r="BJ7" i="5"/>
  <c r="BH7" i="5"/>
  <c r="BG7" i="5"/>
  <c r="BF7" i="5"/>
  <c r="BE7" i="5"/>
  <c r="BD7" i="5"/>
  <c r="BC7" i="5"/>
  <c r="BB7" i="5"/>
  <c r="BA7" i="5"/>
  <c r="AZ7" i="5"/>
  <c r="AY7" i="5"/>
  <c r="AX7" i="5"/>
  <c r="AW7" i="5"/>
  <c r="AV7" i="5"/>
  <c r="BI6" i="5"/>
  <c r="AR7" i="5"/>
  <c r="AQ7" i="5"/>
  <c r="AP6" i="5"/>
  <c r="Q7" i="5"/>
  <c r="P7" i="5"/>
  <c r="O7" i="5"/>
  <c r="N7" i="5"/>
  <c r="M7" i="5"/>
  <c r="L7" i="5"/>
  <c r="K7" i="5"/>
  <c r="J7" i="5"/>
  <c r="I7" i="5"/>
  <c r="H7" i="5"/>
  <c r="G7" i="5"/>
  <c r="F7" i="5"/>
  <c r="E7" i="5"/>
  <c r="D7" i="5"/>
  <c r="C7" i="5"/>
  <c r="B7" i="5"/>
  <c r="DX6" i="5"/>
  <c r="DW6" i="5"/>
  <c r="DU6" i="5"/>
  <c r="DT6" i="5"/>
  <c r="DS6" i="5"/>
  <c r="DR6" i="5"/>
  <c r="DQ6" i="5"/>
  <c r="DP6" i="5"/>
  <c r="DO6" i="5"/>
  <c r="DN6" i="5"/>
  <c r="DM6" i="5"/>
  <c r="DL6" i="5"/>
  <c r="DK6" i="5"/>
  <c r="DJ6" i="5"/>
  <c r="DI6" i="5"/>
  <c r="DV5" i="5"/>
  <c r="DE6" i="5"/>
  <c r="DD6" i="5"/>
  <c r="DB6" i="5"/>
  <c r="DA6" i="5"/>
  <c r="CY6" i="5"/>
  <c r="CX6" i="5"/>
  <c r="CW6" i="5"/>
  <c r="CV6" i="5"/>
  <c r="CU6" i="5"/>
  <c r="CT6" i="5"/>
  <c r="CS6" i="5"/>
  <c r="CR6" i="5"/>
  <c r="CQ6" i="5"/>
  <c r="CP6" i="5"/>
  <c r="DC5" i="5"/>
  <c r="CL6" i="5"/>
  <c r="CK6" i="5"/>
  <c r="CJ5" i="5"/>
  <c r="BK6" i="5"/>
  <c r="BJ6" i="5"/>
  <c r="BH6" i="5"/>
  <c r="BG6" i="5"/>
  <c r="BF6" i="5"/>
  <c r="BE6" i="5"/>
  <c r="BD6" i="5"/>
  <c r="BC6" i="5"/>
  <c r="BB6" i="5"/>
  <c r="BA6" i="5"/>
  <c r="AZ6" i="5"/>
  <c r="AY6" i="5"/>
  <c r="AX6" i="5"/>
  <c r="AW6" i="5"/>
  <c r="AV6" i="5"/>
  <c r="BI5" i="5"/>
  <c r="AR6" i="5"/>
  <c r="AQ6" i="5"/>
  <c r="AP5" i="5"/>
  <c r="Q6" i="5"/>
  <c r="P6" i="5"/>
  <c r="O6" i="5"/>
  <c r="N6" i="5"/>
  <c r="M6" i="5"/>
  <c r="L6" i="5"/>
  <c r="K6" i="5"/>
  <c r="J6" i="5"/>
  <c r="I6" i="5"/>
  <c r="H6" i="5"/>
  <c r="G6" i="5"/>
  <c r="F6" i="5"/>
  <c r="E6" i="5"/>
  <c r="D6" i="5"/>
  <c r="C6" i="5"/>
  <c r="B6" i="5"/>
  <c r="DX5" i="5"/>
  <c r="DW5" i="5"/>
  <c r="DU5" i="5"/>
  <c r="DT5" i="5"/>
  <c r="DS5" i="5"/>
  <c r="DR5" i="5"/>
  <c r="DQ5" i="5"/>
  <c r="DP5" i="5"/>
  <c r="DO5" i="5"/>
  <c r="DN5" i="5"/>
  <c r="DM5" i="5"/>
  <c r="DL5" i="5"/>
  <c r="DK5" i="5"/>
  <c r="DJ5" i="5"/>
  <c r="DI5" i="5"/>
  <c r="DV4" i="5"/>
  <c r="DE5" i="5"/>
  <c r="DD5" i="5"/>
  <c r="DB5" i="5"/>
  <c r="DA5" i="5"/>
  <c r="CY5" i="5"/>
  <c r="CX5" i="5"/>
  <c r="CW5" i="5"/>
  <c r="CV5" i="5"/>
  <c r="CU5" i="5"/>
  <c r="CT5" i="5"/>
  <c r="CS5" i="5"/>
  <c r="CR5" i="5"/>
  <c r="CQ5" i="5"/>
  <c r="CP5" i="5"/>
  <c r="DC4" i="5"/>
  <c r="CL5" i="5"/>
  <c r="CK5" i="5"/>
  <c r="CJ4" i="5"/>
  <c r="BK5" i="5"/>
  <c r="BJ5" i="5"/>
  <c r="BH5" i="5"/>
  <c r="BG5" i="5"/>
  <c r="BF5" i="5"/>
  <c r="BE5" i="5"/>
  <c r="BD5" i="5"/>
  <c r="BC5" i="5"/>
  <c r="BB5" i="5"/>
  <c r="BA5" i="5"/>
  <c r="AZ5" i="5"/>
  <c r="AY5" i="5"/>
  <c r="AX5" i="5"/>
  <c r="AW5" i="5"/>
  <c r="AV5" i="5"/>
  <c r="BI4" i="5"/>
  <c r="AR5" i="5"/>
  <c r="AQ5" i="5"/>
  <c r="AP4" i="5"/>
  <c r="Q5" i="5"/>
  <c r="P5" i="5"/>
  <c r="O5" i="5"/>
  <c r="N5" i="5"/>
  <c r="M5" i="5"/>
  <c r="L5" i="5"/>
  <c r="K5" i="5"/>
  <c r="J5" i="5"/>
  <c r="I5" i="5"/>
  <c r="H5" i="5"/>
  <c r="G5" i="5"/>
  <c r="F5" i="5"/>
  <c r="E5" i="5"/>
  <c r="D5" i="5"/>
  <c r="C5" i="5"/>
  <c r="B5" i="5"/>
  <c r="DX4" i="5"/>
  <c r="DW4" i="5"/>
  <c r="DU4" i="5"/>
  <c r="DT4" i="5"/>
  <c r="DS4" i="5"/>
  <c r="DR4" i="5"/>
  <c r="DQ4" i="5"/>
  <c r="DP4" i="5"/>
  <c r="DO4" i="5"/>
  <c r="DN4" i="5"/>
  <c r="DM4" i="5"/>
  <c r="DL4" i="5"/>
  <c r="DK4" i="5"/>
  <c r="DJ4" i="5"/>
  <c r="DI4" i="5"/>
  <c r="DV3" i="5"/>
  <c r="DE4" i="5"/>
  <c r="DD4" i="5"/>
  <c r="DB4" i="5"/>
  <c r="DA4" i="5"/>
  <c r="CY4" i="5"/>
  <c r="CX4" i="5"/>
  <c r="CW4" i="5"/>
  <c r="CV4" i="5"/>
  <c r="CU4" i="5"/>
  <c r="CT4" i="5"/>
  <c r="CS4" i="5"/>
  <c r="CR4" i="5"/>
  <c r="CQ4" i="5"/>
  <c r="CP4" i="5"/>
  <c r="DC3" i="5"/>
  <c r="CL4" i="5"/>
  <c r="CK4" i="5"/>
  <c r="CJ3" i="5"/>
  <c r="BK4" i="5"/>
  <c r="BJ4" i="5"/>
  <c r="BH4" i="5"/>
  <c r="BG4" i="5"/>
  <c r="BF4" i="5"/>
  <c r="BE4" i="5"/>
  <c r="BD4" i="5"/>
  <c r="BC4" i="5"/>
  <c r="BB4" i="5"/>
  <c r="BA4" i="5"/>
  <c r="AZ4" i="5"/>
  <c r="AY4" i="5"/>
  <c r="AX4" i="5"/>
  <c r="AW4" i="5"/>
  <c r="AV4" i="5"/>
  <c r="BI3" i="5"/>
  <c r="AR4" i="5"/>
  <c r="AQ4" i="5"/>
  <c r="AP3" i="5"/>
  <c r="Q4" i="5"/>
  <c r="P4" i="5"/>
  <c r="O4" i="5"/>
  <c r="N4" i="5"/>
  <c r="M4" i="5"/>
  <c r="L4" i="5"/>
  <c r="K4" i="5"/>
  <c r="J4" i="5"/>
  <c r="I4" i="5"/>
  <c r="H4" i="5"/>
  <c r="G4" i="5"/>
  <c r="F4" i="5"/>
  <c r="E4" i="5"/>
  <c r="D4" i="5"/>
  <c r="C4" i="5"/>
  <c r="B4" i="5"/>
  <c r="DX3" i="5"/>
  <c r="DW3" i="5"/>
  <c r="DU3" i="5"/>
  <c r="DT3" i="5"/>
  <c r="DS3" i="5"/>
  <c r="DR3" i="5"/>
  <c r="DQ3" i="5"/>
  <c r="DP3" i="5"/>
  <c r="DO3" i="5"/>
  <c r="DN3" i="5"/>
  <c r="DM3" i="5"/>
  <c r="DL3" i="5"/>
  <c r="DK3" i="5"/>
  <c r="DJ3" i="5"/>
  <c r="DI3" i="5"/>
  <c r="DE3" i="5"/>
  <c r="DD3" i="5"/>
  <c r="DB3" i="5"/>
  <c r="DA3" i="5"/>
  <c r="CY3" i="5"/>
  <c r="CX3" i="5"/>
  <c r="CW3" i="5"/>
  <c r="CV3" i="5"/>
  <c r="CU3" i="5"/>
  <c r="CT3" i="5"/>
  <c r="CS3" i="5"/>
  <c r="CR3" i="5"/>
  <c r="CQ3" i="5"/>
  <c r="CP3" i="5"/>
  <c r="CL3" i="5"/>
  <c r="CK3" i="5"/>
  <c r="BK3" i="5"/>
  <c r="BJ3" i="5"/>
  <c r="BH3" i="5"/>
  <c r="BG3" i="5"/>
  <c r="BF3" i="5"/>
  <c r="BE3" i="5"/>
  <c r="BD3" i="5"/>
  <c r="BC3" i="5"/>
  <c r="BB3" i="5"/>
  <c r="BA3" i="5"/>
  <c r="AZ3" i="5"/>
  <c r="AY3" i="5"/>
  <c r="AX3" i="5"/>
  <c r="AW3" i="5"/>
  <c r="AV3" i="5"/>
  <c r="AR3" i="5"/>
  <c r="AQ3" i="5"/>
  <c r="Q3" i="5"/>
  <c r="P3" i="5"/>
  <c r="O3" i="5"/>
  <c r="N3" i="5"/>
  <c r="M3" i="5"/>
  <c r="L3" i="5"/>
  <c r="K3" i="5"/>
  <c r="J3" i="5"/>
  <c r="I3" i="5"/>
  <c r="H3" i="5"/>
  <c r="G3" i="5"/>
  <c r="F3" i="5"/>
  <c r="E3" i="5"/>
  <c r="D3" i="5"/>
  <c r="C3" i="5"/>
  <c r="B3" i="5"/>
  <c r="V10" i="7"/>
  <c r="U10" i="7"/>
  <c r="T10" i="7"/>
  <c r="S10" i="7"/>
  <c r="R10" i="7"/>
  <c r="Q10" i="7"/>
  <c r="P10" i="7"/>
  <c r="O10" i="7"/>
  <c r="N10" i="7"/>
  <c r="M10" i="7"/>
  <c r="L10" i="7"/>
  <c r="K10" i="7"/>
  <c r="J10" i="7"/>
  <c r="I10" i="7"/>
  <c r="H10" i="7"/>
  <c r="G10" i="7"/>
  <c r="F10" i="7"/>
  <c r="E10" i="7"/>
  <c r="D10" i="7"/>
  <c r="C10" i="7"/>
  <c r="DX39" i="5"/>
  <c r="DW39" i="5"/>
  <c r="DV39" i="5"/>
  <c r="DU39" i="5"/>
  <c r="DT39" i="5"/>
  <c r="DS39" i="5"/>
  <c r="DR39" i="5"/>
  <c r="DQ39" i="5"/>
  <c r="DP39" i="5"/>
  <c r="DO39" i="5"/>
  <c r="DN39" i="5"/>
  <c r="DM39" i="5"/>
  <c r="DL39" i="5"/>
  <c r="DK39" i="5"/>
  <c r="DJ39" i="5"/>
  <c r="DI39" i="5"/>
  <c r="DV38" i="5"/>
  <c r="DE39" i="5"/>
  <c r="DD39" i="5"/>
  <c r="DC39" i="5"/>
  <c r="DB39" i="5"/>
  <c r="DA39" i="5"/>
  <c r="CY39" i="5"/>
  <c r="CX39" i="5"/>
  <c r="CW39" i="5"/>
  <c r="CV39" i="5"/>
  <c r="CU39" i="5"/>
  <c r="CT39" i="5"/>
  <c r="CS39" i="5"/>
  <c r="CR39" i="5"/>
  <c r="CQ39" i="5"/>
  <c r="CP39" i="5"/>
  <c r="DC38" i="5"/>
  <c r="CL39" i="5"/>
  <c r="CK39" i="5"/>
  <c r="CJ39" i="5"/>
  <c r="CJ38" i="5"/>
  <c r="BK39" i="5"/>
  <c r="BJ39" i="5"/>
  <c r="BI39" i="5"/>
  <c r="BH39" i="5"/>
  <c r="BG39" i="5"/>
  <c r="BF39" i="5"/>
  <c r="BE39" i="5"/>
  <c r="BD39" i="5"/>
  <c r="BC39" i="5"/>
  <c r="BB39" i="5"/>
  <c r="BA39" i="5"/>
  <c r="AZ39" i="5"/>
  <c r="AY39" i="5"/>
  <c r="AX39" i="5"/>
  <c r="AW39" i="5"/>
  <c r="AV39" i="5"/>
  <c r="BI38" i="5"/>
  <c r="AR39" i="5"/>
  <c r="AQ39" i="5"/>
  <c r="AP39" i="5"/>
  <c r="AP38" i="5"/>
  <c r="S38" i="5"/>
  <c r="DX38" i="5"/>
  <c r="DW38" i="5"/>
  <c r="DU38" i="5"/>
  <c r="DT38" i="5"/>
  <c r="DS38" i="5"/>
  <c r="DR38" i="5"/>
  <c r="DQ38" i="5"/>
  <c r="DP38" i="5"/>
  <c r="DO38" i="5"/>
  <c r="DN38" i="5"/>
  <c r="DM38" i="5"/>
  <c r="DL38" i="5"/>
  <c r="DK38" i="5"/>
  <c r="DJ38" i="5"/>
  <c r="DI38" i="5"/>
  <c r="DV37" i="5"/>
  <c r="DE38" i="5"/>
  <c r="DD38" i="5"/>
  <c r="DB38" i="5"/>
  <c r="DA38" i="5"/>
  <c r="CY38" i="5"/>
  <c r="CX38" i="5"/>
  <c r="CW38" i="5"/>
  <c r="CV38" i="5"/>
  <c r="CU38" i="5"/>
  <c r="CT38" i="5"/>
  <c r="CS38" i="5"/>
  <c r="CR38" i="5"/>
  <c r="CQ38" i="5"/>
  <c r="CP38" i="5"/>
  <c r="DC37" i="5"/>
  <c r="CL38" i="5"/>
  <c r="CK38" i="5"/>
  <c r="CJ37" i="5"/>
  <c r="BK38" i="5"/>
  <c r="BJ38" i="5"/>
  <c r="BH38" i="5"/>
  <c r="BG38" i="5"/>
  <c r="BF38" i="5"/>
  <c r="BE38" i="5"/>
  <c r="BD38" i="5"/>
  <c r="BC38" i="5"/>
  <c r="BB38" i="5"/>
  <c r="BA38" i="5"/>
  <c r="AZ38" i="5"/>
  <c r="AY38" i="5"/>
  <c r="AX38" i="5"/>
  <c r="AW38" i="5"/>
  <c r="AV38" i="5"/>
  <c r="BI37" i="5"/>
  <c r="AR38" i="5"/>
  <c r="AQ38" i="5"/>
  <c r="AP37" i="5"/>
  <c r="S37" i="5"/>
  <c r="DX37" i="5"/>
  <c r="DW37" i="5"/>
  <c r="DU37" i="5"/>
  <c r="DT37" i="5"/>
  <c r="DS37" i="5"/>
  <c r="DR37" i="5"/>
  <c r="DQ37" i="5"/>
  <c r="DP37" i="5"/>
  <c r="DO37" i="5"/>
  <c r="DN37" i="5"/>
  <c r="DM37" i="5"/>
  <c r="DL37" i="5"/>
  <c r="DK37" i="5"/>
  <c r="DJ37" i="5"/>
  <c r="DI37" i="5"/>
  <c r="DV36" i="5"/>
  <c r="DG37" i="5"/>
  <c r="DE37" i="5"/>
  <c r="DD37" i="5"/>
  <c r="DB37" i="5"/>
  <c r="DA37" i="5"/>
  <c r="CY37" i="5"/>
  <c r="CX37" i="5"/>
  <c r="CW37" i="5"/>
  <c r="CV37" i="5"/>
  <c r="CU37" i="5"/>
  <c r="CT37" i="5"/>
  <c r="CS37" i="5"/>
  <c r="CR37" i="5"/>
  <c r="CQ37" i="5"/>
  <c r="CP37" i="5"/>
  <c r="DC36" i="5"/>
  <c r="CN37" i="5"/>
  <c r="CL37" i="5"/>
  <c r="CK37" i="5"/>
  <c r="CJ36" i="5"/>
  <c r="BK37" i="5"/>
  <c r="BJ37" i="5"/>
  <c r="BH37" i="5"/>
  <c r="BG37" i="5"/>
  <c r="BF37" i="5"/>
  <c r="BE37" i="5"/>
  <c r="BD37" i="5"/>
  <c r="BC37" i="5"/>
  <c r="BB37" i="5"/>
  <c r="BA37" i="5"/>
  <c r="AZ37" i="5"/>
  <c r="AY37" i="5"/>
  <c r="AX37" i="5"/>
  <c r="AW37" i="5"/>
  <c r="AV37" i="5"/>
  <c r="BI36" i="5"/>
  <c r="AR37" i="5"/>
  <c r="AQ37" i="5"/>
  <c r="AP36" i="5"/>
  <c r="DX36" i="5"/>
  <c r="DW36" i="5"/>
  <c r="DU36" i="5"/>
  <c r="DT36" i="5"/>
  <c r="DS36" i="5"/>
  <c r="DR36" i="5"/>
  <c r="DQ36" i="5"/>
  <c r="DP36" i="5"/>
  <c r="DO36" i="5"/>
  <c r="DN36" i="5"/>
  <c r="DM36" i="5"/>
  <c r="DL36" i="5"/>
  <c r="DK36" i="5"/>
  <c r="DJ36" i="5"/>
  <c r="DI36" i="5"/>
  <c r="DV35" i="5"/>
  <c r="DE36" i="5"/>
  <c r="DD36" i="5"/>
  <c r="DB36" i="5"/>
  <c r="DA36" i="5"/>
  <c r="CY36" i="5"/>
  <c r="CX36" i="5"/>
  <c r="CW36" i="5"/>
  <c r="CV36" i="5"/>
  <c r="CU36" i="5"/>
  <c r="CT36" i="5"/>
  <c r="CS36" i="5"/>
  <c r="CR36" i="5"/>
  <c r="CQ36" i="5"/>
  <c r="CP36" i="5"/>
  <c r="DC35" i="5"/>
  <c r="CN35" i="5"/>
  <c r="CL36" i="5"/>
  <c r="CK36" i="5"/>
  <c r="CJ35" i="5"/>
  <c r="BK36" i="5"/>
  <c r="BJ36" i="5"/>
  <c r="BH36" i="5"/>
  <c r="BG36" i="5"/>
  <c r="BF36" i="5"/>
  <c r="BE36" i="5"/>
  <c r="BD36" i="5"/>
  <c r="BC36" i="5"/>
  <c r="BB36" i="5"/>
  <c r="BA36" i="5"/>
  <c r="AZ36" i="5"/>
  <c r="AY36" i="5"/>
  <c r="AX36" i="5"/>
  <c r="AW36" i="5"/>
  <c r="AV36" i="5"/>
  <c r="BI35" i="5"/>
  <c r="AT36" i="5"/>
  <c r="AR36" i="5"/>
  <c r="AQ36" i="5"/>
  <c r="AP35" i="5"/>
  <c r="DX35" i="5"/>
  <c r="DW35" i="5"/>
  <c r="DU35" i="5"/>
  <c r="DT35" i="5"/>
  <c r="DS35" i="5"/>
  <c r="DR35" i="5"/>
  <c r="DQ35" i="5"/>
  <c r="DP35" i="5"/>
  <c r="DO35" i="5"/>
  <c r="DN35" i="5"/>
  <c r="DM35" i="5"/>
  <c r="DL35" i="5"/>
  <c r="DK35" i="5"/>
  <c r="DJ35" i="5"/>
  <c r="DI35" i="5"/>
  <c r="DV34" i="5"/>
  <c r="DE35" i="5"/>
  <c r="DD35" i="5"/>
  <c r="DB35" i="5"/>
  <c r="DA35" i="5"/>
  <c r="CY35" i="5"/>
  <c r="CX35" i="5"/>
  <c r="CW35" i="5"/>
  <c r="CV35" i="5"/>
  <c r="CU35" i="5"/>
  <c r="CT35" i="5"/>
  <c r="CS35" i="5"/>
  <c r="CR35" i="5"/>
  <c r="CQ35" i="5"/>
  <c r="CP35" i="5"/>
  <c r="DC34" i="5"/>
  <c r="CL35" i="5"/>
  <c r="CK35" i="5"/>
  <c r="CJ34" i="5"/>
  <c r="BK35" i="5"/>
  <c r="BJ35" i="5"/>
  <c r="BH35" i="5"/>
  <c r="BG35" i="5"/>
  <c r="BF35" i="5"/>
  <c r="BE35" i="5"/>
  <c r="BD35" i="5"/>
  <c r="BC35" i="5"/>
  <c r="BB35" i="5"/>
  <c r="BA35" i="5"/>
  <c r="AZ35" i="5"/>
  <c r="AY35" i="5"/>
  <c r="AX35" i="5"/>
  <c r="AW35" i="5"/>
  <c r="AV35" i="5"/>
  <c r="BI34" i="5"/>
  <c r="AT34" i="5"/>
  <c r="AR35" i="5"/>
  <c r="AQ35" i="5"/>
  <c r="AP34" i="5"/>
  <c r="DX34" i="5"/>
  <c r="DW34" i="5"/>
  <c r="DU34" i="5"/>
  <c r="DT34" i="5"/>
  <c r="DS34" i="5"/>
  <c r="DR34" i="5"/>
  <c r="DQ34" i="5"/>
  <c r="DP34" i="5"/>
  <c r="DO34" i="5"/>
  <c r="DN34" i="5"/>
  <c r="DM34" i="5"/>
  <c r="DL34" i="5"/>
  <c r="DK34" i="5"/>
  <c r="DJ34" i="5"/>
  <c r="DI34" i="5"/>
  <c r="DV33" i="5"/>
  <c r="DG34" i="5"/>
  <c r="DE34" i="5"/>
  <c r="DD34" i="5"/>
  <c r="DB34" i="5"/>
  <c r="DA34" i="5"/>
  <c r="CY34" i="5"/>
  <c r="CX34" i="5"/>
  <c r="CW34" i="5"/>
  <c r="CV34" i="5"/>
  <c r="CU34" i="5"/>
  <c r="CT34" i="5"/>
  <c r="CS34" i="5"/>
  <c r="CR34" i="5"/>
  <c r="CQ34" i="5"/>
  <c r="CP34" i="5"/>
  <c r="DC33" i="5"/>
  <c r="CL34" i="5"/>
  <c r="CK34" i="5"/>
  <c r="CJ33" i="5"/>
  <c r="BK34" i="5"/>
  <c r="BJ34" i="5"/>
  <c r="BH34" i="5"/>
  <c r="BG34" i="5"/>
  <c r="BF34" i="5"/>
  <c r="BE34" i="5"/>
  <c r="BD34" i="5"/>
  <c r="BC34" i="5"/>
  <c r="BB34" i="5"/>
  <c r="BA34" i="5"/>
  <c r="AZ34" i="5"/>
  <c r="AY34" i="5"/>
  <c r="AX34" i="5"/>
  <c r="AW34" i="5"/>
  <c r="AV34" i="5"/>
  <c r="BI33" i="5"/>
  <c r="AR34" i="5"/>
  <c r="AQ34" i="5"/>
  <c r="AP33" i="5"/>
  <c r="DX33" i="5"/>
  <c r="DW33" i="5"/>
  <c r="DU33" i="5"/>
  <c r="DT33" i="5"/>
  <c r="DS33" i="5"/>
  <c r="DR33" i="5"/>
  <c r="DQ33" i="5"/>
  <c r="DP33" i="5"/>
  <c r="DO33" i="5"/>
  <c r="DN33" i="5"/>
  <c r="DM33" i="5"/>
  <c r="DL33" i="5"/>
  <c r="DK33" i="5"/>
  <c r="DJ33" i="5"/>
  <c r="DI33" i="5"/>
  <c r="DV32" i="5"/>
  <c r="DE33" i="5"/>
  <c r="DD33" i="5"/>
  <c r="DB33" i="5"/>
  <c r="DA33" i="5"/>
  <c r="CY33" i="5"/>
  <c r="CX33" i="5"/>
  <c r="CW33" i="5"/>
  <c r="CV33" i="5"/>
  <c r="CU33" i="5"/>
  <c r="CT33" i="5"/>
  <c r="CS33" i="5"/>
  <c r="CR33" i="5"/>
  <c r="CQ33" i="5"/>
  <c r="CP33" i="5"/>
  <c r="DC32" i="5"/>
  <c r="CN32" i="5"/>
  <c r="CL33" i="5"/>
  <c r="CK33" i="5"/>
  <c r="CJ32" i="5"/>
  <c r="BK33" i="5"/>
  <c r="BJ33" i="5"/>
  <c r="BH33" i="5"/>
  <c r="BG33" i="5"/>
  <c r="BF33" i="5"/>
  <c r="BE33" i="5"/>
  <c r="BD33" i="5"/>
  <c r="BC33" i="5"/>
  <c r="BB33" i="5"/>
  <c r="BA33" i="5"/>
  <c r="AZ33" i="5"/>
  <c r="AY33" i="5"/>
  <c r="AX33" i="5"/>
  <c r="AW33" i="5"/>
  <c r="AV33" i="5"/>
  <c r="BI32" i="5"/>
  <c r="AR33" i="5"/>
  <c r="AQ33" i="5"/>
  <c r="AP32" i="5"/>
  <c r="DX32" i="5"/>
  <c r="DW32" i="5"/>
  <c r="DU32" i="5"/>
  <c r="DT32" i="5"/>
  <c r="DS32" i="5"/>
  <c r="DR32" i="5"/>
  <c r="DQ32" i="5"/>
  <c r="DP32" i="5"/>
  <c r="DO32" i="5"/>
  <c r="DN32" i="5"/>
  <c r="DM32" i="5"/>
  <c r="DL32" i="5"/>
  <c r="DK32" i="5"/>
  <c r="DJ32" i="5"/>
  <c r="DI32" i="5"/>
  <c r="DV31" i="5"/>
  <c r="DE32" i="5"/>
  <c r="DD32" i="5"/>
  <c r="DB32" i="5"/>
  <c r="DA32" i="5"/>
  <c r="CY32" i="5"/>
  <c r="CX32" i="5"/>
  <c r="CW32" i="5"/>
  <c r="CV32" i="5"/>
  <c r="CU32" i="5"/>
  <c r="CT32" i="5"/>
  <c r="CS32" i="5"/>
  <c r="CR32" i="5"/>
  <c r="CQ32" i="5"/>
  <c r="CP32" i="5"/>
  <c r="DC31" i="5"/>
  <c r="CL32" i="5"/>
  <c r="CK32" i="5"/>
  <c r="CJ31" i="5"/>
  <c r="BK32" i="5"/>
  <c r="BJ32" i="5"/>
  <c r="BH32" i="5"/>
  <c r="BG32" i="5"/>
  <c r="BF32" i="5"/>
  <c r="BE32" i="5"/>
  <c r="BD32" i="5"/>
  <c r="BC32" i="5"/>
  <c r="BB32" i="5"/>
  <c r="BA32" i="5"/>
  <c r="AZ32" i="5"/>
  <c r="AY32" i="5"/>
  <c r="AX32" i="5"/>
  <c r="AW32" i="5"/>
  <c r="AV32" i="5"/>
  <c r="BI31" i="5"/>
  <c r="AT32" i="5"/>
  <c r="AR32" i="5"/>
  <c r="AQ32" i="5"/>
  <c r="AP31" i="5"/>
  <c r="DX31" i="5"/>
  <c r="DW31" i="5"/>
  <c r="DU31" i="5"/>
  <c r="DT31" i="5"/>
  <c r="DS31" i="5"/>
  <c r="DR31" i="5"/>
  <c r="DQ31" i="5"/>
  <c r="DP31" i="5"/>
  <c r="DO31" i="5"/>
  <c r="DN31" i="5"/>
  <c r="DM31" i="5"/>
  <c r="DL31" i="5"/>
  <c r="DK31" i="5"/>
  <c r="DJ31" i="5"/>
  <c r="DI31" i="5"/>
  <c r="DV30" i="5"/>
  <c r="DE31" i="5"/>
  <c r="DD31" i="5"/>
  <c r="DB31" i="5"/>
  <c r="DA31" i="5"/>
  <c r="CY31" i="5"/>
  <c r="CX31" i="5"/>
  <c r="CW31" i="5"/>
  <c r="CV31" i="5"/>
  <c r="CU31" i="5"/>
  <c r="CT31" i="5"/>
  <c r="CS31" i="5"/>
  <c r="CR31" i="5"/>
  <c r="CQ31" i="5"/>
  <c r="CP31" i="5"/>
  <c r="DC30" i="5"/>
  <c r="CL31" i="5"/>
  <c r="CK31" i="5"/>
  <c r="CJ30" i="5"/>
  <c r="BM30" i="5"/>
  <c r="BK31" i="5"/>
  <c r="BJ31" i="5"/>
  <c r="BH31" i="5"/>
  <c r="BG31" i="5"/>
  <c r="BF31" i="5"/>
  <c r="BE31" i="5"/>
  <c r="BD31" i="5"/>
  <c r="BC31" i="5"/>
  <c r="BB31" i="5"/>
  <c r="BA31" i="5"/>
  <c r="AZ31" i="5"/>
  <c r="AY31" i="5"/>
  <c r="AX31" i="5"/>
  <c r="AW31" i="5"/>
  <c r="AV31" i="5"/>
  <c r="BI30" i="5"/>
  <c r="AR31" i="5"/>
  <c r="AQ31" i="5"/>
  <c r="AP30" i="5"/>
  <c r="DX30" i="5"/>
  <c r="DW30" i="5"/>
  <c r="DU30" i="5"/>
  <c r="DT30" i="5"/>
  <c r="DS30" i="5"/>
  <c r="DR30" i="5"/>
  <c r="DQ30" i="5"/>
  <c r="DP30" i="5"/>
  <c r="DO30" i="5"/>
  <c r="DN30" i="5"/>
  <c r="DM30" i="5"/>
  <c r="DL30" i="5"/>
  <c r="DK30" i="5"/>
  <c r="DJ30" i="5"/>
  <c r="DI30" i="5"/>
  <c r="DV29" i="5"/>
  <c r="DG30" i="5"/>
  <c r="DE30" i="5"/>
  <c r="DD30" i="5"/>
  <c r="DB30" i="5"/>
  <c r="DA30" i="5"/>
  <c r="CY30" i="5"/>
  <c r="CX30" i="5"/>
  <c r="CW30" i="5"/>
  <c r="CV30" i="5"/>
  <c r="CU30" i="5"/>
  <c r="CT30" i="5"/>
  <c r="CS30" i="5"/>
  <c r="CR30" i="5"/>
  <c r="CQ30" i="5"/>
  <c r="CP30" i="5"/>
  <c r="DC29" i="5"/>
  <c r="CL30" i="5"/>
  <c r="CK30" i="5"/>
  <c r="CJ29" i="5"/>
  <c r="BK30" i="5"/>
  <c r="BJ30" i="5"/>
  <c r="BH30" i="5"/>
  <c r="BG30" i="5"/>
  <c r="BF30" i="5"/>
  <c r="BE30" i="5"/>
  <c r="BD30" i="5"/>
  <c r="BC30" i="5"/>
  <c r="BB30" i="5"/>
  <c r="BA30" i="5"/>
  <c r="AZ30" i="5"/>
  <c r="AY30" i="5"/>
  <c r="AX30" i="5"/>
  <c r="AW30" i="5"/>
  <c r="AV30" i="5"/>
  <c r="BI29" i="5"/>
  <c r="AR30" i="5"/>
  <c r="AQ30" i="5"/>
  <c r="AP29" i="5"/>
  <c r="DX29" i="5"/>
  <c r="DW29" i="5"/>
  <c r="DU29" i="5"/>
  <c r="DT29" i="5"/>
  <c r="DS29" i="5"/>
  <c r="DR29" i="5"/>
  <c r="DQ29" i="5"/>
  <c r="DP29" i="5"/>
  <c r="DO29" i="5"/>
  <c r="DN29" i="5"/>
  <c r="DM29" i="5"/>
  <c r="DL29" i="5"/>
  <c r="DK29" i="5"/>
  <c r="DJ29" i="5"/>
  <c r="DI29" i="5"/>
  <c r="DV28" i="5"/>
  <c r="DE29" i="5"/>
  <c r="DD29" i="5"/>
  <c r="DB29" i="5"/>
  <c r="DA29" i="5"/>
  <c r="CY29" i="5"/>
  <c r="CX29" i="5"/>
  <c r="CW29" i="5"/>
  <c r="CV29" i="5"/>
  <c r="CU29" i="5"/>
  <c r="CT29" i="5"/>
  <c r="CS29" i="5"/>
  <c r="CR29" i="5"/>
  <c r="CQ29" i="5"/>
  <c r="CP29" i="5"/>
  <c r="DC28" i="5"/>
  <c r="CN29" i="5"/>
  <c r="CL29" i="5"/>
  <c r="CK29" i="5"/>
  <c r="CJ28" i="5"/>
  <c r="BK29" i="5"/>
  <c r="BJ29" i="5"/>
  <c r="BH29" i="5"/>
  <c r="BG29" i="5"/>
  <c r="BF29" i="5"/>
  <c r="BE29" i="5"/>
  <c r="BD29" i="5"/>
  <c r="BC29" i="5"/>
  <c r="BB29" i="5"/>
  <c r="BA29" i="5"/>
  <c r="AZ29" i="5"/>
  <c r="AY29" i="5"/>
  <c r="AX29" i="5"/>
  <c r="AW29" i="5"/>
  <c r="AV29" i="5"/>
  <c r="BI28" i="5"/>
  <c r="AR29" i="5"/>
  <c r="AQ29" i="5"/>
  <c r="AP28" i="5"/>
  <c r="DX28" i="5"/>
  <c r="DW28" i="5"/>
  <c r="DU28" i="5"/>
  <c r="DT28" i="5"/>
  <c r="DS28" i="5"/>
  <c r="DR28" i="5"/>
  <c r="DQ28" i="5"/>
  <c r="DP28" i="5"/>
  <c r="DO28" i="5"/>
  <c r="DN28" i="5"/>
  <c r="DM28" i="5"/>
  <c r="DL28" i="5"/>
  <c r="DK28" i="5"/>
  <c r="DJ28" i="5"/>
  <c r="DI28" i="5"/>
  <c r="DV27" i="5"/>
  <c r="DE28" i="5"/>
  <c r="DD28" i="5"/>
  <c r="DB28" i="5"/>
  <c r="DA28" i="5"/>
  <c r="CY28" i="5"/>
  <c r="CX28" i="5"/>
  <c r="CW28" i="5"/>
  <c r="CV28" i="5"/>
  <c r="CU28" i="5"/>
  <c r="CT28" i="5"/>
  <c r="CS28" i="5"/>
  <c r="CR28" i="5"/>
  <c r="CQ28" i="5"/>
  <c r="CP28" i="5"/>
  <c r="DC27" i="5"/>
  <c r="CL28" i="5"/>
  <c r="CK28" i="5"/>
  <c r="CJ27" i="5"/>
  <c r="BK28" i="5"/>
  <c r="BJ28" i="5"/>
  <c r="BH28" i="5"/>
  <c r="BG28" i="5"/>
  <c r="BF28" i="5"/>
  <c r="BE28" i="5"/>
  <c r="BD28" i="5"/>
  <c r="BC28" i="5"/>
  <c r="BB28" i="5"/>
  <c r="BA28" i="5"/>
  <c r="AZ28" i="5"/>
  <c r="AY28" i="5"/>
  <c r="AX28" i="5"/>
  <c r="AW28" i="5"/>
  <c r="AV28" i="5"/>
  <c r="BI27" i="5"/>
  <c r="AR28" i="5"/>
  <c r="AQ28" i="5"/>
  <c r="AP27" i="5"/>
  <c r="DX27" i="5"/>
  <c r="DW27" i="5"/>
  <c r="DU27" i="5"/>
  <c r="DT27" i="5"/>
  <c r="DS27" i="5"/>
  <c r="DR27" i="5"/>
  <c r="DQ27" i="5"/>
  <c r="DP27" i="5"/>
  <c r="DO27" i="5"/>
  <c r="DN27" i="5"/>
  <c r="DM27" i="5"/>
  <c r="DL27" i="5"/>
  <c r="DK27" i="5"/>
  <c r="DJ27" i="5"/>
  <c r="DI27" i="5"/>
  <c r="DV26" i="5"/>
  <c r="DE27" i="5"/>
  <c r="DD27" i="5"/>
  <c r="DB27" i="5"/>
  <c r="DA27" i="5"/>
  <c r="CY27" i="5"/>
  <c r="CX27" i="5"/>
  <c r="CW27" i="5"/>
  <c r="CV27" i="5"/>
  <c r="CU27" i="5"/>
  <c r="CT27" i="5"/>
  <c r="CS27" i="5"/>
  <c r="CR27" i="5"/>
  <c r="CQ27" i="5"/>
  <c r="CP27" i="5"/>
  <c r="DC26" i="5"/>
  <c r="CL27" i="5"/>
  <c r="CK27" i="5"/>
  <c r="CJ26" i="5"/>
  <c r="BK27" i="5"/>
  <c r="BJ27" i="5"/>
  <c r="BH27" i="5"/>
  <c r="BG27" i="5"/>
  <c r="BF27" i="5"/>
  <c r="BE27" i="5"/>
  <c r="BD27" i="5"/>
  <c r="BC27" i="5"/>
  <c r="BB27" i="5"/>
  <c r="BA27" i="5"/>
  <c r="AZ27" i="5"/>
  <c r="AY27" i="5"/>
  <c r="AX27" i="5"/>
  <c r="AW27" i="5"/>
  <c r="AV27" i="5"/>
  <c r="BI26" i="5"/>
  <c r="AR27" i="5"/>
  <c r="AQ27" i="5"/>
  <c r="AP26" i="5"/>
  <c r="S27" i="5"/>
  <c r="DX26" i="5"/>
  <c r="DW26" i="5"/>
  <c r="DU26" i="5"/>
  <c r="DT26" i="5"/>
  <c r="DS26" i="5"/>
  <c r="DR26" i="5"/>
  <c r="DQ26" i="5"/>
  <c r="DP26" i="5"/>
  <c r="DO26" i="5"/>
  <c r="DN26" i="5"/>
  <c r="DM26" i="5"/>
  <c r="DL26" i="5"/>
  <c r="DK26" i="5"/>
  <c r="DJ26" i="5"/>
  <c r="DI26" i="5"/>
  <c r="DV25" i="5"/>
  <c r="DG26" i="5"/>
  <c r="DE26" i="5"/>
  <c r="DD26" i="5"/>
  <c r="DB26" i="5"/>
  <c r="DA26" i="5"/>
  <c r="CY26" i="5"/>
  <c r="CX26" i="5"/>
  <c r="CW26" i="5"/>
  <c r="CV26" i="5"/>
  <c r="CU26" i="5"/>
  <c r="CT26" i="5"/>
  <c r="CS26" i="5"/>
  <c r="CR26" i="5"/>
  <c r="CQ26" i="5"/>
  <c r="CP26" i="5"/>
  <c r="DC25" i="5"/>
  <c r="CL26" i="5"/>
  <c r="CK26" i="5"/>
  <c r="CJ25" i="5"/>
  <c r="BK26" i="5"/>
  <c r="BJ26" i="5"/>
  <c r="BH26" i="5"/>
  <c r="BG26" i="5"/>
  <c r="BF26" i="5"/>
  <c r="BE26" i="5"/>
  <c r="BD26" i="5"/>
  <c r="BC26" i="5"/>
  <c r="BB26" i="5"/>
  <c r="BA26" i="5"/>
  <c r="AZ26" i="5"/>
  <c r="AY26" i="5"/>
  <c r="AX26" i="5"/>
  <c r="AW26" i="5"/>
  <c r="AV26" i="5"/>
  <c r="BI25" i="5"/>
  <c r="AR26" i="5"/>
  <c r="AQ26" i="5"/>
  <c r="AP25" i="5"/>
  <c r="S26" i="5"/>
  <c r="DX25" i="5"/>
  <c r="DW25" i="5"/>
  <c r="DU25" i="5"/>
  <c r="DT25" i="5"/>
  <c r="DS25" i="5"/>
  <c r="DR25" i="5"/>
  <c r="DQ25" i="5"/>
  <c r="DP25" i="5"/>
  <c r="DO25" i="5"/>
  <c r="DN25" i="5"/>
  <c r="DM25" i="5"/>
  <c r="DL25" i="5"/>
  <c r="DK25" i="5"/>
  <c r="DJ25" i="5"/>
  <c r="DI25" i="5"/>
  <c r="DV24" i="5"/>
  <c r="DE25" i="5"/>
  <c r="DD25" i="5"/>
  <c r="DB25" i="5"/>
  <c r="DA25" i="5"/>
  <c r="CY25" i="5"/>
  <c r="CX25" i="5"/>
  <c r="CW25" i="5"/>
  <c r="CV25" i="5"/>
  <c r="CU25" i="5"/>
  <c r="CT25" i="5"/>
  <c r="CS25" i="5"/>
  <c r="CR25" i="5"/>
  <c r="CQ25" i="5"/>
  <c r="CP25" i="5"/>
  <c r="DC24" i="5"/>
  <c r="CN25" i="5"/>
  <c r="CL25" i="5"/>
  <c r="CK25" i="5"/>
  <c r="CJ24" i="5"/>
  <c r="BK25" i="5"/>
  <c r="BJ25" i="5"/>
  <c r="BH25" i="5"/>
  <c r="BG25" i="5"/>
  <c r="BF25" i="5"/>
  <c r="BE25" i="5"/>
  <c r="BD25" i="5"/>
  <c r="BC25" i="5"/>
  <c r="BB25" i="5"/>
  <c r="BA25" i="5"/>
  <c r="AZ25" i="5"/>
  <c r="AY25" i="5"/>
  <c r="AX25" i="5"/>
  <c r="AW25" i="5"/>
  <c r="AV25" i="5"/>
  <c r="BI24" i="5"/>
  <c r="AR25" i="5"/>
  <c r="AQ25" i="5"/>
  <c r="AP24" i="5"/>
  <c r="DX24" i="5"/>
  <c r="DW24" i="5"/>
  <c r="DU24" i="5"/>
  <c r="DT24" i="5"/>
  <c r="DS24" i="5"/>
  <c r="DR24" i="5"/>
  <c r="DQ24" i="5"/>
  <c r="DP24" i="5"/>
  <c r="DO24" i="5"/>
  <c r="DN24" i="5"/>
  <c r="DM24" i="5"/>
  <c r="DL24" i="5"/>
  <c r="DK24" i="5"/>
  <c r="DJ24" i="5"/>
  <c r="DI24" i="5"/>
  <c r="DV23" i="5"/>
  <c r="DE24" i="5"/>
  <c r="DD24" i="5"/>
  <c r="DB24" i="5"/>
  <c r="DA24" i="5"/>
  <c r="CY24" i="5"/>
  <c r="CX24" i="5"/>
  <c r="CW24" i="5"/>
  <c r="CV24" i="5"/>
  <c r="CU24" i="5"/>
  <c r="CT24" i="5"/>
  <c r="CS24" i="5"/>
  <c r="CR24" i="5"/>
  <c r="CQ24" i="5"/>
  <c r="CP24" i="5"/>
  <c r="DC23" i="5"/>
  <c r="CL24" i="5"/>
  <c r="CK24" i="5"/>
  <c r="CJ23" i="5"/>
  <c r="BM24" i="5"/>
  <c r="BK24" i="5"/>
  <c r="BJ24" i="5"/>
  <c r="BH24" i="5"/>
  <c r="BG24" i="5"/>
  <c r="BF24" i="5"/>
  <c r="BE24" i="5"/>
  <c r="BD24" i="5"/>
  <c r="BC24" i="5"/>
  <c r="BB24" i="5"/>
  <c r="BA24" i="5"/>
  <c r="AZ24" i="5"/>
  <c r="AY24" i="5"/>
  <c r="AX24" i="5"/>
  <c r="AW24" i="5"/>
  <c r="AV24" i="5"/>
  <c r="BI23" i="5"/>
  <c r="AR24" i="5"/>
  <c r="AQ24" i="5"/>
  <c r="AP23" i="5"/>
  <c r="DX23" i="5"/>
  <c r="DW23" i="5"/>
  <c r="DU23" i="5"/>
  <c r="DT23" i="5"/>
  <c r="DS23" i="5"/>
  <c r="DR23" i="5"/>
  <c r="DQ23" i="5"/>
  <c r="DP23" i="5"/>
  <c r="DO23" i="5"/>
  <c r="DN23" i="5"/>
  <c r="DM23" i="5"/>
  <c r="DL23" i="5"/>
  <c r="DK23" i="5"/>
  <c r="DJ23" i="5"/>
  <c r="DI23" i="5"/>
  <c r="DV22" i="5"/>
  <c r="DE23" i="5"/>
  <c r="DD23" i="5"/>
  <c r="DB23" i="5"/>
  <c r="DA23" i="5"/>
  <c r="CY23" i="5"/>
  <c r="CX23" i="5"/>
  <c r="CW23" i="5"/>
  <c r="CV23" i="5"/>
  <c r="CU23" i="5"/>
  <c r="CT23" i="5"/>
  <c r="CS23" i="5"/>
  <c r="CR23" i="5"/>
  <c r="CQ23" i="5"/>
  <c r="CP23" i="5"/>
  <c r="DC22" i="5"/>
  <c r="CL23" i="5"/>
  <c r="CK23" i="5"/>
  <c r="CJ22" i="5"/>
  <c r="BM22" i="5"/>
  <c r="BK23" i="5"/>
  <c r="BJ23" i="5"/>
  <c r="BH23" i="5"/>
  <c r="BG23" i="5"/>
  <c r="BF23" i="5"/>
  <c r="BE23" i="5"/>
  <c r="BD23" i="5"/>
  <c r="BC23" i="5"/>
  <c r="BB23" i="5"/>
  <c r="BA23" i="5"/>
  <c r="AZ23" i="5"/>
  <c r="AY23" i="5"/>
  <c r="AX23" i="5"/>
  <c r="AW23" i="5"/>
  <c r="AV23" i="5"/>
  <c r="BI22" i="5"/>
  <c r="AR23" i="5"/>
  <c r="AQ23" i="5"/>
  <c r="AP22" i="5"/>
  <c r="S23" i="5"/>
  <c r="DX22" i="5"/>
  <c r="DW22" i="5"/>
  <c r="DU22" i="5"/>
  <c r="DT22" i="5"/>
  <c r="DS22" i="5"/>
  <c r="DR22" i="5"/>
  <c r="DQ22" i="5"/>
  <c r="DP22" i="5"/>
  <c r="DO22" i="5"/>
  <c r="DN22" i="5"/>
  <c r="DM22" i="5"/>
  <c r="DL22" i="5"/>
  <c r="DK22" i="5"/>
  <c r="DJ22" i="5"/>
  <c r="DI22" i="5"/>
  <c r="DV21" i="5"/>
  <c r="DE22" i="5"/>
  <c r="DD22" i="5"/>
  <c r="DB22" i="5"/>
  <c r="DA22" i="5"/>
  <c r="CY22" i="5"/>
  <c r="CX22" i="5"/>
  <c r="CW22" i="5"/>
  <c r="CV22" i="5"/>
  <c r="CU22" i="5"/>
  <c r="CT22" i="5"/>
  <c r="CS22" i="5"/>
  <c r="CR22" i="5"/>
  <c r="CQ22" i="5"/>
  <c r="CP22" i="5"/>
  <c r="DC21" i="5"/>
  <c r="CL22" i="5"/>
  <c r="CK22" i="5"/>
  <c r="CJ21" i="5"/>
  <c r="BK22" i="5"/>
  <c r="BJ22" i="5"/>
  <c r="BH22" i="5"/>
  <c r="BG22" i="5"/>
  <c r="BF22" i="5"/>
  <c r="BE22" i="5"/>
  <c r="BD22" i="5"/>
  <c r="BC22" i="5"/>
  <c r="BB22" i="5"/>
  <c r="BA22" i="5"/>
  <c r="AZ22" i="5"/>
  <c r="AY22" i="5"/>
  <c r="AX22" i="5"/>
  <c r="AW22" i="5"/>
  <c r="AV22" i="5"/>
  <c r="BI21" i="5"/>
  <c r="AR22" i="5"/>
  <c r="AQ22" i="5"/>
  <c r="AP21" i="5"/>
  <c r="DX21" i="5"/>
  <c r="DW21" i="5"/>
  <c r="DU21" i="5"/>
  <c r="DT21" i="5"/>
  <c r="DS21" i="5"/>
  <c r="DR21" i="5"/>
  <c r="DQ21" i="5"/>
  <c r="DP21" i="5"/>
  <c r="DO21" i="5"/>
  <c r="DN21" i="5"/>
  <c r="DM21" i="5"/>
  <c r="DL21" i="5"/>
  <c r="DK21" i="5"/>
  <c r="DJ21" i="5"/>
  <c r="DI21" i="5"/>
  <c r="DV20" i="5"/>
  <c r="DG20" i="5"/>
  <c r="DE21" i="5"/>
  <c r="DD21" i="5"/>
  <c r="DB21" i="5"/>
  <c r="DA21" i="5"/>
  <c r="CY21" i="5"/>
  <c r="CX21" i="5"/>
  <c r="CW21" i="5"/>
  <c r="CV21" i="5"/>
  <c r="CU21" i="5"/>
  <c r="CT21" i="5"/>
  <c r="CS21" i="5"/>
  <c r="CR21" i="5"/>
  <c r="CQ21" i="5"/>
  <c r="CP21" i="5"/>
  <c r="DC20" i="5"/>
  <c r="CN21" i="5"/>
  <c r="CL21" i="5"/>
  <c r="CK21" i="5"/>
  <c r="CJ20" i="5"/>
  <c r="BK21" i="5"/>
  <c r="BJ21" i="5"/>
  <c r="BH21" i="5"/>
  <c r="BG21" i="5"/>
  <c r="BF21" i="5"/>
  <c r="BE21" i="5"/>
  <c r="BD21" i="5"/>
  <c r="BC21" i="5"/>
  <c r="BB21" i="5"/>
  <c r="BA21" i="5"/>
  <c r="AZ21" i="5"/>
  <c r="AY21" i="5"/>
  <c r="AX21" i="5"/>
  <c r="AW21" i="5"/>
  <c r="AV21" i="5"/>
  <c r="BI20" i="5"/>
  <c r="AR21" i="5"/>
  <c r="AQ21" i="5"/>
  <c r="AP20" i="5"/>
  <c r="DX20" i="5"/>
  <c r="DW20" i="5"/>
  <c r="DU20" i="5"/>
  <c r="DT20" i="5"/>
  <c r="DS20" i="5"/>
  <c r="DR20" i="5"/>
  <c r="DQ20" i="5"/>
  <c r="DP20" i="5"/>
  <c r="DO20" i="5"/>
  <c r="DN20" i="5"/>
  <c r="DM20" i="5"/>
  <c r="DL20" i="5"/>
  <c r="DK20" i="5"/>
  <c r="DJ20" i="5"/>
  <c r="DI20" i="5"/>
  <c r="DV19" i="5"/>
  <c r="DE20" i="5"/>
  <c r="DD20" i="5"/>
  <c r="DB20" i="5"/>
  <c r="DA20" i="5"/>
  <c r="CY20" i="5"/>
  <c r="CX20" i="5"/>
  <c r="CW20" i="5"/>
  <c r="CV20" i="5"/>
  <c r="CU20" i="5"/>
  <c r="CT20" i="5"/>
  <c r="CS20" i="5"/>
  <c r="CR20" i="5"/>
  <c r="CQ20" i="5"/>
  <c r="CP20" i="5"/>
  <c r="DC19" i="5"/>
  <c r="CL20" i="5"/>
  <c r="CK20" i="5"/>
  <c r="CJ19" i="5"/>
  <c r="BK20" i="5"/>
  <c r="BJ20" i="5"/>
  <c r="BH20" i="5"/>
  <c r="BG20" i="5"/>
  <c r="BF20" i="5"/>
  <c r="BE20" i="5"/>
  <c r="BD20" i="5"/>
  <c r="BC20" i="5"/>
  <c r="BB20" i="5"/>
  <c r="BA20" i="5"/>
  <c r="AZ20" i="5"/>
  <c r="AY20" i="5"/>
  <c r="AX20" i="5"/>
  <c r="AW20" i="5"/>
  <c r="AV20" i="5"/>
  <c r="BI19" i="5"/>
  <c r="AT20" i="5"/>
  <c r="AR20" i="5"/>
  <c r="AQ20" i="5"/>
  <c r="AP19" i="5"/>
  <c r="DX19" i="5"/>
  <c r="DW19" i="5"/>
  <c r="DU19" i="5"/>
  <c r="DT19" i="5"/>
  <c r="DS19" i="5"/>
  <c r="DR19" i="5"/>
  <c r="DQ19" i="5"/>
  <c r="DP19" i="5"/>
  <c r="DO19" i="5"/>
  <c r="DN19" i="5"/>
  <c r="DM19" i="5"/>
  <c r="DL19" i="5"/>
  <c r="DK19" i="5"/>
  <c r="DJ19" i="5"/>
  <c r="DI19" i="5"/>
  <c r="DV18" i="5"/>
  <c r="DE19" i="5"/>
  <c r="DD19" i="5"/>
  <c r="DB19" i="5"/>
  <c r="DA19" i="5"/>
  <c r="CY19" i="5"/>
  <c r="CX19" i="5"/>
  <c r="CW19" i="5"/>
  <c r="CV19" i="5"/>
  <c r="CU19" i="5"/>
  <c r="CT19" i="5"/>
  <c r="CS19" i="5"/>
  <c r="CR19" i="5"/>
  <c r="CQ19" i="5"/>
  <c r="CP19" i="5"/>
  <c r="DC18" i="5"/>
  <c r="CL19" i="5"/>
  <c r="CK19" i="5"/>
  <c r="CJ18" i="5"/>
  <c r="BK19" i="5"/>
  <c r="BJ19" i="5"/>
  <c r="BH19" i="5"/>
  <c r="BG19" i="5"/>
  <c r="BF19" i="5"/>
  <c r="BE19" i="5"/>
  <c r="BD19" i="5"/>
  <c r="BC19" i="5"/>
  <c r="BB19" i="5"/>
  <c r="BA19" i="5"/>
  <c r="AZ19" i="5"/>
  <c r="AY19" i="5"/>
  <c r="AX19" i="5"/>
  <c r="AW19" i="5"/>
  <c r="AV19" i="5"/>
  <c r="BI18" i="5"/>
  <c r="AT18" i="5"/>
  <c r="AR19" i="5"/>
  <c r="AQ19" i="5"/>
  <c r="AP18" i="5"/>
  <c r="Q19" i="5"/>
  <c r="P19" i="5"/>
  <c r="O19" i="5"/>
  <c r="N19" i="5"/>
  <c r="M19" i="5"/>
  <c r="L19" i="5"/>
  <c r="K19" i="5"/>
  <c r="J19" i="5"/>
  <c r="I19" i="5"/>
  <c r="H19" i="5"/>
  <c r="G19" i="5"/>
  <c r="F19" i="5"/>
  <c r="E19" i="5"/>
  <c r="D19" i="5"/>
  <c r="C19" i="5"/>
  <c r="B19" i="5"/>
  <c r="DX18" i="5"/>
  <c r="DW18" i="5"/>
  <c r="DU18" i="5"/>
  <c r="DT18" i="5"/>
  <c r="DS18" i="5"/>
  <c r="DR18" i="5"/>
  <c r="DQ18" i="5"/>
  <c r="DP18" i="5"/>
  <c r="DO18" i="5"/>
  <c r="DN18" i="5"/>
  <c r="DM18" i="5"/>
  <c r="DL18" i="5"/>
  <c r="DK18" i="5"/>
  <c r="DJ18" i="5"/>
  <c r="DI18" i="5"/>
  <c r="DV17" i="5"/>
  <c r="DG18" i="5"/>
  <c r="DE18" i="5"/>
  <c r="DD18" i="5"/>
  <c r="DB18" i="5"/>
  <c r="DA18" i="5"/>
  <c r="CY18" i="5"/>
  <c r="CX18" i="5"/>
  <c r="CW18" i="5"/>
  <c r="CV18" i="5"/>
  <c r="CU18" i="5"/>
  <c r="CT18" i="5"/>
  <c r="CS18" i="5"/>
  <c r="CR18" i="5"/>
  <c r="CQ18" i="5"/>
  <c r="CP18" i="5"/>
  <c r="DC17" i="5"/>
  <c r="CL18" i="5"/>
  <c r="CK18" i="5"/>
  <c r="CJ17" i="5"/>
  <c r="BK18" i="5"/>
  <c r="BJ18" i="5"/>
  <c r="BH18" i="5"/>
  <c r="BG18" i="5"/>
  <c r="BF18" i="5"/>
  <c r="BE18" i="5"/>
  <c r="BD18" i="5"/>
  <c r="BC18" i="5"/>
  <c r="BB18" i="5"/>
  <c r="BA18" i="5"/>
  <c r="AZ18" i="5"/>
  <c r="AY18" i="5"/>
  <c r="AX18" i="5"/>
  <c r="AW18" i="5"/>
  <c r="AV18" i="5"/>
  <c r="BI17" i="5"/>
  <c r="AR18" i="5"/>
  <c r="AQ18" i="5"/>
  <c r="AP17" i="5"/>
  <c r="Q18" i="5"/>
  <c r="P18" i="5"/>
  <c r="O18" i="5"/>
  <c r="N18" i="5"/>
  <c r="M18" i="5"/>
  <c r="L18" i="5"/>
  <c r="K18" i="5"/>
  <c r="J18" i="5"/>
  <c r="I18" i="5"/>
  <c r="H18" i="5"/>
  <c r="G18" i="5"/>
  <c r="F18" i="5"/>
  <c r="E18" i="5"/>
  <c r="D18" i="5"/>
  <c r="C18" i="5"/>
  <c r="B18" i="5"/>
  <c r="DX17" i="5"/>
  <c r="DW17" i="5"/>
  <c r="DU17" i="5"/>
  <c r="DT17" i="5"/>
  <c r="DS17" i="5"/>
  <c r="DR17" i="5"/>
  <c r="DQ17" i="5"/>
  <c r="DP17" i="5"/>
  <c r="DO17" i="5"/>
  <c r="DN17" i="5"/>
  <c r="DM17" i="5"/>
  <c r="DL17" i="5"/>
  <c r="DK17" i="5"/>
  <c r="DJ17" i="5"/>
  <c r="DI17" i="5"/>
  <c r="DV16" i="5"/>
  <c r="DE17" i="5"/>
  <c r="DD17" i="5"/>
  <c r="DB17" i="5"/>
  <c r="DA17" i="5"/>
  <c r="CY17" i="5"/>
  <c r="CX17" i="5"/>
  <c r="CW17" i="5"/>
  <c r="CV17" i="5"/>
  <c r="CU17" i="5"/>
  <c r="CT17" i="5"/>
  <c r="CS17" i="5"/>
  <c r="CR17" i="5"/>
  <c r="CQ17" i="5"/>
  <c r="CP17" i="5"/>
  <c r="DC16" i="5"/>
  <c r="CL17" i="5"/>
  <c r="CK17" i="5"/>
  <c r="CJ16" i="5"/>
  <c r="BK17" i="5"/>
  <c r="BJ17" i="5"/>
  <c r="BH17" i="5"/>
  <c r="BG17" i="5"/>
  <c r="BF17" i="5"/>
  <c r="BE17" i="5"/>
  <c r="BD17" i="5"/>
  <c r="BC17" i="5"/>
  <c r="BB17" i="5"/>
  <c r="BA17" i="5"/>
  <c r="AZ17" i="5"/>
  <c r="AY17" i="5"/>
  <c r="AX17" i="5"/>
  <c r="AW17" i="5"/>
  <c r="AV17" i="5"/>
  <c r="BI16" i="5"/>
  <c r="AR17" i="5"/>
  <c r="AQ17" i="5"/>
  <c r="AP16" i="5"/>
  <c r="Q17" i="5"/>
  <c r="P17" i="5"/>
  <c r="O17" i="5"/>
  <c r="N17" i="5"/>
  <c r="M17" i="5"/>
  <c r="L17" i="5"/>
  <c r="K17" i="5"/>
  <c r="J17" i="5"/>
  <c r="I17" i="5"/>
  <c r="H17" i="5"/>
  <c r="G17" i="5"/>
  <c r="F17" i="5"/>
  <c r="E17" i="5"/>
  <c r="D17" i="5"/>
  <c r="C17" i="5"/>
  <c r="B17" i="5"/>
  <c r="DX16" i="5"/>
  <c r="DW16" i="5"/>
  <c r="DU16" i="5"/>
  <c r="DT16" i="5"/>
  <c r="DS16" i="5"/>
  <c r="DR16" i="5"/>
  <c r="DQ16" i="5"/>
  <c r="DP16" i="5"/>
  <c r="DO16" i="5"/>
  <c r="DN16" i="5"/>
  <c r="DM16" i="5"/>
  <c r="DL16" i="5"/>
  <c r="DK16" i="5"/>
  <c r="DJ16" i="5"/>
  <c r="DI16" i="5"/>
  <c r="DV15" i="5"/>
  <c r="DE16" i="5"/>
  <c r="DD16" i="5"/>
  <c r="DB16" i="5"/>
  <c r="DA16" i="5"/>
  <c r="CY16" i="5"/>
  <c r="CX16" i="5"/>
  <c r="CW16" i="5"/>
  <c r="CV16" i="5"/>
  <c r="CU16" i="5"/>
  <c r="CT16" i="5"/>
  <c r="CS16" i="5"/>
  <c r="CR16" i="5"/>
  <c r="CQ16" i="5"/>
  <c r="CP16" i="5"/>
  <c r="DC15" i="5"/>
  <c r="CL16" i="5"/>
  <c r="CK16" i="5"/>
  <c r="CJ15" i="5"/>
  <c r="BK16" i="5"/>
  <c r="BJ16" i="5"/>
  <c r="BH16" i="5"/>
  <c r="BG16" i="5"/>
  <c r="BF16" i="5"/>
  <c r="BE16" i="5"/>
  <c r="BD16" i="5"/>
  <c r="BC16" i="5"/>
  <c r="BB16" i="5"/>
  <c r="BA16" i="5"/>
  <c r="AZ16" i="5"/>
  <c r="AY16" i="5"/>
  <c r="AX16" i="5"/>
  <c r="AW16" i="5"/>
  <c r="AV16" i="5"/>
  <c r="BI15" i="5"/>
  <c r="AR16" i="5"/>
  <c r="AQ16" i="5"/>
  <c r="AP15" i="5"/>
  <c r="Q16" i="5"/>
  <c r="P16" i="5"/>
  <c r="O16" i="5"/>
  <c r="N16" i="5"/>
  <c r="M16" i="5"/>
  <c r="L16" i="5"/>
  <c r="K16" i="5"/>
  <c r="J16" i="5"/>
  <c r="I16" i="5"/>
  <c r="H16" i="5"/>
  <c r="G16" i="5"/>
  <c r="F16" i="5"/>
  <c r="E16" i="5"/>
  <c r="D16" i="5"/>
  <c r="C16" i="5"/>
  <c r="B16" i="5"/>
  <c r="DX15" i="5"/>
  <c r="DW15" i="5"/>
  <c r="DU15" i="5"/>
  <c r="DT15" i="5"/>
  <c r="DS15" i="5"/>
  <c r="DR15" i="5"/>
  <c r="DQ15" i="5"/>
  <c r="DP15" i="5"/>
  <c r="DO15" i="5"/>
  <c r="DN15" i="5"/>
  <c r="DM15" i="5"/>
  <c r="DL15" i="5"/>
  <c r="DK15" i="5"/>
  <c r="DJ15" i="5"/>
  <c r="DI15" i="5"/>
  <c r="DV14" i="5"/>
  <c r="DE15" i="5"/>
  <c r="DD15" i="5"/>
  <c r="DB15" i="5"/>
  <c r="DA15" i="5"/>
  <c r="CY15" i="5"/>
  <c r="CX15" i="5"/>
  <c r="CW15" i="5"/>
  <c r="CV15" i="5"/>
  <c r="CU15" i="5"/>
  <c r="CT15" i="5"/>
  <c r="CS15" i="5"/>
  <c r="CR15" i="5"/>
  <c r="CQ15" i="5"/>
  <c r="CP15" i="5"/>
  <c r="DC14" i="5"/>
  <c r="CL15" i="5"/>
  <c r="CK15" i="5"/>
  <c r="CJ14" i="5"/>
  <c r="BK15" i="5"/>
  <c r="BJ15" i="5"/>
  <c r="BH15" i="5"/>
  <c r="BG15" i="5"/>
  <c r="BF15" i="5"/>
  <c r="BE15" i="5"/>
  <c r="BD15" i="5"/>
  <c r="BC15" i="5"/>
  <c r="BB15" i="5"/>
  <c r="BA15" i="5"/>
  <c r="AZ15" i="5"/>
  <c r="AY15" i="5"/>
  <c r="AX15" i="5"/>
  <c r="AW15" i="5"/>
  <c r="AV15" i="5"/>
  <c r="BI14" i="5"/>
  <c r="AT14" i="5"/>
  <c r="AR15" i="5"/>
  <c r="AQ15" i="5"/>
  <c r="AP14" i="5"/>
  <c r="Q15" i="5"/>
  <c r="P15" i="5"/>
  <c r="O15" i="5"/>
  <c r="N15" i="5"/>
  <c r="M15" i="5"/>
  <c r="L15" i="5"/>
  <c r="K15" i="5"/>
  <c r="J15" i="5"/>
  <c r="I15" i="5"/>
  <c r="H15" i="5"/>
  <c r="G15" i="5"/>
  <c r="F15" i="5"/>
  <c r="E15" i="5"/>
  <c r="D15" i="5"/>
  <c r="C15" i="5"/>
  <c r="B15" i="5"/>
  <c r="DX14" i="5"/>
  <c r="DW14" i="5"/>
  <c r="DU14" i="5"/>
  <c r="DT14" i="5"/>
  <c r="DS14" i="5"/>
  <c r="DR14" i="5"/>
  <c r="DQ14" i="5"/>
  <c r="DP14" i="5"/>
  <c r="DO14" i="5"/>
  <c r="DN14" i="5"/>
  <c r="DM14" i="5"/>
  <c r="DL14" i="5"/>
  <c r="DK14" i="5"/>
  <c r="DJ14" i="5"/>
  <c r="DI14" i="5"/>
  <c r="DV13" i="5"/>
  <c r="DG13" i="5"/>
  <c r="DE14" i="5"/>
  <c r="DD14" i="5"/>
  <c r="DB14" i="5"/>
  <c r="DA14" i="5"/>
  <c r="CY14" i="5"/>
  <c r="CX14" i="5"/>
  <c r="CW14" i="5"/>
  <c r="CV14" i="5"/>
  <c r="CU14" i="5"/>
  <c r="CT14" i="5"/>
  <c r="CS14" i="5"/>
  <c r="CR14" i="5"/>
  <c r="CQ14" i="5"/>
  <c r="CP14" i="5"/>
  <c r="DC13" i="5"/>
  <c r="CL14" i="5"/>
  <c r="CK14" i="5"/>
  <c r="CJ13" i="5"/>
  <c r="BK14" i="5"/>
  <c r="BJ14" i="5"/>
  <c r="BH14" i="5"/>
  <c r="BG14" i="5"/>
  <c r="BF14" i="5"/>
  <c r="BE14" i="5"/>
  <c r="BD14" i="5"/>
  <c r="BC14" i="5"/>
  <c r="BB14" i="5"/>
  <c r="BA14" i="5"/>
  <c r="AZ14" i="5"/>
  <c r="AY14" i="5"/>
  <c r="AX14" i="5"/>
  <c r="AW14" i="5"/>
  <c r="AV14" i="5"/>
  <c r="BI13" i="5"/>
  <c r="AR14" i="5"/>
  <c r="AQ14" i="5"/>
  <c r="AP13" i="5"/>
  <c r="Q14" i="5"/>
  <c r="P14" i="5"/>
  <c r="O14" i="5"/>
  <c r="N14" i="5"/>
  <c r="M14" i="5"/>
  <c r="L14" i="5"/>
  <c r="K14" i="5"/>
  <c r="J14" i="5"/>
  <c r="I14" i="5"/>
  <c r="H14" i="5"/>
  <c r="G14" i="5"/>
  <c r="F14" i="5"/>
  <c r="E14" i="5"/>
  <c r="D14" i="5"/>
  <c r="C14" i="5"/>
  <c r="B14" i="5"/>
  <c r="DX13" i="5"/>
  <c r="DW13" i="5"/>
  <c r="DU13" i="5"/>
  <c r="DT13" i="5"/>
  <c r="DS13" i="5"/>
  <c r="DR13" i="5"/>
  <c r="DQ13" i="5"/>
  <c r="DP13" i="5"/>
  <c r="DO13" i="5"/>
  <c r="DN13" i="5"/>
  <c r="DM13" i="5"/>
  <c r="DL13" i="5"/>
  <c r="DK13" i="5"/>
  <c r="DJ13" i="5"/>
  <c r="DI13" i="5"/>
  <c r="DV12" i="5"/>
  <c r="DE13" i="5"/>
  <c r="DD13" i="5"/>
  <c r="DB13" i="5"/>
  <c r="DA13" i="5"/>
  <c r="CY13" i="5"/>
  <c r="CX13" i="5"/>
  <c r="CW13" i="5"/>
  <c r="CV13" i="5"/>
  <c r="CU13" i="5"/>
  <c r="CT13" i="5"/>
  <c r="CS13" i="5"/>
  <c r="CR13" i="5"/>
  <c r="CQ13" i="5"/>
  <c r="CP13" i="5"/>
  <c r="DC12" i="5"/>
  <c r="CN13" i="5"/>
  <c r="CL13" i="5"/>
  <c r="CK13" i="5"/>
  <c r="CJ12" i="5"/>
  <c r="BK13" i="5"/>
  <c r="BJ13" i="5"/>
  <c r="BH13" i="5"/>
  <c r="BG13" i="5"/>
  <c r="BF13" i="5"/>
  <c r="BE13" i="5"/>
  <c r="BD13" i="5"/>
  <c r="BC13" i="5"/>
  <c r="BB13" i="5"/>
  <c r="BA13" i="5"/>
  <c r="AZ13" i="5"/>
  <c r="AY13" i="5"/>
  <c r="AX13" i="5"/>
  <c r="AW13" i="5"/>
  <c r="AV13" i="5"/>
  <c r="BI12" i="5"/>
  <c r="AR13" i="5"/>
  <c r="AQ13" i="5"/>
  <c r="AP12" i="5"/>
  <c r="Q13" i="5"/>
  <c r="P13" i="5"/>
  <c r="O13" i="5"/>
  <c r="N13" i="5"/>
  <c r="M13" i="5"/>
  <c r="L13" i="5"/>
  <c r="K13" i="5"/>
  <c r="J13" i="5"/>
  <c r="I13" i="5"/>
  <c r="H13" i="5"/>
  <c r="G13" i="5"/>
  <c r="F13" i="5"/>
  <c r="E13" i="5"/>
  <c r="D13" i="5"/>
  <c r="C13" i="5"/>
  <c r="B13" i="5"/>
  <c r="DX12" i="5"/>
  <c r="DW12" i="5"/>
  <c r="DU12" i="5"/>
  <c r="DT12" i="5"/>
  <c r="DS12" i="5"/>
  <c r="DR12" i="5"/>
  <c r="DQ12" i="5"/>
  <c r="DP12" i="5"/>
  <c r="DO12" i="5"/>
  <c r="DN12" i="5"/>
  <c r="DM12" i="5"/>
  <c r="DL12" i="5"/>
  <c r="DK12" i="5"/>
  <c r="DJ12" i="5"/>
  <c r="DI12" i="5"/>
  <c r="DV11" i="5"/>
  <c r="DE12" i="5"/>
  <c r="DD12" i="5"/>
  <c r="DB12" i="5"/>
  <c r="DA12" i="5"/>
  <c r="CY12" i="5"/>
  <c r="CX12" i="5"/>
  <c r="CW12" i="5"/>
  <c r="CV12" i="5"/>
  <c r="CU12" i="5"/>
  <c r="CT12" i="5"/>
  <c r="CS12" i="5"/>
  <c r="CR12" i="5"/>
  <c r="CQ12" i="5"/>
  <c r="CP12" i="5"/>
  <c r="DC11" i="5"/>
  <c r="CL12" i="5"/>
  <c r="CK12" i="5"/>
  <c r="CJ11" i="5"/>
  <c r="BM11" i="5"/>
  <c r="BK12" i="5"/>
  <c r="BJ12" i="5"/>
  <c r="BH12" i="5"/>
  <c r="BG12" i="5"/>
  <c r="BF12" i="5"/>
  <c r="BE12" i="5"/>
  <c r="BD12" i="5"/>
  <c r="BC12" i="5"/>
  <c r="BB12" i="5"/>
  <c r="BA12" i="5"/>
  <c r="AZ12" i="5"/>
  <c r="AY12" i="5"/>
  <c r="AX12" i="5"/>
  <c r="AW12" i="5"/>
  <c r="AV12" i="5"/>
  <c r="BI11" i="5"/>
  <c r="AT11" i="5"/>
  <c r="AR12" i="5"/>
  <c r="AQ12" i="5"/>
  <c r="AP11" i="5"/>
  <c r="Q12" i="5"/>
  <c r="P12" i="5"/>
  <c r="O12" i="5"/>
  <c r="N12" i="5"/>
  <c r="M12" i="5"/>
  <c r="L12" i="5"/>
  <c r="K12" i="5"/>
  <c r="J12" i="5"/>
  <c r="I12" i="5"/>
  <c r="H12" i="5"/>
  <c r="G12" i="5"/>
  <c r="F12" i="5"/>
  <c r="E12" i="5"/>
  <c r="D12" i="5"/>
  <c r="C12" i="5"/>
  <c r="B12" i="5"/>
  <c r="DX11" i="5"/>
  <c r="DW11" i="5"/>
  <c r="DU11" i="5"/>
  <c r="DT11" i="5"/>
  <c r="DS11" i="5"/>
  <c r="DR11" i="5"/>
  <c r="DQ11" i="5"/>
  <c r="DP11" i="5"/>
  <c r="DO11" i="5"/>
  <c r="DN11" i="5"/>
  <c r="DM11" i="5"/>
  <c r="DL11" i="5"/>
  <c r="DK11" i="5"/>
  <c r="DJ11" i="5"/>
  <c r="DI11" i="5"/>
  <c r="DV10" i="5"/>
  <c r="DE11" i="5"/>
  <c r="DD11" i="5"/>
  <c r="DB11" i="5"/>
  <c r="DA11" i="5"/>
  <c r="CY11" i="5"/>
  <c r="CX11" i="5"/>
  <c r="CW11" i="5"/>
  <c r="CV11" i="5"/>
  <c r="CU11" i="5"/>
  <c r="CT11" i="5"/>
  <c r="CS11" i="5"/>
  <c r="CR11" i="5"/>
  <c r="CQ11" i="5"/>
  <c r="CP11" i="5"/>
  <c r="DC10" i="5"/>
  <c r="CL11" i="5"/>
  <c r="CK11" i="5"/>
  <c r="BK11" i="5"/>
  <c r="BJ11" i="5"/>
  <c r="BH11" i="5"/>
  <c r="BG11" i="5"/>
  <c r="BF11" i="5"/>
  <c r="BE11" i="5"/>
  <c r="BD11" i="5"/>
  <c r="BC11" i="5"/>
  <c r="BB11" i="5"/>
  <c r="BA11" i="5"/>
  <c r="AZ11" i="5"/>
  <c r="AY11" i="5"/>
  <c r="AX11" i="5"/>
  <c r="AW11" i="5"/>
  <c r="AV11" i="5"/>
  <c r="AR11" i="5"/>
  <c r="AQ11" i="5"/>
  <c r="Q11" i="5"/>
  <c r="P11" i="5"/>
  <c r="O11" i="5"/>
  <c r="N11" i="5"/>
  <c r="M11" i="5"/>
  <c r="L11" i="5"/>
  <c r="K11" i="5"/>
  <c r="J11" i="5"/>
  <c r="I11" i="5"/>
  <c r="H11" i="5"/>
  <c r="G11" i="5"/>
  <c r="F11" i="5"/>
  <c r="E11" i="5"/>
  <c r="D11" i="5"/>
  <c r="C11" i="5"/>
  <c r="B11" i="5"/>
  <c r="DX10" i="5"/>
  <c r="DW10" i="5"/>
  <c r="DU10" i="5"/>
  <c r="DT10" i="5"/>
  <c r="DS10" i="5"/>
  <c r="DR10" i="5"/>
  <c r="DQ10" i="5"/>
  <c r="DP10" i="5"/>
  <c r="DO10" i="5"/>
  <c r="DN10" i="5"/>
  <c r="DM10" i="5"/>
  <c r="DL10" i="5"/>
  <c r="DK10" i="5"/>
  <c r="DJ10" i="5"/>
  <c r="DI10" i="5"/>
  <c r="DE10" i="5"/>
  <c r="DD10" i="5"/>
  <c r="DB10" i="5"/>
  <c r="DA10" i="5"/>
  <c r="CY10" i="5"/>
  <c r="CX10" i="5"/>
  <c r="CW10" i="5"/>
  <c r="CV10" i="5"/>
  <c r="CU10" i="5"/>
  <c r="CT10" i="5"/>
  <c r="CS10" i="5"/>
  <c r="CR10" i="5"/>
  <c r="CQ10" i="5"/>
  <c r="CP10" i="5"/>
  <c r="CL10" i="5"/>
  <c r="CK10" i="5"/>
  <c r="J93" i="20"/>
  <c r="K93" i="20"/>
  <c r="I10" i="6"/>
  <c r="F14" i="6"/>
  <c r="G14" i="6"/>
  <c r="F17" i="6"/>
  <c r="G17" i="6"/>
  <c r="C13" i="44"/>
  <c r="C15" i="44"/>
  <c r="R93" i="6"/>
  <c r="C12" i="44"/>
  <c r="CH28" i="5"/>
  <c r="CH18" i="5"/>
  <c r="CH10" i="5"/>
  <c r="S15" i="5"/>
  <c r="CN17" i="5"/>
  <c r="I69" i="13"/>
  <c r="N68" i="13"/>
  <c r="Q69" i="13"/>
  <c r="M69" i="13"/>
  <c r="CH4" i="5"/>
  <c r="J23" i="20"/>
  <c r="K23" i="20"/>
  <c r="L23" i="20"/>
  <c r="M23" i="20"/>
  <c r="N23" i="20"/>
  <c r="O23" i="20"/>
  <c r="P23" i="20"/>
  <c r="Q23" i="20"/>
  <c r="R23" i="20"/>
  <c r="S23" i="20"/>
  <c r="T23" i="20"/>
  <c r="U23" i="20"/>
  <c r="V23" i="20"/>
  <c r="W23" i="20"/>
  <c r="X23" i="20"/>
  <c r="AT38" i="5"/>
  <c r="CG40" i="5"/>
  <c r="AN31" i="5"/>
  <c r="AN13" i="5"/>
  <c r="S22" i="5"/>
  <c r="DG10" i="5"/>
  <c r="CD19" i="5"/>
  <c r="BR13" i="5"/>
  <c r="S31" i="5"/>
  <c r="CN33" i="5"/>
  <c r="BM10" i="5"/>
  <c r="S29" i="5"/>
  <c r="M104" i="25"/>
  <c r="N104" i="25"/>
  <c r="O104" i="25"/>
  <c r="P104" i="25"/>
  <c r="Q104" i="25"/>
  <c r="R104" i="25"/>
  <c r="S104" i="25"/>
  <c r="T104" i="25"/>
  <c r="U104" i="25"/>
  <c r="V104" i="25"/>
  <c r="W104" i="25"/>
  <c r="X104" i="25"/>
  <c r="CD9" i="5"/>
  <c r="AJ37" i="5"/>
  <c r="AN3" i="5"/>
  <c r="AN38" i="5"/>
  <c r="AN36" i="5"/>
  <c r="AN34" i="5"/>
  <c r="AN32" i="5"/>
  <c r="AN30" i="5"/>
  <c r="AN28" i="5"/>
  <c r="BY21" i="5"/>
  <c r="DG19" i="5"/>
  <c r="AT29" i="5"/>
  <c r="DG31" i="5"/>
  <c r="BM33" i="5"/>
  <c r="S36" i="5"/>
  <c r="CN4" i="5"/>
  <c r="S6" i="5"/>
  <c r="AJ5" i="5"/>
  <c r="AN26" i="5"/>
  <c r="AN24" i="5"/>
  <c r="AN22" i="5"/>
  <c r="AN20" i="5"/>
  <c r="AN18" i="5"/>
  <c r="AN16" i="5"/>
  <c r="AN14" i="5"/>
  <c r="AN10" i="5"/>
  <c r="AN8" i="5"/>
  <c r="AN6" i="5"/>
  <c r="AE5" i="5"/>
  <c r="F68" i="13"/>
  <c r="N69" i="13"/>
  <c r="E66" i="13"/>
  <c r="M68" i="13"/>
  <c r="U68" i="13"/>
  <c r="O69" i="13"/>
  <c r="D68" i="13"/>
  <c r="L69" i="13"/>
  <c r="C66" i="13"/>
  <c r="C60" i="10"/>
  <c r="H67" i="13"/>
  <c r="S12" i="5"/>
  <c r="X36" i="5"/>
  <c r="X20" i="5"/>
  <c r="X16" i="5"/>
  <c r="AJ26" i="5"/>
  <c r="BR14" i="5"/>
  <c r="AJ34" i="5"/>
  <c r="BR9" i="5"/>
  <c r="CD25" i="5"/>
  <c r="BM19" i="5"/>
  <c r="X6" i="5"/>
  <c r="AJ16" i="5"/>
  <c r="BM16" i="5"/>
  <c r="CN34" i="5"/>
  <c r="BM39" i="5"/>
  <c r="CD14" i="5"/>
  <c r="AJ21" i="5"/>
  <c r="DG15" i="5"/>
  <c r="CN18" i="5"/>
  <c r="DG23" i="5"/>
  <c r="CN26" i="5"/>
  <c r="CN30" i="5"/>
  <c r="BM6" i="5"/>
  <c r="CN7" i="5"/>
  <c r="BR25" i="5"/>
  <c r="BR21" i="5"/>
  <c r="X32" i="5"/>
  <c r="AJ22" i="5"/>
  <c r="S11" i="5"/>
  <c r="CN14" i="5"/>
  <c r="DG14" i="5"/>
  <c r="BM17" i="5"/>
  <c r="CN22" i="5"/>
  <c r="DG22" i="5"/>
  <c r="BM25" i="5"/>
  <c r="DG38" i="5"/>
  <c r="BU40" i="5"/>
  <c r="AB40" i="5"/>
  <c r="C59" i="10"/>
  <c r="C18" i="10"/>
  <c r="AT12" i="5"/>
  <c r="DG24" i="5"/>
  <c r="BR17" i="5"/>
  <c r="AE29" i="5"/>
  <c r="AJ38" i="5"/>
  <c r="AT13" i="5"/>
  <c r="AT21" i="5"/>
  <c r="S28" i="5"/>
  <c r="AT28" i="5"/>
  <c r="BM32" i="5"/>
  <c r="AT37" i="5"/>
  <c r="DG4" i="5"/>
  <c r="BY5" i="5"/>
  <c r="X19" i="5"/>
  <c r="DG5" i="5"/>
  <c r="BM7" i="5"/>
  <c r="BR37" i="5"/>
  <c r="BR16" i="5"/>
  <c r="BR5" i="5"/>
  <c r="BY22" i="5"/>
  <c r="CD37" i="5"/>
  <c r="CD21" i="5"/>
  <c r="CD5" i="5"/>
  <c r="AE26" i="5"/>
  <c r="AJ33" i="5"/>
  <c r="AJ17" i="5"/>
  <c r="AJ8" i="5"/>
  <c r="AT39" i="5"/>
  <c r="BR12" i="5"/>
  <c r="CD33" i="5"/>
  <c r="CD17" i="5"/>
  <c r="X30" i="5"/>
  <c r="X28" i="5"/>
  <c r="AE22" i="5"/>
  <c r="AJ29" i="5"/>
  <c r="AJ24" i="5"/>
  <c r="AJ13" i="5"/>
  <c r="AN7" i="5"/>
  <c r="BM38" i="5"/>
  <c r="CN38" i="5"/>
  <c r="DG9" i="5"/>
  <c r="BR33" i="5"/>
  <c r="BR29" i="5"/>
  <c r="BR22" i="5"/>
  <c r="CD29" i="5"/>
  <c r="CH37" i="5"/>
  <c r="CH35" i="5"/>
  <c r="CH33" i="5"/>
  <c r="CH31" i="5"/>
  <c r="CH29" i="5"/>
  <c r="CH27" i="5"/>
  <c r="CH25" i="5"/>
  <c r="CH23" i="5"/>
  <c r="CH21" i="5"/>
  <c r="CH19" i="5"/>
  <c r="CH17" i="5"/>
  <c r="CH15" i="5"/>
  <c r="CH13" i="5"/>
  <c r="CH11" i="5"/>
  <c r="CH9" i="5"/>
  <c r="CH7" i="5"/>
  <c r="CH5" i="5"/>
  <c r="X3" i="5"/>
  <c r="X24" i="5"/>
  <c r="X8" i="5"/>
  <c r="AJ39" i="5"/>
  <c r="AJ25" i="5"/>
  <c r="AJ23" i="5"/>
  <c r="AJ9" i="5"/>
  <c r="AJ7" i="5"/>
  <c r="AT25" i="5"/>
  <c r="AT24" i="5"/>
  <c r="S19" i="5"/>
  <c r="S18" i="5"/>
  <c r="S20" i="5"/>
  <c r="BM27" i="5"/>
  <c r="DG27" i="5"/>
  <c r="AT33" i="5"/>
  <c r="BM36" i="5"/>
  <c r="BM37" i="5"/>
  <c r="AT6" i="5"/>
  <c r="BY12" i="5"/>
  <c r="BM12" i="5"/>
  <c r="BM13" i="5"/>
  <c r="DG29" i="5"/>
  <c r="DG35" i="5"/>
  <c r="AT8" i="5"/>
  <c r="AT7" i="5"/>
  <c r="CN8" i="5"/>
  <c r="DG8" i="5"/>
  <c r="AH40" i="5"/>
  <c r="AG40" i="5"/>
  <c r="BM28" i="5"/>
  <c r="BM29" i="5"/>
  <c r="DG11" i="5"/>
  <c r="AT17" i="5"/>
  <c r="AT16" i="5"/>
  <c r="BM20" i="5"/>
  <c r="BM21" i="5"/>
  <c r="S35" i="5"/>
  <c r="S34" i="5"/>
  <c r="CD13" i="5"/>
  <c r="CC40" i="5"/>
  <c r="CN39" i="5"/>
  <c r="AE20" i="5"/>
  <c r="S16" i="5"/>
  <c r="S24" i="5"/>
  <c r="S32" i="5"/>
  <c r="S5" i="5"/>
  <c r="BR4" i="5"/>
  <c r="BY36" i="5"/>
  <c r="X12" i="5"/>
  <c r="AE28" i="5"/>
  <c r="AN12" i="5"/>
  <c r="AL40" i="5"/>
  <c r="BR27" i="5"/>
  <c r="BR11" i="5"/>
  <c r="BY3" i="5"/>
  <c r="BY7" i="5"/>
  <c r="AE4" i="5"/>
  <c r="BY26" i="5"/>
  <c r="BY23" i="5"/>
  <c r="CD3" i="5"/>
  <c r="CD11" i="5"/>
  <c r="CH3" i="5"/>
  <c r="X33" i="5"/>
  <c r="X17" i="5"/>
  <c r="X4" i="5"/>
  <c r="AE27" i="5"/>
  <c r="AE11" i="5"/>
  <c r="AJ28" i="5"/>
  <c r="BY4" i="5"/>
  <c r="AE32" i="5"/>
  <c r="AE16" i="5"/>
  <c r="CD36" i="5"/>
  <c r="CD20" i="5"/>
  <c r="CD7" i="5"/>
  <c r="CH39" i="5"/>
  <c r="X29" i="5"/>
  <c r="X13" i="5"/>
  <c r="AE39" i="5"/>
  <c r="AE23" i="5"/>
  <c r="AE7" i="5"/>
  <c r="AJ32" i="5"/>
  <c r="AN29" i="5"/>
  <c r="AN21" i="5"/>
  <c r="C58" i="10"/>
  <c r="F13" i="6"/>
  <c r="G13" i="6"/>
  <c r="P67" i="13"/>
  <c r="M18" i="10"/>
  <c r="N18" i="10"/>
  <c r="C62" i="10"/>
  <c r="Q67" i="13"/>
  <c r="R53" i="13"/>
  <c r="S53" i="13"/>
  <c r="T53" i="13"/>
  <c r="U53" i="13"/>
  <c r="V53" i="13"/>
  <c r="M62" i="10"/>
  <c r="O18" i="10"/>
  <c r="S25" i="6"/>
  <c r="R67" i="13"/>
  <c r="P18" i="10"/>
  <c r="N62" i="10"/>
  <c r="S67" i="13"/>
  <c r="O62" i="10"/>
  <c r="T67" i="13"/>
  <c r="P62" i="10"/>
  <c r="Q18" i="10"/>
  <c r="U67" i="13"/>
  <c r="V67" i="13"/>
  <c r="Q62" i="10"/>
  <c r="AL4" i="8" a="1"/>
  <c r="AL4" i="8"/>
  <c r="S3" i="33"/>
  <c r="T4" i="33"/>
  <c r="C11" i="7" a="1"/>
  <c r="C11" i="7"/>
  <c r="U14" i="33"/>
  <c r="U13" i="33"/>
  <c r="U19" i="33"/>
  <c r="U24" i="33"/>
  <c r="U15" i="33"/>
  <c r="U37" i="33"/>
  <c r="U11" i="33"/>
  <c r="U18" i="33"/>
  <c r="S17" i="33"/>
  <c r="U17" i="33"/>
  <c r="S5" i="33"/>
  <c r="U5" i="33"/>
  <c r="S8" i="33"/>
  <c r="U8" i="33"/>
  <c r="U9" i="33"/>
  <c r="S9" i="33"/>
  <c r="S34" i="33"/>
  <c r="U34" i="33"/>
  <c r="U10" i="33"/>
  <c r="S29" i="33"/>
  <c r="U29" i="33"/>
  <c r="U20" i="33"/>
  <c r="S13" i="33"/>
  <c r="S10" i="33"/>
  <c r="U22" i="33"/>
  <c r="S22" i="33"/>
  <c r="T22" i="33"/>
  <c r="S35" i="33"/>
  <c r="T35" i="33"/>
  <c r="U35" i="33"/>
  <c r="U16" i="33"/>
  <c r="S16" i="33"/>
  <c r="U26" i="33"/>
  <c r="U38" i="33"/>
  <c r="U31" i="33"/>
  <c r="S38" i="33"/>
  <c r="T38" i="33"/>
  <c r="S31" i="33"/>
  <c r="U25" i="33"/>
  <c r="U23" i="33"/>
  <c r="U28" i="33"/>
  <c r="S24" i="33"/>
  <c r="S37" i="33"/>
  <c r="S14" i="33"/>
  <c r="T14" i="33"/>
  <c r="S25" i="33"/>
  <c r="T25" i="33"/>
  <c r="U7" i="33"/>
  <c r="U21" i="33"/>
  <c r="S27" i="33"/>
  <c r="U27" i="33"/>
  <c r="S23" i="33"/>
  <c r="T24" i="33"/>
  <c r="S18" i="33"/>
  <c r="T18" i="33"/>
  <c r="S6" i="33"/>
  <c r="T6" i="33"/>
  <c r="U6" i="33"/>
  <c r="U30" i="33"/>
  <c r="S30" i="33"/>
  <c r="U12" i="33"/>
  <c r="S28" i="33"/>
  <c r="T28" i="33"/>
  <c r="S20" i="33"/>
  <c r="T20" i="33"/>
  <c r="S21" i="33"/>
  <c r="T21" i="33"/>
  <c r="S4" i="33"/>
  <c r="U4" i="33"/>
  <c r="S12" i="33"/>
  <c r="U33" i="33"/>
  <c r="S33" i="33"/>
  <c r="S32" i="33"/>
  <c r="T32" i="33"/>
  <c r="U32" i="33"/>
  <c r="S15" i="33"/>
  <c r="T15" i="33"/>
  <c r="S7" i="33"/>
  <c r="T7" i="33"/>
  <c r="U36" i="33"/>
  <c r="S36" i="33"/>
  <c r="T37" i="33"/>
  <c r="V11" i="7"/>
  <c r="V15" i="7"/>
  <c r="I11" i="7"/>
  <c r="I15" i="7"/>
  <c r="K11" i="7"/>
  <c r="K15" i="7"/>
  <c r="M11" i="7"/>
  <c r="M15" i="7"/>
  <c r="O11" i="7"/>
  <c r="O15" i="7"/>
  <c r="P11" i="7"/>
  <c r="P15" i="7"/>
  <c r="J11" i="7"/>
  <c r="J15" i="7"/>
  <c r="T11" i="7"/>
  <c r="T15" i="7"/>
  <c r="R11" i="7"/>
  <c r="R15" i="7"/>
  <c r="E11" i="7"/>
  <c r="E15" i="7"/>
  <c r="G11" i="7"/>
  <c r="G15" i="7"/>
  <c r="N11" i="7"/>
  <c r="N15" i="7"/>
  <c r="D11" i="7"/>
  <c r="D15" i="7"/>
  <c r="S11" i="7"/>
  <c r="S15" i="7"/>
  <c r="F11" i="7"/>
  <c r="F15" i="7"/>
  <c r="Q11" i="7"/>
  <c r="Q15" i="7"/>
  <c r="L11" i="7"/>
  <c r="L15" i="7"/>
  <c r="U11" i="7"/>
  <c r="U15" i="7"/>
  <c r="H11" i="7"/>
  <c r="H15" i="7"/>
  <c r="S19" i="33"/>
  <c r="T19" i="33"/>
  <c r="T36" i="33"/>
  <c r="T23" i="33"/>
  <c r="T5" i="33"/>
  <c r="T29" i="33"/>
  <c r="T8" i="33"/>
  <c r="I103" i="25"/>
  <c r="I54" i="25"/>
  <c r="AE119" i="25"/>
  <c r="AA119" i="25"/>
  <c r="AF119" i="25"/>
  <c r="AB119" i="25"/>
  <c r="AG119" i="25"/>
  <c r="AC119" i="25"/>
  <c r="AH119" i="25"/>
  <c r="AH51" i="25"/>
  <c r="AD119" i="25"/>
  <c r="BR39" i="5"/>
  <c r="BR38" i="5"/>
  <c r="BR35" i="5"/>
  <c r="BR34" i="5"/>
  <c r="BR31" i="5"/>
  <c r="BR30" i="5"/>
  <c r="BR26" i="5"/>
  <c r="BR23" i="5"/>
  <c r="BR19" i="5"/>
  <c r="BR18" i="5"/>
  <c r="BR15" i="5"/>
  <c r="BR10" i="5"/>
  <c r="BW40" i="5"/>
  <c r="BY38" i="5"/>
  <c r="BY37" i="5"/>
  <c r="BY34" i="5"/>
  <c r="BY33" i="5"/>
  <c r="BY32" i="5"/>
  <c r="BY30" i="5"/>
  <c r="BY29" i="5"/>
  <c r="BY28" i="5"/>
  <c r="BY25" i="5"/>
  <c r="BY24" i="5"/>
  <c r="D60" i="50"/>
  <c r="C60" i="37"/>
  <c r="S39" i="5"/>
  <c r="D57" i="50"/>
  <c r="C57" i="37"/>
  <c r="BY20" i="5"/>
  <c r="BY18" i="5"/>
  <c r="BY17" i="5"/>
  <c r="BY16" i="5"/>
  <c r="BY14" i="5"/>
  <c r="BY13" i="5"/>
  <c r="BY10" i="5"/>
  <c r="BY9" i="5"/>
  <c r="BY8" i="5"/>
  <c r="BY6" i="5"/>
  <c r="CD39" i="5"/>
  <c r="CD38" i="5"/>
  <c r="CD35" i="5"/>
  <c r="CD34" i="5"/>
  <c r="CD31" i="5"/>
  <c r="CD30" i="5"/>
  <c r="CD27" i="5"/>
  <c r="CD26" i="5"/>
  <c r="CD23" i="5"/>
  <c r="CD22" i="5"/>
  <c r="CD18" i="5"/>
  <c r="CD15" i="5"/>
  <c r="CD10" i="5"/>
  <c r="CH38" i="5"/>
  <c r="CH36" i="5"/>
  <c r="CH34" i="5"/>
  <c r="CH32" i="5"/>
  <c r="CH30" i="5"/>
  <c r="CH26" i="5"/>
  <c r="CH24" i="5"/>
  <c r="CH22" i="5"/>
  <c r="CH20" i="5"/>
  <c r="CH16" i="5"/>
  <c r="CH14" i="5"/>
  <c r="CH12" i="5"/>
  <c r="CH8" i="5"/>
  <c r="CH6" i="5"/>
  <c r="X38" i="5"/>
  <c r="X37" i="5"/>
  <c r="X34" i="5"/>
  <c r="X26" i="5"/>
  <c r="X25" i="5"/>
  <c r="X22" i="5"/>
  <c r="X21" i="5"/>
  <c r="X18" i="5"/>
  <c r="X14" i="5"/>
  <c r="X10" i="5"/>
  <c r="X9" i="5"/>
  <c r="AE38" i="5"/>
  <c r="AE37" i="5"/>
  <c r="AE36" i="5"/>
  <c r="AE34" i="5"/>
  <c r="AE33" i="5"/>
  <c r="AE30" i="5"/>
  <c r="AE25" i="5"/>
  <c r="AE24" i="5"/>
  <c r="AE21" i="5"/>
  <c r="AE18" i="5"/>
  <c r="AE17" i="5"/>
  <c r="AE14" i="5"/>
  <c r="AE13" i="5"/>
  <c r="AE12" i="5"/>
  <c r="AE10" i="5"/>
  <c r="AE9" i="5"/>
  <c r="AE8" i="5"/>
  <c r="AJ35" i="5"/>
  <c r="AJ31" i="5"/>
  <c r="AJ30" i="5"/>
  <c r="AJ18" i="5"/>
  <c r="AJ14" i="5"/>
  <c r="AJ10" i="5"/>
  <c r="AJ6" i="5"/>
  <c r="C50" i="50"/>
  <c r="C27" i="10"/>
  <c r="C23" i="10"/>
  <c r="C18" i="37"/>
  <c r="D21" i="50"/>
  <c r="D21" i="37"/>
  <c r="J85" i="6"/>
  <c r="J81" i="6"/>
  <c r="C6" i="13"/>
  <c r="E52" i="51"/>
  <c r="F52" i="51"/>
  <c r="G52" i="51"/>
  <c r="C26" i="10"/>
  <c r="C22" i="10"/>
  <c r="D27" i="51"/>
  <c r="C21" i="37"/>
  <c r="D18" i="50"/>
  <c r="C45" i="37"/>
  <c r="D45" i="37"/>
  <c r="C4" i="44"/>
  <c r="D26" i="52"/>
  <c r="E26" i="52"/>
  <c r="F26" i="52"/>
  <c r="S4" i="5"/>
  <c r="V43" i="6"/>
  <c r="E51" i="51"/>
  <c r="F51" i="51"/>
  <c r="G51" i="51"/>
  <c r="H51" i="51"/>
  <c r="I51" i="51"/>
  <c r="J51" i="51"/>
  <c r="K51" i="51"/>
  <c r="L51" i="51"/>
  <c r="M51" i="51"/>
  <c r="N51" i="51"/>
  <c r="O51" i="51"/>
  <c r="P51" i="51"/>
  <c r="Q51" i="51"/>
  <c r="R51" i="51"/>
  <c r="S51" i="51"/>
  <c r="T51" i="51"/>
  <c r="U51" i="51"/>
  <c r="V51" i="51"/>
  <c r="W51" i="51"/>
  <c r="D26" i="51"/>
  <c r="D23" i="51"/>
  <c r="C20" i="37"/>
  <c r="D23" i="50"/>
  <c r="D23" i="37"/>
  <c r="D20" i="50"/>
  <c r="C48" i="37"/>
  <c r="D48" i="37"/>
  <c r="C7" i="44"/>
  <c r="C56" i="37"/>
  <c r="D24" i="52"/>
  <c r="X56" i="61"/>
  <c r="D56" i="61"/>
  <c r="U48" i="61"/>
  <c r="V48" i="61"/>
  <c r="W48" i="61"/>
  <c r="X48" i="61"/>
  <c r="D48" i="61"/>
  <c r="Y48" i="61"/>
  <c r="O36" i="61"/>
  <c r="L32" i="61"/>
  <c r="I27" i="61"/>
  <c r="J27" i="61"/>
  <c r="K27" i="61"/>
  <c r="L27" i="61"/>
  <c r="M27" i="61"/>
  <c r="N27" i="61"/>
  <c r="O27" i="61"/>
  <c r="P27" i="61"/>
  <c r="H24" i="61"/>
  <c r="J24" i="61"/>
  <c r="K24" i="61"/>
  <c r="L24" i="61"/>
  <c r="M24" i="61"/>
  <c r="N24" i="61"/>
  <c r="O24" i="61"/>
  <c r="P24" i="61"/>
  <c r="Q24" i="61"/>
  <c r="R24" i="61"/>
  <c r="S24" i="61"/>
  <c r="T24" i="61"/>
  <c r="U24" i="61"/>
  <c r="V24" i="61"/>
  <c r="W24" i="61"/>
  <c r="X24" i="61"/>
  <c r="V51" i="61"/>
  <c r="W51" i="61"/>
  <c r="X51" i="61"/>
  <c r="D26" i="61"/>
  <c r="A26" i="61"/>
  <c r="F59" i="61"/>
  <c r="D22" i="61"/>
  <c r="A22" i="61"/>
  <c r="D54" i="61"/>
  <c r="A54" i="61"/>
  <c r="D46" i="61"/>
  <c r="A46" i="61"/>
  <c r="D43" i="61"/>
  <c r="Y43" i="61"/>
  <c r="D40" i="61"/>
  <c r="Y40" i="61"/>
  <c r="D38" i="61"/>
  <c r="A38" i="61"/>
  <c r="D30" i="61"/>
  <c r="A30" i="61"/>
  <c r="H23" i="61"/>
  <c r="D47" i="61"/>
  <c r="Y47" i="61"/>
  <c r="R44" i="61"/>
  <c r="S44" i="61"/>
  <c r="T44" i="61"/>
  <c r="U44" i="61"/>
  <c r="V44" i="61"/>
  <c r="W44" i="61"/>
  <c r="X44" i="61"/>
  <c r="O35" i="61"/>
  <c r="L31" i="61"/>
  <c r="M31" i="61"/>
  <c r="N31" i="61"/>
  <c r="O31" i="61"/>
  <c r="P31" i="61"/>
  <c r="X55" i="61"/>
  <c r="Y55" i="61"/>
  <c r="V52" i="61"/>
  <c r="W52" i="61"/>
  <c r="X52" i="61"/>
  <c r="D50" i="61"/>
  <c r="A50" i="61"/>
  <c r="D42" i="61"/>
  <c r="A42" i="61"/>
  <c r="D39" i="61"/>
  <c r="Y39" i="61"/>
  <c r="D34" i="61"/>
  <c r="A34" i="61"/>
  <c r="I28" i="61"/>
  <c r="J28" i="61"/>
  <c r="K28" i="61"/>
  <c r="L28" i="61"/>
  <c r="M28" i="61"/>
  <c r="N28" i="61"/>
  <c r="O28" i="61"/>
  <c r="P28" i="61"/>
  <c r="X51" i="20"/>
  <c r="D51" i="20"/>
  <c r="A22" i="20"/>
  <c r="D22" i="20"/>
  <c r="A30" i="20"/>
  <c r="D30" i="20"/>
  <c r="A38" i="20"/>
  <c r="D38" i="20"/>
  <c r="R43" i="20"/>
  <c r="D43" i="20"/>
  <c r="Y43" i="20"/>
  <c r="I32" i="20"/>
  <c r="J32" i="20"/>
  <c r="K32" i="20"/>
  <c r="L32" i="20"/>
  <c r="M32" i="20"/>
  <c r="N32" i="20"/>
  <c r="O32" i="20"/>
  <c r="P32" i="20"/>
  <c r="Q32" i="20"/>
  <c r="R32" i="20"/>
  <c r="S32" i="20"/>
  <c r="T32" i="20"/>
  <c r="U32" i="20"/>
  <c r="V32" i="20"/>
  <c r="W32" i="20"/>
  <c r="X32" i="20"/>
  <c r="L36" i="20"/>
  <c r="M36" i="20"/>
  <c r="N36" i="20"/>
  <c r="O36" i="20"/>
  <c r="P36" i="20"/>
  <c r="Q36" i="20"/>
  <c r="R36" i="20"/>
  <c r="S36" i="20"/>
  <c r="T36" i="20"/>
  <c r="U36" i="20"/>
  <c r="V36" i="20"/>
  <c r="W36" i="20"/>
  <c r="X36" i="20"/>
  <c r="A26" i="20"/>
  <c r="D26" i="20"/>
  <c r="O39" i="20"/>
  <c r="P39" i="20"/>
  <c r="Q39" i="20"/>
  <c r="R39" i="20"/>
  <c r="S39" i="20"/>
  <c r="T39" i="20"/>
  <c r="U39" i="20"/>
  <c r="V39" i="20"/>
  <c r="W39" i="20"/>
  <c r="X39" i="20"/>
  <c r="X52" i="20"/>
  <c r="D52" i="20"/>
  <c r="X56" i="20"/>
  <c r="D56" i="20"/>
  <c r="I28" i="20"/>
  <c r="J28" i="20"/>
  <c r="K28" i="20"/>
  <c r="L28" i="20"/>
  <c r="M28" i="20"/>
  <c r="N28" i="20"/>
  <c r="O28" i="20"/>
  <c r="P28" i="20"/>
  <c r="Q28" i="20"/>
  <c r="R28" i="20"/>
  <c r="S28" i="20"/>
  <c r="T28" i="20"/>
  <c r="U28" i="20"/>
  <c r="V28" i="20"/>
  <c r="W28" i="20"/>
  <c r="X28" i="20"/>
  <c r="D44" i="20"/>
  <c r="Y44" i="20"/>
  <c r="D54" i="20"/>
  <c r="A54" i="20"/>
  <c r="I27" i="20"/>
  <c r="J27" i="20"/>
  <c r="K27" i="20"/>
  <c r="L27" i="20"/>
  <c r="M27" i="20"/>
  <c r="N27" i="20"/>
  <c r="O27" i="20"/>
  <c r="P27" i="20"/>
  <c r="Q27" i="20"/>
  <c r="R27" i="20"/>
  <c r="S27" i="20"/>
  <c r="T27" i="20"/>
  <c r="U27" i="20"/>
  <c r="V27" i="20"/>
  <c r="W27" i="20"/>
  <c r="X27" i="20"/>
  <c r="D23" i="20"/>
  <c r="Y23" i="20"/>
  <c r="A34" i="20"/>
  <c r="D34" i="20"/>
  <c r="O40" i="20"/>
  <c r="P40" i="20"/>
  <c r="Q40" i="20"/>
  <c r="R40" i="20"/>
  <c r="S40" i="20"/>
  <c r="T40" i="20"/>
  <c r="U40" i="20"/>
  <c r="V40" i="20"/>
  <c r="W40" i="20"/>
  <c r="X40" i="20"/>
  <c r="A50" i="20"/>
  <c r="D50" i="20"/>
  <c r="Y55" i="20"/>
  <c r="A42" i="20"/>
  <c r="D42" i="20"/>
  <c r="I31" i="20"/>
  <c r="J31" i="20"/>
  <c r="K31" i="20"/>
  <c r="L31" i="20"/>
  <c r="M31" i="20"/>
  <c r="N31" i="20"/>
  <c r="O31" i="20"/>
  <c r="P31" i="20"/>
  <c r="Q31" i="20"/>
  <c r="R31" i="20"/>
  <c r="S31" i="20"/>
  <c r="T31" i="20"/>
  <c r="U31" i="20"/>
  <c r="V31" i="20"/>
  <c r="W31" i="20"/>
  <c r="X31" i="20"/>
  <c r="L35" i="20"/>
  <c r="M35" i="20"/>
  <c r="N35" i="20"/>
  <c r="O35" i="20"/>
  <c r="P35" i="20"/>
  <c r="Q35" i="20"/>
  <c r="R35" i="20"/>
  <c r="S35" i="20"/>
  <c r="T35" i="20"/>
  <c r="U35" i="20"/>
  <c r="V35" i="20"/>
  <c r="W35" i="20"/>
  <c r="X35" i="20"/>
  <c r="V48" i="20"/>
  <c r="W48" i="20"/>
  <c r="X48" i="20"/>
  <c r="V47" i="20"/>
  <c r="W47" i="20"/>
  <c r="X47" i="20"/>
  <c r="D55" i="50"/>
  <c r="C55" i="37"/>
  <c r="C64" i="50"/>
  <c r="D62" i="50"/>
  <c r="C62" i="37"/>
  <c r="E46" i="50"/>
  <c r="D46" i="37"/>
  <c r="C5" i="44"/>
  <c r="D50" i="50"/>
  <c r="E21" i="10"/>
  <c r="F21" i="51"/>
  <c r="F21" i="10"/>
  <c r="D59" i="50"/>
  <c r="C59" i="37"/>
  <c r="D58" i="50"/>
  <c r="C58" i="37"/>
  <c r="C30" i="10"/>
  <c r="C65" i="52"/>
  <c r="D65" i="52"/>
  <c r="DG12" i="5"/>
  <c r="AT15" i="5"/>
  <c r="CN15" i="5"/>
  <c r="S17" i="5"/>
  <c r="AT19" i="5"/>
  <c r="BM18" i="5"/>
  <c r="DG21" i="5"/>
  <c r="S21" i="5"/>
  <c r="BM23" i="5"/>
  <c r="DG25" i="5"/>
  <c r="S25" i="5"/>
  <c r="AT26" i="5"/>
  <c r="BM26" i="5"/>
  <c r="DG28" i="5"/>
  <c r="S30" i="5"/>
  <c r="BM31" i="5"/>
  <c r="CN31" i="5"/>
  <c r="S33" i="5"/>
  <c r="AT35" i="5"/>
  <c r="CN36" i="5"/>
  <c r="DG36" i="5"/>
  <c r="DG39" i="5"/>
  <c r="BY35" i="5"/>
  <c r="BY19" i="5"/>
  <c r="BT40" i="5"/>
  <c r="AJ27" i="5"/>
  <c r="AJ20" i="5"/>
  <c r="AJ19" i="5"/>
  <c r="AJ15" i="5"/>
  <c r="AJ12" i="5"/>
  <c r="AJ11" i="5"/>
  <c r="AJ4" i="5"/>
  <c r="AN39" i="5"/>
  <c r="AN37" i="5"/>
  <c r="AN35" i="5"/>
  <c r="AN33" i="5"/>
  <c r="AN27" i="5"/>
  <c r="AN25" i="5"/>
  <c r="AN23" i="5"/>
  <c r="AN19" i="5"/>
  <c r="AN17" i="5"/>
  <c r="AN15" i="5"/>
  <c r="AN11" i="5"/>
  <c r="AN9" i="5"/>
  <c r="AN5" i="5"/>
  <c r="V39" i="6"/>
  <c r="F25" i="51"/>
  <c r="F25" i="10"/>
  <c r="E22" i="50"/>
  <c r="E22" i="37"/>
  <c r="Q32" i="61"/>
  <c r="R32" i="61"/>
  <c r="S32" i="61"/>
  <c r="M32" i="61"/>
  <c r="N32" i="61"/>
  <c r="O32" i="61"/>
  <c r="P32" i="61"/>
  <c r="K83" i="61"/>
  <c r="L83" i="61"/>
  <c r="M83" i="61"/>
  <c r="N83" i="61"/>
  <c r="O83" i="61"/>
  <c r="P83" i="61"/>
  <c r="Q83" i="61"/>
  <c r="R83" i="61"/>
  <c r="S83" i="61"/>
  <c r="T83" i="61"/>
  <c r="U83" i="61"/>
  <c r="V83" i="61"/>
  <c r="W83" i="61"/>
  <c r="X83" i="61"/>
  <c r="J80" i="61"/>
  <c r="K80" i="61"/>
  <c r="L80" i="61"/>
  <c r="M80" i="61"/>
  <c r="N80" i="61"/>
  <c r="O80" i="61"/>
  <c r="P80" i="61"/>
  <c r="Q80" i="61"/>
  <c r="R80" i="61"/>
  <c r="S80" i="61"/>
  <c r="T80" i="61"/>
  <c r="U80" i="61"/>
  <c r="V80" i="61"/>
  <c r="W80" i="61"/>
  <c r="X80" i="61"/>
  <c r="Q31" i="61"/>
  <c r="R31" i="61"/>
  <c r="S31" i="61"/>
  <c r="X31" i="61"/>
  <c r="T39" i="56"/>
  <c r="U39" i="56"/>
  <c r="V39" i="56"/>
  <c r="W39" i="56"/>
  <c r="X39" i="56"/>
  <c r="T81" i="56"/>
  <c r="U81" i="56"/>
  <c r="V81" i="56"/>
  <c r="W81" i="56"/>
  <c r="X81" i="56"/>
  <c r="W88" i="56"/>
  <c r="X88" i="56"/>
  <c r="M72" i="56"/>
  <c r="O72" i="56"/>
  <c r="M69" i="56"/>
  <c r="I92" i="56"/>
  <c r="W89" i="56"/>
  <c r="X89" i="56"/>
  <c r="P77" i="56"/>
  <c r="Q77" i="56"/>
  <c r="R77" i="56"/>
  <c r="S77" i="56"/>
  <c r="T77" i="56"/>
  <c r="U77" i="56"/>
  <c r="V77" i="56"/>
  <c r="W77" i="56"/>
  <c r="X77" i="56"/>
  <c r="M68" i="56"/>
  <c r="P68" i="56"/>
  <c r="Q68" i="56"/>
  <c r="R68" i="56"/>
  <c r="S68" i="56"/>
  <c r="T68" i="56"/>
  <c r="U68" i="56"/>
  <c r="V68" i="56"/>
  <c r="W68" i="56"/>
  <c r="X68" i="56"/>
  <c r="P32" i="56"/>
  <c r="Q32" i="56"/>
  <c r="R32" i="56"/>
  <c r="S32" i="56"/>
  <c r="T32" i="56"/>
  <c r="U32" i="56"/>
  <c r="V32" i="56"/>
  <c r="W32" i="56"/>
  <c r="T35" i="56"/>
  <c r="K64" i="56"/>
  <c r="L64" i="56"/>
  <c r="M64" i="56"/>
  <c r="N64" i="56"/>
  <c r="O64" i="56"/>
  <c r="P64" i="56"/>
  <c r="Q64" i="56"/>
  <c r="R64" i="56"/>
  <c r="S64" i="56"/>
  <c r="T64" i="56"/>
  <c r="U64" i="56"/>
  <c r="V64" i="56"/>
  <c r="W64" i="56"/>
  <c r="X64" i="56"/>
  <c r="P76" i="56"/>
  <c r="Q76" i="56"/>
  <c r="R76" i="56"/>
  <c r="S76" i="56"/>
  <c r="T76" i="56"/>
  <c r="U76" i="56"/>
  <c r="V76" i="56"/>
  <c r="W76" i="56"/>
  <c r="X76" i="56"/>
  <c r="W44" i="56"/>
  <c r="X44" i="56"/>
  <c r="K24" i="56"/>
  <c r="P31" i="56"/>
  <c r="Q31" i="56"/>
  <c r="R31" i="56"/>
  <c r="S31" i="56"/>
  <c r="X31" i="56"/>
  <c r="M73" i="56"/>
  <c r="W43" i="56"/>
  <c r="X43" i="56"/>
  <c r="M27" i="56"/>
  <c r="N27" i="56"/>
  <c r="O27" i="56"/>
  <c r="P27" i="56"/>
  <c r="Q27" i="56"/>
  <c r="R27" i="56"/>
  <c r="S27" i="56"/>
  <c r="T27" i="56"/>
  <c r="U27" i="56"/>
  <c r="V27" i="56"/>
  <c r="W27" i="56"/>
  <c r="X27" i="56"/>
  <c r="P69" i="56"/>
  <c r="Q69" i="56"/>
  <c r="R69" i="56"/>
  <c r="S69" i="56"/>
  <c r="T69" i="56"/>
  <c r="U69" i="56"/>
  <c r="V69" i="56"/>
  <c r="W69" i="56"/>
  <c r="X69" i="56"/>
  <c r="N69" i="56"/>
  <c r="O69" i="56"/>
  <c r="O73" i="56"/>
  <c r="P73" i="56"/>
  <c r="Q73" i="56"/>
  <c r="R73" i="56"/>
  <c r="S73" i="56"/>
  <c r="T73" i="56"/>
  <c r="U73" i="56"/>
  <c r="V73" i="56"/>
  <c r="W73" i="56"/>
  <c r="X73" i="56"/>
  <c r="N73" i="56"/>
  <c r="X36" i="56"/>
  <c r="T31" i="56"/>
  <c r="U31" i="56"/>
  <c r="V31" i="56"/>
  <c r="W31" i="56"/>
  <c r="N72" i="56"/>
  <c r="N68" i="56"/>
  <c r="O68" i="56"/>
  <c r="X32" i="56"/>
  <c r="J92" i="20"/>
  <c r="K92" i="20"/>
  <c r="K96" i="20"/>
  <c r="L96" i="20"/>
  <c r="M96" i="20"/>
  <c r="N96" i="20"/>
  <c r="O96" i="20"/>
  <c r="P96" i="20"/>
  <c r="Q96" i="20"/>
  <c r="R96" i="20"/>
  <c r="S96" i="20"/>
  <c r="T96" i="20"/>
  <c r="U96" i="20"/>
  <c r="V96" i="20"/>
  <c r="W96" i="20"/>
  <c r="X96" i="20"/>
  <c r="J96" i="20"/>
  <c r="J97" i="20"/>
  <c r="D30" i="37"/>
  <c r="E30" i="50"/>
  <c r="D37" i="50"/>
  <c r="T33" i="33"/>
  <c r="T34" i="33"/>
  <c r="I24" i="20"/>
  <c r="J24" i="20"/>
  <c r="K24" i="20"/>
  <c r="L24" i="20"/>
  <c r="M24" i="20"/>
  <c r="N24" i="20"/>
  <c r="O24" i="20"/>
  <c r="P24" i="20"/>
  <c r="Q24" i="20"/>
  <c r="R24" i="20"/>
  <c r="S24" i="20"/>
  <c r="T24" i="20"/>
  <c r="U24" i="20"/>
  <c r="V24" i="20"/>
  <c r="W24" i="20"/>
  <c r="X24" i="20"/>
  <c r="A18" i="42"/>
  <c r="K13" i="42"/>
  <c r="T9" i="33"/>
  <c r="D11" i="60" a="1"/>
  <c r="T10" i="33"/>
  <c r="AT4" i="5"/>
  <c r="AT5" i="5"/>
  <c r="BM5" i="5"/>
  <c r="BM4" i="5"/>
  <c r="CN5" i="5"/>
  <c r="CN6" i="5"/>
  <c r="DG6" i="5"/>
  <c r="DG7" i="5"/>
  <c r="S8" i="5"/>
  <c r="S7" i="5"/>
  <c r="BM9" i="5"/>
  <c r="BM8" i="5"/>
  <c r="CN10" i="5"/>
  <c r="CN9" i="5"/>
  <c r="S9" i="5"/>
  <c r="S10" i="5"/>
  <c r="AT9" i="5"/>
  <c r="AT10" i="5"/>
  <c r="W35" i="6"/>
  <c r="T16" i="33"/>
  <c r="T17" i="33"/>
  <c r="A15" i="7"/>
  <c r="T13" i="33"/>
  <c r="T12" i="33"/>
  <c r="D30" i="44" a="1"/>
  <c r="T30" i="33"/>
  <c r="T31" i="33"/>
  <c r="T27" i="33"/>
  <c r="G74" i="20"/>
  <c r="CH40" i="5"/>
  <c r="H66" i="13"/>
  <c r="I52" i="13"/>
  <c r="T13" i="42"/>
  <c r="T17" i="42"/>
  <c r="L13" i="42"/>
  <c r="D13" i="42"/>
  <c r="D17" i="42"/>
  <c r="F13" i="42"/>
  <c r="F17" i="42"/>
  <c r="R13" i="42"/>
  <c r="R17" i="42"/>
  <c r="O13" i="42"/>
  <c r="Q13" i="42"/>
  <c r="Q17" i="42"/>
  <c r="I13" i="42"/>
  <c r="I17" i="42"/>
  <c r="V13" i="42"/>
  <c r="V17" i="42"/>
  <c r="G13" i="42"/>
  <c r="P13" i="42"/>
  <c r="P17" i="42"/>
  <c r="H13" i="42"/>
  <c r="H17" i="42"/>
  <c r="S13" i="42"/>
  <c r="S17" i="42"/>
  <c r="J13" i="42"/>
  <c r="E13" i="42"/>
  <c r="E17" i="42"/>
  <c r="N13" i="42"/>
  <c r="N17" i="42"/>
  <c r="U13" i="42"/>
  <c r="U17" i="42"/>
  <c r="C13" i="42"/>
  <c r="M17" i="42"/>
  <c r="AN26" i="33"/>
  <c r="S26" i="33"/>
  <c r="T26" i="33"/>
  <c r="AN12" i="33"/>
  <c r="AN11" i="33"/>
  <c r="S11" i="33"/>
  <c r="T11" i="33"/>
  <c r="E33" i="37"/>
  <c r="F33" i="50"/>
  <c r="E9" i="37"/>
  <c r="D7" i="7"/>
  <c r="F9" i="50"/>
  <c r="D6" i="7"/>
  <c r="E8" i="37"/>
  <c r="F8" i="50"/>
  <c r="E80" i="20"/>
  <c r="E67" i="61"/>
  <c r="E11" i="61"/>
  <c r="E11" i="20"/>
  <c r="CN11" i="5"/>
  <c r="CN12" i="5"/>
  <c r="S14" i="5"/>
  <c r="S13" i="5"/>
  <c r="BM14" i="5"/>
  <c r="BM15" i="5"/>
  <c r="DG16" i="5"/>
  <c r="DG17" i="5"/>
  <c r="CN20" i="5"/>
  <c r="CN19" i="5"/>
  <c r="AT23" i="5"/>
  <c r="AT22" i="5"/>
  <c r="CN23" i="5"/>
  <c r="CN24" i="5"/>
  <c r="CN27" i="5"/>
  <c r="CN28" i="5"/>
  <c r="AT31" i="5"/>
  <c r="AT30" i="5"/>
  <c r="DG32" i="5"/>
  <c r="DG33" i="5"/>
  <c r="BM35" i="5"/>
  <c r="BM34" i="5"/>
  <c r="J24" i="25"/>
  <c r="K24" i="25"/>
  <c r="L24" i="25"/>
  <c r="M24" i="25"/>
  <c r="N24" i="25"/>
  <c r="O24" i="25"/>
  <c r="P24" i="25"/>
  <c r="Q24" i="25"/>
  <c r="R24" i="25"/>
  <c r="S24" i="25"/>
  <c r="T24" i="25"/>
  <c r="U24" i="25"/>
  <c r="V24" i="25"/>
  <c r="W24" i="25"/>
  <c r="X24" i="25"/>
  <c r="U2" i="24"/>
  <c r="AN14" i="33"/>
  <c r="AN15" i="33"/>
  <c r="E29" i="37"/>
  <c r="F29" i="50"/>
  <c r="F7" i="37"/>
  <c r="E5" i="7"/>
  <c r="E68" i="37"/>
  <c r="F68" i="50"/>
  <c r="X53" i="51"/>
  <c r="H59" i="10"/>
  <c r="I59" i="51"/>
  <c r="J57" i="51"/>
  <c r="I57" i="10"/>
  <c r="E40" i="51"/>
  <c r="D40" i="10"/>
  <c r="C66" i="10"/>
  <c r="D66" i="51"/>
  <c r="F16" i="6"/>
  <c r="G16" i="6"/>
  <c r="F15" i="6"/>
  <c r="G15" i="6"/>
  <c r="C13" i="60"/>
  <c r="C13" i="13"/>
  <c r="F9" i="6"/>
  <c r="G9" i="6"/>
  <c r="I9" i="6"/>
  <c r="E18" i="6"/>
  <c r="E20" i="6"/>
  <c r="BR3" i="5"/>
  <c r="BQ40" i="5"/>
  <c r="BP40" i="5"/>
  <c r="BR7" i="5"/>
  <c r="BR6" i="5"/>
  <c r="BO40" i="5"/>
  <c r="BY39" i="5"/>
  <c r="BY31" i="5"/>
  <c r="BY27" i="5"/>
  <c r="BY15" i="5"/>
  <c r="BY11" i="5"/>
  <c r="BX40" i="5"/>
  <c r="BV40" i="5"/>
  <c r="CB40" i="5"/>
  <c r="CA40" i="5"/>
  <c r="CD6" i="5"/>
  <c r="V40" i="5"/>
  <c r="U40" i="5"/>
  <c r="X5" i="5"/>
  <c r="W40" i="5"/>
  <c r="AC40" i="5"/>
  <c r="AE3" i="5"/>
  <c r="AE35" i="5"/>
  <c r="AE31" i="5"/>
  <c r="AE19" i="5"/>
  <c r="AE15" i="5"/>
  <c r="AD40" i="5"/>
  <c r="Z40" i="5"/>
  <c r="AA40" i="5"/>
  <c r="AE6" i="5"/>
  <c r="AI40" i="5"/>
  <c r="AJ40" i="5"/>
  <c r="AJ3" i="5"/>
  <c r="AM40" i="5"/>
  <c r="AN40" i="5"/>
  <c r="AN4" i="5"/>
  <c r="F67" i="13"/>
  <c r="E68" i="13"/>
  <c r="V68" i="13"/>
  <c r="T68" i="13"/>
  <c r="P68" i="13"/>
  <c r="J68" i="13"/>
  <c r="R69" i="13"/>
  <c r="C68" i="13"/>
  <c r="O68" i="13"/>
  <c r="C69" i="13"/>
  <c r="F66" i="13"/>
  <c r="H68" i="13"/>
  <c r="P69" i="13"/>
  <c r="D67" i="13"/>
  <c r="I68" i="13"/>
  <c r="R68" i="13"/>
  <c r="C67" i="13"/>
  <c r="L68" i="13"/>
  <c r="L67" i="13"/>
  <c r="O67" i="13"/>
  <c r="F69" i="13"/>
  <c r="T69" i="13"/>
  <c r="G68" i="13"/>
  <c r="Q68" i="13"/>
  <c r="G69" i="13"/>
  <c r="E67" i="13"/>
  <c r="D69" i="13"/>
  <c r="S69" i="13"/>
  <c r="M67" i="13"/>
  <c r="G67" i="13"/>
  <c r="J67" i="13"/>
  <c r="G66" i="13"/>
  <c r="E69" i="13"/>
  <c r="D66" i="13"/>
  <c r="N67" i="13"/>
  <c r="J69" i="13"/>
  <c r="V69" i="13"/>
  <c r="K68" i="13"/>
  <c r="S68" i="13"/>
  <c r="K69" i="13"/>
  <c r="I67" i="13"/>
  <c r="H69" i="13"/>
  <c r="U69" i="13"/>
  <c r="K67" i="13"/>
  <c r="AN35" i="33"/>
  <c r="AN32" i="33"/>
  <c r="AN31" i="33"/>
  <c r="AN6" i="33"/>
  <c r="C13" i="7" a="1"/>
  <c r="C12" i="42" a="1"/>
  <c r="G7" i="50"/>
  <c r="D6" i="37"/>
  <c r="C4" i="7"/>
  <c r="E6" i="50"/>
  <c r="E72" i="37"/>
  <c r="F72" i="50"/>
  <c r="D69" i="37"/>
  <c r="E69" i="50"/>
  <c r="D76" i="50"/>
  <c r="G16" i="51"/>
  <c r="F16" i="10"/>
  <c r="F18" i="51"/>
  <c r="F81" i="51"/>
  <c r="E81" i="10"/>
  <c r="C70" i="10"/>
  <c r="D70" i="51"/>
  <c r="D56" i="37"/>
  <c r="E56" i="50"/>
  <c r="D64" i="50"/>
  <c r="F23" i="6"/>
  <c r="AT27" i="5"/>
  <c r="CN16" i="5"/>
  <c r="C14" i="55"/>
  <c r="F93" i="6"/>
  <c r="C14" i="44"/>
  <c r="AN34" i="33"/>
  <c r="AN27" i="33"/>
  <c r="AN24" i="33"/>
  <c r="S39" i="33"/>
  <c r="T39" i="33"/>
  <c r="AG36" i="33"/>
  <c r="AG35" i="33"/>
  <c r="AG32" i="33"/>
  <c r="AG31" i="33"/>
  <c r="AG28" i="33"/>
  <c r="AG27" i="33"/>
  <c r="AG24" i="33"/>
  <c r="AG19" i="33"/>
  <c r="AG20" i="33"/>
  <c r="AG16" i="33"/>
  <c r="AG15" i="33"/>
  <c r="AG12" i="33"/>
  <c r="AG11" i="33"/>
  <c r="AG7" i="33"/>
  <c r="C12" i="7" a="1"/>
  <c r="C15" i="60"/>
  <c r="C15" i="13"/>
  <c r="D34" i="37"/>
  <c r="E34" i="50"/>
  <c r="D73" i="37"/>
  <c r="E73" i="50"/>
  <c r="E37" i="10"/>
  <c r="F37" i="51"/>
  <c r="E36" i="51"/>
  <c r="D36" i="10"/>
  <c r="C14" i="7" a="1"/>
  <c r="F35" i="50"/>
  <c r="E32" i="50"/>
  <c r="F31" i="50"/>
  <c r="E28" i="50"/>
  <c r="C7" i="7"/>
  <c r="D9" i="37"/>
  <c r="F74" i="50"/>
  <c r="E71" i="50"/>
  <c r="F70" i="50"/>
  <c r="E67" i="50"/>
  <c r="F13" i="10"/>
  <c r="G13" i="51"/>
  <c r="H60" i="51"/>
  <c r="G60" i="10"/>
  <c r="F84" i="51"/>
  <c r="E84" i="10"/>
  <c r="G80" i="51"/>
  <c r="F80" i="10"/>
  <c r="D55" i="51"/>
  <c r="E50" i="51"/>
  <c r="D50" i="10"/>
  <c r="C69" i="10"/>
  <c r="D69" i="51"/>
  <c r="C65" i="10"/>
  <c r="D65" i="51"/>
  <c r="D62" i="37"/>
  <c r="E62" i="50"/>
  <c r="E14" i="53"/>
  <c r="E18" i="53"/>
  <c r="G14" i="53"/>
  <c r="I14" i="53"/>
  <c r="I18" i="53"/>
  <c r="K14" i="53"/>
  <c r="K18" i="53"/>
  <c r="M14" i="53"/>
  <c r="M18" i="53"/>
  <c r="O14" i="53"/>
  <c r="Q14" i="53"/>
  <c r="Q18" i="53"/>
  <c r="S14" i="53"/>
  <c r="S18" i="53"/>
  <c r="U14" i="53"/>
  <c r="U18" i="53"/>
  <c r="C14" i="53"/>
  <c r="H14" i="53"/>
  <c r="H18" i="53"/>
  <c r="L14" i="53"/>
  <c r="L18" i="53"/>
  <c r="P14" i="53"/>
  <c r="P18" i="53"/>
  <c r="T14" i="53"/>
  <c r="T18" i="53"/>
  <c r="F14" i="53"/>
  <c r="F18" i="53"/>
  <c r="J14" i="53"/>
  <c r="J18" i="53"/>
  <c r="N14" i="53"/>
  <c r="N18" i="53"/>
  <c r="R14" i="53"/>
  <c r="R18" i="53"/>
  <c r="V14" i="53"/>
  <c r="V18" i="53"/>
  <c r="D14" i="53"/>
  <c r="D18" i="53"/>
  <c r="C11" i="53" a="1"/>
  <c r="H132" i="20"/>
  <c r="E7" i="37"/>
  <c r="D5" i="7"/>
  <c r="D8" i="37"/>
  <c r="C6" i="7"/>
  <c r="G14" i="51"/>
  <c r="F14" i="10"/>
  <c r="F39" i="51"/>
  <c r="E39" i="10"/>
  <c r="D38" i="10"/>
  <c r="E38" i="51"/>
  <c r="F35" i="51"/>
  <c r="E35" i="10"/>
  <c r="D42" i="51"/>
  <c r="C5" i="42"/>
  <c r="E7" i="51"/>
  <c r="D7" i="10"/>
  <c r="D11" i="51"/>
  <c r="H57" i="10"/>
  <c r="X57" i="51"/>
  <c r="F77" i="51"/>
  <c r="E77" i="10"/>
  <c r="E24" i="10"/>
  <c r="F24" i="51"/>
  <c r="D72" i="51"/>
  <c r="C72" i="10"/>
  <c r="D68" i="51"/>
  <c r="C68" i="10"/>
  <c r="D60" i="37"/>
  <c r="E60" i="50"/>
  <c r="C13" i="53" a="1"/>
  <c r="C12" i="53" a="1"/>
  <c r="C11" i="42" a="1"/>
  <c r="C14" i="13"/>
  <c r="D7" i="37"/>
  <c r="C5" i="7"/>
  <c r="F15" i="10"/>
  <c r="G15" i="51"/>
  <c r="D4" i="42"/>
  <c r="F6" i="51"/>
  <c r="H58" i="51"/>
  <c r="G62" i="51"/>
  <c r="G58" i="10"/>
  <c r="X52" i="51"/>
  <c r="H52" i="51"/>
  <c r="I52" i="51"/>
  <c r="J52" i="51"/>
  <c r="K52" i="51"/>
  <c r="L52" i="51"/>
  <c r="M52" i="51"/>
  <c r="N52" i="51"/>
  <c r="O52" i="51"/>
  <c r="P52" i="51"/>
  <c r="Q52" i="51"/>
  <c r="R52" i="51"/>
  <c r="S52" i="51"/>
  <c r="T52" i="51"/>
  <c r="U52" i="51"/>
  <c r="V52" i="51"/>
  <c r="W52" i="51"/>
  <c r="E28" i="10"/>
  <c r="F28" i="51"/>
  <c r="C71" i="10"/>
  <c r="D71" i="51"/>
  <c r="C67" i="10"/>
  <c r="D67" i="51"/>
  <c r="D58" i="37"/>
  <c r="E58" i="50"/>
  <c r="D9" i="10"/>
  <c r="G59" i="10"/>
  <c r="G57" i="10"/>
  <c r="D59" i="37"/>
  <c r="E59" i="50"/>
  <c r="D55" i="37"/>
  <c r="E55" i="50"/>
  <c r="F47" i="50"/>
  <c r="E47" i="37"/>
  <c r="D6" i="44"/>
  <c r="E45" i="37"/>
  <c r="F45" i="50"/>
  <c r="I16" i="59"/>
  <c r="I16" i="54"/>
  <c r="J16" i="52"/>
  <c r="F33" i="59"/>
  <c r="F33" i="54"/>
  <c r="G33" i="52"/>
  <c r="F8" i="59"/>
  <c r="F8" i="54"/>
  <c r="E6" i="53"/>
  <c r="G8" i="52"/>
  <c r="F82" i="59"/>
  <c r="F82" i="54"/>
  <c r="G82" i="52"/>
  <c r="E34" i="51"/>
  <c r="F33" i="51"/>
  <c r="F8" i="51"/>
  <c r="E9" i="51"/>
  <c r="E83" i="51"/>
  <c r="F82" i="51"/>
  <c r="E79" i="51"/>
  <c r="F78" i="51"/>
  <c r="D8" i="10"/>
  <c r="D28" i="10"/>
  <c r="D24" i="10"/>
  <c r="E26" i="51"/>
  <c r="E22" i="51"/>
  <c r="E82" i="10"/>
  <c r="E80" i="10"/>
  <c r="E78" i="10"/>
  <c r="D47" i="37"/>
  <c r="G40" i="59"/>
  <c r="G40" i="54"/>
  <c r="H40" i="52"/>
  <c r="G25" i="51"/>
  <c r="G21" i="51"/>
  <c r="D34" i="10"/>
  <c r="D42" i="10"/>
  <c r="E33" i="10"/>
  <c r="D81" i="10"/>
  <c r="D77" i="10"/>
  <c r="D86" i="10"/>
  <c r="E23" i="50"/>
  <c r="F22" i="50"/>
  <c r="E21" i="50"/>
  <c r="E19" i="50"/>
  <c r="E17" i="50"/>
  <c r="F16" i="50"/>
  <c r="D61" i="37"/>
  <c r="E61" i="50"/>
  <c r="D57" i="37"/>
  <c r="E57" i="50"/>
  <c r="F48" i="50"/>
  <c r="E48" i="37"/>
  <c r="D7" i="44"/>
  <c r="F37" i="59"/>
  <c r="F37" i="54"/>
  <c r="G37" i="52"/>
  <c r="G21" i="59"/>
  <c r="G21" i="54"/>
  <c r="H21" i="52"/>
  <c r="D86" i="51"/>
  <c r="D6" i="10"/>
  <c r="D26" i="10"/>
  <c r="D22" i="10"/>
  <c r="I14" i="59"/>
  <c r="I14" i="54"/>
  <c r="J14" i="52"/>
  <c r="G13" i="59"/>
  <c r="G13" i="54"/>
  <c r="H13" i="52"/>
  <c r="F36" i="59"/>
  <c r="F36" i="54"/>
  <c r="E34" i="59"/>
  <c r="E34" i="54"/>
  <c r="F34" i="52"/>
  <c r="F26" i="59"/>
  <c r="F26" i="54"/>
  <c r="G26" i="52"/>
  <c r="D24" i="59"/>
  <c r="D24" i="54"/>
  <c r="E24" i="52"/>
  <c r="E22" i="59"/>
  <c r="E22" i="54"/>
  <c r="F7" i="59"/>
  <c r="F7" i="54"/>
  <c r="E5" i="53"/>
  <c r="H59" i="59"/>
  <c r="H59" i="54"/>
  <c r="I59" i="52"/>
  <c r="H57" i="59"/>
  <c r="H57" i="54"/>
  <c r="I57" i="52"/>
  <c r="E83" i="59"/>
  <c r="E83" i="54"/>
  <c r="F83" i="52"/>
  <c r="G81" i="59"/>
  <c r="G81" i="54"/>
  <c r="H81" i="52"/>
  <c r="F77" i="59"/>
  <c r="F77" i="54"/>
  <c r="G77" i="52"/>
  <c r="C71" i="59"/>
  <c r="C71" i="54"/>
  <c r="D71" i="52"/>
  <c r="D68" i="59"/>
  <c r="D68" i="54"/>
  <c r="E68" i="52"/>
  <c r="E8" i="25"/>
  <c r="I14" i="25"/>
  <c r="I52" i="25"/>
  <c r="E4" i="56"/>
  <c r="G18" i="52"/>
  <c r="H14" i="59"/>
  <c r="H14" i="54"/>
  <c r="X14" i="52"/>
  <c r="D28" i="59"/>
  <c r="D28" i="54"/>
  <c r="E28" i="52"/>
  <c r="E26" i="59"/>
  <c r="E26" i="54"/>
  <c r="E23" i="59"/>
  <c r="E23" i="54"/>
  <c r="F23" i="52"/>
  <c r="G7" i="52"/>
  <c r="D6" i="59"/>
  <c r="D6" i="54"/>
  <c r="C4" i="53"/>
  <c r="E6" i="52"/>
  <c r="G59" i="59"/>
  <c r="G59" i="54"/>
  <c r="G57" i="59"/>
  <c r="G57" i="54"/>
  <c r="F81" i="59"/>
  <c r="F81" i="54"/>
  <c r="E46" i="37"/>
  <c r="D5" i="44"/>
  <c r="G15" i="59"/>
  <c r="G15" i="54"/>
  <c r="H15" i="52"/>
  <c r="D39" i="59"/>
  <c r="D39" i="54"/>
  <c r="E39" i="52"/>
  <c r="E37" i="59"/>
  <c r="E37" i="54"/>
  <c r="E27" i="59"/>
  <c r="E27" i="54"/>
  <c r="F27" i="52"/>
  <c r="F21" i="59"/>
  <c r="F21" i="54"/>
  <c r="D72" i="59"/>
  <c r="D72" i="54"/>
  <c r="E72" i="52"/>
  <c r="H16" i="59"/>
  <c r="H16" i="54"/>
  <c r="X16" i="52"/>
  <c r="F40" i="59"/>
  <c r="F40" i="54"/>
  <c r="E38" i="59"/>
  <c r="E38" i="54"/>
  <c r="F38" i="52"/>
  <c r="G36" i="52"/>
  <c r="D35" i="59"/>
  <c r="D35" i="54"/>
  <c r="E35" i="52"/>
  <c r="D42" i="52"/>
  <c r="E33" i="59"/>
  <c r="E33" i="54"/>
  <c r="E42" i="52"/>
  <c r="F22" i="52"/>
  <c r="E9" i="59"/>
  <c r="D7" i="53"/>
  <c r="E9" i="54"/>
  <c r="F9" i="52"/>
  <c r="E8" i="59"/>
  <c r="D6" i="53"/>
  <c r="E8" i="54"/>
  <c r="F60" i="59"/>
  <c r="F60" i="54"/>
  <c r="G60" i="52"/>
  <c r="F58" i="59"/>
  <c r="F58" i="54"/>
  <c r="G58" i="52"/>
  <c r="F62" i="52"/>
  <c r="D84" i="59"/>
  <c r="D84" i="54"/>
  <c r="E84" i="52"/>
  <c r="E82" i="59"/>
  <c r="E82" i="54"/>
  <c r="E78" i="59"/>
  <c r="E78" i="54"/>
  <c r="F78" i="52"/>
  <c r="D80" i="59"/>
  <c r="D80" i="54"/>
  <c r="E79" i="59"/>
  <c r="E79" i="54"/>
  <c r="C70" i="59"/>
  <c r="C70" i="54"/>
  <c r="C25" i="59"/>
  <c r="C25" i="54"/>
  <c r="D65" i="59"/>
  <c r="D65" i="54"/>
  <c r="E65" i="52"/>
  <c r="C53" i="59"/>
  <c r="C53" i="54"/>
  <c r="F15" i="59"/>
  <c r="F15" i="54"/>
  <c r="F13" i="59"/>
  <c r="F13" i="54"/>
  <c r="D38" i="59"/>
  <c r="D38" i="54"/>
  <c r="D34" i="59"/>
  <c r="D34" i="54"/>
  <c r="D27" i="59"/>
  <c r="D27" i="54"/>
  <c r="D23" i="59"/>
  <c r="D23" i="54"/>
  <c r="D9" i="59"/>
  <c r="D9" i="54"/>
  <c r="C7" i="53"/>
  <c r="D83" i="59"/>
  <c r="D83" i="54"/>
  <c r="D79" i="59"/>
  <c r="D79" i="54"/>
  <c r="C26" i="59"/>
  <c r="C26" i="54"/>
  <c r="C23" i="59"/>
  <c r="C23" i="54"/>
  <c r="C67" i="52"/>
  <c r="C65" i="59"/>
  <c r="C65" i="54"/>
  <c r="E52" i="59"/>
  <c r="D6" i="60"/>
  <c r="E52" i="54"/>
  <c r="D6" i="55"/>
  <c r="F52" i="52"/>
  <c r="D52" i="59"/>
  <c r="C6" i="60"/>
  <c r="D52" i="54"/>
  <c r="C6" i="55"/>
  <c r="C55" i="52"/>
  <c r="D86" i="52"/>
  <c r="G16" i="59"/>
  <c r="G16" i="54"/>
  <c r="G14" i="59"/>
  <c r="G14" i="54"/>
  <c r="E40" i="59"/>
  <c r="E40" i="54"/>
  <c r="D37" i="59"/>
  <c r="D37" i="54"/>
  <c r="E36" i="59"/>
  <c r="E36" i="54"/>
  <c r="D33" i="59"/>
  <c r="D42" i="59"/>
  <c r="D33" i="54"/>
  <c r="D26" i="59"/>
  <c r="D26" i="54"/>
  <c r="D22" i="59"/>
  <c r="D22" i="54"/>
  <c r="E21" i="59"/>
  <c r="E21" i="54"/>
  <c r="E7" i="59"/>
  <c r="D5" i="53"/>
  <c r="E7" i="54"/>
  <c r="D8" i="59"/>
  <c r="D8" i="54"/>
  <c r="C6" i="53"/>
  <c r="F59" i="59"/>
  <c r="F59" i="54"/>
  <c r="F57" i="59"/>
  <c r="F62" i="59"/>
  <c r="F57" i="54"/>
  <c r="F62" i="54"/>
  <c r="D82" i="59"/>
  <c r="D82" i="54"/>
  <c r="E81" i="59"/>
  <c r="E81" i="54"/>
  <c r="D78" i="59"/>
  <c r="D78" i="54"/>
  <c r="E77" i="59"/>
  <c r="E77" i="54"/>
  <c r="C72" i="59"/>
  <c r="C72" i="54"/>
  <c r="C27" i="59"/>
  <c r="C27" i="54"/>
  <c r="C68" i="59"/>
  <c r="C68" i="54"/>
  <c r="E51" i="59"/>
  <c r="D5" i="60"/>
  <c r="E51" i="54"/>
  <c r="D5" i="55"/>
  <c r="D51" i="59"/>
  <c r="C5" i="60"/>
  <c r="D51" i="54"/>
  <c r="C5" i="55"/>
  <c r="F16" i="59"/>
  <c r="F16" i="54"/>
  <c r="F14" i="59"/>
  <c r="F14" i="54"/>
  <c r="D40" i="59"/>
  <c r="D40" i="54"/>
  <c r="D36" i="59"/>
  <c r="D36" i="54"/>
  <c r="D25" i="52"/>
  <c r="D30" i="52"/>
  <c r="D44" i="52"/>
  <c r="D21" i="59"/>
  <c r="D21" i="54"/>
  <c r="D7" i="59"/>
  <c r="D7" i="54"/>
  <c r="C5" i="53"/>
  <c r="D81" i="59"/>
  <c r="D81" i="54"/>
  <c r="E80" i="52"/>
  <c r="F79" i="52"/>
  <c r="D77" i="59"/>
  <c r="D86" i="59"/>
  <c r="D77" i="54"/>
  <c r="C28" i="59"/>
  <c r="C28" i="54"/>
  <c r="D70" i="52"/>
  <c r="C69" i="52"/>
  <c r="C24" i="59"/>
  <c r="C24" i="54"/>
  <c r="F51" i="52"/>
  <c r="D53" i="52"/>
  <c r="C51" i="59"/>
  <c r="C51" i="54"/>
  <c r="C66" i="52"/>
  <c r="D50" i="52"/>
  <c r="C22" i="54"/>
  <c r="V76" i="6"/>
  <c r="V88" i="6"/>
  <c r="V84" i="6"/>
  <c r="V80" i="6"/>
  <c r="C52" i="59"/>
  <c r="C52" i="54"/>
  <c r="C21" i="54"/>
  <c r="C50" i="54"/>
  <c r="N68" i="55"/>
  <c r="O54" i="55"/>
  <c r="P54" i="55"/>
  <c r="I52" i="55"/>
  <c r="H66" i="55"/>
  <c r="V78" i="6"/>
  <c r="V74" i="6"/>
  <c r="W74" i="6"/>
  <c r="V86" i="6"/>
  <c r="V82" i="6"/>
  <c r="D7" i="13"/>
  <c r="F53" i="10"/>
  <c r="U69" i="55"/>
  <c r="V57" i="55"/>
  <c r="D6" i="13"/>
  <c r="F52" i="10"/>
  <c r="O68" i="55"/>
  <c r="M68" i="55"/>
  <c r="K68" i="55"/>
  <c r="G68" i="55"/>
  <c r="C68" i="55"/>
  <c r="V69" i="55"/>
  <c r="T69" i="55"/>
  <c r="R69" i="55"/>
  <c r="N69" i="55"/>
  <c r="J69" i="55"/>
  <c r="F69" i="55"/>
  <c r="B69" i="55"/>
  <c r="V70" i="6"/>
  <c r="V64" i="6"/>
  <c r="V60" i="6"/>
  <c r="V56" i="6"/>
  <c r="V52" i="6"/>
  <c r="V48" i="6"/>
  <c r="J76" i="6"/>
  <c r="J70" i="6"/>
  <c r="J66" i="6"/>
  <c r="J88" i="6"/>
  <c r="J84" i="6"/>
  <c r="J80" i="6"/>
  <c r="J45" i="6"/>
  <c r="J41" i="6"/>
  <c r="J37" i="6"/>
  <c r="L67" i="55"/>
  <c r="H67" i="55"/>
  <c r="D67" i="55"/>
  <c r="J68" i="55"/>
  <c r="F68" i="55"/>
  <c r="Q69" i="55"/>
  <c r="M69" i="55"/>
  <c r="I69" i="55"/>
  <c r="H50" i="56"/>
  <c r="I50" i="56"/>
  <c r="V72" i="6"/>
  <c r="L24" i="56"/>
  <c r="M24" i="56"/>
  <c r="N24" i="56"/>
  <c r="O24" i="56"/>
  <c r="P24" i="56"/>
  <c r="Q24" i="56"/>
  <c r="R24" i="56"/>
  <c r="S24" i="56"/>
  <c r="T24" i="56"/>
  <c r="U24" i="56"/>
  <c r="V24" i="56"/>
  <c r="W24" i="56"/>
  <c r="X24" i="56"/>
  <c r="J73" i="6"/>
  <c r="J69" i="6"/>
  <c r="J65" i="6"/>
  <c r="J61" i="6"/>
  <c r="J57" i="6"/>
  <c r="J53" i="6"/>
  <c r="J49" i="6"/>
  <c r="V66" i="6"/>
  <c r="V62" i="6"/>
  <c r="V58" i="6"/>
  <c r="V54" i="6"/>
  <c r="V50" i="6"/>
  <c r="V46" i="6"/>
  <c r="J78" i="6"/>
  <c r="J72" i="6"/>
  <c r="J68" i="6"/>
  <c r="J64" i="6"/>
  <c r="J86" i="6"/>
  <c r="J82" i="6"/>
  <c r="J43" i="6"/>
  <c r="J39" i="6"/>
  <c r="J35" i="6"/>
  <c r="V68" i="6"/>
  <c r="D5" i="13"/>
  <c r="F51" i="10"/>
  <c r="J71" i="6"/>
  <c r="J67" i="6"/>
  <c r="J63" i="6"/>
  <c r="J59" i="6"/>
  <c r="J55" i="6"/>
  <c r="J51" i="6"/>
  <c r="J47" i="6"/>
  <c r="C42" i="59"/>
  <c r="C86" i="59"/>
  <c r="D62" i="59"/>
  <c r="U2" i="57"/>
  <c r="J96" i="56"/>
  <c r="I96" i="56"/>
  <c r="C11" i="59"/>
  <c r="M68" i="60"/>
  <c r="N54" i="60"/>
  <c r="O62" i="59"/>
  <c r="R62" i="59"/>
  <c r="S18" i="59"/>
  <c r="S62" i="59"/>
  <c r="H66" i="60"/>
  <c r="I52" i="60"/>
  <c r="U67" i="60"/>
  <c r="Q67" i="60"/>
  <c r="M67" i="60"/>
  <c r="I67" i="60"/>
  <c r="E67" i="60"/>
  <c r="K68" i="60"/>
  <c r="G68" i="60"/>
  <c r="C68" i="60"/>
  <c r="V69" i="60"/>
  <c r="T69" i="60"/>
  <c r="R69" i="60"/>
  <c r="N69" i="60"/>
  <c r="J69" i="60"/>
  <c r="F69" i="60"/>
  <c r="Q69" i="60"/>
  <c r="M69" i="60"/>
  <c r="I69" i="60"/>
  <c r="E69" i="60"/>
  <c r="B69" i="60"/>
  <c r="S67" i="60"/>
  <c r="O67" i="60"/>
  <c r="K67" i="60"/>
  <c r="G67" i="60"/>
  <c r="C67" i="60"/>
  <c r="I68" i="60"/>
  <c r="E68" i="60"/>
  <c r="U69" i="60"/>
  <c r="S69" i="60"/>
  <c r="P69" i="60"/>
  <c r="L69" i="60"/>
  <c r="H69" i="60"/>
  <c r="L79" i="61"/>
  <c r="M79" i="61"/>
  <c r="N79" i="61"/>
  <c r="O79" i="61"/>
  <c r="P79" i="61"/>
  <c r="Q79" i="61"/>
  <c r="R79" i="61"/>
  <c r="S79" i="61"/>
  <c r="T79" i="61"/>
  <c r="U79" i="61"/>
  <c r="V79" i="61"/>
  <c r="W79" i="61"/>
  <c r="X79" i="61"/>
  <c r="J79" i="61"/>
  <c r="K79" i="61"/>
  <c r="J23" i="61"/>
  <c r="K23" i="61"/>
  <c r="L23" i="61"/>
  <c r="M23" i="61"/>
  <c r="N23" i="61"/>
  <c r="O23" i="61"/>
  <c r="P23" i="61"/>
  <c r="Q23" i="61"/>
  <c r="R23" i="61"/>
  <c r="S23" i="61"/>
  <c r="T23" i="61"/>
  <c r="U23" i="61"/>
  <c r="V23" i="61"/>
  <c r="W23" i="61"/>
  <c r="X23" i="61"/>
  <c r="I23" i="61"/>
  <c r="D23" i="61"/>
  <c r="Y23" i="61"/>
  <c r="U2" i="62"/>
  <c r="S36" i="61"/>
  <c r="W36" i="61"/>
  <c r="P36" i="61"/>
  <c r="Q27" i="61"/>
  <c r="R27" i="61"/>
  <c r="S27" i="61"/>
  <c r="T27" i="61"/>
  <c r="U27" i="61"/>
  <c r="V27" i="61"/>
  <c r="W27" i="61"/>
  <c r="X27" i="61"/>
  <c r="I24" i="61"/>
  <c r="E115" i="61"/>
  <c r="D40" i="20"/>
  <c r="Y40" i="20"/>
  <c r="D24" i="20"/>
  <c r="Y24" i="20"/>
  <c r="D47" i="20"/>
  <c r="Y47" i="20"/>
  <c r="D48" i="20"/>
  <c r="Y48" i="20"/>
  <c r="D35" i="20"/>
  <c r="Y35" i="20"/>
  <c r="D31" i="20"/>
  <c r="Y31" i="20"/>
  <c r="D27" i="20"/>
  <c r="Y27" i="20"/>
  <c r="Y56" i="20"/>
  <c r="D39" i="20"/>
  <c r="Y39" i="20"/>
  <c r="D36" i="20"/>
  <c r="Y36" i="20"/>
  <c r="D32" i="20"/>
  <c r="Y32" i="20"/>
  <c r="Y51" i="20"/>
  <c r="C55" i="54"/>
  <c r="C50" i="37"/>
  <c r="E23" i="51"/>
  <c r="D23" i="10"/>
  <c r="D30" i="51"/>
  <c r="D18" i="37"/>
  <c r="E18" i="50"/>
  <c r="D25" i="50"/>
  <c r="D39" i="50"/>
  <c r="D20" i="37"/>
  <c r="E20" i="50"/>
  <c r="X51" i="51"/>
  <c r="E27" i="51"/>
  <c r="D27" i="10"/>
  <c r="Q28" i="61"/>
  <c r="R28" i="61"/>
  <c r="S28" i="61"/>
  <c r="T28" i="61"/>
  <c r="U28" i="61"/>
  <c r="V28" i="61"/>
  <c r="W28" i="61"/>
  <c r="X28" i="61"/>
  <c r="T31" i="61"/>
  <c r="U31" i="61"/>
  <c r="V31" i="61"/>
  <c r="W31" i="61"/>
  <c r="D24" i="61"/>
  <c r="Y24" i="61"/>
  <c r="D31" i="61"/>
  <c r="Y31" i="61"/>
  <c r="D44" i="61"/>
  <c r="Y44" i="61"/>
  <c r="D51" i="61"/>
  <c r="Y51" i="61"/>
  <c r="D28" i="61"/>
  <c r="Y28" i="61"/>
  <c r="D27" i="61"/>
  <c r="Y27" i="61"/>
  <c r="D52" i="61"/>
  <c r="Y52" i="61"/>
  <c r="Y56" i="61"/>
  <c r="P35" i="61"/>
  <c r="S35" i="61"/>
  <c r="W35" i="61"/>
  <c r="D28" i="20"/>
  <c r="Y28" i="20"/>
  <c r="Y52" i="20"/>
  <c r="K79" i="6"/>
  <c r="C55" i="59"/>
  <c r="X40" i="5"/>
  <c r="F46" i="50"/>
  <c r="E50" i="50"/>
  <c r="K46" i="6"/>
  <c r="W79" i="6"/>
  <c r="C30" i="59"/>
  <c r="K35" i="6"/>
  <c r="BS12" i="5"/>
  <c r="C30" i="54"/>
  <c r="AE40" i="5"/>
  <c r="C64" i="37"/>
  <c r="C4" i="8" a="1"/>
  <c r="X32" i="61"/>
  <c r="T32" i="61"/>
  <c r="U32" i="61"/>
  <c r="V32" i="61"/>
  <c r="W32" i="61"/>
  <c r="P72" i="56"/>
  <c r="Q72" i="56"/>
  <c r="R72" i="56"/>
  <c r="S72" i="56"/>
  <c r="T72" i="56"/>
  <c r="U72" i="56"/>
  <c r="V72" i="56"/>
  <c r="W72" i="56"/>
  <c r="X72" i="56"/>
  <c r="U35" i="56"/>
  <c r="V35" i="56"/>
  <c r="W35" i="56"/>
  <c r="X35" i="56"/>
  <c r="L48" i="6"/>
  <c r="L52" i="6"/>
  <c r="L56" i="6"/>
  <c r="L60" i="6"/>
  <c r="L64" i="6"/>
  <c r="L68" i="6"/>
  <c r="L72" i="6"/>
  <c r="L49" i="6"/>
  <c r="L53" i="6"/>
  <c r="L57" i="6"/>
  <c r="L61" i="6"/>
  <c r="L65" i="6"/>
  <c r="L69" i="6"/>
  <c r="L73" i="6"/>
  <c r="L46" i="6"/>
  <c r="L50" i="6"/>
  <c r="L54" i="6"/>
  <c r="L58" i="6"/>
  <c r="L62" i="6"/>
  <c r="L66" i="6"/>
  <c r="L70" i="6"/>
  <c r="L47" i="6"/>
  <c r="L51" i="6"/>
  <c r="L55" i="6"/>
  <c r="L59" i="6"/>
  <c r="L63" i="6"/>
  <c r="L67" i="6"/>
  <c r="L71" i="6"/>
  <c r="AI16" i="33"/>
  <c r="AI29" i="33"/>
  <c r="AI18" i="33"/>
  <c r="AI4" i="33"/>
  <c r="AI12" i="33"/>
  <c r="AI22" i="33"/>
  <c r="AI9" i="33"/>
  <c r="AF14" i="5"/>
  <c r="AF34" i="5"/>
  <c r="AI3" i="33"/>
  <c r="AI13" i="33"/>
  <c r="AI28" i="33"/>
  <c r="AI14" i="33"/>
  <c r="AI39" i="33"/>
  <c r="AI10" i="33"/>
  <c r="AF20" i="5"/>
  <c r="BZ25" i="5"/>
  <c r="BZ33" i="5"/>
  <c r="AF25" i="5"/>
  <c r="AF4" i="5"/>
  <c r="AI7" i="33"/>
  <c r="AI36" i="33"/>
  <c r="AI34" i="33"/>
  <c r="AI24" i="33"/>
  <c r="AI37" i="33"/>
  <c r="AI20" i="33"/>
  <c r="AI33" i="33"/>
  <c r="BZ14" i="5"/>
  <c r="AF29" i="5"/>
  <c r="BZ20" i="5"/>
  <c r="AF27" i="5"/>
  <c r="AF28" i="5"/>
  <c r="AF37" i="5"/>
  <c r="AI11" i="33"/>
  <c r="AI38" i="33"/>
  <c r="AI25" i="33"/>
  <c r="AI32" i="33"/>
  <c r="AI21" i="33"/>
  <c r="AI19" i="33"/>
  <c r="AF39" i="5"/>
  <c r="AI6" i="33"/>
  <c r="AI26" i="33"/>
  <c r="AF36" i="5"/>
  <c r="BZ35" i="5"/>
  <c r="AI8" i="33"/>
  <c r="AF9" i="5"/>
  <c r="AI17" i="33"/>
  <c r="BZ21" i="5"/>
  <c r="AF10" i="5"/>
  <c r="BZ12" i="5"/>
  <c r="AI30" i="33"/>
  <c r="BZ30" i="5"/>
  <c r="AI5" i="33"/>
  <c r="BZ7" i="5"/>
  <c r="BZ36" i="5"/>
  <c r="BZ24" i="5"/>
  <c r="BZ4" i="5"/>
  <c r="BZ23" i="5"/>
  <c r="AF32" i="5"/>
  <c r="BZ3" i="5"/>
  <c r="BZ26" i="5"/>
  <c r="BZ38" i="5"/>
  <c r="BZ29" i="5"/>
  <c r="BZ16" i="5"/>
  <c r="BZ10" i="5"/>
  <c r="AF33" i="5"/>
  <c r="AF21" i="5"/>
  <c r="AI35" i="33"/>
  <c r="AI23" i="33"/>
  <c r="BZ19" i="5"/>
  <c r="AF22" i="5"/>
  <c r="AF7" i="5"/>
  <c r="BZ37" i="5"/>
  <c r="BZ28" i="5"/>
  <c r="BZ9" i="5"/>
  <c r="AF13" i="5"/>
  <c r="BZ18" i="5"/>
  <c r="AF16" i="5"/>
  <c r="AF26" i="5"/>
  <c r="BZ5" i="5"/>
  <c r="AF5" i="5"/>
  <c r="BZ32" i="5"/>
  <c r="BZ13" i="5"/>
  <c r="BZ8" i="5"/>
  <c r="AF38" i="5"/>
  <c r="AF30" i="5"/>
  <c r="AF18" i="5"/>
  <c r="AF12" i="5"/>
  <c r="AF23" i="5"/>
  <c r="AI31" i="33"/>
  <c r="AI27" i="33"/>
  <c r="BZ34" i="5"/>
  <c r="BZ6" i="5"/>
  <c r="AF11" i="5"/>
  <c r="BZ22" i="5"/>
  <c r="BZ17" i="5"/>
  <c r="AF24" i="5"/>
  <c r="AF17" i="5"/>
  <c r="AF8" i="5"/>
  <c r="AI15" i="33"/>
  <c r="L82" i="6"/>
  <c r="L86" i="6"/>
  <c r="L74" i="6"/>
  <c r="L79" i="6"/>
  <c r="L83" i="6"/>
  <c r="L87" i="6"/>
  <c r="L75" i="6"/>
  <c r="L80" i="6"/>
  <c r="L84" i="6"/>
  <c r="L88" i="6"/>
  <c r="L81" i="6"/>
  <c r="L85" i="6"/>
  <c r="X86" i="6"/>
  <c r="CI21" i="5"/>
  <c r="AO28" i="5"/>
  <c r="AO12" i="5"/>
  <c r="AO14" i="5"/>
  <c r="AO22" i="5"/>
  <c r="AO30" i="5"/>
  <c r="AO36" i="5"/>
  <c r="AS6" i="33"/>
  <c r="AS22" i="33"/>
  <c r="AS38" i="33"/>
  <c r="AS28" i="33"/>
  <c r="AS13" i="33"/>
  <c r="AS7" i="33"/>
  <c r="AS23" i="33"/>
  <c r="AS39" i="33"/>
  <c r="AS36" i="33"/>
  <c r="AS33" i="33"/>
  <c r="CI25" i="5"/>
  <c r="CI37" i="5"/>
  <c r="AS14" i="33"/>
  <c r="AS30" i="33"/>
  <c r="AS12" i="33"/>
  <c r="AS3" i="33"/>
  <c r="AS29" i="33"/>
  <c r="AS15" i="33"/>
  <c r="AS31" i="33"/>
  <c r="AS16" i="33"/>
  <c r="AS17" i="33"/>
  <c r="CI23" i="5"/>
  <c r="AO6" i="5"/>
  <c r="AS26" i="33"/>
  <c r="AS32" i="33"/>
  <c r="AS11" i="33"/>
  <c r="AS4" i="33"/>
  <c r="AO23" i="5"/>
  <c r="AO9" i="5"/>
  <c r="CI17" i="5"/>
  <c r="CI5" i="5"/>
  <c r="CI20" i="5"/>
  <c r="AO35" i="5"/>
  <c r="AO15" i="5"/>
  <c r="AO38" i="5"/>
  <c r="CI39" i="5"/>
  <c r="CI26" i="5"/>
  <c r="CI8" i="5"/>
  <c r="AS34" i="33"/>
  <c r="AS5" i="33"/>
  <c r="AS19" i="33"/>
  <c r="AS24" i="33"/>
  <c r="AO39" i="5"/>
  <c r="AO33" i="5"/>
  <c r="CI13" i="5"/>
  <c r="CI34" i="5"/>
  <c r="CI16" i="5"/>
  <c r="CI29" i="5"/>
  <c r="AO16" i="5"/>
  <c r="CI33" i="5"/>
  <c r="AO3" i="5"/>
  <c r="AO26" i="5"/>
  <c r="AS10" i="33"/>
  <c r="AS8" i="33"/>
  <c r="AS21" i="33"/>
  <c r="AS27" i="33"/>
  <c r="AS9" i="33"/>
  <c r="AO34" i="5"/>
  <c r="AO18" i="5"/>
  <c r="CI9" i="5"/>
  <c r="AO25" i="5"/>
  <c r="AO8" i="5"/>
  <c r="AS37" i="33"/>
  <c r="AO32" i="5"/>
  <c r="AS35" i="33"/>
  <c r="AO17" i="5"/>
  <c r="CI32" i="5"/>
  <c r="AO21" i="5"/>
  <c r="CI7" i="5"/>
  <c r="AO31" i="5"/>
  <c r="AS20" i="33"/>
  <c r="CI14" i="5"/>
  <c r="AS18" i="33"/>
  <c r="AS25" i="33"/>
  <c r="AO24" i="5"/>
  <c r="AO10" i="5"/>
  <c r="AO7" i="5"/>
  <c r="AO20" i="5"/>
  <c r="CI19" i="5"/>
  <c r="CI18" i="5"/>
  <c r="CI28" i="5"/>
  <c r="CI22" i="5"/>
  <c r="AO11" i="5"/>
  <c r="CI36" i="5"/>
  <c r="AO13" i="5"/>
  <c r="CI3" i="5"/>
  <c r="CI27" i="5"/>
  <c r="CI4" i="5"/>
  <c r="CI15" i="5"/>
  <c r="CI12" i="5"/>
  <c r="AO37" i="5"/>
  <c r="AO5" i="5"/>
  <c r="CI30" i="5"/>
  <c r="AO29" i="5"/>
  <c r="CI35" i="5"/>
  <c r="CI31" i="5"/>
  <c r="CI38" i="5"/>
  <c r="CI6" i="5"/>
  <c r="AO27" i="5"/>
  <c r="CI11" i="5"/>
  <c r="CI10" i="5"/>
  <c r="CI24" i="5"/>
  <c r="AO19" i="5"/>
  <c r="D30" i="44"/>
  <c r="H30" i="44"/>
  <c r="L30" i="44"/>
  <c r="P30" i="44"/>
  <c r="T30" i="44"/>
  <c r="E30" i="44"/>
  <c r="I30" i="44"/>
  <c r="M30" i="44"/>
  <c r="Q30" i="44"/>
  <c r="U30" i="44"/>
  <c r="F30" i="44"/>
  <c r="J30" i="44"/>
  <c r="N30" i="44"/>
  <c r="R30" i="44"/>
  <c r="V30" i="44"/>
  <c r="G30" i="44"/>
  <c r="K30" i="44"/>
  <c r="O30" i="44"/>
  <c r="S30" i="44"/>
  <c r="X79" i="6"/>
  <c r="X83" i="6"/>
  <c r="X87" i="6"/>
  <c r="X80" i="6"/>
  <c r="X84" i="6"/>
  <c r="X88" i="6"/>
  <c r="X81" i="6"/>
  <c r="X85" i="6"/>
  <c r="X82" i="6"/>
  <c r="F11" i="60"/>
  <c r="J11" i="60"/>
  <c r="N11" i="60"/>
  <c r="R11" i="60"/>
  <c r="V11" i="60"/>
  <c r="D11" i="60"/>
  <c r="H11" i="60"/>
  <c r="L11" i="60"/>
  <c r="P11" i="60"/>
  <c r="T11" i="60"/>
  <c r="I11" i="60"/>
  <c r="Q11" i="60"/>
  <c r="G11" i="60"/>
  <c r="O11" i="60"/>
  <c r="E11" i="60"/>
  <c r="M11" i="60"/>
  <c r="U11" i="60"/>
  <c r="K11" i="60"/>
  <c r="S11" i="60"/>
  <c r="F4" i="8"/>
  <c r="J4" i="8"/>
  <c r="N4" i="8"/>
  <c r="R4" i="8"/>
  <c r="AC4" i="8"/>
  <c r="Y4" i="8"/>
  <c r="AI4" i="8"/>
  <c r="AK4" i="8"/>
  <c r="E4" i="8"/>
  <c r="I4" i="8"/>
  <c r="M4" i="8"/>
  <c r="U4" i="8"/>
  <c r="AF4" i="8"/>
  <c r="D4" i="8"/>
  <c r="H4" i="8"/>
  <c r="L4" i="8"/>
  <c r="P4" i="8"/>
  <c r="T4" i="8"/>
  <c r="AA4" i="8"/>
  <c r="W4" i="8"/>
  <c r="Q4" i="8"/>
  <c r="AB4" i="8"/>
  <c r="X4" i="8"/>
  <c r="AH4" i="8"/>
  <c r="AE4" i="8"/>
  <c r="AJ4" i="8"/>
  <c r="C4" i="8"/>
  <c r="S4" i="8"/>
  <c r="Z4" i="8"/>
  <c r="O4" i="8"/>
  <c r="G4" i="8"/>
  <c r="V4" i="8"/>
  <c r="K4" i="8"/>
  <c r="AG4" i="8"/>
  <c r="AD4" i="8"/>
  <c r="E5" i="13"/>
  <c r="G51" i="10"/>
  <c r="W46" i="6"/>
  <c r="B67" i="55"/>
  <c r="P68" i="55"/>
  <c r="Q54" i="55"/>
  <c r="D50" i="59"/>
  <c r="D50" i="54"/>
  <c r="D55" i="52"/>
  <c r="E50" i="52"/>
  <c r="F79" i="59"/>
  <c r="F79" i="54"/>
  <c r="G79" i="52"/>
  <c r="E65" i="59"/>
  <c r="E65" i="54"/>
  <c r="F65" i="52"/>
  <c r="G58" i="59"/>
  <c r="G62" i="59"/>
  <c r="G58" i="54"/>
  <c r="H58" i="52"/>
  <c r="G62" i="52"/>
  <c r="G60" i="59"/>
  <c r="G60" i="54"/>
  <c r="H60" i="52"/>
  <c r="H15" i="59"/>
  <c r="H15" i="54"/>
  <c r="I15" i="52"/>
  <c r="E6" i="59"/>
  <c r="E11" i="59"/>
  <c r="E6" i="54"/>
  <c r="E11" i="54"/>
  <c r="D4" i="53"/>
  <c r="E11" i="52"/>
  <c r="F6" i="52"/>
  <c r="G7" i="59"/>
  <c r="F5" i="53"/>
  <c r="G7" i="54"/>
  <c r="H7" i="52"/>
  <c r="E28" i="59"/>
  <c r="E28" i="54"/>
  <c r="F28" i="52"/>
  <c r="J52" i="25"/>
  <c r="K52" i="25"/>
  <c r="L52" i="25"/>
  <c r="M52" i="25"/>
  <c r="N52" i="25"/>
  <c r="O52" i="25"/>
  <c r="P52" i="25"/>
  <c r="Q52" i="25"/>
  <c r="R52" i="25"/>
  <c r="S52" i="25"/>
  <c r="T52" i="25"/>
  <c r="U52" i="25"/>
  <c r="V52" i="25"/>
  <c r="W52" i="25"/>
  <c r="X52" i="25"/>
  <c r="G77" i="59"/>
  <c r="G77" i="54"/>
  <c r="H77" i="52"/>
  <c r="G26" i="59"/>
  <c r="G26" i="54"/>
  <c r="H26" i="52"/>
  <c r="F34" i="59"/>
  <c r="F34" i="54"/>
  <c r="G34" i="52"/>
  <c r="J14" i="59"/>
  <c r="J14" i="54"/>
  <c r="D30" i="10"/>
  <c r="G37" i="59"/>
  <c r="G37" i="54"/>
  <c r="H37" i="52"/>
  <c r="E61" i="37"/>
  <c r="F61" i="50"/>
  <c r="E19" i="37"/>
  <c r="F19" i="50"/>
  <c r="F22" i="37"/>
  <c r="G22" i="50"/>
  <c r="F26" i="51"/>
  <c r="E26" i="10"/>
  <c r="E8" i="10"/>
  <c r="F8" i="10"/>
  <c r="G8" i="10"/>
  <c r="H8" i="10"/>
  <c r="I8" i="10"/>
  <c r="J8" i="10"/>
  <c r="K8" i="10"/>
  <c r="L8" i="10"/>
  <c r="M8" i="10"/>
  <c r="N8" i="10"/>
  <c r="O8" i="10"/>
  <c r="P8" i="10"/>
  <c r="Q8" i="10"/>
  <c r="R8" i="10"/>
  <c r="S8" i="10"/>
  <c r="T8" i="10"/>
  <c r="U8" i="10"/>
  <c r="V8" i="10"/>
  <c r="W8" i="10"/>
  <c r="F82" i="10"/>
  <c r="G82" i="51"/>
  <c r="F33" i="10"/>
  <c r="G33" i="51"/>
  <c r="F47" i="37"/>
  <c r="E6" i="44"/>
  <c r="G47" i="50"/>
  <c r="E12" i="53"/>
  <c r="G12" i="53"/>
  <c r="I12" i="53"/>
  <c r="K12" i="53"/>
  <c r="M12" i="53"/>
  <c r="O12" i="53"/>
  <c r="Q12" i="53"/>
  <c r="S12" i="53"/>
  <c r="U12" i="53"/>
  <c r="D12" i="53"/>
  <c r="C12" i="53"/>
  <c r="F12" i="53"/>
  <c r="H12" i="53"/>
  <c r="J12" i="53"/>
  <c r="L12" i="53"/>
  <c r="L16" i="53"/>
  <c r="N12" i="53"/>
  <c r="P12" i="53"/>
  <c r="R12" i="53"/>
  <c r="T12" i="53"/>
  <c r="T16" i="53"/>
  <c r="V12" i="53"/>
  <c r="D68" i="10"/>
  <c r="E68" i="51"/>
  <c r="G77" i="51"/>
  <c r="F77" i="10"/>
  <c r="D44" i="51"/>
  <c r="E38" i="10"/>
  <c r="F38" i="51"/>
  <c r="F39" i="10"/>
  <c r="G39" i="51"/>
  <c r="O18" i="53"/>
  <c r="G18" i="53"/>
  <c r="D65" i="10"/>
  <c r="E65" i="51"/>
  <c r="D74" i="51"/>
  <c r="E50" i="10"/>
  <c r="C4" i="13"/>
  <c r="C8" i="13"/>
  <c r="D55" i="10"/>
  <c r="E67" i="37"/>
  <c r="F67" i="50"/>
  <c r="E76" i="50"/>
  <c r="E32" i="37"/>
  <c r="F32" i="50"/>
  <c r="F37" i="10"/>
  <c r="G37" i="51"/>
  <c r="E73" i="37"/>
  <c r="F73" i="50"/>
  <c r="D70" i="10"/>
  <c r="E70" i="51"/>
  <c r="D76" i="37"/>
  <c r="E6" i="37"/>
  <c r="E11" i="37"/>
  <c r="D4" i="7"/>
  <c r="E11" i="50"/>
  <c r="F6" i="50"/>
  <c r="G7" i="37"/>
  <c r="F5" i="7"/>
  <c r="H7" i="50"/>
  <c r="B68" i="13"/>
  <c r="AO4" i="5"/>
  <c r="AF6" i="5"/>
  <c r="AF35" i="5"/>
  <c r="Y35" i="5"/>
  <c r="BZ11" i="5"/>
  <c r="BZ31" i="5"/>
  <c r="BZ39" i="5"/>
  <c r="D13" i="60"/>
  <c r="BY40" i="5"/>
  <c r="J17" i="42"/>
  <c r="G17" i="42"/>
  <c r="O17" i="42"/>
  <c r="L17" i="42"/>
  <c r="BS17" i="5"/>
  <c r="Y33" i="5"/>
  <c r="BS13" i="5"/>
  <c r="BS32" i="5"/>
  <c r="BS39" i="5"/>
  <c r="E30" i="37"/>
  <c r="F30" i="50"/>
  <c r="Y12" i="5"/>
  <c r="D11" i="55" a="1"/>
  <c r="BS27" i="5"/>
  <c r="B67" i="60"/>
  <c r="I66" i="60"/>
  <c r="J52" i="60"/>
  <c r="D53" i="59"/>
  <c r="C7" i="60"/>
  <c r="E53" i="52"/>
  <c r="D53" i="54"/>
  <c r="C7" i="55"/>
  <c r="C69" i="59"/>
  <c r="C69" i="54"/>
  <c r="D69" i="52"/>
  <c r="D86" i="54"/>
  <c r="E80" i="59"/>
  <c r="E80" i="54"/>
  <c r="F80" i="52"/>
  <c r="E86" i="52"/>
  <c r="G36" i="59"/>
  <c r="G36" i="54"/>
  <c r="H36" i="52"/>
  <c r="X16" i="59"/>
  <c r="X16" i="54"/>
  <c r="E39" i="59"/>
  <c r="E39" i="54"/>
  <c r="F39" i="52"/>
  <c r="E68" i="59"/>
  <c r="E68" i="54"/>
  <c r="F68" i="52"/>
  <c r="D71" i="59"/>
  <c r="D71" i="54"/>
  <c r="E71" i="52"/>
  <c r="E24" i="59"/>
  <c r="E24" i="54"/>
  <c r="F24" i="52"/>
  <c r="H13" i="59"/>
  <c r="H18" i="59"/>
  <c r="H13" i="54"/>
  <c r="H18" i="54"/>
  <c r="I13" i="52"/>
  <c r="H18" i="52"/>
  <c r="H21" i="59"/>
  <c r="H21" i="54"/>
  <c r="I21" i="52"/>
  <c r="G48" i="50"/>
  <c r="F48" i="37"/>
  <c r="E7" i="44"/>
  <c r="E17" i="37"/>
  <c r="F17" i="50"/>
  <c r="E25" i="50"/>
  <c r="F78" i="10"/>
  <c r="G78" i="51"/>
  <c r="E83" i="10"/>
  <c r="F83" i="51"/>
  <c r="E34" i="10"/>
  <c r="F34" i="51"/>
  <c r="E42" i="51"/>
  <c r="G45" i="50"/>
  <c r="F45" i="37"/>
  <c r="F50" i="50"/>
  <c r="E55" i="37"/>
  <c r="F55" i="50"/>
  <c r="E64" i="50"/>
  <c r="E78" i="50"/>
  <c r="G62" i="10"/>
  <c r="E58" i="37"/>
  <c r="F58" i="50"/>
  <c r="D71" i="10"/>
  <c r="E71" i="51"/>
  <c r="H58" i="10"/>
  <c r="I58" i="51"/>
  <c r="C13" i="53"/>
  <c r="F13" i="53"/>
  <c r="H13" i="53"/>
  <c r="J13" i="53"/>
  <c r="L13" i="53"/>
  <c r="L17" i="53"/>
  <c r="N13" i="53"/>
  <c r="P13" i="53"/>
  <c r="E13" i="53"/>
  <c r="G13" i="53"/>
  <c r="G17" i="53"/>
  <c r="I13" i="53"/>
  <c r="K13" i="53"/>
  <c r="M13" i="53"/>
  <c r="O13" i="53"/>
  <c r="O17" i="53"/>
  <c r="Q13" i="53"/>
  <c r="S13" i="53"/>
  <c r="U13" i="53"/>
  <c r="D13" i="53"/>
  <c r="D17" i="53"/>
  <c r="R13" i="53"/>
  <c r="V13" i="53"/>
  <c r="T13" i="53"/>
  <c r="F60" i="50"/>
  <c r="E60" i="37"/>
  <c r="E7" i="10"/>
  <c r="F7" i="10"/>
  <c r="G7" i="10"/>
  <c r="H7" i="10"/>
  <c r="I7" i="10"/>
  <c r="J7" i="10"/>
  <c r="K7" i="10"/>
  <c r="L7" i="10"/>
  <c r="M7" i="10"/>
  <c r="N7" i="10"/>
  <c r="O7" i="10"/>
  <c r="P7" i="10"/>
  <c r="Q7" i="10"/>
  <c r="R7" i="10"/>
  <c r="S7" i="10"/>
  <c r="T7" i="10"/>
  <c r="U7" i="10"/>
  <c r="V7" i="10"/>
  <c r="W7" i="10"/>
  <c r="E11" i="53"/>
  <c r="G11" i="53"/>
  <c r="I11" i="53"/>
  <c r="K11" i="53"/>
  <c r="M11" i="53"/>
  <c r="O11" i="53"/>
  <c r="Q11" i="53"/>
  <c r="S11" i="53"/>
  <c r="U11" i="53"/>
  <c r="D11" i="53"/>
  <c r="C11" i="53"/>
  <c r="F11" i="53"/>
  <c r="H11" i="53"/>
  <c r="J11" i="53"/>
  <c r="L11" i="53"/>
  <c r="L15" i="53"/>
  <c r="N11" i="53"/>
  <c r="P11" i="53"/>
  <c r="R11" i="53"/>
  <c r="T11" i="53"/>
  <c r="T15" i="53"/>
  <c r="V11" i="53"/>
  <c r="C74" i="10"/>
  <c r="E55" i="51"/>
  <c r="F50" i="51"/>
  <c r="G84" i="51"/>
  <c r="F84" i="10"/>
  <c r="G18" i="51"/>
  <c r="G13" i="10"/>
  <c r="H13" i="51"/>
  <c r="F70" i="37"/>
  <c r="G70" i="50"/>
  <c r="F35" i="37"/>
  <c r="G35" i="50"/>
  <c r="D15" i="60"/>
  <c r="E11" i="56"/>
  <c r="E11" i="25"/>
  <c r="E56" i="56"/>
  <c r="E59" i="25"/>
  <c r="F56" i="50"/>
  <c r="E56" i="37"/>
  <c r="G81" i="51"/>
  <c r="F81" i="10"/>
  <c r="G16" i="10"/>
  <c r="H16" i="51"/>
  <c r="I12" i="42"/>
  <c r="P12" i="42"/>
  <c r="P16" i="42"/>
  <c r="O12" i="42"/>
  <c r="O16" i="42"/>
  <c r="G12" i="42"/>
  <c r="G16" i="42"/>
  <c r="J12" i="42"/>
  <c r="N12" i="42"/>
  <c r="N16" i="42"/>
  <c r="L12" i="42"/>
  <c r="L16" i="42"/>
  <c r="D12" i="42"/>
  <c r="D16" i="42"/>
  <c r="M12" i="42"/>
  <c r="U12" i="42"/>
  <c r="U16" i="42"/>
  <c r="T12" i="42"/>
  <c r="T16" i="42"/>
  <c r="K12" i="42"/>
  <c r="K16" i="42"/>
  <c r="C12" i="42"/>
  <c r="R12" i="42"/>
  <c r="R16" i="42"/>
  <c r="F12" i="42"/>
  <c r="F16" i="42"/>
  <c r="V12" i="42"/>
  <c r="V16" i="42"/>
  <c r="S12" i="42"/>
  <c r="S16" i="42"/>
  <c r="E12" i="42"/>
  <c r="E16" i="42"/>
  <c r="Q12" i="42"/>
  <c r="Q16" i="42"/>
  <c r="H12" i="42"/>
  <c r="H16" i="42"/>
  <c r="Y5" i="5"/>
  <c r="BZ27" i="5"/>
  <c r="F6" i="6"/>
  <c r="G6" i="6"/>
  <c r="F8" i="6"/>
  <c r="G8" i="6"/>
  <c r="F5" i="6"/>
  <c r="G5" i="6"/>
  <c r="F12" i="6"/>
  <c r="G12" i="6"/>
  <c r="F4" i="6"/>
  <c r="G4" i="6"/>
  <c r="F3" i="6"/>
  <c r="F10" i="6"/>
  <c r="G10" i="6"/>
  <c r="F7" i="6"/>
  <c r="G7" i="6"/>
  <c r="F11" i="6"/>
  <c r="G11" i="6"/>
  <c r="D66" i="10"/>
  <c r="E66" i="51"/>
  <c r="J57" i="10"/>
  <c r="F29" i="37"/>
  <c r="G29" i="50"/>
  <c r="BS11" i="5"/>
  <c r="Y30" i="5"/>
  <c r="X36" i="6"/>
  <c r="X42" i="6"/>
  <c r="X39" i="6"/>
  <c r="X43" i="6"/>
  <c r="X40" i="6"/>
  <c r="X44" i="6"/>
  <c r="X35" i="6"/>
  <c r="X41" i="6"/>
  <c r="S26" i="6"/>
  <c r="X45" i="6"/>
  <c r="K17" i="42"/>
  <c r="BS19" i="5"/>
  <c r="BS35" i="5"/>
  <c r="D37" i="37"/>
  <c r="D11" i="44" a="1"/>
  <c r="D30" i="55" a="1"/>
  <c r="BS16" i="5"/>
  <c r="E6" i="13"/>
  <c r="G52" i="10"/>
  <c r="G53" i="10"/>
  <c r="E7" i="13"/>
  <c r="X77" i="6"/>
  <c r="X74" i="6"/>
  <c r="X78" i="6"/>
  <c r="X75" i="6"/>
  <c r="X76" i="6"/>
  <c r="C66" i="59"/>
  <c r="C66" i="54"/>
  <c r="D66" i="52"/>
  <c r="F51" i="59"/>
  <c r="E5" i="60"/>
  <c r="F51" i="54"/>
  <c r="E5" i="55"/>
  <c r="G51" i="52"/>
  <c r="D70" i="59"/>
  <c r="D70" i="54"/>
  <c r="E70" i="52"/>
  <c r="D42" i="54"/>
  <c r="F52" i="59"/>
  <c r="E6" i="60"/>
  <c r="F52" i="54"/>
  <c r="E6" i="55"/>
  <c r="G52" i="52"/>
  <c r="F18" i="54"/>
  <c r="E35" i="59"/>
  <c r="E42" i="59"/>
  <c r="E35" i="54"/>
  <c r="F35" i="52"/>
  <c r="D11" i="54"/>
  <c r="F23" i="59"/>
  <c r="F23" i="54"/>
  <c r="G23" i="52"/>
  <c r="I59" i="59"/>
  <c r="I59" i="54"/>
  <c r="J59" i="52"/>
  <c r="G18" i="54"/>
  <c r="E6" i="10"/>
  <c r="D11" i="10"/>
  <c r="E57" i="37"/>
  <c r="F57" i="50"/>
  <c r="E23" i="37"/>
  <c r="F23" i="50"/>
  <c r="G25" i="10"/>
  <c r="H25" i="51"/>
  <c r="D50" i="37"/>
  <c r="C6" i="44"/>
  <c r="F22" i="51"/>
  <c r="E30" i="51"/>
  <c r="E22" i="10"/>
  <c r="E79" i="10"/>
  <c r="F79" i="51"/>
  <c r="F86" i="51"/>
  <c r="E86" i="51"/>
  <c r="D7" i="42"/>
  <c r="F9" i="51"/>
  <c r="G82" i="59"/>
  <c r="G82" i="54"/>
  <c r="H82" i="52"/>
  <c r="G8" i="59"/>
  <c r="G8" i="54"/>
  <c r="F6" i="53"/>
  <c r="H8" i="52"/>
  <c r="J16" i="59"/>
  <c r="J16" i="54"/>
  <c r="D4" i="44"/>
  <c r="E50" i="37"/>
  <c r="D64" i="37"/>
  <c r="G15" i="10"/>
  <c r="H15" i="51"/>
  <c r="D72" i="10"/>
  <c r="E72" i="51"/>
  <c r="X57" i="10"/>
  <c r="D5" i="42"/>
  <c r="F7" i="51"/>
  <c r="E11" i="51"/>
  <c r="E44" i="51"/>
  <c r="A18" i="53"/>
  <c r="E62" i="37"/>
  <c r="F62" i="50"/>
  <c r="D69" i="10"/>
  <c r="E69" i="51"/>
  <c r="D88" i="51"/>
  <c r="D93" i="51"/>
  <c r="G80" i="10"/>
  <c r="H80" i="51"/>
  <c r="F18" i="10"/>
  <c r="E71" i="37"/>
  <c r="F71" i="50"/>
  <c r="E28" i="37"/>
  <c r="E37" i="50"/>
  <c r="F28" i="50"/>
  <c r="E34" i="37"/>
  <c r="F34" i="50"/>
  <c r="T12" i="7"/>
  <c r="R12" i="7"/>
  <c r="O12" i="7"/>
  <c r="H12" i="7"/>
  <c r="M12" i="7"/>
  <c r="Q12" i="7"/>
  <c r="K12" i="7"/>
  <c r="L12" i="7"/>
  <c r="N12" i="7"/>
  <c r="F12" i="7"/>
  <c r="G12" i="7"/>
  <c r="E12" i="7"/>
  <c r="I12" i="7"/>
  <c r="S12" i="7"/>
  <c r="C12" i="7"/>
  <c r="D12" i="7"/>
  <c r="P12" i="7"/>
  <c r="V12" i="7"/>
  <c r="U12" i="7"/>
  <c r="U16" i="7"/>
  <c r="J12" i="7"/>
  <c r="F72" i="37"/>
  <c r="G72" i="50"/>
  <c r="D11" i="37"/>
  <c r="K13" i="7"/>
  <c r="F13" i="7"/>
  <c r="F17" i="7"/>
  <c r="V13" i="7"/>
  <c r="I13" i="7"/>
  <c r="I17" i="7"/>
  <c r="T13" i="7"/>
  <c r="E13" i="7"/>
  <c r="E17" i="7"/>
  <c r="S13" i="7"/>
  <c r="H13" i="7"/>
  <c r="H17" i="7"/>
  <c r="R13" i="7"/>
  <c r="Q13" i="7"/>
  <c r="Q17" i="7"/>
  <c r="C13" i="7"/>
  <c r="U13" i="7"/>
  <c r="U17" i="7"/>
  <c r="P13" i="7"/>
  <c r="N13" i="7"/>
  <c r="N17" i="7"/>
  <c r="G13" i="7"/>
  <c r="G17" i="7"/>
  <c r="J13" i="7"/>
  <c r="J17" i="7"/>
  <c r="L13" i="7"/>
  <c r="M13" i="7"/>
  <c r="M17" i="7"/>
  <c r="O13" i="7"/>
  <c r="O17" i="7"/>
  <c r="D13" i="7"/>
  <c r="D17" i="7"/>
  <c r="B69" i="13"/>
  <c r="AF19" i="5"/>
  <c r="AF31" i="5"/>
  <c r="AF3" i="5"/>
  <c r="BZ15" i="5"/>
  <c r="BS6" i="5"/>
  <c r="BR40" i="5"/>
  <c r="BS3" i="5"/>
  <c r="Y6" i="5"/>
  <c r="E40" i="10"/>
  <c r="F40" i="51"/>
  <c r="J59" i="51"/>
  <c r="J59" i="10"/>
  <c r="I59" i="10"/>
  <c r="E6" i="7"/>
  <c r="F8" i="37"/>
  <c r="G8" i="50"/>
  <c r="J52" i="13"/>
  <c r="I66" i="13"/>
  <c r="BS22" i="5"/>
  <c r="BS23" i="5"/>
  <c r="BS36" i="5"/>
  <c r="CD40" i="5"/>
  <c r="D30" i="13" a="1"/>
  <c r="D30" i="60" a="1"/>
  <c r="Q36" i="61"/>
  <c r="T36" i="61"/>
  <c r="X36" i="61"/>
  <c r="N68" i="60"/>
  <c r="O54" i="60"/>
  <c r="L38" i="6"/>
  <c r="L42" i="6"/>
  <c r="L35" i="6"/>
  <c r="L39" i="6"/>
  <c r="L43" i="6"/>
  <c r="L36" i="6"/>
  <c r="L40" i="6"/>
  <c r="L44" i="6"/>
  <c r="L37" i="6"/>
  <c r="L41" i="6"/>
  <c r="L45" i="6"/>
  <c r="Y28" i="5"/>
  <c r="BS21" i="5"/>
  <c r="Y32" i="5"/>
  <c r="BS5" i="5"/>
  <c r="Y11" i="5"/>
  <c r="Y20" i="5"/>
  <c r="Z23" i="33"/>
  <c r="Z16" i="33"/>
  <c r="Z11" i="33"/>
  <c r="Z20" i="33"/>
  <c r="Z32" i="33"/>
  <c r="Z21" i="33"/>
  <c r="Z18" i="33"/>
  <c r="Z9" i="33"/>
  <c r="Z24" i="33"/>
  <c r="Z27" i="33"/>
  <c r="Z14" i="33"/>
  <c r="Z4" i="33"/>
  <c r="Z7" i="33"/>
  <c r="BS15" i="5"/>
  <c r="Y37" i="5"/>
  <c r="BS33" i="5"/>
  <c r="Y9" i="5"/>
  <c r="BS25" i="5"/>
  <c r="Y27" i="5"/>
  <c r="Y21" i="5"/>
  <c r="Y38" i="5"/>
  <c r="Y36" i="5"/>
  <c r="BS34" i="5"/>
  <c r="Y25" i="5"/>
  <c r="Y26" i="5"/>
  <c r="Y16" i="5"/>
  <c r="Z37" i="33"/>
  <c r="Z34" i="33"/>
  <c r="Z35" i="33"/>
  <c r="Z31" i="33"/>
  <c r="Z30" i="33"/>
  <c r="Z19" i="33"/>
  <c r="Z6" i="33"/>
  <c r="Z10" i="33"/>
  <c r="Z5" i="33"/>
  <c r="Z36" i="33"/>
  <c r="BS29" i="5"/>
  <c r="Y23" i="5"/>
  <c r="Y22" i="5"/>
  <c r="BS28" i="5"/>
  <c r="BS14" i="5"/>
  <c r="Y14" i="5"/>
  <c r="Y8" i="5"/>
  <c r="BS10" i="5"/>
  <c r="Y34" i="5"/>
  <c r="BS24" i="5"/>
  <c r="Y39" i="5"/>
  <c r="Y4" i="5"/>
  <c r="Y13" i="5"/>
  <c r="Z3" i="33"/>
  <c r="Z29" i="33"/>
  <c r="Z26" i="33"/>
  <c r="Z28" i="33"/>
  <c r="Z15" i="33"/>
  <c r="Z33" i="33"/>
  <c r="Z17" i="33"/>
  <c r="Z12" i="33"/>
  <c r="Y7" i="5"/>
  <c r="BS9" i="5"/>
  <c r="BS37" i="5"/>
  <c r="Y24" i="5"/>
  <c r="BS8" i="5"/>
  <c r="BS26" i="5"/>
  <c r="Z25" i="33"/>
  <c r="Z13" i="33"/>
  <c r="Y15" i="5"/>
  <c r="Y31" i="5"/>
  <c r="Y3" i="5"/>
  <c r="Y18" i="5"/>
  <c r="BS20" i="5"/>
  <c r="BS18" i="5"/>
  <c r="Z38" i="33"/>
  <c r="BS31" i="5"/>
  <c r="Y17" i="5"/>
  <c r="Z22" i="33"/>
  <c r="Z8" i="33"/>
  <c r="Y10" i="5"/>
  <c r="K74" i="6"/>
  <c r="AK3" i="5"/>
  <c r="I66" i="55"/>
  <c r="J52" i="55"/>
  <c r="D25" i="59"/>
  <c r="D30" i="59"/>
  <c r="D25" i="54"/>
  <c r="D30" i="54"/>
  <c r="E25" i="52"/>
  <c r="E86" i="59"/>
  <c r="C67" i="59"/>
  <c r="C74" i="59"/>
  <c r="C67" i="54"/>
  <c r="D67" i="52"/>
  <c r="F18" i="59"/>
  <c r="F78" i="59"/>
  <c r="F78" i="54"/>
  <c r="G78" i="52"/>
  <c r="F86" i="52"/>
  <c r="E84" i="59"/>
  <c r="E84" i="54"/>
  <c r="E86" i="54"/>
  <c r="F84" i="52"/>
  <c r="F9" i="59"/>
  <c r="F9" i="54"/>
  <c r="E7" i="53"/>
  <c r="G9" i="52"/>
  <c r="F22" i="59"/>
  <c r="F22" i="54"/>
  <c r="G22" i="52"/>
  <c r="E42" i="54"/>
  <c r="F38" i="59"/>
  <c r="F38" i="54"/>
  <c r="G38" i="52"/>
  <c r="E72" i="59"/>
  <c r="E72" i="54"/>
  <c r="F72" i="52"/>
  <c r="F27" i="59"/>
  <c r="F27" i="54"/>
  <c r="G27" i="52"/>
  <c r="G62" i="54"/>
  <c r="D11" i="59"/>
  <c r="X14" i="59"/>
  <c r="X14" i="54"/>
  <c r="I59" i="56"/>
  <c r="I14" i="56"/>
  <c r="H81" i="59"/>
  <c r="H81" i="54"/>
  <c r="I81" i="52"/>
  <c r="F83" i="59"/>
  <c r="F83" i="54"/>
  <c r="G83" i="52"/>
  <c r="I57" i="59"/>
  <c r="I57" i="54"/>
  <c r="J57" i="52"/>
  <c r="G18" i="59"/>
  <c r="F16" i="37"/>
  <c r="G16" i="50"/>
  <c r="E21" i="37"/>
  <c r="F21" i="50"/>
  <c r="G21" i="10"/>
  <c r="H21" i="51"/>
  <c r="H40" i="59"/>
  <c r="H40" i="54"/>
  <c r="I40" i="52"/>
  <c r="E6" i="42"/>
  <c r="G8" i="51"/>
  <c r="G33" i="59"/>
  <c r="G33" i="54"/>
  <c r="H33" i="52"/>
  <c r="E59" i="37"/>
  <c r="F59" i="50"/>
  <c r="E9" i="10"/>
  <c r="F9" i="10"/>
  <c r="G9" i="10"/>
  <c r="H9" i="10"/>
  <c r="I9" i="10"/>
  <c r="J9" i="10"/>
  <c r="K9" i="10"/>
  <c r="L9" i="10"/>
  <c r="M9" i="10"/>
  <c r="N9" i="10"/>
  <c r="O9" i="10"/>
  <c r="P9" i="10"/>
  <c r="Q9" i="10"/>
  <c r="R9" i="10"/>
  <c r="S9" i="10"/>
  <c r="T9" i="10"/>
  <c r="U9" i="10"/>
  <c r="V9" i="10"/>
  <c r="W9" i="10"/>
  <c r="D67" i="10"/>
  <c r="E67" i="51"/>
  <c r="G28" i="51"/>
  <c r="F28" i="10"/>
  <c r="E4" i="42"/>
  <c r="F11" i="51"/>
  <c r="G6" i="51"/>
  <c r="O11" i="42"/>
  <c r="U11" i="42"/>
  <c r="L11" i="42"/>
  <c r="D11" i="42"/>
  <c r="C11" i="42"/>
  <c r="S11" i="42"/>
  <c r="N11" i="42"/>
  <c r="J11" i="42"/>
  <c r="I11" i="42"/>
  <c r="I15" i="42"/>
  <c r="T11" i="42"/>
  <c r="R11" i="42"/>
  <c r="G11" i="42"/>
  <c r="Q11" i="42"/>
  <c r="Q15" i="42"/>
  <c r="P11" i="42"/>
  <c r="H11" i="42"/>
  <c r="K11" i="42"/>
  <c r="M11" i="42"/>
  <c r="M15" i="42"/>
  <c r="E11" i="42"/>
  <c r="V11" i="42"/>
  <c r="F11" i="42"/>
  <c r="G24" i="51"/>
  <c r="F24" i="10"/>
  <c r="E86" i="10"/>
  <c r="F35" i="10"/>
  <c r="G35" i="51"/>
  <c r="G14" i="10"/>
  <c r="H14" i="51"/>
  <c r="H60" i="10"/>
  <c r="H62" i="10"/>
  <c r="I60" i="51"/>
  <c r="H62" i="51"/>
  <c r="F74" i="37"/>
  <c r="G74" i="50"/>
  <c r="F31" i="37"/>
  <c r="G31" i="50"/>
  <c r="F14" i="7"/>
  <c r="F18" i="7"/>
  <c r="I14" i="7"/>
  <c r="T14" i="7"/>
  <c r="T18" i="7"/>
  <c r="D14" i="7"/>
  <c r="O14" i="7"/>
  <c r="O18" i="7"/>
  <c r="U14" i="7"/>
  <c r="E14" i="7"/>
  <c r="E18" i="7"/>
  <c r="P14" i="7"/>
  <c r="R14" i="7"/>
  <c r="R18" i="7"/>
  <c r="K14" i="7"/>
  <c r="Q14" i="7"/>
  <c r="Q18" i="7"/>
  <c r="V14" i="7"/>
  <c r="L14" i="7"/>
  <c r="L18" i="7"/>
  <c r="J14" i="7"/>
  <c r="G14" i="7"/>
  <c r="G18" i="7"/>
  <c r="N14" i="7"/>
  <c r="H14" i="7"/>
  <c r="H18" i="7"/>
  <c r="C14" i="7"/>
  <c r="S14" i="7"/>
  <c r="S18" i="7"/>
  <c r="M14" i="7"/>
  <c r="M18" i="7"/>
  <c r="E36" i="10"/>
  <c r="E42" i="10"/>
  <c r="F36" i="51"/>
  <c r="D78" i="50"/>
  <c r="D83" i="50"/>
  <c r="E69" i="37"/>
  <c r="F69" i="50"/>
  <c r="B67" i="13"/>
  <c r="AF15" i="5"/>
  <c r="BS7" i="5"/>
  <c r="X59" i="51"/>
  <c r="X59" i="10"/>
  <c r="F68" i="37"/>
  <c r="G68" i="50"/>
  <c r="E7" i="7"/>
  <c r="F9" i="37"/>
  <c r="G9" i="50"/>
  <c r="F33" i="37"/>
  <c r="G33" i="50"/>
  <c r="A17" i="42"/>
  <c r="Y19" i="5"/>
  <c r="BS4" i="5"/>
  <c r="BS30" i="5"/>
  <c r="BS38" i="5"/>
  <c r="Y29" i="5"/>
  <c r="D11" i="13" a="1"/>
  <c r="F25" i="50"/>
  <c r="E27" i="10"/>
  <c r="F27" i="51"/>
  <c r="E18" i="37"/>
  <c r="F18" i="50"/>
  <c r="E23" i="10"/>
  <c r="E30" i="10"/>
  <c r="F23" i="51"/>
  <c r="E20" i="37"/>
  <c r="F20" i="50"/>
  <c r="D25" i="37"/>
  <c r="D32" i="61"/>
  <c r="Y32" i="61"/>
  <c r="T35" i="61"/>
  <c r="X35" i="61"/>
  <c r="Q35" i="61"/>
  <c r="G46" i="50"/>
  <c r="F46" i="37"/>
  <c r="E5" i="44"/>
  <c r="C74" i="54"/>
  <c r="G52" i="25"/>
  <c r="H15" i="42"/>
  <c r="D44" i="59"/>
  <c r="G68" i="37"/>
  <c r="H68" i="50"/>
  <c r="F36" i="10"/>
  <c r="G36" i="51"/>
  <c r="J18" i="7"/>
  <c r="K18" i="7"/>
  <c r="U18" i="7"/>
  <c r="I18" i="7"/>
  <c r="G74" i="37"/>
  <c r="H74" i="50"/>
  <c r="I60" i="10"/>
  <c r="J60" i="51"/>
  <c r="G35" i="10"/>
  <c r="H35" i="51"/>
  <c r="E15" i="42"/>
  <c r="P15" i="42"/>
  <c r="T15" i="42"/>
  <c r="S15" i="42"/>
  <c r="U15" i="42"/>
  <c r="E67" i="10"/>
  <c r="F67" i="51"/>
  <c r="F6" i="42"/>
  <c r="H8" i="51"/>
  <c r="I81" i="59"/>
  <c r="I81" i="54"/>
  <c r="J81" i="52"/>
  <c r="G9" i="59"/>
  <c r="G9" i="54"/>
  <c r="F7" i="53"/>
  <c r="H9" i="52"/>
  <c r="F84" i="59"/>
  <c r="F84" i="54"/>
  <c r="G84" i="52"/>
  <c r="G78" i="59"/>
  <c r="G78" i="54"/>
  <c r="H78" i="52"/>
  <c r="D67" i="59"/>
  <c r="D67" i="54"/>
  <c r="E67" i="52"/>
  <c r="O68" i="60"/>
  <c r="P54" i="60"/>
  <c r="D30" i="60"/>
  <c r="H30" i="60"/>
  <c r="L30" i="60"/>
  <c r="P30" i="60"/>
  <c r="T30" i="60"/>
  <c r="F30" i="60"/>
  <c r="J30" i="60"/>
  <c r="N30" i="60"/>
  <c r="R30" i="60"/>
  <c r="V30" i="60"/>
  <c r="K30" i="60"/>
  <c r="S30" i="60"/>
  <c r="I30" i="60"/>
  <c r="Q30" i="60"/>
  <c r="G30" i="60"/>
  <c r="O30" i="60"/>
  <c r="M30" i="60"/>
  <c r="E30" i="60"/>
  <c r="U30" i="60"/>
  <c r="F6" i="7"/>
  <c r="G8" i="37"/>
  <c r="H8" i="50"/>
  <c r="S17" i="7"/>
  <c r="V17" i="7"/>
  <c r="G72" i="37"/>
  <c r="H72" i="50"/>
  <c r="J16" i="7"/>
  <c r="D16" i="7"/>
  <c r="E16" i="7"/>
  <c r="L16" i="7"/>
  <c r="H16" i="7"/>
  <c r="E69" i="10"/>
  <c r="F69" i="51"/>
  <c r="E5" i="42"/>
  <c r="G7" i="51"/>
  <c r="H15" i="10"/>
  <c r="I15" i="51"/>
  <c r="H25" i="10"/>
  <c r="I25" i="51"/>
  <c r="D44" i="10"/>
  <c r="E70" i="59"/>
  <c r="E70" i="54"/>
  <c r="F70" i="52"/>
  <c r="D66" i="59"/>
  <c r="D66" i="54"/>
  <c r="E66" i="52"/>
  <c r="D74" i="52"/>
  <c r="F6" i="13"/>
  <c r="H52" i="10"/>
  <c r="G30" i="55"/>
  <c r="K30" i="55"/>
  <c r="O30" i="55"/>
  <c r="S30" i="55"/>
  <c r="E30" i="55"/>
  <c r="I30" i="55"/>
  <c r="M30" i="55"/>
  <c r="Q30" i="55"/>
  <c r="U30" i="55"/>
  <c r="F30" i="55"/>
  <c r="J30" i="55"/>
  <c r="N30" i="55"/>
  <c r="R30" i="55"/>
  <c r="V30" i="55"/>
  <c r="P30" i="55"/>
  <c r="D30" i="55"/>
  <c r="T30" i="55"/>
  <c r="H30" i="55"/>
  <c r="L30" i="55"/>
  <c r="G29" i="37"/>
  <c r="H29" i="50"/>
  <c r="F56" i="37"/>
  <c r="G56" i="50"/>
  <c r="G70" i="37"/>
  <c r="H70" i="50"/>
  <c r="R15" i="53"/>
  <c r="J15" i="53"/>
  <c r="D15" i="53"/>
  <c r="O15" i="53"/>
  <c r="G15" i="53"/>
  <c r="T17" i="53"/>
  <c r="U17" i="53"/>
  <c r="M17" i="53"/>
  <c r="E17" i="53"/>
  <c r="J17" i="53"/>
  <c r="E71" i="10"/>
  <c r="F71" i="51"/>
  <c r="E64" i="37"/>
  <c r="H45" i="50"/>
  <c r="G45" i="37"/>
  <c r="G50" i="50"/>
  <c r="G34" i="51"/>
  <c r="F34" i="10"/>
  <c r="F17" i="37"/>
  <c r="G17" i="50"/>
  <c r="G48" i="37"/>
  <c r="F7" i="44"/>
  <c r="H48" i="50"/>
  <c r="E71" i="59"/>
  <c r="E71" i="54"/>
  <c r="F71" i="52"/>
  <c r="H36" i="59"/>
  <c r="H36" i="54"/>
  <c r="I36" i="52"/>
  <c r="E53" i="59"/>
  <c r="D7" i="60"/>
  <c r="E53" i="54"/>
  <c r="D7" i="55"/>
  <c r="F53" i="52"/>
  <c r="E13" i="60"/>
  <c r="D17" i="60"/>
  <c r="F73" i="37"/>
  <c r="G73" i="50"/>
  <c r="F32" i="37"/>
  <c r="G32" i="50"/>
  <c r="F67" i="37"/>
  <c r="G67" i="50"/>
  <c r="F76" i="50"/>
  <c r="G38" i="51"/>
  <c r="F38" i="10"/>
  <c r="F42" i="10"/>
  <c r="E68" i="10"/>
  <c r="F68" i="51"/>
  <c r="R16" i="53"/>
  <c r="J16" i="53"/>
  <c r="D16" i="53"/>
  <c r="O16" i="53"/>
  <c r="G16" i="53"/>
  <c r="X8" i="10"/>
  <c r="F19" i="37"/>
  <c r="G19" i="50"/>
  <c r="G34" i="59"/>
  <c r="G34" i="54"/>
  <c r="H34" i="52"/>
  <c r="H77" i="59"/>
  <c r="H77" i="54"/>
  <c r="I77" i="52"/>
  <c r="D88" i="52"/>
  <c r="D93" i="52"/>
  <c r="J66" i="61"/>
  <c r="J10" i="61"/>
  <c r="J58" i="25"/>
  <c r="J10" i="25"/>
  <c r="J10" i="56"/>
  <c r="J10" i="20"/>
  <c r="J55" i="56"/>
  <c r="J79" i="20"/>
  <c r="F66" i="61"/>
  <c r="F67" i="61"/>
  <c r="F10" i="61"/>
  <c r="F11" i="61"/>
  <c r="F58" i="25"/>
  <c r="F59" i="25"/>
  <c r="F10" i="25"/>
  <c r="F10" i="56"/>
  <c r="F11" i="56"/>
  <c r="F10" i="20"/>
  <c r="F11" i="20"/>
  <c r="F79" i="20"/>
  <c r="F80" i="20"/>
  <c r="F55" i="56"/>
  <c r="K66" i="61"/>
  <c r="K10" i="61"/>
  <c r="K55" i="56"/>
  <c r="K79" i="20"/>
  <c r="K10" i="56"/>
  <c r="K10" i="25"/>
  <c r="K58" i="25"/>
  <c r="K10" i="20"/>
  <c r="P66" i="61"/>
  <c r="P10" i="61"/>
  <c r="P10" i="25"/>
  <c r="P10" i="56"/>
  <c r="P10" i="20"/>
  <c r="P55" i="56"/>
  <c r="P58" i="25"/>
  <c r="P79" i="20"/>
  <c r="Q66" i="61"/>
  <c r="Q10" i="61"/>
  <c r="Q10" i="56"/>
  <c r="Q55" i="56"/>
  <c r="Q58" i="25"/>
  <c r="Q79" i="20"/>
  <c r="Q10" i="25"/>
  <c r="Q10" i="20"/>
  <c r="G33" i="37"/>
  <c r="H33" i="50"/>
  <c r="F69" i="37"/>
  <c r="G69" i="50"/>
  <c r="G24" i="10"/>
  <c r="H24" i="51"/>
  <c r="H33" i="59"/>
  <c r="H33" i="54"/>
  <c r="I33" i="52"/>
  <c r="H21" i="10"/>
  <c r="I21" i="51"/>
  <c r="G16" i="37"/>
  <c r="H16" i="50"/>
  <c r="G83" i="59"/>
  <c r="G83" i="54"/>
  <c r="H83" i="52"/>
  <c r="K52" i="55"/>
  <c r="J66" i="55"/>
  <c r="C29" i="7" a="1"/>
  <c r="C29" i="53" a="1"/>
  <c r="C29" i="42" a="1"/>
  <c r="L89" i="6"/>
  <c r="G30" i="13"/>
  <c r="K30" i="13"/>
  <c r="O30" i="13"/>
  <c r="S30" i="13"/>
  <c r="F30" i="13"/>
  <c r="J30" i="13"/>
  <c r="N30" i="13"/>
  <c r="R30" i="13"/>
  <c r="V30" i="13"/>
  <c r="E30" i="13"/>
  <c r="I30" i="13"/>
  <c r="M30" i="13"/>
  <c r="Q30" i="13"/>
  <c r="U30" i="13"/>
  <c r="D30" i="13"/>
  <c r="T30" i="13"/>
  <c r="P30" i="13"/>
  <c r="L30" i="13"/>
  <c r="H30" i="13"/>
  <c r="CE6" i="5"/>
  <c r="G16" i="7"/>
  <c r="K16" i="7"/>
  <c r="O16" i="7"/>
  <c r="F34" i="37"/>
  <c r="G34" i="50"/>
  <c r="E72" i="10"/>
  <c r="F72" i="51"/>
  <c r="D78" i="37"/>
  <c r="F6" i="10"/>
  <c r="E11" i="10"/>
  <c r="G52" i="59"/>
  <c r="F6" i="60"/>
  <c r="G52" i="54"/>
  <c r="F6" i="55"/>
  <c r="H52" i="52"/>
  <c r="G51" i="59"/>
  <c r="F5" i="60"/>
  <c r="G51" i="54"/>
  <c r="F5" i="55"/>
  <c r="H51" i="52"/>
  <c r="H11" i="44"/>
  <c r="Q11" i="44"/>
  <c r="N11" i="44"/>
  <c r="V11" i="44"/>
  <c r="K11" i="44"/>
  <c r="P11" i="44"/>
  <c r="J11" i="44"/>
  <c r="O11" i="44"/>
  <c r="T11" i="44"/>
  <c r="M11" i="44"/>
  <c r="G11" i="44"/>
  <c r="S11" i="44"/>
  <c r="E11" i="44"/>
  <c r="I11" i="44"/>
  <c r="U11" i="44"/>
  <c r="F11" i="44"/>
  <c r="L11" i="44"/>
  <c r="R11" i="44"/>
  <c r="D11" i="44"/>
  <c r="U89" i="6"/>
  <c r="D19" i="60"/>
  <c r="E15" i="60"/>
  <c r="P15" i="53"/>
  <c r="H15" i="53"/>
  <c r="U15" i="53"/>
  <c r="M15" i="53"/>
  <c r="E15" i="53"/>
  <c r="V17" i="53"/>
  <c r="S17" i="53"/>
  <c r="K17" i="53"/>
  <c r="P17" i="53"/>
  <c r="H17" i="53"/>
  <c r="I58" i="10"/>
  <c r="I62" i="10"/>
  <c r="J58" i="51"/>
  <c r="I62" i="51"/>
  <c r="G78" i="10"/>
  <c r="H78" i="51"/>
  <c r="E25" i="37"/>
  <c r="E39" i="37"/>
  <c r="I21" i="59"/>
  <c r="I21" i="54"/>
  <c r="J21" i="52"/>
  <c r="F24" i="59"/>
  <c r="F24" i="54"/>
  <c r="G24" i="52"/>
  <c r="F30" i="37"/>
  <c r="G30" i="50"/>
  <c r="H7" i="37"/>
  <c r="G5" i="7"/>
  <c r="I7" i="50"/>
  <c r="F6" i="37"/>
  <c r="F11" i="37"/>
  <c r="E4" i="7"/>
  <c r="F11" i="50"/>
  <c r="G6" i="50"/>
  <c r="E65" i="10"/>
  <c r="E74" i="51"/>
  <c r="E88" i="51"/>
  <c r="E93" i="51"/>
  <c r="F65" i="51"/>
  <c r="G39" i="10"/>
  <c r="H39" i="51"/>
  <c r="P16" i="53"/>
  <c r="H16" i="53"/>
  <c r="U16" i="53"/>
  <c r="M16" i="53"/>
  <c r="E16" i="53"/>
  <c r="G82" i="10"/>
  <c r="H82" i="51"/>
  <c r="G22" i="37"/>
  <c r="H22" i="50"/>
  <c r="H7" i="59"/>
  <c r="G5" i="53"/>
  <c r="H7" i="54"/>
  <c r="I7" i="52"/>
  <c r="F6" i="59"/>
  <c r="F11" i="59"/>
  <c r="F6" i="54"/>
  <c r="F11" i="54"/>
  <c r="E4" i="53"/>
  <c r="F11" i="52"/>
  <c r="G6" i="52"/>
  <c r="H60" i="59"/>
  <c r="H60" i="54"/>
  <c r="I60" i="52"/>
  <c r="H58" i="59"/>
  <c r="H62" i="59"/>
  <c r="H58" i="54"/>
  <c r="H62" i="54"/>
  <c r="I58" i="52"/>
  <c r="H62" i="52"/>
  <c r="F65" i="59"/>
  <c r="F65" i="54"/>
  <c r="G65" i="52"/>
  <c r="C4" i="55"/>
  <c r="D55" i="54"/>
  <c r="F5" i="13"/>
  <c r="H51" i="10"/>
  <c r="R66" i="61"/>
  <c r="R10" i="61"/>
  <c r="R58" i="25"/>
  <c r="R10" i="25"/>
  <c r="R10" i="56"/>
  <c r="R10" i="20"/>
  <c r="R55" i="56"/>
  <c r="R79" i="20"/>
  <c r="W66" i="61"/>
  <c r="W10" i="61"/>
  <c r="W55" i="56"/>
  <c r="W79" i="20"/>
  <c r="W10" i="25"/>
  <c r="W10" i="56"/>
  <c r="W58" i="25"/>
  <c r="W10" i="20"/>
  <c r="G66" i="61"/>
  <c r="G10" i="61"/>
  <c r="G55" i="56"/>
  <c r="G79" i="20"/>
  <c r="G10" i="56"/>
  <c r="G10" i="25"/>
  <c r="G58" i="25"/>
  <c r="G10" i="20"/>
  <c r="L66" i="61"/>
  <c r="L10" i="61"/>
  <c r="L10" i="25"/>
  <c r="L10" i="56"/>
  <c r="L10" i="20"/>
  <c r="L58" i="25"/>
  <c r="L55" i="56"/>
  <c r="L79" i="20"/>
  <c r="M66" i="61"/>
  <c r="M10" i="61"/>
  <c r="M10" i="56"/>
  <c r="M58" i="25"/>
  <c r="M79" i="20"/>
  <c r="M10" i="25"/>
  <c r="M55" i="56"/>
  <c r="M10" i="20"/>
  <c r="U92" i="6"/>
  <c r="L90" i="6"/>
  <c r="O15" i="42"/>
  <c r="F59" i="37"/>
  <c r="G59" i="50"/>
  <c r="F21" i="37"/>
  <c r="G21" i="50"/>
  <c r="G38" i="59"/>
  <c r="G38" i="54"/>
  <c r="H38" i="52"/>
  <c r="G22" i="59"/>
  <c r="G22" i="54"/>
  <c r="H22" i="52"/>
  <c r="E25" i="59"/>
  <c r="E30" i="59"/>
  <c r="E44" i="59"/>
  <c r="E25" i="54"/>
  <c r="E30" i="54"/>
  <c r="E44" i="54"/>
  <c r="F25" i="52"/>
  <c r="E30" i="52"/>
  <c r="L76" i="6"/>
  <c r="L77" i="6"/>
  <c r="L78" i="6"/>
  <c r="AK37" i="5"/>
  <c r="AK25" i="5"/>
  <c r="AK9" i="5"/>
  <c r="AP15" i="33"/>
  <c r="AP17" i="33"/>
  <c r="AP10" i="33"/>
  <c r="AP38" i="33"/>
  <c r="AP16" i="33"/>
  <c r="AP32" i="33"/>
  <c r="AP13" i="33"/>
  <c r="CE25" i="5"/>
  <c r="AK13" i="5"/>
  <c r="CE5" i="5"/>
  <c r="AP7" i="33"/>
  <c r="AP33" i="33"/>
  <c r="AP8" i="33"/>
  <c r="AP24" i="33"/>
  <c r="AP3" i="33"/>
  <c r="AP29" i="33"/>
  <c r="CE29" i="5"/>
  <c r="CE37" i="5"/>
  <c r="AK19" i="5"/>
  <c r="AK31" i="5"/>
  <c r="AK33" i="5"/>
  <c r="AP35" i="33"/>
  <c r="AP18" i="33"/>
  <c r="AP20" i="33"/>
  <c r="AP21" i="33"/>
  <c r="AK12" i="5"/>
  <c r="AK11" i="5"/>
  <c r="AK27" i="5"/>
  <c r="AK29" i="5"/>
  <c r="AP9" i="33"/>
  <c r="AP30" i="33"/>
  <c r="AP28" i="33"/>
  <c r="AP6" i="33"/>
  <c r="AK18" i="5"/>
  <c r="AK28" i="5"/>
  <c r="CE28" i="5"/>
  <c r="AK17" i="5"/>
  <c r="CE12" i="5"/>
  <c r="AK23" i="5"/>
  <c r="AK16" i="5"/>
  <c r="CE18" i="5"/>
  <c r="CE10" i="5"/>
  <c r="AP19" i="33"/>
  <c r="AP25" i="33"/>
  <c r="AP4" i="33"/>
  <c r="AP36" i="33"/>
  <c r="AP22" i="33"/>
  <c r="AK30" i="5"/>
  <c r="CE13" i="5"/>
  <c r="AK6" i="5"/>
  <c r="CE17" i="5"/>
  <c r="CE30" i="5"/>
  <c r="AK22" i="5"/>
  <c r="CE32" i="5"/>
  <c r="CE24" i="5"/>
  <c r="AP37" i="33"/>
  <c r="CE14" i="5"/>
  <c r="AK21" i="5"/>
  <c r="AK14" i="5"/>
  <c r="CE9" i="5"/>
  <c r="AK10" i="5"/>
  <c r="AK8" i="5"/>
  <c r="AP27" i="33"/>
  <c r="AK4" i="5"/>
  <c r="AP12" i="33"/>
  <c r="CE4" i="5"/>
  <c r="AP5" i="33"/>
  <c r="CE31" i="5"/>
  <c r="AK20" i="5"/>
  <c r="CE38" i="5"/>
  <c r="CE15" i="5"/>
  <c r="AK26" i="5"/>
  <c r="AK7" i="5"/>
  <c r="AK38" i="5"/>
  <c r="CE26" i="5"/>
  <c r="AK15" i="5"/>
  <c r="AP23" i="33"/>
  <c r="CE35" i="5"/>
  <c r="AK24" i="5"/>
  <c r="AP26" i="33"/>
  <c r="AP11" i="33"/>
  <c r="AK39" i="5"/>
  <c r="AP39" i="33"/>
  <c r="CE39" i="5"/>
  <c r="CE22" i="5"/>
  <c r="AP31" i="33"/>
  <c r="AP34" i="33"/>
  <c r="CE3" i="5"/>
  <c r="CE19" i="5"/>
  <c r="CE23" i="5"/>
  <c r="CE21" i="5"/>
  <c r="CE20" i="5"/>
  <c r="CE36" i="5"/>
  <c r="CE34" i="5"/>
  <c r="CE8" i="5"/>
  <c r="AK36" i="5"/>
  <c r="CE16" i="5"/>
  <c r="AK32" i="5"/>
  <c r="CE33" i="5"/>
  <c r="CE7" i="5"/>
  <c r="AK34" i="5"/>
  <c r="AP14" i="33"/>
  <c r="CE11" i="5"/>
  <c r="AK5" i="5"/>
  <c r="CE27" i="5"/>
  <c r="AK35" i="5"/>
  <c r="F11" i="13"/>
  <c r="J11" i="13"/>
  <c r="N11" i="13"/>
  <c r="R11" i="13"/>
  <c r="V11" i="13"/>
  <c r="E11" i="13"/>
  <c r="I11" i="13"/>
  <c r="M11" i="13"/>
  <c r="Q11" i="13"/>
  <c r="U11" i="13"/>
  <c r="D11" i="13"/>
  <c r="H11" i="13"/>
  <c r="L11" i="13"/>
  <c r="P11" i="13"/>
  <c r="T11" i="13"/>
  <c r="G11" i="13"/>
  <c r="S11" i="13"/>
  <c r="O11" i="13"/>
  <c r="K11" i="13"/>
  <c r="N18" i="7"/>
  <c r="V18" i="7"/>
  <c r="P18" i="7"/>
  <c r="D18" i="7"/>
  <c r="A18" i="7"/>
  <c r="G31" i="37"/>
  <c r="H31" i="50"/>
  <c r="H14" i="10"/>
  <c r="I14" i="51"/>
  <c r="F15" i="42"/>
  <c r="K15" i="42"/>
  <c r="G15" i="42"/>
  <c r="J15" i="42"/>
  <c r="D15" i="42"/>
  <c r="F4" i="42"/>
  <c r="H6" i="51"/>
  <c r="G28" i="10"/>
  <c r="H28" i="51"/>
  <c r="X9" i="10"/>
  <c r="J57" i="59"/>
  <c r="J57" i="54"/>
  <c r="X57" i="52"/>
  <c r="G27" i="59"/>
  <c r="G27" i="54"/>
  <c r="H27" i="52"/>
  <c r="F72" i="59"/>
  <c r="F72" i="54"/>
  <c r="G72" i="52"/>
  <c r="F40" i="10"/>
  <c r="G40" i="51"/>
  <c r="L17" i="7"/>
  <c r="P17" i="7"/>
  <c r="R17" i="7"/>
  <c r="T17" i="7"/>
  <c r="K17" i="7"/>
  <c r="V16" i="7"/>
  <c r="S16" i="7"/>
  <c r="F16" i="7"/>
  <c r="Q16" i="7"/>
  <c r="R16" i="7"/>
  <c r="E37" i="37"/>
  <c r="F62" i="37"/>
  <c r="G62" i="50"/>
  <c r="E7" i="42"/>
  <c r="G9" i="51"/>
  <c r="G79" i="51"/>
  <c r="F79" i="10"/>
  <c r="F86" i="10"/>
  <c r="D44" i="54"/>
  <c r="F35" i="59"/>
  <c r="F35" i="54"/>
  <c r="F42" i="54"/>
  <c r="G35" i="52"/>
  <c r="F42" i="52"/>
  <c r="U91" i="6"/>
  <c r="F7" i="13"/>
  <c r="H53" i="10"/>
  <c r="E66" i="10"/>
  <c r="F66" i="51"/>
  <c r="M16" i="42"/>
  <c r="J16" i="42"/>
  <c r="I16" i="42"/>
  <c r="G81" i="10"/>
  <c r="H81" i="51"/>
  <c r="F56" i="56"/>
  <c r="G35" i="37"/>
  <c r="H35" i="50"/>
  <c r="H13" i="10"/>
  <c r="I13" i="51"/>
  <c r="H18" i="51"/>
  <c r="G84" i="10"/>
  <c r="H84" i="51"/>
  <c r="V15" i="53"/>
  <c r="N15" i="53"/>
  <c r="F15" i="53"/>
  <c r="S15" i="53"/>
  <c r="K15" i="53"/>
  <c r="X7" i="10"/>
  <c r="R17" i="53"/>
  <c r="Q17" i="53"/>
  <c r="I17" i="53"/>
  <c r="N17" i="53"/>
  <c r="F17" i="53"/>
  <c r="F58" i="37"/>
  <c r="G58" i="50"/>
  <c r="G83" i="51"/>
  <c r="G86" i="51"/>
  <c r="F83" i="10"/>
  <c r="I13" i="59"/>
  <c r="I13" i="54"/>
  <c r="I18" i="52"/>
  <c r="J13" i="52"/>
  <c r="X13" i="52"/>
  <c r="F39" i="59"/>
  <c r="F39" i="54"/>
  <c r="G39" i="52"/>
  <c r="E39" i="50"/>
  <c r="E83" i="50"/>
  <c r="H37" i="51"/>
  <c r="G37" i="10"/>
  <c r="E76" i="37"/>
  <c r="D4" i="13"/>
  <c r="E55" i="10"/>
  <c r="F50" i="10"/>
  <c r="D74" i="10"/>
  <c r="D88" i="10"/>
  <c r="D93" i="10"/>
  <c r="G77" i="10"/>
  <c r="H77" i="51"/>
  <c r="V16" i="53"/>
  <c r="N16" i="53"/>
  <c r="F16" i="53"/>
  <c r="S16" i="53"/>
  <c r="K16" i="53"/>
  <c r="H33" i="51"/>
  <c r="G33" i="10"/>
  <c r="G42" i="51"/>
  <c r="F26" i="10"/>
  <c r="G26" i="51"/>
  <c r="F61" i="37"/>
  <c r="G61" i="50"/>
  <c r="H37" i="59"/>
  <c r="H37" i="54"/>
  <c r="I37" i="52"/>
  <c r="F28" i="59"/>
  <c r="F28" i="54"/>
  <c r="G28" i="52"/>
  <c r="E44" i="52"/>
  <c r="C4" i="60"/>
  <c r="D55" i="59"/>
  <c r="N66" i="61"/>
  <c r="N10" i="61"/>
  <c r="N58" i="25"/>
  <c r="N10" i="25"/>
  <c r="N10" i="56"/>
  <c r="N10" i="20"/>
  <c r="N79" i="20"/>
  <c r="N55" i="56"/>
  <c r="T66" i="61"/>
  <c r="T10" i="61"/>
  <c r="T10" i="25"/>
  <c r="T10" i="56"/>
  <c r="T10" i="20"/>
  <c r="T58" i="25"/>
  <c r="T55" i="56"/>
  <c r="T79" i="20"/>
  <c r="S66" i="61"/>
  <c r="S10" i="61"/>
  <c r="S55" i="56"/>
  <c r="S79" i="20"/>
  <c r="S10" i="25"/>
  <c r="S10" i="56"/>
  <c r="S10" i="20"/>
  <c r="S58" i="25"/>
  <c r="H66" i="61"/>
  <c r="H10" i="61"/>
  <c r="H10" i="25"/>
  <c r="H10" i="56"/>
  <c r="H10" i="20"/>
  <c r="H55" i="56"/>
  <c r="H58" i="25"/>
  <c r="H79" i="20"/>
  <c r="I66" i="61"/>
  <c r="I10" i="61"/>
  <c r="I58" i="25"/>
  <c r="I10" i="25"/>
  <c r="I55" i="56"/>
  <c r="I79" i="20"/>
  <c r="I10" i="56"/>
  <c r="I10" i="20"/>
  <c r="D14" i="60"/>
  <c r="D12" i="60"/>
  <c r="C30" i="53" a="1"/>
  <c r="C30" i="42" a="1"/>
  <c r="C30" i="7" a="1"/>
  <c r="F7" i="7"/>
  <c r="G9" i="37"/>
  <c r="H9" i="50"/>
  <c r="V15" i="42"/>
  <c r="R15" i="42"/>
  <c r="N15" i="42"/>
  <c r="L15" i="42"/>
  <c r="I40" i="59"/>
  <c r="I40" i="54"/>
  <c r="J40" i="52"/>
  <c r="R36" i="61"/>
  <c r="V36" i="61"/>
  <c r="U36" i="61"/>
  <c r="J66" i="13"/>
  <c r="K52" i="13"/>
  <c r="A17" i="7"/>
  <c r="D39" i="37"/>
  <c r="P16" i="7"/>
  <c r="I16" i="7"/>
  <c r="N16" i="7"/>
  <c r="M16" i="7"/>
  <c r="T16" i="7"/>
  <c r="F28" i="37"/>
  <c r="F37" i="37"/>
  <c r="G28" i="50"/>
  <c r="F37" i="50"/>
  <c r="F71" i="37"/>
  <c r="G71" i="50"/>
  <c r="H80" i="10"/>
  <c r="I80" i="51"/>
  <c r="E78" i="37"/>
  <c r="H8" i="59"/>
  <c r="G6" i="53"/>
  <c r="H8" i="54"/>
  <c r="I8" i="52"/>
  <c r="H82" i="59"/>
  <c r="H82" i="54"/>
  <c r="I82" i="52"/>
  <c r="F22" i="10"/>
  <c r="G22" i="51"/>
  <c r="F30" i="51"/>
  <c r="F44" i="51"/>
  <c r="F23" i="37"/>
  <c r="G23" i="50"/>
  <c r="F57" i="37"/>
  <c r="G57" i="50"/>
  <c r="J59" i="59"/>
  <c r="J59" i="54"/>
  <c r="X59" i="52"/>
  <c r="G23" i="59"/>
  <c r="G23" i="54"/>
  <c r="H23" i="52"/>
  <c r="F22" i="6"/>
  <c r="G3" i="6"/>
  <c r="G20" i="6"/>
  <c r="A16" i="42"/>
  <c r="H16" i="10"/>
  <c r="I16" i="51"/>
  <c r="F11" i="25"/>
  <c r="G18" i="10"/>
  <c r="G50" i="51"/>
  <c r="F55" i="51"/>
  <c r="Q15" i="53"/>
  <c r="I15" i="53"/>
  <c r="F60" i="37"/>
  <c r="G60" i="50"/>
  <c r="A17" i="53"/>
  <c r="F55" i="37"/>
  <c r="G55" i="50"/>
  <c r="F64" i="50"/>
  <c r="F78" i="50"/>
  <c r="E4" i="44"/>
  <c r="F50" i="37"/>
  <c r="F68" i="59"/>
  <c r="F68" i="54"/>
  <c r="G68" i="52"/>
  <c r="F80" i="59"/>
  <c r="F86" i="59"/>
  <c r="F80" i="54"/>
  <c r="F86" i="54"/>
  <c r="G80" i="52"/>
  <c r="D69" i="59"/>
  <c r="D69" i="54"/>
  <c r="E69" i="52"/>
  <c r="J66" i="60"/>
  <c r="K52" i="60"/>
  <c r="G11" i="55"/>
  <c r="K11" i="55"/>
  <c r="O11" i="55"/>
  <c r="S11" i="55"/>
  <c r="E11" i="55"/>
  <c r="I11" i="55"/>
  <c r="M11" i="55"/>
  <c r="Q11" i="55"/>
  <c r="U11" i="55"/>
  <c r="D11" i="55"/>
  <c r="H11" i="55"/>
  <c r="L11" i="55"/>
  <c r="P11" i="55"/>
  <c r="T11" i="55"/>
  <c r="F11" i="55"/>
  <c r="V11" i="55"/>
  <c r="R11" i="55"/>
  <c r="N11" i="55"/>
  <c r="J11" i="55"/>
  <c r="E70" i="10"/>
  <c r="F70" i="51"/>
  <c r="Q16" i="53"/>
  <c r="I16" i="53"/>
  <c r="G47" i="37"/>
  <c r="F6" i="44"/>
  <c r="H47" i="50"/>
  <c r="F42" i="51"/>
  <c r="H26" i="59"/>
  <c r="H26" i="54"/>
  <c r="I26" i="52"/>
  <c r="G86" i="52"/>
  <c r="I15" i="59"/>
  <c r="I15" i="54"/>
  <c r="J15" i="52"/>
  <c r="X15" i="52"/>
  <c r="G79" i="59"/>
  <c r="G79" i="54"/>
  <c r="H79" i="52"/>
  <c r="E50" i="59"/>
  <c r="E50" i="54"/>
  <c r="E55" i="52"/>
  <c r="F50" i="52"/>
  <c r="R54" i="55"/>
  <c r="Q68" i="55"/>
  <c r="X46" i="6"/>
  <c r="X50" i="6"/>
  <c r="X54" i="6"/>
  <c r="X58" i="6"/>
  <c r="X62" i="6"/>
  <c r="X66" i="6"/>
  <c r="X70" i="6"/>
  <c r="X49" i="6"/>
  <c r="X55" i="6"/>
  <c r="X60" i="6"/>
  <c r="X65" i="6"/>
  <c r="X71" i="6"/>
  <c r="X51" i="6"/>
  <c r="X56" i="6"/>
  <c r="X61" i="6"/>
  <c r="X67" i="6"/>
  <c r="X72" i="6"/>
  <c r="X47" i="6"/>
  <c r="X52" i="6"/>
  <c r="X57" i="6"/>
  <c r="X63" i="6"/>
  <c r="X68" i="6"/>
  <c r="X73" i="6"/>
  <c r="X48" i="6"/>
  <c r="X53" i="6"/>
  <c r="X59" i="6"/>
  <c r="X64" i="6"/>
  <c r="X69" i="6"/>
  <c r="V66" i="61"/>
  <c r="V10" i="61"/>
  <c r="V58" i="25"/>
  <c r="V10" i="25"/>
  <c r="V10" i="56"/>
  <c r="V10" i="20"/>
  <c r="V79" i="20"/>
  <c r="V55" i="56"/>
  <c r="O66" i="61"/>
  <c r="O10" i="61"/>
  <c r="O55" i="56"/>
  <c r="O79" i="20"/>
  <c r="O10" i="25"/>
  <c r="O10" i="56"/>
  <c r="O10" i="20"/>
  <c r="O58" i="25"/>
  <c r="X66" i="61"/>
  <c r="X10" i="61"/>
  <c r="X10" i="25"/>
  <c r="X10" i="56"/>
  <c r="X55" i="56"/>
  <c r="X58" i="25"/>
  <c r="X10" i="20"/>
  <c r="X79" i="20"/>
  <c r="U66" i="61"/>
  <c r="U10" i="61"/>
  <c r="U58" i="25"/>
  <c r="U10" i="56"/>
  <c r="U79" i="20"/>
  <c r="U10" i="25"/>
  <c r="U55" i="56"/>
  <c r="U10" i="20"/>
  <c r="C32" i="53" a="1"/>
  <c r="C32" i="42" a="1"/>
  <c r="C32" i="7" a="1"/>
  <c r="L92" i="6"/>
  <c r="E44" i="10"/>
  <c r="F23" i="10"/>
  <c r="G23" i="51"/>
  <c r="F27" i="10"/>
  <c r="G27" i="51"/>
  <c r="F30" i="10"/>
  <c r="L91" i="6"/>
  <c r="C33" i="55"/>
  <c r="D33" i="55"/>
  <c r="G20" i="50"/>
  <c r="F20" i="37"/>
  <c r="F25" i="37"/>
  <c r="F39" i="37"/>
  <c r="F18" i="37"/>
  <c r="G18" i="50"/>
  <c r="R35" i="61"/>
  <c r="U35" i="61"/>
  <c r="D36" i="61"/>
  <c r="Y36" i="61"/>
  <c r="F64" i="37"/>
  <c r="G46" i="37"/>
  <c r="F5" i="44"/>
  <c r="H46" i="50"/>
  <c r="X13" i="59"/>
  <c r="X13" i="54"/>
  <c r="X18" i="52"/>
  <c r="C33" i="44"/>
  <c r="D33" i="44"/>
  <c r="F12" i="56"/>
  <c r="F13" i="56"/>
  <c r="F15" i="56"/>
  <c r="G11" i="56"/>
  <c r="P32" i="42"/>
  <c r="V32" i="42"/>
  <c r="O32" i="42"/>
  <c r="K32" i="42"/>
  <c r="F32" i="42"/>
  <c r="S32" i="42"/>
  <c r="D32" i="42"/>
  <c r="J32" i="42"/>
  <c r="G32" i="42"/>
  <c r="Q32" i="42"/>
  <c r="C32" i="42"/>
  <c r="L32" i="42"/>
  <c r="M32" i="42"/>
  <c r="N32" i="42"/>
  <c r="R32" i="42"/>
  <c r="R36" i="42"/>
  <c r="I32" i="42"/>
  <c r="H32" i="42"/>
  <c r="E32" i="42"/>
  <c r="U32" i="42"/>
  <c r="U36" i="42"/>
  <c r="T32" i="42"/>
  <c r="R68" i="55"/>
  <c r="S54" i="55"/>
  <c r="D4" i="60"/>
  <c r="E55" i="59"/>
  <c r="K66" i="60"/>
  <c r="L52" i="60"/>
  <c r="G23" i="37"/>
  <c r="H23" i="50"/>
  <c r="J80" i="51"/>
  <c r="I80" i="10"/>
  <c r="J40" i="59"/>
  <c r="J40" i="54"/>
  <c r="K40" i="52"/>
  <c r="H30" i="7"/>
  <c r="S30" i="7"/>
  <c r="C30" i="7"/>
  <c r="K30" i="7"/>
  <c r="P30" i="7"/>
  <c r="P34" i="7"/>
  <c r="O30" i="7"/>
  <c r="T30" i="7"/>
  <c r="T34" i="7"/>
  <c r="N30" i="7"/>
  <c r="R30" i="7"/>
  <c r="R34" i="7"/>
  <c r="Q30" i="7"/>
  <c r="U30" i="7"/>
  <c r="U34" i="7"/>
  <c r="F30" i="7"/>
  <c r="E30" i="7"/>
  <c r="E34" i="7"/>
  <c r="J30" i="7"/>
  <c r="M30" i="7"/>
  <c r="M34" i="7"/>
  <c r="V30" i="7"/>
  <c r="L30" i="7"/>
  <c r="L34" i="7"/>
  <c r="G30" i="7"/>
  <c r="D30" i="7"/>
  <c r="D34" i="7"/>
  <c r="I30" i="7"/>
  <c r="D16" i="60"/>
  <c r="E12" i="60"/>
  <c r="I37" i="59"/>
  <c r="I37" i="54"/>
  <c r="J37" i="52"/>
  <c r="E4" i="13"/>
  <c r="E8" i="13"/>
  <c r="G50" i="10"/>
  <c r="F55" i="10"/>
  <c r="H58" i="50"/>
  <c r="G58" i="37"/>
  <c r="H35" i="37"/>
  <c r="I35" i="50"/>
  <c r="I81" i="51"/>
  <c r="H81" i="10"/>
  <c r="I53" i="10"/>
  <c r="G7" i="13"/>
  <c r="G35" i="59"/>
  <c r="G42" i="59"/>
  <c r="G35" i="54"/>
  <c r="H35" i="52"/>
  <c r="G42" i="52"/>
  <c r="X57" i="59"/>
  <c r="X57" i="54"/>
  <c r="C34" i="60"/>
  <c r="D34" i="60"/>
  <c r="C34" i="13"/>
  <c r="D34" i="13"/>
  <c r="G65" i="59"/>
  <c r="G65" i="54"/>
  <c r="H65" i="52"/>
  <c r="F4" i="7"/>
  <c r="G6" i="37"/>
  <c r="G11" i="37"/>
  <c r="G11" i="50"/>
  <c r="H6" i="50"/>
  <c r="I7" i="37"/>
  <c r="H5" i="7"/>
  <c r="J7" i="50"/>
  <c r="G30" i="37"/>
  <c r="H30" i="50"/>
  <c r="J21" i="59"/>
  <c r="J21" i="54"/>
  <c r="K21" i="52"/>
  <c r="H78" i="10"/>
  <c r="I78" i="51"/>
  <c r="D83" i="37"/>
  <c r="C29" i="53"/>
  <c r="F29" i="53"/>
  <c r="H29" i="53"/>
  <c r="J29" i="53"/>
  <c r="L29" i="53"/>
  <c r="L33" i="53"/>
  <c r="N29" i="53"/>
  <c r="P29" i="53"/>
  <c r="R29" i="53"/>
  <c r="T29" i="53"/>
  <c r="T33" i="53"/>
  <c r="V29" i="53"/>
  <c r="E29" i="53"/>
  <c r="I29" i="53"/>
  <c r="K29" i="53"/>
  <c r="K33" i="53"/>
  <c r="M29" i="53"/>
  <c r="O29" i="53"/>
  <c r="O33" i="53"/>
  <c r="Q29" i="53"/>
  <c r="S29" i="53"/>
  <c r="S33" i="53"/>
  <c r="U29" i="53"/>
  <c r="G29" i="53"/>
  <c r="G33" i="53"/>
  <c r="D29" i="53"/>
  <c r="K66" i="55"/>
  <c r="L52" i="55"/>
  <c r="I33" i="59"/>
  <c r="I33" i="54"/>
  <c r="J33" i="52"/>
  <c r="G69" i="37"/>
  <c r="H69" i="50"/>
  <c r="G80" i="20"/>
  <c r="F81" i="20"/>
  <c r="F82" i="20"/>
  <c r="F84" i="20"/>
  <c r="I77" i="59"/>
  <c r="I77" i="54"/>
  <c r="J77" i="52"/>
  <c r="H34" i="59"/>
  <c r="H34" i="54"/>
  <c r="I34" i="52"/>
  <c r="F68" i="10"/>
  <c r="G68" i="51"/>
  <c r="G38" i="10"/>
  <c r="H38" i="51"/>
  <c r="G67" i="37"/>
  <c r="H67" i="50"/>
  <c r="G76" i="50"/>
  <c r="G73" i="37"/>
  <c r="H73" i="50"/>
  <c r="H45" i="37"/>
  <c r="I45" i="50"/>
  <c r="H50" i="50"/>
  <c r="H70" i="37"/>
  <c r="I70" i="50"/>
  <c r="D74" i="54"/>
  <c r="D88" i="54"/>
  <c r="D93" i="54"/>
  <c r="H72" i="37"/>
  <c r="I72" i="50"/>
  <c r="H8" i="37"/>
  <c r="G6" i="7"/>
  <c r="I8" i="50"/>
  <c r="E67" i="59"/>
  <c r="E67" i="54"/>
  <c r="F67" i="52"/>
  <c r="H78" i="59"/>
  <c r="H78" i="54"/>
  <c r="I78" i="52"/>
  <c r="G6" i="42"/>
  <c r="I8" i="51"/>
  <c r="J60" i="10"/>
  <c r="X60" i="51"/>
  <c r="X60" i="10"/>
  <c r="G36" i="10"/>
  <c r="H36" i="51"/>
  <c r="E32" i="53"/>
  <c r="G32" i="53"/>
  <c r="I32" i="53"/>
  <c r="K32" i="53"/>
  <c r="M32" i="53"/>
  <c r="O32" i="53"/>
  <c r="Q32" i="53"/>
  <c r="S32" i="53"/>
  <c r="U32" i="53"/>
  <c r="C32" i="53"/>
  <c r="F32" i="53"/>
  <c r="H32" i="53"/>
  <c r="J32" i="53"/>
  <c r="L32" i="53"/>
  <c r="L36" i="53"/>
  <c r="N32" i="53"/>
  <c r="P32" i="53"/>
  <c r="R32" i="53"/>
  <c r="T32" i="53"/>
  <c r="T36" i="53"/>
  <c r="D32" i="53"/>
  <c r="V32" i="53"/>
  <c r="F50" i="59"/>
  <c r="F50" i="54"/>
  <c r="F55" i="52"/>
  <c r="G50" i="52"/>
  <c r="I26" i="59"/>
  <c r="I26" i="54"/>
  <c r="J26" i="52"/>
  <c r="I47" i="50"/>
  <c r="H47" i="37"/>
  <c r="G6" i="44"/>
  <c r="G55" i="37"/>
  <c r="H55" i="50"/>
  <c r="G64" i="50"/>
  <c r="G60" i="37"/>
  <c r="H60" i="50"/>
  <c r="G11" i="25"/>
  <c r="F12" i="25"/>
  <c r="F13" i="25"/>
  <c r="F15" i="25"/>
  <c r="I8" i="59"/>
  <c r="H6" i="53"/>
  <c r="I8" i="54"/>
  <c r="J8" i="52"/>
  <c r="E83" i="37"/>
  <c r="G28" i="37"/>
  <c r="G37" i="50"/>
  <c r="H28" i="50"/>
  <c r="H9" i="37"/>
  <c r="G7" i="7"/>
  <c r="I9" i="50"/>
  <c r="V30" i="42"/>
  <c r="T30" i="42"/>
  <c r="Q30" i="42"/>
  <c r="E30" i="42"/>
  <c r="I30" i="42"/>
  <c r="S30" i="42"/>
  <c r="L30" i="42"/>
  <c r="H30" i="42"/>
  <c r="U30" i="42"/>
  <c r="F30" i="42"/>
  <c r="K30" i="42"/>
  <c r="D30" i="42"/>
  <c r="O30" i="42"/>
  <c r="N30" i="42"/>
  <c r="J30" i="42"/>
  <c r="C30" i="42"/>
  <c r="R30" i="42"/>
  <c r="P30" i="42"/>
  <c r="M30" i="42"/>
  <c r="G30" i="42"/>
  <c r="G34" i="42"/>
  <c r="D18" i="60"/>
  <c r="E14" i="60"/>
  <c r="H26" i="51"/>
  <c r="G26" i="10"/>
  <c r="H33" i="10"/>
  <c r="I33" i="51"/>
  <c r="I77" i="51"/>
  <c r="H77" i="10"/>
  <c r="I18" i="54"/>
  <c r="G83" i="10"/>
  <c r="H83" i="51"/>
  <c r="I18" i="51"/>
  <c r="I13" i="10"/>
  <c r="J13" i="51"/>
  <c r="F66" i="10"/>
  <c r="G66" i="51"/>
  <c r="H27" i="59"/>
  <c r="H27" i="54"/>
  <c r="I27" i="52"/>
  <c r="A15" i="42"/>
  <c r="A19" i="42"/>
  <c r="H31" i="37"/>
  <c r="I31" i="50"/>
  <c r="C31" i="42" a="1"/>
  <c r="C31" i="7" a="1"/>
  <c r="C31" i="53" a="1"/>
  <c r="G21" i="37"/>
  <c r="H21" i="50"/>
  <c r="I58" i="59"/>
  <c r="I58" i="54"/>
  <c r="J58" i="52"/>
  <c r="I62" i="52"/>
  <c r="I60" i="59"/>
  <c r="I60" i="54"/>
  <c r="J60" i="52"/>
  <c r="H22" i="37"/>
  <c r="I22" i="50"/>
  <c r="F65" i="10"/>
  <c r="G65" i="51"/>
  <c r="F74" i="51"/>
  <c r="F39" i="50"/>
  <c r="F83" i="50"/>
  <c r="G59" i="25"/>
  <c r="F60" i="25"/>
  <c r="F61" i="25"/>
  <c r="F63" i="25"/>
  <c r="H52" i="59"/>
  <c r="G6" i="60"/>
  <c r="H52" i="54"/>
  <c r="G6" i="55"/>
  <c r="I52" i="52"/>
  <c r="F11" i="10"/>
  <c r="F44" i="10"/>
  <c r="G6" i="10"/>
  <c r="G34" i="37"/>
  <c r="H34" i="50"/>
  <c r="M29" i="7"/>
  <c r="S29" i="7"/>
  <c r="F29" i="7"/>
  <c r="N29" i="7"/>
  <c r="T29" i="7"/>
  <c r="K29" i="7"/>
  <c r="G29" i="7"/>
  <c r="J29" i="7"/>
  <c r="O29" i="7"/>
  <c r="R29" i="7"/>
  <c r="H29" i="7"/>
  <c r="E29" i="7"/>
  <c r="C29" i="7"/>
  <c r="D29" i="7"/>
  <c r="V29" i="7"/>
  <c r="U29" i="7"/>
  <c r="I29" i="7"/>
  <c r="I33" i="7"/>
  <c r="P29" i="7"/>
  <c r="Q29" i="7"/>
  <c r="L29" i="7"/>
  <c r="G25" i="50"/>
  <c r="I21" i="10"/>
  <c r="J21" i="51"/>
  <c r="I24" i="51"/>
  <c r="H24" i="10"/>
  <c r="G11" i="20"/>
  <c r="F12" i="20"/>
  <c r="F13" i="20"/>
  <c r="F15" i="20"/>
  <c r="G11" i="61"/>
  <c r="F12" i="61"/>
  <c r="F13" i="61"/>
  <c r="F15" i="61"/>
  <c r="A16" i="53"/>
  <c r="F76" i="37"/>
  <c r="E17" i="60"/>
  <c r="F13" i="60"/>
  <c r="F71" i="59"/>
  <c r="F71" i="54"/>
  <c r="G71" i="52"/>
  <c r="H48" i="37"/>
  <c r="G7" i="44"/>
  <c r="I48" i="50"/>
  <c r="G34" i="10"/>
  <c r="G42" i="10"/>
  <c r="H34" i="51"/>
  <c r="H42" i="51"/>
  <c r="D74" i="59"/>
  <c r="I25" i="10"/>
  <c r="J25" i="51"/>
  <c r="I15" i="10"/>
  <c r="J15" i="51"/>
  <c r="F69" i="10"/>
  <c r="G69" i="51"/>
  <c r="C34" i="55"/>
  <c r="D34" i="55"/>
  <c r="C34" i="44"/>
  <c r="D34" i="44"/>
  <c r="U90" i="6"/>
  <c r="U93" i="6"/>
  <c r="H79" i="59"/>
  <c r="H79" i="54"/>
  <c r="I79" i="52"/>
  <c r="X15" i="59"/>
  <c r="X15" i="54"/>
  <c r="F70" i="10"/>
  <c r="G70" i="51"/>
  <c r="D12" i="55"/>
  <c r="D15" i="55"/>
  <c r="D13" i="55"/>
  <c r="D14" i="55"/>
  <c r="E69" i="59"/>
  <c r="E69" i="54"/>
  <c r="F69" i="52"/>
  <c r="G80" i="59"/>
  <c r="G86" i="59"/>
  <c r="G80" i="54"/>
  <c r="G86" i="54"/>
  <c r="H80" i="52"/>
  <c r="G68" i="59"/>
  <c r="G68" i="54"/>
  <c r="H68" i="52"/>
  <c r="F78" i="37"/>
  <c r="F88" i="51"/>
  <c r="F93" i="51"/>
  <c r="I16" i="10"/>
  <c r="J16" i="51"/>
  <c r="X59" i="59"/>
  <c r="X59" i="54"/>
  <c r="G57" i="37"/>
  <c r="H57" i="50"/>
  <c r="I82" i="59"/>
  <c r="I82" i="54"/>
  <c r="J82" i="52"/>
  <c r="G71" i="37"/>
  <c r="H71" i="50"/>
  <c r="E30" i="53"/>
  <c r="G30" i="53"/>
  <c r="I30" i="53"/>
  <c r="K30" i="53"/>
  <c r="M30" i="53"/>
  <c r="O30" i="53"/>
  <c r="Q30" i="53"/>
  <c r="S30" i="53"/>
  <c r="U30" i="53"/>
  <c r="D30" i="53"/>
  <c r="F30" i="53"/>
  <c r="H30" i="53"/>
  <c r="J30" i="53"/>
  <c r="L30" i="53"/>
  <c r="P30" i="53"/>
  <c r="R30" i="53"/>
  <c r="T30" i="53"/>
  <c r="C30" i="53"/>
  <c r="N30" i="53"/>
  <c r="V30" i="53"/>
  <c r="D88" i="59"/>
  <c r="D93" i="59"/>
  <c r="G86" i="10"/>
  <c r="D8" i="13"/>
  <c r="H37" i="10"/>
  <c r="I37" i="51"/>
  <c r="I18" i="59"/>
  <c r="H84" i="10"/>
  <c r="I84" i="51"/>
  <c r="H18" i="10"/>
  <c r="G56" i="56"/>
  <c r="F57" i="56"/>
  <c r="F58" i="56"/>
  <c r="F60" i="56"/>
  <c r="C33" i="60"/>
  <c r="D33" i="60"/>
  <c r="C33" i="13"/>
  <c r="D33" i="13"/>
  <c r="F42" i="59"/>
  <c r="G79" i="10"/>
  <c r="H79" i="51"/>
  <c r="H62" i="50"/>
  <c r="G62" i="37"/>
  <c r="G72" i="59"/>
  <c r="G72" i="54"/>
  <c r="H72" i="52"/>
  <c r="G4" i="42"/>
  <c r="I6" i="51"/>
  <c r="H38" i="59"/>
  <c r="H38" i="54"/>
  <c r="I38" i="52"/>
  <c r="C32" i="55"/>
  <c r="D32" i="55"/>
  <c r="C32" i="44"/>
  <c r="D32" i="44"/>
  <c r="G5" i="13"/>
  <c r="I51" i="10"/>
  <c r="G6" i="59"/>
  <c r="G11" i="59"/>
  <c r="G6" i="54"/>
  <c r="G11" i="54"/>
  <c r="F4" i="53"/>
  <c r="G11" i="52"/>
  <c r="H6" i="52"/>
  <c r="J58" i="10"/>
  <c r="J62" i="10"/>
  <c r="J62" i="51"/>
  <c r="C31" i="60"/>
  <c r="D31" i="60"/>
  <c r="C31" i="13"/>
  <c r="D31" i="13"/>
  <c r="H51" i="59"/>
  <c r="G5" i="60"/>
  <c r="H51" i="54"/>
  <c r="G5" i="55"/>
  <c r="I51" i="52"/>
  <c r="F72" i="10"/>
  <c r="G72" i="51"/>
  <c r="C31" i="55"/>
  <c r="D31" i="55"/>
  <c r="C31" i="44"/>
  <c r="D31" i="44"/>
  <c r="L93" i="6"/>
  <c r="AW3" i="33"/>
  <c r="H83" i="59"/>
  <c r="H83" i="54"/>
  <c r="I83" i="52"/>
  <c r="H16" i="37"/>
  <c r="I16" i="50"/>
  <c r="G67" i="61"/>
  <c r="F68" i="61"/>
  <c r="F69" i="61"/>
  <c r="F71" i="61"/>
  <c r="G32" i="37"/>
  <c r="H32" i="50"/>
  <c r="F53" i="59"/>
  <c r="E7" i="60"/>
  <c r="F53" i="54"/>
  <c r="E7" i="55"/>
  <c r="G53" i="52"/>
  <c r="I36" i="59"/>
  <c r="I36" i="54"/>
  <c r="J36" i="52"/>
  <c r="G78" i="50"/>
  <c r="F71" i="10"/>
  <c r="G71" i="51"/>
  <c r="H29" i="37"/>
  <c r="I29" i="50"/>
  <c r="F70" i="59"/>
  <c r="F70" i="54"/>
  <c r="G70" i="52"/>
  <c r="A16" i="7"/>
  <c r="A19" i="7"/>
  <c r="P68" i="60"/>
  <c r="Q54" i="60"/>
  <c r="H9" i="59"/>
  <c r="H9" i="54"/>
  <c r="G7" i="53"/>
  <c r="I9" i="52"/>
  <c r="F67" i="10"/>
  <c r="G67" i="51"/>
  <c r="H35" i="10"/>
  <c r="I35" i="51"/>
  <c r="H74" i="37"/>
  <c r="I74" i="50"/>
  <c r="L32" i="7"/>
  <c r="M32" i="7"/>
  <c r="S32" i="7"/>
  <c r="D32" i="7"/>
  <c r="C32" i="7"/>
  <c r="J32" i="7"/>
  <c r="F32" i="7"/>
  <c r="N32" i="7"/>
  <c r="O32" i="7"/>
  <c r="O36" i="7"/>
  <c r="P32" i="7"/>
  <c r="Q32" i="7"/>
  <c r="H32" i="7"/>
  <c r="I32" i="7"/>
  <c r="I36" i="7"/>
  <c r="U32" i="7"/>
  <c r="R32" i="7"/>
  <c r="T32" i="7"/>
  <c r="K32" i="7"/>
  <c r="K36" i="7"/>
  <c r="V32" i="7"/>
  <c r="E32" i="7"/>
  <c r="G32" i="7"/>
  <c r="D4" i="55"/>
  <c r="E55" i="54"/>
  <c r="J15" i="59"/>
  <c r="J15" i="54"/>
  <c r="G55" i="51"/>
  <c r="H50" i="51"/>
  <c r="H23" i="59"/>
  <c r="H23" i="54"/>
  <c r="I23" i="52"/>
  <c r="H22" i="51"/>
  <c r="G22" i="10"/>
  <c r="G30" i="51"/>
  <c r="K66" i="13"/>
  <c r="L52" i="13"/>
  <c r="G28" i="59"/>
  <c r="G28" i="54"/>
  <c r="H28" i="52"/>
  <c r="G61" i="37"/>
  <c r="H61" i="50"/>
  <c r="G39" i="59"/>
  <c r="G39" i="54"/>
  <c r="H39" i="52"/>
  <c r="J13" i="59"/>
  <c r="J13" i="54"/>
  <c r="J18" i="54"/>
  <c r="J18" i="52"/>
  <c r="F7" i="42"/>
  <c r="H9" i="51"/>
  <c r="G40" i="10"/>
  <c r="H40" i="51"/>
  <c r="I28" i="51"/>
  <c r="H28" i="10"/>
  <c r="G11" i="51"/>
  <c r="I14" i="10"/>
  <c r="J14" i="51"/>
  <c r="J14" i="10"/>
  <c r="D12" i="13"/>
  <c r="D14" i="13"/>
  <c r="D15" i="13"/>
  <c r="D13" i="13"/>
  <c r="F25" i="59"/>
  <c r="F30" i="59"/>
  <c r="F44" i="59"/>
  <c r="F25" i="54"/>
  <c r="F30" i="54"/>
  <c r="F44" i="54"/>
  <c r="G25" i="52"/>
  <c r="F30" i="52"/>
  <c r="H22" i="59"/>
  <c r="H22" i="54"/>
  <c r="I22" i="52"/>
  <c r="G59" i="37"/>
  <c r="H59" i="50"/>
  <c r="F44" i="52"/>
  <c r="I7" i="59"/>
  <c r="H5" i="53"/>
  <c r="I7" i="54"/>
  <c r="J7" i="52"/>
  <c r="H82" i="10"/>
  <c r="I82" i="51"/>
  <c r="H39" i="10"/>
  <c r="I39" i="51"/>
  <c r="E74" i="10"/>
  <c r="E88" i="10"/>
  <c r="E93" i="10"/>
  <c r="G24" i="59"/>
  <c r="G24" i="54"/>
  <c r="H24" i="52"/>
  <c r="F15" i="60"/>
  <c r="E19" i="60"/>
  <c r="D13" i="44"/>
  <c r="D15" i="44"/>
  <c r="D12" i="44"/>
  <c r="D14" i="44"/>
  <c r="S29" i="42"/>
  <c r="T29" i="42"/>
  <c r="U29" i="42"/>
  <c r="E29" i="42"/>
  <c r="J29" i="42"/>
  <c r="O29" i="42"/>
  <c r="M29" i="42"/>
  <c r="Q29" i="42"/>
  <c r="R29" i="42"/>
  <c r="N29" i="42"/>
  <c r="H29" i="42"/>
  <c r="I29" i="42"/>
  <c r="L29" i="42"/>
  <c r="P29" i="42"/>
  <c r="G29" i="42"/>
  <c r="V29" i="42"/>
  <c r="K29" i="42"/>
  <c r="D29" i="42"/>
  <c r="C29" i="42"/>
  <c r="F29" i="42"/>
  <c r="H33" i="37"/>
  <c r="I33" i="50"/>
  <c r="G19" i="37"/>
  <c r="H19" i="50"/>
  <c r="G17" i="37"/>
  <c r="H17" i="50"/>
  <c r="F4" i="44"/>
  <c r="G50" i="37"/>
  <c r="A15" i="53"/>
  <c r="A19" i="53"/>
  <c r="G56" i="37"/>
  <c r="H56" i="50"/>
  <c r="G6" i="13"/>
  <c r="I52" i="10"/>
  <c r="E66" i="59"/>
  <c r="E74" i="59"/>
  <c r="E66" i="54"/>
  <c r="E74" i="54"/>
  <c r="F66" i="52"/>
  <c r="E74" i="52"/>
  <c r="E88" i="52"/>
  <c r="E93" i="52"/>
  <c r="F5" i="42"/>
  <c r="H7" i="51"/>
  <c r="G84" i="59"/>
  <c r="G84" i="54"/>
  <c r="H84" i="52"/>
  <c r="J81" i="59"/>
  <c r="J81" i="54"/>
  <c r="K81" i="52"/>
  <c r="H68" i="37"/>
  <c r="I68" i="50"/>
  <c r="X58" i="51"/>
  <c r="D33" i="53"/>
  <c r="Q33" i="53"/>
  <c r="I33" i="53"/>
  <c r="R33" i="53"/>
  <c r="J33" i="53"/>
  <c r="G34" i="7"/>
  <c r="J34" i="7"/>
  <c r="Q34" i="7"/>
  <c r="O34" i="7"/>
  <c r="H20" i="50"/>
  <c r="G20" i="37"/>
  <c r="E33" i="53"/>
  <c r="P33" i="53"/>
  <c r="H33" i="53"/>
  <c r="H34" i="7"/>
  <c r="G18" i="37"/>
  <c r="H18" i="50"/>
  <c r="G23" i="10"/>
  <c r="H23" i="51"/>
  <c r="G25" i="37"/>
  <c r="D36" i="53"/>
  <c r="N36" i="53"/>
  <c r="F36" i="53"/>
  <c r="Q36" i="53"/>
  <c r="I36" i="53"/>
  <c r="U33" i="53"/>
  <c r="M33" i="53"/>
  <c r="V33" i="53"/>
  <c r="N33" i="53"/>
  <c r="F33" i="53"/>
  <c r="I34" i="7"/>
  <c r="V34" i="7"/>
  <c r="F34" i="7"/>
  <c r="N34" i="7"/>
  <c r="K34" i="7"/>
  <c r="G27" i="10"/>
  <c r="G30" i="10"/>
  <c r="H27" i="51"/>
  <c r="V35" i="61"/>
  <c r="D35" i="61"/>
  <c r="Y35" i="61"/>
  <c r="V36" i="7"/>
  <c r="U36" i="7"/>
  <c r="P36" i="7"/>
  <c r="J36" i="7"/>
  <c r="M36" i="7"/>
  <c r="V36" i="53"/>
  <c r="P36" i="53"/>
  <c r="H36" i="53"/>
  <c r="E36" i="42"/>
  <c r="N36" i="42"/>
  <c r="Q36" i="42"/>
  <c r="S36" i="42"/>
  <c r="V36" i="42"/>
  <c r="H36" i="42"/>
  <c r="M36" i="42"/>
  <c r="G36" i="42"/>
  <c r="F36" i="42"/>
  <c r="P36" i="42"/>
  <c r="G36" i="7"/>
  <c r="T36" i="7"/>
  <c r="H36" i="7"/>
  <c r="N36" i="7"/>
  <c r="D36" i="7"/>
  <c r="L33" i="7"/>
  <c r="U33" i="7"/>
  <c r="E33" i="7"/>
  <c r="J33" i="7"/>
  <c r="N33" i="7"/>
  <c r="T36" i="42"/>
  <c r="I36" i="42"/>
  <c r="L36" i="42"/>
  <c r="I46" i="50"/>
  <c r="H46" i="37"/>
  <c r="G5" i="44"/>
  <c r="G5" i="42"/>
  <c r="I7" i="51"/>
  <c r="F66" i="59"/>
  <c r="F66" i="54"/>
  <c r="G66" i="52"/>
  <c r="F74" i="52"/>
  <c r="H6" i="13"/>
  <c r="J52" i="10"/>
  <c r="H17" i="37"/>
  <c r="I17" i="50"/>
  <c r="I33" i="37"/>
  <c r="J33" i="50"/>
  <c r="F33" i="42"/>
  <c r="V33" i="42"/>
  <c r="I33" i="42"/>
  <c r="Q33" i="42"/>
  <c r="E33" i="42"/>
  <c r="D18" i="44"/>
  <c r="E14" i="44"/>
  <c r="D16" i="13"/>
  <c r="E12" i="13"/>
  <c r="L36" i="7"/>
  <c r="J35" i="51"/>
  <c r="I35" i="10"/>
  <c r="G71" i="10"/>
  <c r="H71" i="51"/>
  <c r="G53" i="59"/>
  <c r="F7" i="60"/>
  <c r="G53" i="54"/>
  <c r="F7" i="55"/>
  <c r="H53" i="52"/>
  <c r="H32" i="37"/>
  <c r="I32" i="50"/>
  <c r="H25" i="50"/>
  <c r="E31" i="44"/>
  <c r="D35" i="44"/>
  <c r="I51" i="59"/>
  <c r="H5" i="60"/>
  <c r="I51" i="54"/>
  <c r="H5" i="55"/>
  <c r="J51" i="52"/>
  <c r="D35" i="13"/>
  <c r="E31" i="13"/>
  <c r="D36" i="44"/>
  <c r="E32" i="44"/>
  <c r="D37" i="13"/>
  <c r="E33" i="13"/>
  <c r="I37" i="10"/>
  <c r="J37" i="51"/>
  <c r="N34" i="53"/>
  <c r="P34" i="53"/>
  <c r="F34" i="53"/>
  <c r="Q34" i="53"/>
  <c r="I34" i="53"/>
  <c r="F69" i="59"/>
  <c r="F69" i="54"/>
  <c r="G69" i="52"/>
  <c r="D17" i="55"/>
  <c r="E13" i="55"/>
  <c r="I79" i="59"/>
  <c r="I79" i="54"/>
  <c r="J79" i="52"/>
  <c r="C32" i="60"/>
  <c r="D32" i="60"/>
  <c r="C32" i="13"/>
  <c r="D32" i="13"/>
  <c r="J25" i="10"/>
  <c r="K25" i="51"/>
  <c r="J48" i="50"/>
  <c r="I48" i="37"/>
  <c r="H7" i="44"/>
  <c r="G12" i="61"/>
  <c r="G13" i="61"/>
  <c r="G15" i="61"/>
  <c r="H11" i="61"/>
  <c r="I24" i="10"/>
  <c r="J24" i="51"/>
  <c r="O33" i="7"/>
  <c r="T33" i="7"/>
  <c r="M33" i="7"/>
  <c r="I22" i="37"/>
  <c r="J22" i="50"/>
  <c r="J60" i="59"/>
  <c r="J60" i="54"/>
  <c r="X60" i="52"/>
  <c r="J58" i="59"/>
  <c r="J62" i="59"/>
  <c r="J58" i="54"/>
  <c r="J62" i="52"/>
  <c r="X58" i="52"/>
  <c r="H21" i="37"/>
  <c r="I21" i="50"/>
  <c r="F31" i="7"/>
  <c r="U31" i="7"/>
  <c r="R31" i="7"/>
  <c r="M31" i="7"/>
  <c r="I31" i="7"/>
  <c r="O31" i="7"/>
  <c r="N31" i="7"/>
  <c r="Q31" i="7"/>
  <c r="H31" i="7"/>
  <c r="J31" i="7"/>
  <c r="T31" i="7"/>
  <c r="E31" i="7"/>
  <c r="S31" i="7"/>
  <c r="D31" i="7"/>
  <c r="P31" i="7"/>
  <c r="L31" i="7"/>
  <c r="G31" i="7"/>
  <c r="C31" i="7"/>
  <c r="K31" i="7"/>
  <c r="V31" i="7"/>
  <c r="J13" i="10"/>
  <c r="J18" i="51"/>
  <c r="X13" i="51"/>
  <c r="H83" i="10"/>
  <c r="I83" i="51"/>
  <c r="I33" i="10"/>
  <c r="J33" i="51"/>
  <c r="R34" i="42"/>
  <c r="O34" i="42"/>
  <c r="U34" i="42"/>
  <c r="I34" i="42"/>
  <c r="V34" i="42"/>
  <c r="G50" i="59"/>
  <c r="H50" i="52"/>
  <c r="G50" i="54"/>
  <c r="G55" i="52"/>
  <c r="S36" i="53"/>
  <c r="K36" i="53"/>
  <c r="I36" i="51"/>
  <c r="H36" i="10"/>
  <c r="I45" i="37"/>
  <c r="J45" i="50"/>
  <c r="I50" i="50"/>
  <c r="H73" i="37"/>
  <c r="I73" i="50"/>
  <c r="H67" i="37"/>
  <c r="I67" i="50"/>
  <c r="H76" i="50"/>
  <c r="I34" i="59"/>
  <c r="I34" i="54"/>
  <c r="J34" i="52"/>
  <c r="H80" i="20"/>
  <c r="G81" i="20"/>
  <c r="G82" i="20"/>
  <c r="G84" i="20"/>
  <c r="H6" i="37"/>
  <c r="H11" i="37"/>
  <c r="G4" i="7"/>
  <c r="I6" i="50"/>
  <c r="H11" i="50"/>
  <c r="F4" i="13"/>
  <c r="H50" i="10"/>
  <c r="G55" i="10"/>
  <c r="L66" i="60"/>
  <c r="M52" i="60"/>
  <c r="T54" i="55"/>
  <c r="S68" i="55"/>
  <c r="E33" i="55"/>
  <c r="D37" i="55"/>
  <c r="X18" i="59"/>
  <c r="X58" i="10"/>
  <c r="X62" i="10"/>
  <c r="X62" i="51"/>
  <c r="H84" i="59"/>
  <c r="H84" i="54"/>
  <c r="I84" i="52"/>
  <c r="H19" i="37"/>
  <c r="I19" i="50"/>
  <c r="G33" i="42"/>
  <c r="H33" i="42"/>
  <c r="M33" i="42"/>
  <c r="U33" i="42"/>
  <c r="E12" i="44"/>
  <c r="D16" i="44"/>
  <c r="F19" i="60"/>
  <c r="G15" i="60"/>
  <c r="J7" i="59"/>
  <c r="J7" i="54"/>
  <c r="I5" i="53"/>
  <c r="K7" i="52"/>
  <c r="D17" i="13"/>
  <c r="E13" i="13"/>
  <c r="I28" i="10"/>
  <c r="J28" i="51"/>
  <c r="L66" i="13"/>
  <c r="M52" i="13"/>
  <c r="I9" i="59"/>
  <c r="H7" i="53"/>
  <c r="I9" i="54"/>
  <c r="J9" i="52"/>
  <c r="Q68" i="60"/>
  <c r="R54" i="60"/>
  <c r="I29" i="37"/>
  <c r="J29" i="50"/>
  <c r="J36" i="59"/>
  <c r="J36" i="54"/>
  <c r="K36" i="52"/>
  <c r="G68" i="61"/>
  <c r="G69" i="61"/>
  <c r="G71" i="61"/>
  <c r="H67" i="61"/>
  <c r="I16" i="37"/>
  <c r="J16" i="50"/>
  <c r="E31" i="55"/>
  <c r="D35" i="55"/>
  <c r="E31" i="60"/>
  <c r="D35" i="60"/>
  <c r="D36" i="55"/>
  <c r="E32" i="55"/>
  <c r="H4" i="42"/>
  <c r="J6" i="51"/>
  <c r="H79" i="10"/>
  <c r="H86" i="10"/>
  <c r="I79" i="51"/>
  <c r="D37" i="60"/>
  <c r="E33" i="60"/>
  <c r="J84" i="51"/>
  <c r="I84" i="10"/>
  <c r="L34" i="53"/>
  <c r="D34" i="53"/>
  <c r="O34" i="53"/>
  <c r="G34" i="53"/>
  <c r="J82" i="59"/>
  <c r="J82" i="54"/>
  <c r="K82" i="52"/>
  <c r="H57" i="37"/>
  <c r="I57" i="50"/>
  <c r="J16" i="10"/>
  <c r="X16" i="51"/>
  <c r="X16" i="10"/>
  <c r="F83" i="37"/>
  <c r="H80" i="59"/>
  <c r="H86" i="59"/>
  <c r="H80" i="54"/>
  <c r="H86" i="54"/>
  <c r="I80" i="52"/>
  <c r="D19" i="55"/>
  <c r="E15" i="55"/>
  <c r="D38" i="44"/>
  <c r="E34" i="44"/>
  <c r="J15" i="10"/>
  <c r="X15" i="51"/>
  <c r="X15" i="10"/>
  <c r="J21" i="10"/>
  <c r="K21" i="51"/>
  <c r="H34" i="37"/>
  <c r="I34" i="50"/>
  <c r="I52" i="59"/>
  <c r="H6" i="60"/>
  <c r="I52" i="54"/>
  <c r="H6" i="55"/>
  <c r="J52" i="52"/>
  <c r="G60" i="25"/>
  <c r="G61" i="25"/>
  <c r="G63" i="25"/>
  <c r="H59" i="25"/>
  <c r="I62" i="54"/>
  <c r="O31" i="42"/>
  <c r="H31" i="42"/>
  <c r="Q31" i="42"/>
  <c r="L31" i="42"/>
  <c r="F31" i="42"/>
  <c r="G31" i="42"/>
  <c r="G35" i="42"/>
  <c r="K31" i="42"/>
  <c r="T31" i="42"/>
  <c r="M31" i="42"/>
  <c r="R31" i="42"/>
  <c r="R35" i="42"/>
  <c r="U31" i="42"/>
  <c r="V31" i="42"/>
  <c r="D31" i="42"/>
  <c r="P31" i="42"/>
  <c r="P35" i="42"/>
  <c r="C31" i="42"/>
  <c r="J31" i="42"/>
  <c r="E31" i="42"/>
  <c r="N31" i="42"/>
  <c r="N35" i="42"/>
  <c r="S31" i="42"/>
  <c r="S35" i="42"/>
  <c r="I31" i="42"/>
  <c r="I27" i="59"/>
  <c r="I27" i="54"/>
  <c r="J27" i="52"/>
  <c r="I18" i="10"/>
  <c r="H86" i="51"/>
  <c r="H26" i="10"/>
  <c r="I26" i="51"/>
  <c r="D34" i="42"/>
  <c r="H34" i="42"/>
  <c r="E34" i="42"/>
  <c r="I9" i="37"/>
  <c r="H7" i="7"/>
  <c r="J9" i="50"/>
  <c r="H28" i="37"/>
  <c r="H37" i="50"/>
  <c r="I28" i="50"/>
  <c r="J8" i="59"/>
  <c r="J8" i="54"/>
  <c r="I6" i="53"/>
  <c r="K8" i="52"/>
  <c r="J26" i="59"/>
  <c r="J26" i="54"/>
  <c r="K26" i="52"/>
  <c r="F88" i="52"/>
  <c r="F93" i="52"/>
  <c r="H6" i="42"/>
  <c r="J8" i="51"/>
  <c r="I72" i="37"/>
  <c r="J72" i="50"/>
  <c r="I70" i="37"/>
  <c r="J70" i="50"/>
  <c r="G4" i="44"/>
  <c r="H50" i="37"/>
  <c r="G76" i="37"/>
  <c r="H69" i="37"/>
  <c r="I69" i="50"/>
  <c r="I78" i="10"/>
  <c r="J78" i="51"/>
  <c r="J7" i="37"/>
  <c r="I5" i="7"/>
  <c r="K7" i="50"/>
  <c r="G39" i="50"/>
  <c r="G83" i="50"/>
  <c r="H65" i="59"/>
  <c r="H65" i="54"/>
  <c r="I65" i="52"/>
  <c r="J81" i="51"/>
  <c r="I81" i="10"/>
  <c r="H58" i="37"/>
  <c r="I58" i="50"/>
  <c r="K40" i="59"/>
  <c r="K40" i="54"/>
  <c r="L40" i="52"/>
  <c r="K80" i="51"/>
  <c r="J80" i="10"/>
  <c r="K81" i="59"/>
  <c r="K81" i="54"/>
  <c r="L81" i="52"/>
  <c r="H56" i="37"/>
  <c r="I56" i="50"/>
  <c r="D33" i="42"/>
  <c r="P33" i="42"/>
  <c r="N33" i="42"/>
  <c r="O33" i="42"/>
  <c r="T33" i="42"/>
  <c r="D19" i="44"/>
  <c r="E15" i="44"/>
  <c r="H24" i="59"/>
  <c r="H24" i="54"/>
  <c r="I24" i="52"/>
  <c r="I82" i="10"/>
  <c r="J82" i="51"/>
  <c r="I22" i="59"/>
  <c r="I22" i="54"/>
  <c r="J22" i="52"/>
  <c r="G25" i="59"/>
  <c r="G30" i="59"/>
  <c r="G44" i="59"/>
  <c r="G25" i="54"/>
  <c r="G30" i="54"/>
  <c r="G44" i="54"/>
  <c r="H25" i="52"/>
  <c r="G30" i="52"/>
  <c r="G44" i="52"/>
  <c r="D19" i="13"/>
  <c r="E15" i="13"/>
  <c r="G7" i="42"/>
  <c r="I9" i="51"/>
  <c r="J18" i="59"/>
  <c r="H28" i="59"/>
  <c r="H28" i="54"/>
  <c r="I28" i="52"/>
  <c r="H22" i="10"/>
  <c r="I22" i="51"/>
  <c r="H30" i="51"/>
  <c r="H55" i="51"/>
  <c r="I50" i="51"/>
  <c r="E88" i="54"/>
  <c r="E93" i="54"/>
  <c r="E36" i="7"/>
  <c r="R36" i="7"/>
  <c r="Q36" i="7"/>
  <c r="F36" i="7"/>
  <c r="S36" i="7"/>
  <c r="I74" i="37"/>
  <c r="J74" i="50"/>
  <c r="G70" i="59"/>
  <c r="G70" i="54"/>
  <c r="H70" i="52"/>
  <c r="G72" i="10"/>
  <c r="H72" i="51"/>
  <c r="H5" i="13"/>
  <c r="J51" i="10"/>
  <c r="I38" i="59"/>
  <c r="I38" i="54"/>
  <c r="J38" i="52"/>
  <c r="H11" i="51"/>
  <c r="H44" i="51"/>
  <c r="T34" i="53"/>
  <c r="J34" i="53"/>
  <c r="U34" i="53"/>
  <c r="M34" i="53"/>
  <c r="E34" i="53"/>
  <c r="H68" i="59"/>
  <c r="H68" i="54"/>
  <c r="I68" i="52"/>
  <c r="E12" i="55"/>
  <c r="D16" i="55"/>
  <c r="D38" i="55"/>
  <c r="E34" i="55"/>
  <c r="H34" i="10"/>
  <c r="I34" i="51"/>
  <c r="I42" i="51"/>
  <c r="G13" i="60"/>
  <c r="F17" i="60"/>
  <c r="H11" i="20"/>
  <c r="G12" i="20"/>
  <c r="G13" i="20"/>
  <c r="G15" i="20"/>
  <c r="Q33" i="7"/>
  <c r="V33" i="7"/>
  <c r="H33" i="7"/>
  <c r="G33" i="7"/>
  <c r="F33" i="7"/>
  <c r="G74" i="51"/>
  <c r="G65" i="10"/>
  <c r="H65" i="51"/>
  <c r="I62" i="59"/>
  <c r="I31" i="37"/>
  <c r="J31" i="50"/>
  <c r="G66" i="10"/>
  <c r="H66" i="51"/>
  <c r="J77" i="51"/>
  <c r="I77" i="10"/>
  <c r="I86" i="51"/>
  <c r="E18" i="60"/>
  <c r="F14" i="60"/>
  <c r="M34" i="42"/>
  <c r="J34" i="42"/>
  <c r="K34" i="42"/>
  <c r="L34" i="42"/>
  <c r="Q34" i="42"/>
  <c r="G12" i="25"/>
  <c r="G13" i="25"/>
  <c r="G15" i="25"/>
  <c r="H11" i="25"/>
  <c r="H55" i="37"/>
  <c r="I55" i="50"/>
  <c r="H64" i="50"/>
  <c r="H78" i="50"/>
  <c r="J47" i="50"/>
  <c r="I47" i="37"/>
  <c r="H6" i="44"/>
  <c r="E4" i="55"/>
  <c r="F55" i="54"/>
  <c r="O36" i="53"/>
  <c r="G36" i="53"/>
  <c r="F67" i="59"/>
  <c r="F67" i="54"/>
  <c r="G67" i="52"/>
  <c r="H6" i="7"/>
  <c r="I8" i="37"/>
  <c r="J8" i="50"/>
  <c r="G68" i="10"/>
  <c r="H68" i="51"/>
  <c r="D38" i="13"/>
  <c r="E34" i="13"/>
  <c r="H35" i="59"/>
  <c r="H42" i="59"/>
  <c r="H35" i="54"/>
  <c r="I35" i="52"/>
  <c r="H42" i="52"/>
  <c r="I35" i="37"/>
  <c r="J35" i="50"/>
  <c r="H23" i="37"/>
  <c r="I23" i="50"/>
  <c r="E88" i="59"/>
  <c r="E93" i="59"/>
  <c r="J36" i="42"/>
  <c r="K36" i="42"/>
  <c r="X14" i="51"/>
  <c r="X14" i="10"/>
  <c r="I68" i="37"/>
  <c r="J68" i="50"/>
  <c r="H86" i="52"/>
  <c r="K33" i="42"/>
  <c r="L33" i="42"/>
  <c r="R33" i="42"/>
  <c r="J33" i="42"/>
  <c r="S33" i="42"/>
  <c r="D17" i="44"/>
  <c r="E13" i="44"/>
  <c r="J39" i="51"/>
  <c r="I39" i="10"/>
  <c r="H59" i="37"/>
  <c r="I59" i="50"/>
  <c r="D18" i="13"/>
  <c r="E14" i="13"/>
  <c r="G44" i="51"/>
  <c r="I40" i="51"/>
  <c r="H40" i="10"/>
  <c r="H39" i="59"/>
  <c r="H39" i="54"/>
  <c r="I39" i="52"/>
  <c r="H61" i="37"/>
  <c r="I61" i="50"/>
  <c r="I23" i="59"/>
  <c r="I23" i="54"/>
  <c r="J23" i="52"/>
  <c r="G88" i="51"/>
  <c r="G67" i="10"/>
  <c r="H67" i="51"/>
  <c r="I83" i="59"/>
  <c r="I83" i="54"/>
  <c r="J83" i="52"/>
  <c r="H6" i="59"/>
  <c r="H11" i="59"/>
  <c r="H6" i="54"/>
  <c r="H11" i="54"/>
  <c r="G4" i="53"/>
  <c r="I6" i="52"/>
  <c r="H11" i="52"/>
  <c r="H72" i="59"/>
  <c r="H72" i="54"/>
  <c r="I72" i="52"/>
  <c r="H62" i="37"/>
  <c r="I62" i="50"/>
  <c r="H56" i="56"/>
  <c r="G57" i="56"/>
  <c r="G58" i="56"/>
  <c r="G60" i="56"/>
  <c r="V34" i="53"/>
  <c r="R34" i="53"/>
  <c r="H34" i="53"/>
  <c r="S34" i="53"/>
  <c r="K34" i="53"/>
  <c r="H71" i="37"/>
  <c r="I71" i="50"/>
  <c r="E14" i="55"/>
  <c r="D18" i="55"/>
  <c r="G70" i="10"/>
  <c r="H70" i="51"/>
  <c r="G69" i="10"/>
  <c r="H69" i="51"/>
  <c r="G71" i="59"/>
  <c r="G71" i="54"/>
  <c r="H71" i="52"/>
  <c r="P33" i="7"/>
  <c r="D33" i="7"/>
  <c r="R33" i="7"/>
  <c r="K33" i="7"/>
  <c r="S33" i="7"/>
  <c r="G11" i="10"/>
  <c r="H6" i="10"/>
  <c r="F74" i="10"/>
  <c r="C31" i="53"/>
  <c r="F31" i="53"/>
  <c r="H31" i="53"/>
  <c r="J31" i="53"/>
  <c r="L31" i="53"/>
  <c r="L35" i="53"/>
  <c r="N31" i="53"/>
  <c r="P31" i="53"/>
  <c r="R31" i="53"/>
  <c r="T31" i="53"/>
  <c r="T35" i="53"/>
  <c r="V31" i="53"/>
  <c r="E31" i="53"/>
  <c r="G31" i="53"/>
  <c r="I31" i="53"/>
  <c r="I35" i="53"/>
  <c r="K31" i="53"/>
  <c r="M31" i="53"/>
  <c r="O31" i="53"/>
  <c r="Q31" i="53"/>
  <c r="Q35" i="53"/>
  <c r="S31" i="53"/>
  <c r="U31" i="53"/>
  <c r="U35" i="53"/>
  <c r="D31" i="53"/>
  <c r="P34" i="42"/>
  <c r="N34" i="42"/>
  <c r="F34" i="42"/>
  <c r="S34" i="42"/>
  <c r="T34" i="42"/>
  <c r="G37" i="37"/>
  <c r="G39" i="37"/>
  <c r="H60" i="37"/>
  <c r="I60" i="50"/>
  <c r="G64" i="37"/>
  <c r="G78" i="37"/>
  <c r="E4" i="60"/>
  <c r="F55" i="59"/>
  <c r="R36" i="53"/>
  <c r="J36" i="53"/>
  <c r="U36" i="53"/>
  <c r="M36" i="53"/>
  <c r="E36" i="53"/>
  <c r="I78" i="59"/>
  <c r="I78" i="54"/>
  <c r="J78" i="52"/>
  <c r="H38" i="10"/>
  <c r="H42" i="10"/>
  <c r="I38" i="51"/>
  <c r="J77" i="59"/>
  <c r="J77" i="54"/>
  <c r="K77" i="52"/>
  <c r="J33" i="59"/>
  <c r="J33" i="54"/>
  <c r="K33" i="52"/>
  <c r="M52" i="55"/>
  <c r="L66" i="55"/>
  <c r="K21" i="59"/>
  <c r="K21" i="54"/>
  <c r="L21" i="52"/>
  <c r="H30" i="37"/>
  <c r="I30" i="50"/>
  <c r="E34" i="60"/>
  <c r="D38" i="60"/>
  <c r="G42" i="54"/>
  <c r="H7" i="13"/>
  <c r="J53" i="10"/>
  <c r="F88" i="10"/>
  <c r="F93" i="10"/>
  <c r="J37" i="59"/>
  <c r="J37" i="54"/>
  <c r="K37" i="52"/>
  <c r="F12" i="60"/>
  <c r="E16" i="60"/>
  <c r="S34" i="7"/>
  <c r="A34" i="7"/>
  <c r="D36" i="42"/>
  <c r="O36" i="42"/>
  <c r="H11" i="56"/>
  <c r="G12" i="56"/>
  <c r="G13" i="56"/>
  <c r="G15" i="56"/>
  <c r="D37" i="44"/>
  <c r="E33" i="44"/>
  <c r="X18" i="54"/>
  <c r="H35" i="42"/>
  <c r="H23" i="10"/>
  <c r="I23" i="51"/>
  <c r="I35" i="42"/>
  <c r="J35" i="42"/>
  <c r="V35" i="42"/>
  <c r="T35" i="42"/>
  <c r="L35" i="42"/>
  <c r="H27" i="10"/>
  <c r="I27" i="51"/>
  <c r="H20" i="37"/>
  <c r="I20" i="50"/>
  <c r="H18" i="37"/>
  <c r="H25" i="37"/>
  <c r="I18" i="50"/>
  <c r="A33" i="53"/>
  <c r="G35" i="7"/>
  <c r="S35" i="7"/>
  <c r="H35" i="7"/>
  <c r="I35" i="7"/>
  <c r="F35" i="7"/>
  <c r="I46" i="37"/>
  <c r="H5" i="44"/>
  <c r="J46" i="50"/>
  <c r="P35" i="53"/>
  <c r="M35" i="53"/>
  <c r="E35" i="53"/>
  <c r="H35" i="53"/>
  <c r="A36" i="53"/>
  <c r="K35" i="7"/>
  <c r="P35" i="7"/>
  <c r="T35" i="7"/>
  <c r="N35" i="7"/>
  <c r="R35" i="7"/>
  <c r="A36" i="7"/>
  <c r="G83" i="37"/>
  <c r="I38" i="10"/>
  <c r="J38" i="51"/>
  <c r="H12" i="56"/>
  <c r="H13" i="56"/>
  <c r="H15" i="56"/>
  <c r="I11" i="56"/>
  <c r="K37" i="59"/>
  <c r="K37" i="54"/>
  <c r="L37" i="52"/>
  <c r="K53" i="10"/>
  <c r="I7" i="13"/>
  <c r="L21" i="59"/>
  <c r="L21" i="54"/>
  <c r="M21" i="52"/>
  <c r="M66" i="55"/>
  <c r="N52" i="55"/>
  <c r="K77" i="59"/>
  <c r="K77" i="54"/>
  <c r="L77" i="52"/>
  <c r="S35" i="53"/>
  <c r="K35" i="53"/>
  <c r="V35" i="53"/>
  <c r="N35" i="53"/>
  <c r="F35" i="53"/>
  <c r="I6" i="10"/>
  <c r="H11" i="10"/>
  <c r="H71" i="59"/>
  <c r="H71" i="54"/>
  <c r="I71" i="52"/>
  <c r="H69" i="10"/>
  <c r="I69" i="51"/>
  <c r="I71" i="37"/>
  <c r="J71" i="50"/>
  <c r="I56" i="56"/>
  <c r="H57" i="56"/>
  <c r="H58" i="56"/>
  <c r="H60" i="56"/>
  <c r="I72" i="59"/>
  <c r="I72" i="54"/>
  <c r="J72" i="52"/>
  <c r="G93" i="51"/>
  <c r="I61" i="37"/>
  <c r="J61" i="50"/>
  <c r="I6" i="7"/>
  <c r="J8" i="37"/>
  <c r="K8" i="50"/>
  <c r="J47" i="37"/>
  <c r="I6" i="44"/>
  <c r="K47" i="50"/>
  <c r="H12" i="25"/>
  <c r="H13" i="25"/>
  <c r="H15" i="25"/>
  <c r="I11" i="25"/>
  <c r="H65" i="10"/>
  <c r="I65" i="51"/>
  <c r="H74" i="51"/>
  <c r="H13" i="60"/>
  <c r="G17" i="60"/>
  <c r="J38" i="59"/>
  <c r="J38" i="54"/>
  <c r="K38" i="52"/>
  <c r="I55" i="51"/>
  <c r="J50" i="51"/>
  <c r="H30" i="10"/>
  <c r="H25" i="59"/>
  <c r="H30" i="59"/>
  <c r="H44" i="59"/>
  <c r="H25" i="54"/>
  <c r="H30" i="54"/>
  <c r="I25" i="52"/>
  <c r="I30" i="52"/>
  <c r="H30" i="52"/>
  <c r="H44" i="52"/>
  <c r="J82" i="10"/>
  <c r="K82" i="51"/>
  <c r="J72" i="37"/>
  <c r="K72" i="50"/>
  <c r="I7" i="7"/>
  <c r="J9" i="37"/>
  <c r="K9" i="50"/>
  <c r="E35" i="42"/>
  <c r="D35" i="42"/>
  <c r="M35" i="42"/>
  <c r="F35" i="42"/>
  <c r="O35" i="42"/>
  <c r="J52" i="59"/>
  <c r="I6" i="60"/>
  <c r="J52" i="54"/>
  <c r="I6" i="55"/>
  <c r="K52" i="52"/>
  <c r="E19" i="55"/>
  <c r="F15" i="55"/>
  <c r="K82" i="59"/>
  <c r="K82" i="54"/>
  <c r="L82" i="52"/>
  <c r="I79" i="10"/>
  <c r="I86" i="10"/>
  <c r="J79" i="51"/>
  <c r="I4" i="42"/>
  <c r="K6" i="51"/>
  <c r="J16" i="37"/>
  <c r="K16" i="50"/>
  <c r="K36" i="59"/>
  <c r="K36" i="54"/>
  <c r="L36" i="52"/>
  <c r="J29" i="37"/>
  <c r="K29" i="50"/>
  <c r="K28" i="51"/>
  <c r="J28" i="10"/>
  <c r="E16" i="44"/>
  <c r="F12" i="44"/>
  <c r="M66" i="60"/>
  <c r="N52" i="60"/>
  <c r="G4" i="13"/>
  <c r="G8" i="13"/>
  <c r="I50" i="10"/>
  <c r="H55" i="10"/>
  <c r="I80" i="20"/>
  <c r="H81" i="20"/>
  <c r="H82" i="20"/>
  <c r="H84" i="20"/>
  <c r="I73" i="37"/>
  <c r="J73" i="50"/>
  <c r="K45" i="50"/>
  <c r="J45" i="37"/>
  <c r="J50" i="50"/>
  <c r="I36" i="10"/>
  <c r="J36" i="51"/>
  <c r="F4" i="55"/>
  <c r="G55" i="54"/>
  <c r="D35" i="7"/>
  <c r="J35" i="7"/>
  <c r="O35" i="7"/>
  <c r="U35" i="7"/>
  <c r="X58" i="59"/>
  <c r="X62" i="59"/>
  <c r="X58" i="54"/>
  <c r="X62" i="52"/>
  <c r="X60" i="59"/>
  <c r="X60" i="54"/>
  <c r="J22" i="37"/>
  <c r="K22" i="50"/>
  <c r="I11" i="61"/>
  <c r="H12" i="61"/>
  <c r="H13" i="61"/>
  <c r="H15" i="61"/>
  <c r="K48" i="50"/>
  <c r="J48" i="37"/>
  <c r="I7" i="44"/>
  <c r="J79" i="59"/>
  <c r="J79" i="54"/>
  <c r="K79" i="52"/>
  <c r="H53" i="59"/>
  <c r="G7" i="60"/>
  <c r="H53" i="54"/>
  <c r="G7" i="55"/>
  <c r="I53" i="52"/>
  <c r="F12" i="13"/>
  <c r="E16" i="13"/>
  <c r="F14" i="44"/>
  <c r="E18" i="44"/>
  <c r="F74" i="59"/>
  <c r="F33" i="44"/>
  <c r="E37" i="44"/>
  <c r="F34" i="60"/>
  <c r="E38" i="60"/>
  <c r="J78" i="59"/>
  <c r="J78" i="54"/>
  <c r="K78" i="52"/>
  <c r="F88" i="59"/>
  <c r="F93" i="59"/>
  <c r="G44" i="10"/>
  <c r="A33" i="7"/>
  <c r="I62" i="37"/>
  <c r="J62" i="50"/>
  <c r="H67" i="10"/>
  <c r="I67" i="51"/>
  <c r="J23" i="59"/>
  <c r="J23" i="54"/>
  <c r="K23" i="52"/>
  <c r="J39" i="10"/>
  <c r="K39" i="51"/>
  <c r="I23" i="37"/>
  <c r="J23" i="50"/>
  <c r="I35" i="59"/>
  <c r="I35" i="54"/>
  <c r="J35" i="52"/>
  <c r="F34" i="13"/>
  <c r="E38" i="13"/>
  <c r="H68" i="10"/>
  <c r="I68" i="51"/>
  <c r="K77" i="51"/>
  <c r="J77" i="10"/>
  <c r="J31" i="37"/>
  <c r="K31" i="50"/>
  <c r="G74" i="10"/>
  <c r="I11" i="20"/>
  <c r="H12" i="20"/>
  <c r="H13" i="20"/>
  <c r="H15" i="20"/>
  <c r="E38" i="55"/>
  <c r="F34" i="55"/>
  <c r="E16" i="55"/>
  <c r="F12" i="55"/>
  <c r="H88" i="51"/>
  <c r="H93" i="51"/>
  <c r="I28" i="59"/>
  <c r="I28" i="54"/>
  <c r="J28" i="52"/>
  <c r="H7" i="42"/>
  <c r="J9" i="51"/>
  <c r="J22" i="59"/>
  <c r="J22" i="54"/>
  <c r="K22" i="52"/>
  <c r="E19" i="44"/>
  <c r="F15" i="44"/>
  <c r="J56" i="50"/>
  <c r="I56" i="37"/>
  <c r="L40" i="59"/>
  <c r="L40" i="54"/>
  <c r="M40" i="52"/>
  <c r="I58" i="37"/>
  <c r="J58" i="50"/>
  <c r="K81" i="51"/>
  <c r="J81" i="10"/>
  <c r="K7" i="37"/>
  <c r="J5" i="7"/>
  <c r="L7" i="50"/>
  <c r="J78" i="10"/>
  <c r="K78" i="51"/>
  <c r="J70" i="37"/>
  <c r="K70" i="50"/>
  <c r="K8" i="59"/>
  <c r="K8" i="54"/>
  <c r="J6" i="53"/>
  <c r="L8" i="52"/>
  <c r="I28" i="37"/>
  <c r="I37" i="50"/>
  <c r="J28" i="50"/>
  <c r="A34" i="42"/>
  <c r="I57" i="37"/>
  <c r="J57" i="50"/>
  <c r="A34" i="53"/>
  <c r="K84" i="51"/>
  <c r="J84" i="10"/>
  <c r="J9" i="59"/>
  <c r="J9" i="54"/>
  <c r="I7" i="53"/>
  <c r="K9" i="52"/>
  <c r="K7" i="59"/>
  <c r="J5" i="53"/>
  <c r="K7" i="54"/>
  <c r="L7" i="52"/>
  <c r="H15" i="60"/>
  <c r="G19" i="60"/>
  <c r="I19" i="37"/>
  <c r="J19" i="50"/>
  <c r="I84" i="59"/>
  <c r="I84" i="54"/>
  <c r="J84" i="52"/>
  <c r="E37" i="55"/>
  <c r="F33" i="55"/>
  <c r="F8" i="13"/>
  <c r="H4" i="44"/>
  <c r="I50" i="37"/>
  <c r="H50" i="59"/>
  <c r="H50" i="54"/>
  <c r="H55" i="52"/>
  <c r="I50" i="52"/>
  <c r="I83" i="10"/>
  <c r="J83" i="51"/>
  <c r="J86" i="51"/>
  <c r="J18" i="10"/>
  <c r="D36" i="13"/>
  <c r="E32" i="13"/>
  <c r="F33" i="13"/>
  <c r="E37" i="13"/>
  <c r="E36" i="44"/>
  <c r="F32" i="44"/>
  <c r="E35" i="13"/>
  <c r="F31" i="13"/>
  <c r="I32" i="37"/>
  <c r="J32" i="50"/>
  <c r="I17" i="37"/>
  <c r="J17" i="50"/>
  <c r="I30" i="37"/>
  <c r="J30" i="50"/>
  <c r="A36" i="42"/>
  <c r="G12" i="60"/>
  <c r="F16" i="60"/>
  <c r="J60" i="50"/>
  <c r="I60" i="37"/>
  <c r="D35" i="53"/>
  <c r="O35" i="53"/>
  <c r="G35" i="53"/>
  <c r="R35" i="53"/>
  <c r="J35" i="53"/>
  <c r="H70" i="10"/>
  <c r="I70" i="51"/>
  <c r="F14" i="55"/>
  <c r="E18" i="55"/>
  <c r="I6" i="59"/>
  <c r="I11" i="59"/>
  <c r="I6" i="54"/>
  <c r="I11" i="54"/>
  <c r="H4" i="53"/>
  <c r="I11" i="52"/>
  <c r="J6" i="52"/>
  <c r="J83" i="59"/>
  <c r="J83" i="54"/>
  <c r="K83" i="52"/>
  <c r="I39" i="59"/>
  <c r="I39" i="54"/>
  <c r="J39" i="52"/>
  <c r="I59" i="37"/>
  <c r="J59" i="50"/>
  <c r="E17" i="44"/>
  <c r="F13" i="44"/>
  <c r="J68" i="37"/>
  <c r="K68" i="50"/>
  <c r="J35" i="37"/>
  <c r="K35" i="50"/>
  <c r="H42" i="54"/>
  <c r="H44" i="54"/>
  <c r="I55" i="37"/>
  <c r="J55" i="50"/>
  <c r="I64" i="50"/>
  <c r="H66" i="10"/>
  <c r="I66" i="51"/>
  <c r="I34" i="10"/>
  <c r="J34" i="51"/>
  <c r="I24" i="59"/>
  <c r="I24" i="54"/>
  <c r="J24" i="52"/>
  <c r="I69" i="37"/>
  <c r="J69" i="50"/>
  <c r="I6" i="42"/>
  <c r="K8" i="51"/>
  <c r="K26" i="59"/>
  <c r="K26" i="54"/>
  <c r="L26" i="52"/>
  <c r="J26" i="51"/>
  <c r="I26" i="10"/>
  <c r="J27" i="59"/>
  <c r="J27" i="54"/>
  <c r="K27" i="52"/>
  <c r="U35" i="42"/>
  <c r="K35" i="42"/>
  <c r="Q35" i="42"/>
  <c r="H60" i="25"/>
  <c r="H61" i="25"/>
  <c r="H63" i="25"/>
  <c r="I59" i="25"/>
  <c r="K21" i="10"/>
  <c r="L21" i="51"/>
  <c r="E38" i="44"/>
  <c r="F34" i="44"/>
  <c r="E37" i="60"/>
  <c r="F33" i="60"/>
  <c r="F32" i="55"/>
  <c r="E36" i="55"/>
  <c r="E35" i="60"/>
  <c r="F31" i="60"/>
  <c r="E35" i="55"/>
  <c r="F31" i="55"/>
  <c r="H68" i="61"/>
  <c r="H69" i="61"/>
  <c r="H71" i="61"/>
  <c r="I67" i="61"/>
  <c r="R68" i="60"/>
  <c r="S54" i="60"/>
  <c r="M66" i="13"/>
  <c r="N52" i="13"/>
  <c r="E17" i="13"/>
  <c r="F13" i="13"/>
  <c r="H39" i="50"/>
  <c r="I42" i="52"/>
  <c r="J34" i="59"/>
  <c r="J34" i="54"/>
  <c r="K34" i="52"/>
  <c r="I67" i="37"/>
  <c r="I76" i="37"/>
  <c r="J67" i="50"/>
  <c r="I76" i="50"/>
  <c r="F4" i="60"/>
  <c r="G55" i="59"/>
  <c r="J33" i="10"/>
  <c r="K33" i="51"/>
  <c r="V35" i="7"/>
  <c r="L35" i="7"/>
  <c r="E35" i="7"/>
  <c r="Q35" i="7"/>
  <c r="M35" i="7"/>
  <c r="I21" i="37"/>
  <c r="J21" i="50"/>
  <c r="J62" i="54"/>
  <c r="K24" i="51"/>
  <c r="J24" i="10"/>
  <c r="E32" i="60"/>
  <c r="D36" i="60"/>
  <c r="J35" i="10"/>
  <c r="K35" i="51"/>
  <c r="G66" i="59"/>
  <c r="G66" i="54"/>
  <c r="H66" i="52"/>
  <c r="G74" i="52"/>
  <c r="H5" i="42"/>
  <c r="J7" i="51"/>
  <c r="K33" i="59"/>
  <c r="K33" i="54"/>
  <c r="L33" i="52"/>
  <c r="H83" i="50"/>
  <c r="I40" i="10"/>
  <c r="I42" i="10"/>
  <c r="J40" i="51"/>
  <c r="E18" i="13"/>
  <c r="F14" i="13"/>
  <c r="G67" i="59"/>
  <c r="G67" i="54"/>
  <c r="H67" i="52"/>
  <c r="H64" i="37"/>
  <c r="H78" i="37"/>
  <c r="G14" i="60"/>
  <c r="F18" i="60"/>
  <c r="I68" i="59"/>
  <c r="I68" i="54"/>
  <c r="J68" i="52"/>
  <c r="I5" i="13"/>
  <c r="K51" i="10"/>
  <c r="H72" i="10"/>
  <c r="I72" i="51"/>
  <c r="H70" i="59"/>
  <c r="H70" i="54"/>
  <c r="I70" i="52"/>
  <c r="J74" i="37"/>
  <c r="K74" i="50"/>
  <c r="J22" i="51"/>
  <c r="I22" i="10"/>
  <c r="I30" i="51"/>
  <c r="E19" i="13"/>
  <c r="F15" i="13"/>
  <c r="A33" i="42"/>
  <c r="L81" i="59"/>
  <c r="L81" i="54"/>
  <c r="M81" i="52"/>
  <c r="K80" i="10"/>
  <c r="L80" i="51"/>
  <c r="I65" i="59"/>
  <c r="I65" i="54"/>
  <c r="J65" i="52"/>
  <c r="H37" i="37"/>
  <c r="H39" i="37"/>
  <c r="I34" i="37"/>
  <c r="J34" i="50"/>
  <c r="I80" i="59"/>
  <c r="I86" i="59"/>
  <c r="I80" i="54"/>
  <c r="I86" i="54"/>
  <c r="J80" i="52"/>
  <c r="I11" i="51"/>
  <c r="I44" i="51"/>
  <c r="I25" i="50"/>
  <c r="T68" i="55"/>
  <c r="U54" i="55"/>
  <c r="G88" i="10"/>
  <c r="G93" i="10"/>
  <c r="I6" i="37"/>
  <c r="I11" i="37"/>
  <c r="H4" i="7"/>
  <c r="I11" i="50"/>
  <c r="J6" i="50"/>
  <c r="H76" i="37"/>
  <c r="I78" i="50"/>
  <c r="G88" i="52"/>
  <c r="G93" i="52"/>
  <c r="X13" i="10"/>
  <c r="X18" i="10"/>
  <c r="X18" i="51"/>
  <c r="K25" i="10"/>
  <c r="L25" i="51"/>
  <c r="E17" i="55"/>
  <c r="F13" i="55"/>
  <c r="G69" i="59"/>
  <c r="G69" i="54"/>
  <c r="H69" i="52"/>
  <c r="J37" i="10"/>
  <c r="K37" i="51"/>
  <c r="J51" i="59"/>
  <c r="I5" i="60"/>
  <c r="J51" i="54"/>
  <c r="I5" i="55"/>
  <c r="K51" i="52"/>
  <c r="E35" i="44"/>
  <c r="F31" i="44"/>
  <c r="H71" i="10"/>
  <c r="I71" i="51"/>
  <c r="J33" i="37"/>
  <c r="K33" i="50"/>
  <c r="I6" i="13"/>
  <c r="K52" i="10"/>
  <c r="F74" i="54"/>
  <c r="F88" i="54"/>
  <c r="F93" i="54"/>
  <c r="I86" i="52"/>
  <c r="I20" i="37"/>
  <c r="J20" i="50"/>
  <c r="I23" i="10"/>
  <c r="J23" i="51"/>
  <c r="I18" i="37"/>
  <c r="I25" i="37"/>
  <c r="I39" i="37"/>
  <c r="J18" i="50"/>
  <c r="I27" i="10"/>
  <c r="J27" i="51"/>
  <c r="I30" i="10"/>
  <c r="K46" i="50"/>
  <c r="J46" i="37"/>
  <c r="I5" i="44"/>
  <c r="H83" i="37"/>
  <c r="K33" i="37"/>
  <c r="L33" i="50"/>
  <c r="G31" i="44"/>
  <c r="F35" i="44"/>
  <c r="L37" i="51"/>
  <c r="K37" i="10"/>
  <c r="J6" i="37"/>
  <c r="J11" i="37"/>
  <c r="I4" i="7"/>
  <c r="J11" i="50"/>
  <c r="K6" i="50"/>
  <c r="J34" i="37"/>
  <c r="K34" i="50"/>
  <c r="F19" i="13"/>
  <c r="G15" i="13"/>
  <c r="J22" i="10"/>
  <c r="K22" i="51"/>
  <c r="J30" i="51"/>
  <c r="I70" i="59"/>
  <c r="I70" i="54"/>
  <c r="J70" i="52"/>
  <c r="J68" i="59"/>
  <c r="J68" i="54"/>
  <c r="K68" i="52"/>
  <c r="J40" i="10"/>
  <c r="K40" i="51"/>
  <c r="H66" i="59"/>
  <c r="H66" i="54"/>
  <c r="I66" i="52"/>
  <c r="H74" i="52"/>
  <c r="H88" i="52"/>
  <c r="H93" i="52"/>
  <c r="K35" i="10"/>
  <c r="L35" i="51"/>
  <c r="K24" i="10"/>
  <c r="L24" i="51"/>
  <c r="L21" i="10"/>
  <c r="M21" i="51"/>
  <c r="K27" i="59"/>
  <c r="K27" i="54"/>
  <c r="L27" i="52"/>
  <c r="J26" i="10"/>
  <c r="K26" i="51"/>
  <c r="J6" i="42"/>
  <c r="L8" i="51"/>
  <c r="I66" i="10"/>
  <c r="J66" i="51"/>
  <c r="K68" i="37"/>
  <c r="L68" i="50"/>
  <c r="J59" i="37"/>
  <c r="K59" i="50"/>
  <c r="G14" i="55"/>
  <c r="F18" i="55"/>
  <c r="A35" i="53"/>
  <c r="A37" i="53"/>
  <c r="G16" i="60"/>
  <c r="H12" i="60"/>
  <c r="J17" i="37"/>
  <c r="K17" i="50"/>
  <c r="J32" i="37"/>
  <c r="K32" i="50"/>
  <c r="F36" i="44"/>
  <c r="G32" i="44"/>
  <c r="I50" i="59"/>
  <c r="I50" i="54"/>
  <c r="I55" i="52"/>
  <c r="J50" i="52"/>
  <c r="J84" i="59"/>
  <c r="J84" i="54"/>
  <c r="K84" i="52"/>
  <c r="K78" i="10"/>
  <c r="L78" i="51"/>
  <c r="J58" i="37"/>
  <c r="K58" i="50"/>
  <c r="F38" i="55"/>
  <c r="G34" i="55"/>
  <c r="I68" i="10"/>
  <c r="J68" i="51"/>
  <c r="I67" i="10"/>
  <c r="J67" i="51"/>
  <c r="K78" i="59"/>
  <c r="K78" i="54"/>
  <c r="L78" i="52"/>
  <c r="F37" i="44"/>
  <c r="G33" i="44"/>
  <c r="K22" i="37"/>
  <c r="L22" i="50"/>
  <c r="I4" i="44"/>
  <c r="J50" i="37"/>
  <c r="L36" i="59"/>
  <c r="L36" i="54"/>
  <c r="M36" i="52"/>
  <c r="K16" i="37"/>
  <c r="L16" i="50"/>
  <c r="K72" i="37"/>
  <c r="L72" i="50"/>
  <c r="K82" i="10"/>
  <c r="L82" i="51"/>
  <c r="K50" i="51"/>
  <c r="J55" i="51"/>
  <c r="I69" i="10"/>
  <c r="J69" i="51"/>
  <c r="M21" i="59"/>
  <c r="M21" i="54"/>
  <c r="N21" i="52"/>
  <c r="J7" i="13"/>
  <c r="L53" i="10"/>
  <c r="J11" i="56"/>
  <c r="I12" i="56"/>
  <c r="F17" i="55"/>
  <c r="G13" i="55"/>
  <c r="I39" i="50"/>
  <c r="I83" i="50"/>
  <c r="J80" i="59"/>
  <c r="J80" i="54"/>
  <c r="J86" i="54"/>
  <c r="K80" i="52"/>
  <c r="J86" i="52"/>
  <c r="J65" i="59"/>
  <c r="J65" i="54"/>
  <c r="K65" i="52"/>
  <c r="L80" i="10"/>
  <c r="M80" i="51"/>
  <c r="K74" i="37"/>
  <c r="L74" i="50"/>
  <c r="I5" i="42"/>
  <c r="K7" i="51"/>
  <c r="G74" i="54"/>
  <c r="J67" i="37"/>
  <c r="K67" i="50"/>
  <c r="J76" i="50"/>
  <c r="F17" i="13"/>
  <c r="G13" i="13"/>
  <c r="S68" i="60"/>
  <c r="T54" i="60"/>
  <c r="G31" i="55"/>
  <c r="F35" i="55"/>
  <c r="L26" i="59"/>
  <c r="L26" i="54"/>
  <c r="M26" i="52"/>
  <c r="K34" i="51"/>
  <c r="J34" i="10"/>
  <c r="J42" i="10"/>
  <c r="J55" i="37"/>
  <c r="K55" i="50"/>
  <c r="J64" i="50"/>
  <c r="J30" i="37"/>
  <c r="K30" i="50"/>
  <c r="F32" i="13"/>
  <c r="E36" i="13"/>
  <c r="K83" i="51"/>
  <c r="J83" i="10"/>
  <c r="K84" i="10"/>
  <c r="L84" i="51"/>
  <c r="I37" i="37"/>
  <c r="J28" i="59"/>
  <c r="J28" i="54"/>
  <c r="K28" i="52"/>
  <c r="K31" i="37"/>
  <c r="L31" i="50"/>
  <c r="K77" i="10"/>
  <c r="L77" i="51"/>
  <c r="K86" i="51"/>
  <c r="J35" i="59"/>
  <c r="J42" i="59"/>
  <c r="J35" i="54"/>
  <c r="J42" i="54"/>
  <c r="K35" i="52"/>
  <c r="J42" i="52"/>
  <c r="J23" i="37"/>
  <c r="K23" i="50"/>
  <c r="K23" i="59"/>
  <c r="K23" i="54"/>
  <c r="L23" i="52"/>
  <c r="J62" i="37"/>
  <c r="K62" i="50"/>
  <c r="G12" i="13"/>
  <c r="F16" i="13"/>
  <c r="K79" i="59"/>
  <c r="K79" i="54"/>
  <c r="L79" i="52"/>
  <c r="K48" i="37"/>
  <c r="J7" i="44"/>
  <c r="L48" i="50"/>
  <c r="X62" i="54"/>
  <c r="J36" i="10"/>
  <c r="K36" i="51"/>
  <c r="L45" i="50"/>
  <c r="K45" i="37"/>
  <c r="K50" i="50"/>
  <c r="J80" i="20"/>
  <c r="I81" i="20"/>
  <c r="I82" i="20"/>
  <c r="I84" i="20"/>
  <c r="O52" i="60"/>
  <c r="N66" i="60"/>
  <c r="G12" i="44"/>
  <c r="F16" i="44"/>
  <c r="K28" i="10"/>
  <c r="L28" i="51"/>
  <c r="K79" i="51"/>
  <c r="J79" i="10"/>
  <c r="K52" i="59"/>
  <c r="J6" i="60"/>
  <c r="K52" i="54"/>
  <c r="J6" i="55"/>
  <c r="L52" i="52"/>
  <c r="J7" i="7"/>
  <c r="K9" i="37"/>
  <c r="L9" i="50"/>
  <c r="J11" i="25"/>
  <c r="I12" i="25"/>
  <c r="I13" i="25"/>
  <c r="I15" i="25"/>
  <c r="J71" i="37"/>
  <c r="K71" i="50"/>
  <c r="H44" i="10"/>
  <c r="L77" i="59"/>
  <c r="L77" i="54"/>
  <c r="M77" i="52"/>
  <c r="N66" i="55"/>
  <c r="O52" i="55"/>
  <c r="L37" i="59"/>
  <c r="L37" i="54"/>
  <c r="M37" i="52"/>
  <c r="I13" i="56"/>
  <c r="I15" i="56"/>
  <c r="J6" i="13"/>
  <c r="L52" i="10"/>
  <c r="I71" i="10"/>
  <c r="J71" i="51"/>
  <c r="K51" i="59"/>
  <c r="J5" i="60"/>
  <c r="K51" i="54"/>
  <c r="J5" i="55"/>
  <c r="L51" i="52"/>
  <c r="H69" i="59"/>
  <c r="H69" i="54"/>
  <c r="I69" i="52"/>
  <c r="V54" i="55"/>
  <c r="V68" i="55"/>
  <c r="U68" i="55"/>
  <c r="J5" i="13"/>
  <c r="L51" i="10"/>
  <c r="G18" i="60"/>
  <c r="H14" i="60"/>
  <c r="H67" i="59"/>
  <c r="H67" i="54"/>
  <c r="I67" i="52"/>
  <c r="F18" i="13"/>
  <c r="G14" i="13"/>
  <c r="L33" i="59"/>
  <c r="L33" i="54"/>
  <c r="M33" i="52"/>
  <c r="G74" i="59"/>
  <c r="G88" i="59"/>
  <c r="G93" i="59"/>
  <c r="L33" i="51"/>
  <c r="K33" i="10"/>
  <c r="F36" i="55"/>
  <c r="G32" i="55"/>
  <c r="F38" i="44"/>
  <c r="G34" i="44"/>
  <c r="I64" i="37"/>
  <c r="I78" i="37"/>
  <c r="K35" i="37"/>
  <c r="L35" i="50"/>
  <c r="F17" i="44"/>
  <c r="G13" i="44"/>
  <c r="J39" i="59"/>
  <c r="J39" i="54"/>
  <c r="K39" i="52"/>
  <c r="J6" i="59"/>
  <c r="J11" i="59"/>
  <c r="J6" i="54"/>
  <c r="J11" i="54"/>
  <c r="I4" i="53"/>
  <c r="J11" i="52"/>
  <c r="K6" i="52"/>
  <c r="I70" i="10"/>
  <c r="J70" i="51"/>
  <c r="J60" i="37"/>
  <c r="K60" i="50"/>
  <c r="G31" i="13"/>
  <c r="F35" i="13"/>
  <c r="G4" i="55"/>
  <c r="H55" i="54"/>
  <c r="G33" i="55"/>
  <c r="F37" i="55"/>
  <c r="I15" i="60"/>
  <c r="H19" i="60"/>
  <c r="L8" i="59"/>
  <c r="K6" i="53"/>
  <c r="L8" i="54"/>
  <c r="M8" i="52"/>
  <c r="K70" i="37"/>
  <c r="L70" i="50"/>
  <c r="L7" i="37"/>
  <c r="K5" i="7"/>
  <c r="M7" i="50"/>
  <c r="M40" i="59"/>
  <c r="M40" i="54"/>
  <c r="N40" i="52"/>
  <c r="J56" i="37"/>
  <c r="K56" i="50"/>
  <c r="K22" i="59"/>
  <c r="K22" i="54"/>
  <c r="L22" i="52"/>
  <c r="I7" i="42"/>
  <c r="K9" i="51"/>
  <c r="F16" i="55"/>
  <c r="G12" i="55"/>
  <c r="I42" i="54"/>
  <c r="G34" i="60"/>
  <c r="F38" i="60"/>
  <c r="I53" i="59"/>
  <c r="H7" i="60"/>
  <c r="I53" i="54"/>
  <c r="H7" i="55"/>
  <c r="J53" i="52"/>
  <c r="A35" i="7"/>
  <c r="J73" i="37"/>
  <c r="K73" i="50"/>
  <c r="K29" i="37"/>
  <c r="L29" i="50"/>
  <c r="J4" i="42"/>
  <c r="K11" i="51"/>
  <c r="L6" i="51"/>
  <c r="F19" i="55"/>
  <c r="G15" i="55"/>
  <c r="I65" i="10"/>
  <c r="I74" i="51"/>
  <c r="I88" i="51"/>
  <c r="I93" i="51"/>
  <c r="J65" i="51"/>
  <c r="J6" i="7"/>
  <c r="K8" i="37"/>
  <c r="L8" i="50"/>
  <c r="I71" i="59"/>
  <c r="I71" i="54"/>
  <c r="J71" i="52"/>
  <c r="J6" i="10"/>
  <c r="I11" i="10"/>
  <c r="K38" i="51"/>
  <c r="J38" i="10"/>
  <c r="L25" i="10"/>
  <c r="M25" i="51"/>
  <c r="M81" i="59"/>
  <c r="M81" i="54"/>
  <c r="N81" i="52"/>
  <c r="I72" i="10"/>
  <c r="J72" i="51"/>
  <c r="F32" i="60"/>
  <c r="E36" i="60"/>
  <c r="J21" i="37"/>
  <c r="K21" i="50"/>
  <c r="J42" i="51"/>
  <c r="K34" i="59"/>
  <c r="K34" i="54"/>
  <c r="L34" i="52"/>
  <c r="O52" i="13"/>
  <c r="N66" i="13"/>
  <c r="I68" i="61"/>
  <c r="I69" i="61"/>
  <c r="I71" i="61"/>
  <c r="J67" i="61"/>
  <c r="F35" i="60"/>
  <c r="G31" i="60"/>
  <c r="F37" i="60"/>
  <c r="G33" i="60"/>
  <c r="J59" i="25"/>
  <c r="I60" i="25"/>
  <c r="I61" i="25"/>
  <c r="I63" i="25"/>
  <c r="J69" i="37"/>
  <c r="K69" i="50"/>
  <c r="J24" i="59"/>
  <c r="J24" i="54"/>
  <c r="K24" i="52"/>
  <c r="K83" i="59"/>
  <c r="K83" i="54"/>
  <c r="L83" i="52"/>
  <c r="I44" i="52"/>
  <c r="F37" i="13"/>
  <c r="G33" i="13"/>
  <c r="G4" i="60"/>
  <c r="H55" i="59"/>
  <c r="J19" i="37"/>
  <c r="K19" i="50"/>
  <c r="L7" i="59"/>
  <c r="K5" i="53"/>
  <c r="L7" i="54"/>
  <c r="M7" i="52"/>
  <c r="K9" i="59"/>
  <c r="K9" i="54"/>
  <c r="J7" i="53"/>
  <c r="L9" i="52"/>
  <c r="J57" i="37"/>
  <c r="K57" i="50"/>
  <c r="J28" i="37"/>
  <c r="J37" i="37"/>
  <c r="K28" i="50"/>
  <c r="J37" i="50"/>
  <c r="K81" i="10"/>
  <c r="L81" i="51"/>
  <c r="G15" i="44"/>
  <c r="F19" i="44"/>
  <c r="J11" i="20"/>
  <c r="I12" i="20"/>
  <c r="I13" i="20"/>
  <c r="I15" i="20"/>
  <c r="J86" i="10"/>
  <c r="F38" i="13"/>
  <c r="G34" i="13"/>
  <c r="I42" i="59"/>
  <c r="K39" i="10"/>
  <c r="L39" i="51"/>
  <c r="A37" i="7"/>
  <c r="F18" i="44"/>
  <c r="G14" i="44"/>
  <c r="J11" i="61"/>
  <c r="I12" i="61"/>
  <c r="I13" i="61"/>
  <c r="I15" i="61"/>
  <c r="G88" i="54"/>
  <c r="G93" i="54"/>
  <c r="J78" i="50"/>
  <c r="H4" i="13"/>
  <c r="I55" i="10"/>
  <c r="J50" i="10"/>
  <c r="J25" i="50"/>
  <c r="J11" i="51"/>
  <c r="J44" i="51"/>
  <c r="L82" i="59"/>
  <c r="L82" i="54"/>
  <c r="M82" i="52"/>
  <c r="A35" i="42"/>
  <c r="A37" i="42"/>
  <c r="I25" i="59"/>
  <c r="I30" i="59"/>
  <c r="I44" i="59"/>
  <c r="I25" i="54"/>
  <c r="I30" i="54"/>
  <c r="I44" i="54"/>
  <c r="J25" i="52"/>
  <c r="K38" i="59"/>
  <c r="K38" i="54"/>
  <c r="L38" i="52"/>
  <c r="I13" i="60"/>
  <c r="H17" i="60"/>
  <c r="H74" i="10"/>
  <c r="H88" i="10"/>
  <c r="H93" i="10"/>
  <c r="K47" i="37"/>
  <c r="J6" i="44"/>
  <c r="L47" i="50"/>
  <c r="J61" i="37"/>
  <c r="K61" i="50"/>
  <c r="J72" i="59"/>
  <c r="J72" i="54"/>
  <c r="K72" i="52"/>
  <c r="I57" i="56"/>
  <c r="I58" i="56"/>
  <c r="I60" i="56"/>
  <c r="J56" i="56"/>
  <c r="K27" i="51"/>
  <c r="J27" i="10"/>
  <c r="K23" i="51"/>
  <c r="J23" i="10"/>
  <c r="K18" i="50"/>
  <c r="J18" i="37"/>
  <c r="J20" i="37"/>
  <c r="J25" i="37"/>
  <c r="J39" i="37"/>
  <c r="K20" i="50"/>
  <c r="I83" i="37"/>
  <c r="I74" i="10"/>
  <c r="L46" i="50"/>
  <c r="K46" i="37"/>
  <c r="J5" i="44"/>
  <c r="M82" i="59"/>
  <c r="M82" i="54"/>
  <c r="N82" i="52"/>
  <c r="H12" i="55"/>
  <c r="G16" i="55"/>
  <c r="K56" i="37"/>
  <c r="L56" i="50"/>
  <c r="L70" i="37"/>
  <c r="M70" i="50"/>
  <c r="L35" i="37"/>
  <c r="M35" i="50"/>
  <c r="I69" i="59"/>
  <c r="I69" i="54"/>
  <c r="J69" i="52"/>
  <c r="M37" i="59"/>
  <c r="M37" i="54"/>
  <c r="N37" i="52"/>
  <c r="L9" i="37"/>
  <c r="K7" i="7"/>
  <c r="M9" i="50"/>
  <c r="H12" i="44"/>
  <c r="G16" i="44"/>
  <c r="K80" i="20"/>
  <c r="J81" i="20"/>
  <c r="J82" i="20"/>
  <c r="J84" i="20"/>
  <c r="K36" i="10"/>
  <c r="L36" i="51"/>
  <c r="L84" i="10"/>
  <c r="M84" i="51"/>
  <c r="F36" i="13"/>
  <c r="G32" i="13"/>
  <c r="K55" i="37"/>
  <c r="L55" i="50"/>
  <c r="K64" i="50"/>
  <c r="K34" i="10"/>
  <c r="L34" i="51"/>
  <c r="G35" i="55"/>
  <c r="H31" i="55"/>
  <c r="G17" i="13"/>
  <c r="H13" i="13"/>
  <c r="K67" i="37"/>
  <c r="L67" i="50"/>
  <c r="K76" i="50"/>
  <c r="K65" i="59"/>
  <c r="K65" i="54"/>
  <c r="L65" i="52"/>
  <c r="K80" i="59"/>
  <c r="K80" i="54"/>
  <c r="L80" i="52"/>
  <c r="L16" i="37"/>
  <c r="M16" i="50"/>
  <c r="J67" i="10"/>
  <c r="K67" i="51"/>
  <c r="G38" i="55"/>
  <c r="H34" i="55"/>
  <c r="K17" i="37"/>
  <c r="L17" i="50"/>
  <c r="K59" i="37"/>
  <c r="L59" i="50"/>
  <c r="J66" i="10"/>
  <c r="K66" i="51"/>
  <c r="L26" i="51"/>
  <c r="K26" i="10"/>
  <c r="M24" i="51"/>
  <c r="L24" i="10"/>
  <c r="G19" i="13"/>
  <c r="H15" i="13"/>
  <c r="J4" i="7"/>
  <c r="K6" i="37"/>
  <c r="K11" i="37"/>
  <c r="K11" i="50"/>
  <c r="L6" i="50"/>
  <c r="L33" i="37"/>
  <c r="M33" i="50"/>
  <c r="G19" i="44"/>
  <c r="H15" i="44"/>
  <c r="L34" i="59"/>
  <c r="L34" i="54"/>
  <c r="M34" i="52"/>
  <c r="N81" i="59"/>
  <c r="N81" i="54"/>
  <c r="O81" i="52"/>
  <c r="K28" i="37"/>
  <c r="K37" i="50"/>
  <c r="L28" i="50"/>
  <c r="H31" i="60"/>
  <c r="G35" i="60"/>
  <c r="K38" i="10"/>
  <c r="L38" i="51"/>
  <c r="I44" i="10"/>
  <c r="L29" i="37"/>
  <c r="M29" i="50"/>
  <c r="K73" i="37"/>
  <c r="L73" i="50"/>
  <c r="L22" i="59"/>
  <c r="L22" i="54"/>
  <c r="M22" i="52"/>
  <c r="M7" i="37"/>
  <c r="L5" i="7"/>
  <c r="N7" i="50"/>
  <c r="I19" i="60"/>
  <c r="J15" i="60"/>
  <c r="J70" i="10"/>
  <c r="K70" i="51"/>
  <c r="K6" i="59"/>
  <c r="K11" i="59"/>
  <c r="K6" i="54"/>
  <c r="K11" i="54"/>
  <c r="J4" i="53"/>
  <c r="K11" i="52"/>
  <c r="L6" i="52"/>
  <c r="H13" i="44"/>
  <c r="G17" i="44"/>
  <c r="H32" i="55"/>
  <c r="G36" i="55"/>
  <c r="K42" i="51"/>
  <c r="M33" i="59"/>
  <c r="M33" i="54"/>
  <c r="N33" i="52"/>
  <c r="I67" i="59"/>
  <c r="I67" i="54"/>
  <c r="J67" i="52"/>
  <c r="H18" i="60"/>
  <c r="I14" i="60"/>
  <c r="L51" i="59"/>
  <c r="K5" i="60"/>
  <c r="L51" i="54"/>
  <c r="K5" i="55"/>
  <c r="M51" i="52"/>
  <c r="J71" i="10"/>
  <c r="K71" i="51"/>
  <c r="J12" i="25"/>
  <c r="J13" i="25"/>
  <c r="J15" i="25"/>
  <c r="K11" i="25"/>
  <c r="M28" i="51"/>
  <c r="L28" i="10"/>
  <c r="K78" i="50"/>
  <c r="L62" i="50"/>
  <c r="K62" i="37"/>
  <c r="K35" i="59"/>
  <c r="K42" i="59"/>
  <c r="K35" i="54"/>
  <c r="K42" i="54"/>
  <c r="L35" i="52"/>
  <c r="K42" i="52"/>
  <c r="M77" i="51"/>
  <c r="L77" i="10"/>
  <c r="J64" i="37"/>
  <c r="J78" i="37"/>
  <c r="T68" i="60"/>
  <c r="U54" i="60"/>
  <c r="J76" i="37"/>
  <c r="J5" i="42"/>
  <c r="L7" i="51"/>
  <c r="N80" i="51"/>
  <c r="M80" i="10"/>
  <c r="K86" i="52"/>
  <c r="L72" i="37"/>
  <c r="M72" i="50"/>
  <c r="L22" i="37"/>
  <c r="M22" i="50"/>
  <c r="L78" i="59"/>
  <c r="L78" i="54"/>
  <c r="M78" i="52"/>
  <c r="L78" i="10"/>
  <c r="M78" i="51"/>
  <c r="H4" i="55"/>
  <c r="I55" i="54"/>
  <c r="I88" i="54"/>
  <c r="I93" i="54"/>
  <c r="L35" i="10"/>
  <c r="M35" i="51"/>
  <c r="I66" i="59"/>
  <c r="J66" i="52"/>
  <c r="I66" i="54"/>
  <c r="I74" i="54"/>
  <c r="I74" i="52"/>
  <c r="I88" i="52"/>
  <c r="I93" i="52"/>
  <c r="K40" i="10"/>
  <c r="L40" i="51"/>
  <c r="J39" i="50"/>
  <c r="L37" i="10"/>
  <c r="M37" i="51"/>
  <c r="M25" i="10"/>
  <c r="N25" i="51"/>
  <c r="M47" i="50"/>
  <c r="L47" i="37"/>
  <c r="K6" i="44"/>
  <c r="K11" i="61"/>
  <c r="J12" i="61"/>
  <c r="J13" i="61"/>
  <c r="J15" i="61"/>
  <c r="H34" i="13"/>
  <c r="G38" i="13"/>
  <c r="K11" i="20"/>
  <c r="J12" i="20"/>
  <c r="J13" i="20"/>
  <c r="J15" i="20"/>
  <c r="K59" i="25"/>
  <c r="J60" i="25"/>
  <c r="J61" i="25"/>
  <c r="J63" i="25"/>
  <c r="K56" i="56"/>
  <c r="J57" i="56"/>
  <c r="J58" i="56"/>
  <c r="J60" i="56"/>
  <c r="I17" i="60"/>
  <c r="J13" i="60"/>
  <c r="I4" i="13"/>
  <c r="I8" i="13"/>
  <c r="K50" i="10"/>
  <c r="J55" i="10"/>
  <c r="J83" i="50"/>
  <c r="H14" i="44"/>
  <c r="G18" i="44"/>
  <c r="L39" i="10"/>
  <c r="M39" i="51"/>
  <c r="M81" i="51"/>
  <c r="L81" i="10"/>
  <c r="L9" i="59"/>
  <c r="L9" i="54"/>
  <c r="K7" i="53"/>
  <c r="M9" i="52"/>
  <c r="M7" i="59"/>
  <c r="L5" i="53"/>
  <c r="M7" i="54"/>
  <c r="N7" i="52"/>
  <c r="K19" i="37"/>
  <c r="L19" i="50"/>
  <c r="K24" i="59"/>
  <c r="K24" i="54"/>
  <c r="L24" i="52"/>
  <c r="K69" i="37"/>
  <c r="L69" i="50"/>
  <c r="P52" i="13"/>
  <c r="O66" i="13"/>
  <c r="J72" i="10"/>
  <c r="K72" i="51"/>
  <c r="J11" i="10"/>
  <c r="K6" i="10"/>
  <c r="K4" i="42"/>
  <c r="M6" i="51"/>
  <c r="J53" i="59"/>
  <c r="I7" i="60"/>
  <c r="J53" i="54"/>
  <c r="I7" i="55"/>
  <c r="K53" i="52"/>
  <c r="H34" i="60"/>
  <c r="G38" i="60"/>
  <c r="J7" i="42"/>
  <c r="L9" i="51"/>
  <c r="N40" i="59"/>
  <c r="N40" i="54"/>
  <c r="O40" i="52"/>
  <c r="M8" i="59"/>
  <c r="L6" i="53"/>
  <c r="M8" i="54"/>
  <c r="N8" i="52"/>
  <c r="H31" i="13"/>
  <c r="G35" i="13"/>
  <c r="K39" i="59"/>
  <c r="K39" i="54"/>
  <c r="L39" i="52"/>
  <c r="K42" i="10"/>
  <c r="L42" i="52"/>
  <c r="B68" i="55"/>
  <c r="M77" i="59"/>
  <c r="M77" i="54"/>
  <c r="N77" i="52"/>
  <c r="K71" i="37"/>
  <c r="L71" i="50"/>
  <c r="O66" i="60"/>
  <c r="P52" i="60"/>
  <c r="J4" i="44"/>
  <c r="K50" i="37"/>
  <c r="L79" i="59"/>
  <c r="L79" i="54"/>
  <c r="M79" i="52"/>
  <c r="K23" i="37"/>
  <c r="L23" i="50"/>
  <c r="K83" i="10"/>
  <c r="L83" i="51"/>
  <c r="K30" i="37"/>
  <c r="L30" i="50"/>
  <c r="M26" i="59"/>
  <c r="M26" i="54"/>
  <c r="N26" i="52"/>
  <c r="J86" i="59"/>
  <c r="G17" i="55"/>
  <c r="H13" i="55"/>
  <c r="J12" i="56"/>
  <c r="J13" i="56"/>
  <c r="J15" i="56"/>
  <c r="K11" i="56"/>
  <c r="N21" i="59"/>
  <c r="N21" i="54"/>
  <c r="O21" i="52"/>
  <c r="J69" i="10"/>
  <c r="K69" i="51"/>
  <c r="K55" i="51"/>
  <c r="L50" i="51"/>
  <c r="M36" i="59"/>
  <c r="M36" i="54"/>
  <c r="N36" i="52"/>
  <c r="J68" i="10"/>
  <c r="K68" i="51"/>
  <c r="H4" i="60"/>
  <c r="I55" i="59"/>
  <c r="K32" i="37"/>
  <c r="L32" i="50"/>
  <c r="H16" i="60"/>
  <c r="I12" i="60"/>
  <c r="L68" i="37"/>
  <c r="M68" i="50"/>
  <c r="K6" i="42"/>
  <c r="M8" i="51"/>
  <c r="L27" i="59"/>
  <c r="L27" i="54"/>
  <c r="M27" i="52"/>
  <c r="M21" i="10"/>
  <c r="N21" i="51"/>
  <c r="H74" i="54"/>
  <c r="H88" i="54"/>
  <c r="H93" i="54"/>
  <c r="J70" i="59"/>
  <c r="J70" i="54"/>
  <c r="K70" i="52"/>
  <c r="L22" i="51"/>
  <c r="K22" i="10"/>
  <c r="K30" i="51"/>
  <c r="K34" i="37"/>
  <c r="L34" i="50"/>
  <c r="K72" i="59"/>
  <c r="K72" i="54"/>
  <c r="L72" i="52"/>
  <c r="H8" i="13"/>
  <c r="K21" i="37"/>
  <c r="L21" i="50"/>
  <c r="K61" i="37"/>
  <c r="L61" i="50"/>
  <c r="L38" i="59"/>
  <c r="L38" i="54"/>
  <c r="M38" i="52"/>
  <c r="J25" i="59"/>
  <c r="J30" i="59"/>
  <c r="J44" i="59"/>
  <c r="J25" i="54"/>
  <c r="J30" i="54"/>
  <c r="J44" i="54"/>
  <c r="K25" i="52"/>
  <c r="I88" i="10"/>
  <c r="I93" i="10"/>
  <c r="K57" i="37"/>
  <c r="L57" i="50"/>
  <c r="H33" i="13"/>
  <c r="G37" i="13"/>
  <c r="L83" i="59"/>
  <c r="L83" i="54"/>
  <c r="M83" i="52"/>
  <c r="G37" i="60"/>
  <c r="H33" i="60"/>
  <c r="K67" i="61"/>
  <c r="J68" i="61"/>
  <c r="J69" i="61"/>
  <c r="J71" i="61"/>
  <c r="G32" i="60"/>
  <c r="F36" i="60"/>
  <c r="J71" i="59"/>
  <c r="J71" i="54"/>
  <c r="K71" i="52"/>
  <c r="L8" i="37"/>
  <c r="K6" i="7"/>
  <c r="M8" i="50"/>
  <c r="J65" i="10"/>
  <c r="K65" i="51"/>
  <c r="J74" i="51"/>
  <c r="J88" i="51"/>
  <c r="J93" i="51"/>
  <c r="G19" i="55"/>
  <c r="H15" i="55"/>
  <c r="K44" i="51"/>
  <c r="G37" i="55"/>
  <c r="H33" i="55"/>
  <c r="K60" i="37"/>
  <c r="L60" i="50"/>
  <c r="G38" i="44"/>
  <c r="H34" i="44"/>
  <c r="L33" i="10"/>
  <c r="L42" i="51"/>
  <c r="M33" i="51"/>
  <c r="G18" i="13"/>
  <c r="H14" i="13"/>
  <c r="K5" i="13"/>
  <c r="M51" i="10"/>
  <c r="K6" i="13"/>
  <c r="M52" i="10"/>
  <c r="P52" i="55"/>
  <c r="O66" i="55"/>
  <c r="L52" i="59"/>
  <c r="K6" i="60"/>
  <c r="L52" i="54"/>
  <c r="K6" i="55"/>
  <c r="M52" i="52"/>
  <c r="K79" i="10"/>
  <c r="K86" i="10"/>
  <c r="L79" i="51"/>
  <c r="L45" i="37"/>
  <c r="M45" i="50"/>
  <c r="L50" i="50"/>
  <c r="L48" i="37"/>
  <c r="K7" i="44"/>
  <c r="M48" i="50"/>
  <c r="G16" i="13"/>
  <c r="H12" i="13"/>
  <c r="L23" i="59"/>
  <c r="L23" i="54"/>
  <c r="M23" i="52"/>
  <c r="L31" i="37"/>
  <c r="M31" i="50"/>
  <c r="K28" i="59"/>
  <c r="K28" i="54"/>
  <c r="L28" i="52"/>
  <c r="L74" i="37"/>
  <c r="M74" i="50"/>
  <c r="M53" i="10"/>
  <c r="K7" i="13"/>
  <c r="L82" i="10"/>
  <c r="M82" i="51"/>
  <c r="K25" i="50"/>
  <c r="H33" i="44"/>
  <c r="G37" i="44"/>
  <c r="L58" i="50"/>
  <c r="K58" i="37"/>
  <c r="K84" i="59"/>
  <c r="K84" i="54"/>
  <c r="L84" i="52"/>
  <c r="J50" i="59"/>
  <c r="J50" i="54"/>
  <c r="K50" i="52"/>
  <c r="J55" i="52"/>
  <c r="G36" i="44"/>
  <c r="H32" i="44"/>
  <c r="H14" i="55"/>
  <c r="G18" i="55"/>
  <c r="H74" i="59"/>
  <c r="H88" i="59"/>
  <c r="H93" i="59"/>
  <c r="K68" i="59"/>
  <c r="K68" i="54"/>
  <c r="L68" i="52"/>
  <c r="J30" i="10"/>
  <c r="G35" i="44"/>
  <c r="H31" i="44"/>
  <c r="J30" i="52"/>
  <c r="J44" i="52"/>
  <c r="K20" i="37"/>
  <c r="L20" i="50"/>
  <c r="K23" i="10"/>
  <c r="L23" i="51"/>
  <c r="L30" i="51"/>
  <c r="J74" i="10"/>
  <c r="I74" i="59"/>
  <c r="I88" i="59"/>
  <c r="I93" i="59"/>
  <c r="L18" i="50"/>
  <c r="L25" i="50"/>
  <c r="K18" i="37"/>
  <c r="K27" i="10"/>
  <c r="K30" i="10"/>
  <c r="L27" i="51"/>
  <c r="L46" i="37"/>
  <c r="K5" i="44"/>
  <c r="M46" i="50"/>
  <c r="K25" i="37"/>
  <c r="K39" i="37"/>
  <c r="J83" i="37"/>
  <c r="I4" i="60"/>
  <c r="J55" i="59"/>
  <c r="M31" i="37"/>
  <c r="N31" i="50"/>
  <c r="N48" i="50"/>
  <c r="M48" i="37"/>
  <c r="L7" i="44"/>
  <c r="M45" i="37"/>
  <c r="N45" i="50"/>
  <c r="M50" i="50"/>
  <c r="M33" i="10"/>
  <c r="N33" i="51"/>
  <c r="I33" i="55"/>
  <c r="H37" i="55"/>
  <c r="M38" i="59"/>
  <c r="M38" i="54"/>
  <c r="N38" i="52"/>
  <c r="L72" i="59"/>
  <c r="L72" i="54"/>
  <c r="M72" i="52"/>
  <c r="L32" i="37"/>
  <c r="M32" i="50"/>
  <c r="K69" i="10"/>
  <c r="L69" i="51"/>
  <c r="L83" i="10"/>
  <c r="M83" i="51"/>
  <c r="L23" i="37"/>
  <c r="M23" i="50"/>
  <c r="Q52" i="60"/>
  <c r="P66" i="60"/>
  <c r="K7" i="42"/>
  <c r="M9" i="51"/>
  <c r="K53" i="59"/>
  <c r="J7" i="60"/>
  <c r="K53" i="54"/>
  <c r="J7" i="55"/>
  <c r="L53" i="52"/>
  <c r="L11" i="51"/>
  <c r="L19" i="37"/>
  <c r="M19" i="50"/>
  <c r="J4" i="13"/>
  <c r="K55" i="10"/>
  <c r="L50" i="10"/>
  <c r="N25" i="10"/>
  <c r="O25" i="51"/>
  <c r="O80" i="51"/>
  <c r="N80" i="10"/>
  <c r="U68" i="60"/>
  <c r="V54" i="60"/>
  <c r="V68" i="60"/>
  <c r="N77" i="51"/>
  <c r="M77" i="10"/>
  <c r="K71" i="10"/>
  <c r="L71" i="51"/>
  <c r="J67" i="59"/>
  <c r="J67" i="54"/>
  <c r="K67" i="52"/>
  <c r="K70" i="10"/>
  <c r="L70" i="51"/>
  <c r="K15" i="60"/>
  <c r="J19" i="60"/>
  <c r="I31" i="60"/>
  <c r="H35" i="60"/>
  <c r="K37" i="37"/>
  <c r="M33" i="37"/>
  <c r="N33" i="50"/>
  <c r="L65" i="59"/>
  <c r="L65" i="54"/>
  <c r="M65" i="52"/>
  <c r="H32" i="13"/>
  <c r="G36" i="13"/>
  <c r="M36" i="51"/>
  <c r="L36" i="10"/>
  <c r="M70" i="37"/>
  <c r="N70" i="50"/>
  <c r="L58" i="37"/>
  <c r="M58" i="50"/>
  <c r="M82" i="10"/>
  <c r="N82" i="51"/>
  <c r="L28" i="59"/>
  <c r="L28" i="54"/>
  <c r="M28" i="52"/>
  <c r="H16" i="13"/>
  <c r="I12" i="13"/>
  <c r="K4" i="44"/>
  <c r="M52" i="59"/>
  <c r="L6" i="60"/>
  <c r="M52" i="54"/>
  <c r="L6" i="55"/>
  <c r="N52" i="52"/>
  <c r="L6" i="13"/>
  <c r="N52" i="10"/>
  <c r="H18" i="13"/>
  <c r="I14" i="13"/>
  <c r="K74" i="51"/>
  <c r="K65" i="10"/>
  <c r="L65" i="51"/>
  <c r="M83" i="59"/>
  <c r="M83" i="54"/>
  <c r="N83" i="52"/>
  <c r="H37" i="13"/>
  <c r="I33" i="13"/>
  <c r="K25" i="59"/>
  <c r="K30" i="59"/>
  <c r="K25" i="54"/>
  <c r="K30" i="54"/>
  <c r="K44" i="54"/>
  <c r="L25" i="52"/>
  <c r="K30" i="52"/>
  <c r="K44" i="52"/>
  <c r="L34" i="37"/>
  <c r="M34" i="50"/>
  <c r="L22" i="10"/>
  <c r="M22" i="51"/>
  <c r="L6" i="42"/>
  <c r="N8" i="51"/>
  <c r="K68" i="10"/>
  <c r="L68" i="51"/>
  <c r="H17" i="55"/>
  <c r="I13" i="55"/>
  <c r="N77" i="59"/>
  <c r="N77" i="54"/>
  <c r="O77" i="52"/>
  <c r="H35" i="13"/>
  <c r="I31" i="13"/>
  <c r="K72" i="10"/>
  <c r="L72" i="51"/>
  <c r="P66" i="13"/>
  <c r="Q52" i="13"/>
  <c r="L24" i="59"/>
  <c r="L24" i="54"/>
  <c r="M24" i="52"/>
  <c r="H18" i="44"/>
  <c r="I14" i="44"/>
  <c r="L56" i="56"/>
  <c r="K57" i="56"/>
  <c r="K58" i="56"/>
  <c r="K60" i="56"/>
  <c r="K12" i="20"/>
  <c r="K13" i="20"/>
  <c r="K15" i="20"/>
  <c r="L11" i="20"/>
  <c r="K12" i="61"/>
  <c r="K13" i="61"/>
  <c r="K15" i="61"/>
  <c r="L11" i="61"/>
  <c r="M40" i="51"/>
  <c r="L40" i="10"/>
  <c r="J66" i="59"/>
  <c r="J66" i="54"/>
  <c r="K66" i="52"/>
  <c r="J74" i="52"/>
  <c r="J88" i="52"/>
  <c r="J93" i="52"/>
  <c r="K5" i="42"/>
  <c r="M7" i="51"/>
  <c r="M28" i="10"/>
  <c r="N28" i="51"/>
  <c r="I18" i="60"/>
  <c r="J14" i="60"/>
  <c r="N33" i="59"/>
  <c r="N33" i="54"/>
  <c r="O33" i="52"/>
  <c r="I13" i="44"/>
  <c r="H17" i="44"/>
  <c r="L30" i="52"/>
  <c r="M29" i="37"/>
  <c r="N29" i="50"/>
  <c r="L38" i="10"/>
  <c r="M38" i="51"/>
  <c r="M34" i="59"/>
  <c r="M34" i="54"/>
  <c r="N34" i="52"/>
  <c r="M24" i="10"/>
  <c r="N24" i="51"/>
  <c r="K66" i="10"/>
  <c r="L66" i="51"/>
  <c r="K67" i="10"/>
  <c r="L67" i="51"/>
  <c r="L80" i="59"/>
  <c r="L86" i="59"/>
  <c r="L80" i="54"/>
  <c r="M80" i="52"/>
  <c r="L86" i="52"/>
  <c r="L67" i="37"/>
  <c r="M67" i="50"/>
  <c r="L76" i="50"/>
  <c r="I31" i="55"/>
  <c r="H35" i="55"/>
  <c r="I12" i="44"/>
  <c r="H16" i="44"/>
  <c r="J69" i="59"/>
  <c r="J69" i="54"/>
  <c r="K69" i="52"/>
  <c r="I12" i="55"/>
  <c r="H16" i="55"/>
  <c r="K50" i="59"/>
  <c r="K50" i="54"/>
  <c r="L50" i="52"/>
  <c r="K55" i="52"/>
  <c r="L7" i="13"/>
  <c r="N53" i="10"/>
  <c r="M23" i="59"/>
  <c r="M23" i="54"/>
  <c r="N23" i="52"/>
  <c r="P66" i="55"/>
  <c r="Q52" i="55"/>
  <c r="L60" i="37"/>
  <c r="M60" i="50"/>
  <c r="H19" i="55"/>
  <c r="I15" i="55"/>
  <c r="K71" i="59"/>
  <c r="K71" i="54"/>
  <c r="L71" i="52"/>
  <c r="K68" i="61"/>
  <c r="K69" i="61"/>
  <c r="K71" i="61"/>
  <c r="L67" i="61"/>
  <c r="L57" i="37"/>
  <c r="M57" i="50"/>
  <c r="L21" i="37"/>
  <c r="M21" i="50"/>
  <c r="M27" i="59"/>
  <c r="M27" i="54"/>
  <c r="N27" i="52"/>
  <c r="I16" i="60"/>
  <c r="J12" i="60"/>
  <c r="L55" i="51"/>
  <c r="M50" i="51"/>
  <c r="N26" i="59"/>
  <c r="N26" i="54"/>
  <c r="O26" i="52"/>
  <c r="L30" i="37"/>
  <c r="M30" i="50"/>
  <c r="L71" i="37"/>
  <c r="M71" i="50"/>
  <c r="K11" i="10"/>
  <c r="L6" i="10"/>
  <c r="N7" i="59"/>
  <c r="N7" i="54"/>
  <c r="M5" i="53"/>
  <c r="O7" i="52"/>
  <c r="M9" i="59"/>
  <c r="L7" i="53"/>
  <c r="M9" i="54"/>
  <c r="N9" i="52"/>
  <c r="N39" i="51"/>
  <c r="M39" i="10"/>
  <c r="K13" i="60"/>
  <c r="J17" i="60"/>
  <c r="M37" i="10"/>
  <c r="N37" i="51"/>
  <c r="M22" i="37"/>
  <c r="N22" i="50"/>
  <c r="M72" i="37"/>
  <c r="N72" i="50"/>
  <c r="L35" i="59"/>
  <c r="L42" i="59"/>
  <c r="L35" i="54"/>
  <c r="M35" i="52"/>
  <c r="L62" i="37"/>
  <c r="M62" i="50"/>
  <c r="L11" i="25"/>
  <c r="K12" i="25"/>
  <c r="K13" i="25"/>
  <c r="K15" i="25"/>
  <c r="M51" i="59"/>
  <c r="L5" i="60"/>
  <c r="M51" i="54"/>
  <c r="L5" i="55"/>
  <c r="N51" i="52"/>
  <c r="N7" i="37"/>
  <c r="M5" i="7"/>
  <c r="O7" i="50"/>
  <c r="M22" i="59"/>
  <c r="M22" i="54"/>
  <c r="N22" i="52"/>
  <c r="L28" i="37"/>
  <c r="L37" i="37"/>
  <c r="L37" i="50"/>
  <c r="M28" i="50"/>
  <c r="O81" i="59"/>
  <c r="O81" i="54"/>
  <c r="P81" i="52"/>
  <c r="H19" i="44"/>
  <c r="I15" i="44"/>
  <c r="L6" i="37"/>
  <c r="L11" i="37"/>
  <c r="K4" i="7"/>
  <c r="M6" i="50"/>
  <c r="L11" i="50"/>
  <c r="H19" i="13"/>
  <c r="I15" i="13"/>
  <c r="L17" i="37"/>
  <c r="M17" i="50"/>
  <c r="M16" i="37"/>
  <c r="N16" i="50"/>
  <c r="K86" i="54"/>
  <c r="K76" i="37"/>
  <c r="L55" i="37"/>
  <c r="M55" i="50"/>
  <c r="L64" i="50"/>
  <c r="L78" i="50"/>
  <c r="N84" i="51"/>
  <c r="M84" i="10"/>
  <c r="M9" i="37"/>
  <c r="L7" i="7"/>
  <c r="N9" i="50"/>
  <c r="N37" i="59"/>
  <c r="N37" i="54"/>
  <c r="O37" i="52"/>
  <c r="L56" i="37"/>
  <c r="M56" i="50"/>
  <c r="L84" i="59"/>
  <c r="L84" i="54"/>
  <c r="M84" i="52"/>
  <c r="I31" i="44"/>
  <c r="H35" i="44"/>
  <c r="L68" i="59"/>
  <c r="L68" i="54"/>
  <c r="M68" i="52"/>
  <c r="I14" i="55"/>
  <c r="H18" i="55"/>
  <c r="H36" i="44"/>
  <c r="I32" i="44"/>
  <c r="I4" i="55"/>
  <c r="J55" i="54"/>
  <c r="H37" i="44"/>
  <c r="I33" i="44"/>
  <c r="M74" i="37"/>
  <c r="N74" i="50"/>
  <c r="L79" i="10"/>
  <c r="L86" i="10"/>
  <c r="M79" i="51"/>
  <c r="M86" i="51"/>
  <c r="L5" i="13"/>
  <c r="N51" i="10"/>
  <c r="H38" i="44"/>
  <c r="I34" i="44"/>
  <c r="L6" i="7"/>
  <c r="M8" i="37"/>
  <c r="N8" i="50"/>
  <c r="H32" i="60"/>
  <c r="G36" i="60"/>
  <c r="H37" i="60"/>
  <c r="I33" i="60"/>
  <c r="L61" i="37"/>
  <c r="M61" i="50"/>
  <c r="K70" i="59"/>
  <c r="K70" i="54"/>
  <c r="L70" i="52"/>
  <c r="N21" i="10"/>
  <c r="O21" i="51"/>
  <c r="M68" i="37"/>
  <c r="N68" i="50"/>
  <c r="N36" i="59"/>
  <c r="N36" i="54"/>
  <c r="O36" i="52"/>
  <c r="K88" i="51"/>
  <c r="K93" i="51"/>
  <c r="O21" i="59"/>
  <c r="O21" i="54"/>
  <c r="P21" i="52"/>
  <c r="L11" i="56"/>
  <c r="K12" i="56"/>
  <c r="K13" i="56"/>
  <c r="K15" i="56"/>
  <c r="M79" i="59"/>
  <c r="M79" i="54"/>
  <c r="N79" i="52"/>
  <c r="L39" i="59"/>
  <c r="L39" i="54"/>
  <c r="M39" i="52"/>
  <c r="N8" i="59"/>
  <c r="N8" i="54"/>
  <c r="M6" i="53"/>
  <c r="O8" i="52"/>
  <c r="O40" i="59"/>
  <c r="O40" i="54"/>
  <c r="P40" i="52"/>
  <c r="I34" i="60"/>
  <c r="H38" i="60"/>
  <c r="L4" i="42"/>
  <c r="N6" i="51"/>
  <c r="M11" i="51"/>
  <c r="J44" i="10"/>
  <c r="L69" i="37"/>
  <c r="M69" i="50"/>
  <c r="N81" i="51"/>
  <c r="M81" i="10"/>
  <c r="J88" i="10"/>
  <c r="K60" i="25"/>
  <c r="K61" i="25"/>
  <c r="K63" i="25"/>
  <c r="L59" i="25"/>
  <c r="H38" i="13"/>
  <c r="I34" i="13"/>
  <c r="N47" i="50"/>
  <c r="M47" i="37"/>
  <c r="L6" i="44"/>
  <c r="N35" i="51"/>
  <c r="M35" i="10"/>
  <c r="M78" i="10"/>
  <c r="N78" i="51"/>
  <c r="M78" i="59"/>
  <c r="M78" i="54"/>
  <c r="N78" i="52"/>
  <c r="L86" i="51"/>
  <c r="H36" i="55"/>
  <c r="I32" i="55"/>
  <c r="L6" i="59"/>
  <c r="L11" i="59"/>
  <c r="L6" i="54"/>
  <c r="L11" i="54"/>
  <c r="K4" i="53"/>
  <c r="M6" i="52"/>
  <c r="L11" i="52"/>
  <c r="K44" i="59"/>
  <c r="L73" i="37"/>
  <c r="M73" i="50"/>
  <c r="K39" i="50"/>
  <c r="K83" i="50"/>
  <c r="L26" i="10"/>
  <c r="M26" i="51"/>
  <c r="L59" i="37"/>
  <c r="M59" i="50"/>
  <c r="H38" i="55"/>
  <c r="I34" i="55"/>
  <c r="K86" i="59"/>
  <c r="H17" i="13"/>
  <c r="I13" i="13"/>
  <c r="L34" i="10"/>
  <c r="L42" i="10"/>
  <c r="M34" i="51"/>
  <c r="M42" i="51"/>
  <c r="K64" i="37"/>
  <c r="K78" i="37"/>
  <c r="L80" i="20"/>
  <c r="K81" i="20"/>
  <c r="K82" i="20"/>
  <c r="K84" i="20"/>
  <c r="M35" i="37"/>
  <c r="N35" i="50"/>
  <c r="N82" i="59"/>
  <c r="N82" i="54"/>
  <c r="O82" i="52"/>
  <c r="L25" i="37"/>
  <c r="L39" i="37"/>
  <c r="K83" i="37"/>
  <c r="L50" i="37"/>
  <c r="L27" i="10"/>
  <c r="M27" i="51"/>
  <c r="L20" i="37"/>
  <c r="M20" i="50"/>
  <c r="K44" i="10"/>
  <c r="M18" i="50"/>
  <c r="L18" i="37"/>
  <c r="L23" i="10"/>
  <c r="M23" i="51"/>
  <c r="M46" i="37"/>
  <c r="L5" i="44"/>
  <c r="N46" i="50"/>
  <c r="N35" i="37"/>
  <c r="O35" i="50"/>
  <c r="M6" i="59"/>
  <c r="M11" i="59"/>
  <c r="M6" i="54"/>
  <c r="M11" i="54"/>
  <c r="L4" i="53"/>
  <c r="M11" i="52"/>
  <c r="N6" i="52"/>
  <c r="J32" i="55"/>
  <c r="I36" i="55"/>
  <c r="N78" i="10"/>
  <c r="O78" i="51"/>
  <c r="L60" i="25"/>
  <c r="L61" i="25"/>
  <c r="L63" i="25"/>
  <c r="M59" i="25"/>
  <c r="M4" i="42"/>
  <c r="O6" i="51"/>
  <c r="O8" i="59"/>
  <c r="O8" i="54"/>
  <c r="N6" i="53"/>
  <c r="P8" i="52"/>
  <c r="M39" i="59"/>
  <c r="M39" i="54"/>
  <c r="N39" i="52"/>
  <c r="O36" i="59"/>
  <c r="O36" i="54"/>
  <c r="P36" i="52"/>
  <c r="N68" i="37"/>
  <c r="O68" i="50"/>
  <c r="M68" i="59"/>
  <c r="M68" i="54"/>
  <c r="N68" i="52"/>
  <c r="I35" i="44"/>
  <c r="J31" i="44"/>
  <c r="N56" i="50"/>
  <c r="M56" i="37"/>
  <c r="L64" i="37"/>
  <c r="M17" i="37"/>
  <c r="N17" i="50"/>
  <c r="M62" i="37"/>
  <c r="N62" i="50"/>
  <c r="K17" i="60"/>
  <c r="L13" i="60"/>
  <c r="M6" i="10"/>
  <c r="L11" i="10"/>
  <c r="O26" i="59"/>
  <c r="O26" i="54"/>
  <c r="P26" i="52"/>
  <c r="M21" i="37"/>
  <c r="N21" i="50"/>
  <c r="L68" i="61"/>
  <c r="L69" i="61"/>
  <c r="L71" i="61"/>
  <c r="M67" i="61"/>
  <c r="N60" i="50"/>
  <c r="M60" i="37"/>
  <c r="O53" i="10"/>
  <c r="M7" i="13"/>
  <c r="J4" i="55"/>
  <c r="K55" i="54"/>
  <c r="M80" i="59"/>
  <c r="M86" i="59"/>
  <c r="M80" i="54"/>
  <c r="N80" i="52"/>
  <c r="M86" i="52"/>
  <c r="N29" i="37"/>
  <c r="O29" i="50"/>
  <c r="I17" i="44"/>
  <c r="J13" i="44"/>
  <c r="L5" i="42"/>
  <c r="N7" i="51"/>
  <c r="J74" i="54"/>
  <c r="M11" i="61"/>
  <c r="L12" i="61"/>
  <c r="L13" i="61"/>
  <c r="L15" i="61"/>
  <c r="M24" i="59"/>
  <c r="M24" i="54"/>
  <c r="N24" i="52"/>
  <c r="L68" i="10"/>
  <c r="M68" i="51"/>
  <c r="M34" i="37"/>
  <c r="N34" i="50"/>
  <c r="N83" i="59"/>
  <c r="N83" i="54"/>
  <c r="O83" i="52"/>
  <c r="K74" i="10"/>
  <c r="M28" i="59"/>
  <c r="M28" i="54"/>
  <c r="N28" i="52"/>
  <c r="H36" i="13"/>
  <c r="I32" i="13"/>
  <c r="J8" i="13"/>
  <c r="L7" i="42"/>
  <c r="N9" i="51"/>
  <c r="M72" i="59"/>
  <c r="M72" i="54"/>
  <c r="N72" i="52"/>
  <c r="N38" i="59"/>
  <c r="N38" i="54"/>
  <c r="O38" i="52"/>
  <c r="O45" i="50"/>
  <c r="N45" i="37"/>
  <c r="N50" i="50"/>
  <c r="N31" i="37"/>
  <c r="O31" i="50"/>
  <c r="O82" i="59"/>
  <c r="O82" i="54"/>
  <c r="P82" i="52"/>
  <c r="M34" i="10"/>
  <c r="N34" i="51"/>
  <c r="I38" i="55"/>
  <c r="J34" i="55"/>
  <c r="N26" i="51"/>
  <c r="M26" i="10"/>
  <c r="M73" i="37"/>
  <c r="N73" i="50"/>
  <c r="N78" i="59"/>
  <c r="N78" i="54"/>
  <c r="O78" i="52"/>
  <c r="N47" i="37"/>
  <c r="M6" i="44"/>
  <c r="O47" i="50"/>
  <c r="O81" i="51"/>
  <c r="N81" i="10"/>
  <c r="P40" i="59"/>
  <c r="P40" i="54"/>
  <c r="Q40" i="52"/>
  <c r="N79" i="59"/>
  <c r="N79" i="54"/>
  <c r="O79" i="52"/>
  <c r="L12" i="56"/>
  <c r="L13" i="56"/>
  <c r="L15" i="56"/>
  <c r="M11" i="56"/>
  <c r="L70" i="59"/>
  <c r="L70" i="54"/>
  <c r="M70" i="52"/>
  <c r="M61" i="37"/>
  <c r="N61" i="50"/>
  <c r="M5" i="13"/>
  <c r="O51" i="10"/>
  <c r="M79" i="10"/>
  <c r="N79" i="51"/>
  <c r="N74" i="37"/>
  <c r="O74" i="50"/>
  <c r="J88" i="54"/>
  <c r="J93" i="54"/>
  <c r="M84" i="59"/>
  <c r="M84" i="54"/>
  <c r="N84" i="52"/>
  <c r="M7" i="7"/>
  <c r="N9" i="37"/>
  <c r="O9" i="50"/>
  <c r="O84" i="51"/>
  <c r="N84" i="10"/>
  <c r="M25" i="50"/>
  <c r="L39" i="50"/>
  <c r="L83" i="50"/>
  <c r="I19" i="44"/>
  <c r="J15" i="44"/>
  <c r="O7" i="37"/>
  <c r="N5" i="7"/>
  <c r="P7" i="50"/>
  <c r="N22" i="37"/>
  <c r="O22" i="50"/>
  <c r="M55" i="51"/>
  <c r="N50" i="51"/>
  <c r="N27" i="59"/>
  <c r="N27" i="54"/>
  <c r="O27" i="52"/>
  <c r="N23" i="59"/>
  <c r="N23" i="54"/>
  <c r="O23" i="52"/>
  <c r="J4" i="60"/>
  <c r="K55" i="59"/>
  <c r="I16" i="55"/>
  <c r="J12" i="55"/>
  <c r="M67" i="37"/>
  <c r="N67" i="50"/>
  <c r="M76" i="50"/>
  <c r="L86" i="54"/>
  <c r="O24" i="51"/>
  <c r="N24" i="10"/>
  <c r="O28" i="51"/>
  <c r="N28" i="10"/>
  <c r="J74" i="59"/>
  <c r="M56" i="56"/>
  <c r="L57" i="56"/>
  <c r="L58" i="56"/>
  <c r="L60" i="56"/>
  <c r="L72" i="10"/>
  <c r="M72" i="51"/>
  <c r="N86" i="52"/>
  <c r="I17" i="55"/>
  <c r="J13" i="55"/>
  <c r="N52" i="59"/>
  <c r="M6" i="60"/>
  <c r="N52" i="54"/>
  <c r="M6" i="55"/>
  <c r="O52" i="52"/>
  <c r="M58" i="37"/>
  <c r="N58" i="50"/>
  <c r="N33" i="37"/>
  <c r="O33" i="50"/>
  <c r="K19" i="60"/>
  <c r="L15" i="60"/>
  <c r="M19" i="37"/>
  <c r="N19" i="50"/>
  <c r="L53" i="59"/>
  <c r="K7" i="60"/>
  <c r="L53" i="54"/>
  <c r="K7" i="55"/>
  <c r="M53" i="52"/>
  <c r="Q66" i="60"/>
  <c r="R52" i="60"/>
  <c r="M83" i="10"/>
  <c r="M86" i="10"/>
  <c r="N83" i="51"/>
  <c r="N33" i="10"/>
  <c r="O33" i="51"/>
  <c r="L4" i="44"/>
  <c r="M50" i="37"/>
  <c r="J34" i="13"/>
  <c r="I38" i="13"/>
  <c r="J93" i="10"/>
  <c r="I32" i="60"/>
  <c r="H36" i="60"/>
  <c r="O37" i="59"/>
  <c r="O37" i="54"/>
  <c r="P37" i="52"/>
  <c r="N16" i="37"/>
  <c r="O16" i="50"/>
  <c r="M6" i="37"/>
  <c r="M11" i="37"/>
  <c r="L4" i="7"/>
  <c r="M11" i="50"/>
  <c r="N6" i="50"/>
  <c r="M28" i="37"/>
  <c r="M37" i="50"/>
  <c r="N28" i="50"/>
  <c r="N22" i="59"/>
  <c r="N22" i="54"/>
  <c r="O22" i="52"/>
  <c r="M35" i="59"/>
  <c r="M42" i="59"/>
  <c r="M35" i="54"/>
  <c r="M42" i="54"/>
  <c r="N35" i="52"/>
  <c r="M42" i="52"/>
  <c r="N72" i="37"/>
  <c r="O72" i="50"/>
  <c r="N39" i="10"/>
  <c r="O39" i="51"/>
  <c r="M30" i="37"/>
  <c r="N30" i="50"/>
  <c r="M57" i="37"/>
  <c r="N57" i="50"/>
  <c r="I19" i="55"/>
  <c r="J15" i="55"/>
  <c r="L76" i="37"/>
  <c r="L66" i="10"/>
  <c r="M66" i="51"/>
  <c r="M38" i="10"/>
  <c r="N38" i="51"/>
  <c r="M11" i="20"/>
  <c r="L12" i="20"/>
  <c r="L13" i="20"/>
  <c r="L15" i="20"/>
  <c r="I18" i="44"/>
  <c r="J14" i="44"/>
  <c r="O77" i="59"/>
  <c r="O77" i="54"/>
  <c r="P77" i="52"/>
  <c r="M6" i="42"/>
  <c r="O8" i="51"/>
  <c r="N22" i="51"/>
  <c r="M22" i="10"/>
  <c r="M30" i="51"/>
  <c r="J33" i="13"/>
  <c r="I37" i="13"/>
  <c r="J12" i="13"/>
  <c r="I16" i="13"/>
  <c r="M36" i="10"/>
  <c r="N36" i="51"/>
  <c r="M65" i="59"/>
  <c r="M65" i="54"/>
  <c r="N65" i="52"/>
  <c r="I35" i="60"/>
  <c r="J31" i="60"/>
  <c r="L70" i="10"/>
  <c r="M70" i="51"/>
  <c r="K67" i="59"/>
  <c r="K67" i="54"/>
  <c r="L67" i="52"/>
  <c r="L71" i="10"/>
  <c r="M71" i="51"/>
  <c r="O77" i="51"/>
  <c r="N86" i="51"/>
  <c r="N77" i="10"/>
  <c r="O80" i="10"/>
  <c r="P80" i="51"/>
  <c r="K4" i="13"/>
  <c r="K8" i="13"/>
  <c r="M50" i="10"/>
  <c r="L55" i="10"/>
  <c r="M23" i="37"/>
  <c r="N23" i="50"/>
  <c r="M32" i="37"/>
  <c r="N32" i="50"/>
  <c r="I37" i="55"/>
  <c r="J33" i="55"/>
  <c r="J88" i="59"/>
  <c r="J93" i="59"/>
  <c r="L81" i="20"/>
  <c r="L82" i="20"/>
  <c r="L84" i="20"/>
  <c r="M80" i="20"/>
  <c r="I17" i="13"/>
  <c r="J13" i="13"/>
  <c r="M59" i="37"/>
  <c r="N59" i="50"/>
  <c r="L44" i="52"/>
  <c r="N35" i="10"/>
  <c r="O35" i="51"/>
  <c r="M69" i="37"/>
  <c r="N69" i="50"/>
  <c r="M44" i="51"/>
  <c r="J34" i="60"/>
  <c r="I38" i="60"/>
  <c r="P21" i="59"/>
  <c r="P21" i="54"/>
  <c r="Q21" i="52"/>
  <c r="O21" i="10"/>
  <c r="P21" i="51"/>
  <c r="I37" i="60"/>
  <c r="J33" i="60"/>
  <c r="M6" i="7"/>
  <c r="N8" i="37"/>
  <c r="O8" i="50"/>
  <c r="I38" i="44"/>
  <c r="J34" i="44"/>
  <c r="J33" i="44"/>
  <c r="I37" i="44"/>
  <c r="I36" i="44"/>
  <c r="J32" i="44"/>
  <c r="J14" i="55"/>
  <c r="I18" i="55"/>
  <c r="M55" i="37"/>
  <c r="N55" i="50"/>
  <c r="M64" i="50"/>
  <c r="I19" i="13"/>
  <c r="J15" i="13"/>
  <c r="P81" i="59"/>
  <c r="P81" i="54"/>
  <c r="Q81" i="52"/>
  <c r="N51" i="59"/>
  <c r="M5" i="60"/>
  <c r="N51" i="54"/>
  <c r="M5" i="55"/>
  <c r="O51" i="52"/>
  <c r="L12" i="25"/>
  <c r="L13" i="25"/>
  <c r="L15" i="25"/>
  <c r="M11" i="25"/>
  <c r="L42" i="54"/>
  <c r="N37" i="10"/>
  <c r="O37" i="51"/>
  <c r="N9" i="59"/>
  <c r="N9" i="54"/>
  <c r="M7" i="53"/>
  <c r="O9" i="52"/>
  <c r="O7" i="59"/>
  <c r="N5" i="53"/>
  <c r="O7" i="54"/>
  <c r="P7" i="52"/>
  <c r="M71" i="37"/>
  <c r="N71" i="50"/>
  <c r="K12" i="60"/>
  <c r="J16" i="60"/>
  <c r="L71" i="59"/>
  <c r="L71" i="54"/>
  <c r="M71" i="52"/>
  <c r="Q66" i="55"/>
  <c r="R52" i="55"/>
  <c r="L50" i="59"/>
  <c r="L50" i="54"/>
  <c r="L55" i="52"/>
  <c r="M50" i="52"/>
  <c r="K69" i="59"/>
  <c r="K69" i="54"/>
  <c r="L69" i="52"/>
  <c r="J12" i="44"/>
  <c r="I16" i="44"/>
  <c r="I35" i="55"/>
  <c r="J31" i="55"/>
  <c r="L67" i="10"/>
  <c r="M67" i="51"/>
  <c r="N34" i="59"/>
  <c r="N34" i="54"/>
  <c r="O34" i="52"/>
  <c r="O33" i="59"/>
  <c r="O33" i="54"/>
  <c r="P33" i="52"/>
  <c r="J18" i="60"/>
  <c r="K14" i="60"/>
  <c r="K66" i="59"/>
  <c r="K66" i="54"/>
  <c r="L66" i="52"/>
  <c r="K74" i="52"/>
  <c r="K88" i="52"/>
  <c r="K93" i="52"/>
  <c r="M40" i="10"/>
  <c r="M42" i="10"/>
  <c r="N40" i="51"/>
  <c r="Q66" i="13"/>
  <c r="R52" i="13"/>
  <c r="I35" i="13"/>
  <c r="J31" i="13"/>
  <c r="L30" i="10"/>
  <c r="L25" i="59"/>
  <c r="L30" i="59"/>
  <c r="L44" i="59"/>
  <c r="L25" i="54"/>
  <c r="L30" i="54"/>
  <c r="L44" i="54"/>
  <c r="M25" i="52"/>
  <c r="L65" i="10"/>
  <c r="M65" i="51"/>
  <c r="L74" i="51"/>
  <c r="L88" i="51"/>
  <c r="L93" i="51"/>
  <c r="I18" i="13"/>
  <c r="J14" i="13"/>
  <c r="M6" i="13"/>
  <c r="O52" i="10"/>
  <c r="N82" i="10"/>
  <c r="O82" i="51"/>
  <c r="N70" i="37"/>
  <c r="O70" i="50"/>
  <c r="B68" i="60"/>
  <c r="O25" i="10"/>
  <c r="P25" i="51"/>
  <c r="K88" i="10"/>
  <c r="K93" i="10"/>
  <c r="L44" i="51"/>
  <c r="L69" i="10"/>
  <c r="M69" i="51"/>
  <c r="M78" i="50"/>
  <c r="O48" i="50"/>
  <c r="N48" i="37"/>
  <c r="M7" i="44"/>
  <c r="M23" i="10"/>
  <c r="M30" i="10"/>
  <c r="N23" i="51"/>
  <c r="N20" i="50"/>
  <c r="M20" i="37"/>
  <c r="M18" i="37"/>
  <c r="M25" i="37"/>
  <c r="N18" i="50"/>
  <c r="N27" i="51"/>
  <c r="M27" i="10"/>
  <c r="M64" i="37"/>
  <c r="L78" i="37"/>
  <c r="L83" i="37"/>
  <c r="O46" i="50"/>
  <c r="N46" i="37"/>
  <c r="M5" i="44"/>
  <c r="M69" i="10"/>
  <c r="N69" i="51"/>
  <c r="N6" i="13"/>
  <c r="P52" i="10"/>
  <c r="S52" i="13"/>
  <c r="R66" i="13"/>
  <c r="K74" i="59"/>
  <c r="P33" i="59"/>
  <c r="P33" i="54"/>
  <c r="Q33" i="52"/>
  <c r="O34" i="59"/>
  <c r="O34" i="54"/>
  <c r="P34" i="52"/>
  <c r="J16" i="44"/>
  <c r="K12" i="44"/>
  <c r="M50" i="59"/>
  <c r="M50" i="54"/>
  <c r="M55" i="52"/>
  <c r="N50" i="52"/>
  <c r="R66" i="55"/>
  <c r="S52" i="55"/>
  <c r="N71" i="37"/>
  <c r="O71" i="50"/>
  <c r="P21" i="10"/>
  <c r="Q21" i="51"/>
  <c r="K34" i="60"/>
  <c r="J38" i="60"/>
  <c r="P80" i="10"/>
  <c r="Q80" i="51"/>
  <c r="O77" i="10"/>
  <c r="P77" i="51"/>
  <c r="L67" i="59"/>
  <c r="L67" i="54"/>
  <c r="M67" i="52"/>
  <c r="N36" i="10"/>
  <c r="O36" i="51"/>
  <c r="N22" i="10"/>
  <c r="O22" i="51"/>
  <c r="N30" i="51"/>
  <c r="P77" i="59"/>
  <c r="P77" i="54"/>
  <c r="Q77" i="52"/>
  <c r="J19" i="55"/>
  <c r="K15" i="55"/>
  <c r="N28" i="37"/>
  <c r="O28" i="50"/>
  <c r="N37" i="50"/>
  <c r="N6" i="37"/>
  <c r="N11" i="37"/>
  <c r="M4" i="7"/>
  <c r="N11" i="50"/>
  <c r="O6" i="50"/>
  <c r="N42" i="51"/>
  <c r="O33" i="37"/>
  <c r="P33" i="50"/>
  <c r="O52" i="59"/>
  <c r="N6" i="60"/>
  <c r="O52" i="54"/>
  <c r="N6" i="55"/>
  <c r="P52" i="52"/>
  <c r="M72" i="10"/>
  <c r="N72" i="51"/>
  <c r="N67" i="37"/>
  <c r="O67" i="50"/>
  <c r="N76" i="50"/>
  <c r="K88" i="59"/>
  <c r="K93" i="59"/>
  <c r="O50" i="51"/>
  <c r="N55" i="51"/>
  <c r="P7" i="37"/>
  <c r="O5" i="7"/>
  <c r="Q7" i="50"/>
  <c r="O84" i="10"/>
  <c r="P84" i="51"/>
  <c r="N84" i="59"/>
  <c r="N84" i="54"/>
  <c r="O84" i="52"/>
  <c r="O74" i="37"/>
  <c r="P74" i="50"/>
  <c r="N5" i="13"/>
  <c r="P51" i="10"/>
  <c r="O79" i="59"/>
  <c r="O79" i="54"/>
  <c r="P79" i="52"/>
  <c r="O47" i="37"/>
  <c r="N6" i="44"/>
  <c r="P47" i="50"/>
  <c r="N28" i="59"/>
  <c r="N28" i="54"/>
  <c r="O28" i="52"/>
  <c r="N34" i="37"/>
  <c r="O34" i="50"/>
  <c r="M5" i="42"/>
  <c r="O7" i="51"/>
  <c r="N80" i="59"/>
  <c r="N86" i="59"/>
  <c r="N80" i="54"/>
  <c r="O80" i="52"/>
  <c r="N21" i="37"/>
  <c r="O21" i="50"/>
  <c r="N68" i="59"/>
  <c r="N68" i="54"/>
  <c r="O68" i="52"/>
  <c r="O35" i="37"/>
  <c r="P35" i="50"/>
  <c r="M25" i="59"/>
  <c r="M30" i="59"/>
  <c r="M44" i="59"/>
  <c r="M25" i="54"/>
  <c r="M30" i="54"/>
  <c r="N25" i="52"/>
  <c r="M30" i="52"/>
  <c r="M44" i="52"/>
  <c r="K18" i="60"/>
  <c r="L14" i="60"/>
  <c r="K31" i="55"/>
  <c r="J35" i="55"/>
  <c r="L69" i="59"/>
  <c r="L69" i="54"/>
  <c r="M69" i="52"/>
  <c r="N11" i="25"/>
  <c r="M12" i="25"/>
  <c r="M13" i="25"/>
  <c r="M15" i="25"/>
  <c r="J38" i="44"/>
  <c r="K34" i="44"/>
  <c r="O35" i="10"/>
  <c r="P35" i="51"/>
  <c r="J17" i="13"/>
  <c r="K13" i="13"/>
  <c r="N32" i="37"/>
  <c r="O32" i="50"/>
  <c r="M71" i="10"/>
  <c r="N71" i="51"/>
  <c r="J35" i="60"/>
  <c r="K31" i="60"/>
  <c r="N65" i="59"/>
  <c r="N65" i="54"/>
  <c r="O65" i="52"/>
  <c r="J37" i="13"/>
  <c r="K33" i="13"/>
  <c r="N6" i="42"/>
  <c r="P8" i="51"/>
  <c r="M66" i="10"/>
  <c r="N66" i="51"/>
  <c r="N30" i="37"/>
  <c r="O30" i="50"/>
  <c r="N35" i="59"/>
  <c r="N42" i="59"/>
  <c r="N35" i="54"/>
  <c r="N42" i="54"/>
  <c r="O35" i="52"/>
  <c r="O22" i="59"/>
  <c r="O22" i="54"/>
  <c r="P22" i="52"/>
  <c r="M39" i="50"/>
  <c r="O16" i="37"/>
  <c r="P16" i="50"/>
  <c r="J32" i="60"/>
  <c r="I36" i="60"/>
  <c r="J38" i="13"/>
  <c r="K34" i="13"/>
  <c r="R66" i="60"/>
  <c r="S52" i="60"/>
  <c r="M15" i="60"/>
  <c r="L19" i="60"/>
  <c r="J17" i="55"/>
  <c r="K13" i="55"/>
  <c r="O24" i="10"/>
  <c r="P24" i="51"/>
  <c r="M76" i="37"/>
  <c r="M78" i="37"/>
  <c r="O27" i="59"/>
  <c r="O27" i="54"/>
  <c r="P27" i="52"/>
  <c r="N7" i="7"/>
  <c r="O9" i="37"/>
  <c r="P9" i="50"/>
  <c r="O34" i="51"/>
  <c r="N34" i="10"/>
  <c r="M4" i="44"/>
  <c r="N50" i="37"/>
  <c r="M7" i="42"/>
  <c r="O9" i="51"/>
  <c r="O83" i="59"/>
  <c r="O83" i="54"/>
  <c r="P83" i="52"/>
  <c r="O29" i="37"/>
  <c r="P29" i="50"/>
  <c r="M86" i="54"/>
  <c r="N60" i="37"/>
  <c r="O60" i="50"/>
  <c r="L44" i="10"/>
  <c r="O62" i="50"/>
  <c r="N62" i="37"/>
  <c r="N17" i="37"/>
  <c r="O17" i="50"/>
  <c r="N56" i="37"/>
  <c r="O56" i="50"/>
  <c r="O68" i="37"/>
  <c r="P68" i="50"/>
  <c r="N59" i="25"/>
  <c r="M60" i="25"/>
  <c r="M61" i="25"/>
  <c r="M63" i="25"/>
  <c r="N42" i="52"/>
  <c r="O48" i="37"/>
  <c r="N7" i="44"/>
  <c r="P48" i="50"/>
  <c r="P25" i="10"/>
  <c r="Q25" i="51"/>
  <c r="M65" i="10"/>
  <c r="M74" i="51"/>
  <c r="M88" i="51"/>
  <c r="M93" i="51"/>
  <c r="N65" i="51"/>
  <c r="K31" i="13"/>
  <c r="J35" i="13"/>
  <c r="L66" i="59"/>
  <c r="L66" i="54"/>
  <c r="M66" i="52"/>
  <c r="L74" i="52"/>
  <c r="L88" i="52"/>
  <c r="L93" i="52"/>
  <c r="K4" i="55"/>
  <c r="L55" i="54"/>
  <c r="M71" i="59"/>
  <c r="M71" i="54"/>
  <c r="N71" i="52"/>
  <c r="P7" i="59"/>
  <c r="O5" i="53"/>
  <c r="P7" i="54"/>
  <c r="Q7" i="52"/>
  <c r="O9" i="59"/>
  <c r="O9" i="54"/>
  <c r="N7" i="53"/>
  <c r="P9" i="52"/>
  <c r="P37" i="51"/>
  <c r="O37" i="10"/>
  <c r="J19" i="13"/>
  <c r="K15" i="13"/>
  <c r="N55" i="37"/>
  <c r="O55" i="50"/>
  <c r="N64" i="50"/>
  <c r="N78" i="50"/>
  <c r="K14" i="55"/>
  <c r="J18" i="55"/>
  <c r="J37" i="44"/>
  <c r="K33" i="44"/>
  <c r="J37" i="60"/>
  <c r="K33" i="60"/>
  <c r="N69" i="37"/>
  <c r="O69" i="50"/>
  <c r="N59" i="37"/>
  <c r="O59" i="50"/>
  <c r="L4" i="13"/>
  <c r="L8" i="13"/>
  <c r="M55" i="10"/>
  <c r="N50" i="10"/>
  <c r="N11" i="20"/>
  <c r="M12" i="20"/>
  <c r="M13" i="20"/>
  <c r="M15" i="20"/>
  <c r="N57" i="37"/>
  <c r="O57" i="50"/>
  <c r="O72" i="37"/>
  <c r="P72" i="50"/>
  <c r="M37" i="37"/>
  <c r="N19" i="37"/>
  <c r="O19" i="50"/>
  <c r="N58" i="37"/>
  <c r="O58" i="50"/>
  <c r="O28" i="10"/>
  <c r="P28" i="51"/>
  <c r="J16" i="55"/>
  <c r="K12" i="55"/>
  <c r="O23" i="59"/>
  <c r="O23" i="54"/>
  <c r="P23" i="52"/>
  <c r="O22" i="37"/>
  <c r="P22" i="50"/>
  <c r="O79" i="51"/>
  <c r="N79" i="10"/>
  <c r="N86" i="10"/>
  <c r="M70" i="59"/>
  <c r="M70" i="54"/>
  <c r="N70" i="52"/>
  <c r="N11" i="56"/>
  <c r="M12" i="56"/>
  <c r="M13" i="56"/>
  <c r="M15" i="56"/>
  <c r="O78" i="59"/>
  <c r="O78" i="54"/>
  <c r="P78" i="52"/>
  <c r="N26" i="10"/>
  <c r="O26" i="51"/>
  <c r="O31" i="37"/>
  <c r="P31" i="50"/>
  <c r="P45" i="50"/>
  <c r="O45" i="37"/>
  <c r="O50" i="50"/>
  <c r="N72" i="59"/>
  <c r="N72" i="54"/>
  <c r="O72" i="52"/>
  <c r="J32" i="13"/>
  <c r="I36" i="13"/>
  <c r="M68" i="10"/>
  <c r="N68" i="51"/>
  <c r="N24" i="59"/>
  <c r="N24" i="54"/>
  <c r="O24" i="52"/>
  <c r="M12" i="61"/>
  <c r="M13" i="61"/>
  <c r="M15" i="61"/>
  <c r="N11" i="61"/>
  <c r="N67" i="61"/>
  <c r="M68" i="61"/>
  <c r="M69" i="61"/>
  <c r="M71" i="61"/>
  <c r="P26" i="59"/>
  <c r="P26" i="54"/>
  <c r="Q26" i="52"/>
  <c r="N6" i="10"/>
  <c r="M11" i="10"/>
  <c r="K31" i="44"/>
  <c r="J35" i="44"/>
  <c r="P8" i="59"/>
  <c r="O6" i="53"/>
  <c r="P8" i="54"/>
  <c r="Q8" i="52"/>
  <c r="N4" i="42"/>
  <c r="O11" i="51"/>
  <c r="P6" i="51"/>
  <c r="J36" i="55"/>
  <c r="K32" i="55"/>
  <c r="M44" i="54"/>
  <c r="O70" i="37"/>
  <c r="P70" i="50"/>
  <c r="M83" i="50"/>
  <c r="O82" i="10"/>
  <c r="P82" i="51"/>
  <c r="J18" i="13"/>
  <c r="K14" i="13"/>
  <c r="L74" i="10"/>
  <c r="L88" i="10"/>
  <c r="N40" i="10"/>
  <c r="O40" i="51"/>
  <c r="K74" i="54"/>
  <c r="K88" i="54"/>
  <c r="K93" i="54"/>
  <c r="M67" i="10"/>
  <c r="N67" i="51"/>
  <c r="K4" i="60"/>
  <c r="L55" i="59"/>
  <c r="K16" i="60"/>
  <c r="L12" i="60"/>
  <c r="O51" i="59"/>
  <c r="N5" i="60"/>
  <c r="O51" i="54"/>
  <c r="N5" i="55"/>
  <c r="P51" i="52"/>
  <c r="Q81" i="59"/>
  <c r="Q81" i="54"/>
  <c r="R81" i="52"/>
  <c r="J36" i="44"/>
  <c r="K32" i="44"/>
  <c r="N6" i="7"/>
  <c r="O8" i="37"/>
  <c r="P8" i="50"/>
  <c r="Q21" i="59"/>
  <c r="Q21" i="54"/>
  <c r="R21" i="52"/>
  <c r="N80" i="20"/>
  <c r="M81" i="20"/>
  <c r="M82" i="20"/>
  <c r="M84" i="20"/>
  <c r="K33" i="55"/>
  <c r="J37" i="55"/>
  <c r="N23" i="37"/>
  <c r="O23" i="50"/>
  <c r="M70" i="10"/>
  <c r="N70" i="51"/>
  <c r="K12" i="13"/>
  <c r="J16" i="13"/>
  <c r="K14" i="44"/>
  <c r="J18" i="44"/>
  <c r="O38" i="51"/>
  <c r="N38" i="10"/>
  <c r="N42" i="10"/>
  <c r="O39" i="10"/>
  <c r="P39" i="51"/>
  <c r="M39" i="37"/>
  <c r="P37" i="59"/>
  <c r="P37" i="54"/>
  <c r="Q37" i="52"/>
  <c r="P33" i="51"/>
  <c r="O33" i="10"/>
  <c r="O42" i="51"/>
  <c r="O83" i="51"/>
  <c r="N83" i="10"/>
  <c r="M53" i="59"/>
  <c r="L7" i="60"/>
  <c r="M53" i="54"/>
  <c r="L7" i="55"/>
  <c r="N53" i="52"/>
  <c r="M57" i="56"/>
  <c r="M58" i="56"/>
  <c r="M60" i="56"/>
  <c r="N56" i="56"/>
  <c r="J19" i="44"/>
  <c r="K15" i="44"/>
  <c r="N61" i="37"/>
  <c r="O61" i="50"/>
  <c r="Q40" i="59"/>
  <c r="Q40" i="54"/>
  <c r="R40" i="52"/>
  <c r="O81" i="10"/>
  <c r="P81" i="51"/>
  <c r="N73" i="37"/>
  <c r="O73" i="50"/>
  <c r="J38" i="55"/>
  <c r="K34" i="55"/>
  <c r="P82" i="59"/>
  <c r="P82" i="54"/>
  <c r="Q82" i="52"/>
  <c r="O38" i="59"/>
  <c r="O38" i="54"/>
  <c r="P38" i="52"/>
  <c r="K13" i="44"/>
  <c r="J17" i="44"/>
  <c r="N7" i="13"/>
  <c r="P53" i="10"/>
  <c r="M13" i="60"/>
  <c r="L17" i="60"/>
  <c r="P36" i="59"/>
  <c r="P36" i="54"/>
  <c r="Q36" i="52"/>
  <c r="N39" i="59"/>
  <c r="N39" i="54"/>
  <c r="O39" i="52"/>
  <c r="N11" i="51"/>
  <c r="N44" i="51"/>
  <c r="O78" i="10"/>
  <c r="P78" i="51"/>
  <c r="N6" i="59"/>
  <c r="N11" i="59"/>
  <c r="N6" i="54"/>
  <c r="N11" i="54"/>
  <c r="M4" i="53"/>
  <c r="N11" i="52"/>
  <c r="O6" i="52"/>
  <c r="L88" i="54"/>
  <c r="L93" i="54"/>
  <c r="L74" i="54"/>
  <c r="N18" i="37"/>
  <c r="O18" i="50"/>
  <c r="N25" i="37"/>
  <c r="M44" i="10"/>
  <c r="N23" i="10"/>
  <c r="O23" i="51"/>
  <c r="O27" i="51"/>
  <c r="N27" i="10"/>
  <c r="N20" i="37"/>
  <c r="O20" i="50"/>
  <c r="N25" i="50"/>
  <c r="L93" i="10"/>
  <c r="M83" i="37"/>
  <c r="P46" i="50"/>
  <c r="O46" i="37"/>
  <c r="N5" i="44"/>
  <c r="L74" i="59"/>
  <c r="L88" i="59"/>
  <c r="L93" i="59"/>
  <c r="P78" i="10"/>
  <c r="Q78" i="51"/>
  <c r="M17" i="60"/>
  <c r="N13" i="60"/>
  <c r="K17" i="44"/>
  <c r="L13" i="44"/>
  <c r="P38" i="59"/>
  <c r="P38" i="54"/>
  <c r="Q38" i="52"/>
  <c r="O73" i="37"/>
  <c r="P73" i="50"/>
  <c r="R40" i="59"/>
  <c r="R40" i="54"/>
  <c r="S40" i="52"/>
  <c r="P39" i="10"/>
  <c r="Q39" i="51"/>
  <c r="O23" i="37"/>
  <c r="P23" i="50"/>
  <c r="P51" i="59"/>
  <c r="O5" i="60"/>
  <c r="P51" i="54"/>
  <c r="O5" i="55"/>
  <c r="Q51" i="52"/>
  <c r="P70" i="37"/>
  <c r="Q70" i="50"/>
  <c r="Q8" i="59"/>
  <c r="P6" i="53"/>
  <c r="Q8" i="54"/>
  <c r="R8" i="52"/>
  <c r="Q26" i="59"/>
  <c r="Q26" i="54"/>
  <c r="R26" i="52"/>
  <c r="O67" i="61"/>
  <c r="N68" i="61"/>
  <c r="N69" i="61"/>
  <c r="N71" i="61"/>
  <c r="P31" i="37"/>
  <c r="Q31" i="50"/>
  <c r="P78" i="59"/>
  <c r="P78" i="54"/>
  <c r="Q78" i="52"/>
  <c r="N12" i="56"/>
  <c r="N13" i="56"/>
  <c r="N15" i="56"/>
  <c r="O11" i="56"/>
  <c r="P23" i="59"/>
  <c r="P23" i="54"/>
  <c r="Q23" i="52"/>
  <c r="P72" i="37"/>
  <c r="Q72" i="50"/>
  <c r="M4" i="13"/>
  <c r="M8" i="13"/>
  <c r="O50" i="10"/>
  <c r="N55" i="10"/>
  <c r="K37" i="60"/>
  <c r="L33" i="60"/>
  <c r="O55" i="37"/>
  <c r="P55" i="50"/>
  <c r="O64" i="50"/>
  <c r="P48" i="37"/>
  <c r="O7" i="44"/>
  <c r="Q48" i="50"/>
  <c r="O56" i="37"/>
  <c r="P56" i="50"/>
  <c r="P83" i="59"/>
  <c r="P83" i="54"/>
  <c r="Q83" i="52"/>
  <c r="O34" i="10"/>
  <c r="P34" i="51"/>
  <c r="P16" i="37"/>
  <c r="Q16" i="50"/>
  <c r="O35" i="59"/>
  <c r="O35" i="54"/>
  <c r="P35" i="52"/>
  <c r="O42" i="52"/>
  <c r="O6" i="42"/>
  <c r="Q8" i="51"/>
  <c r="K35" i="60"/>
  <c r="L31" i="60"/>
  <c r="N12" i="25"/>
  <c r="N13" i="25"/>
  <c r="N15" i="25"/>
  <c r="O11" i="25"/>
  <c r="L18" i="60"/>
  <c r="M14" i="60"/>
  <c r="O21" i="37"/>
  <c r="P21" i="50"/>
  <c r="N86" i="54"/>
  <c r="O34" i="37"/>
  <c r="P34" i="50"/>
  <c r="Q47" i="50"/>
  <c r="P47" i="37"/>
  <c r="O6" i="44"/>
  <c r="P84" i="10"/>
  <c r="Q84" i="51"/>
  <c r="P33" i="37"/>
  <c r="Q33" i="50"/>
  <c r="K19" i="55"/>
  <c r="L15" i="55"/>
  <c r="N30" i="10"/>
  <c r="M67" i="59"/>
  <c r="M67" i="54"/>
  <c r="N67" i="52"/>
  <c r="Q77" i="51"/>
  <c r="P77" i="10"/>
  <c r="Q21" i="10"/>
  <c r="R21" i="51"/>
  <c r="Q33" i="59"/>
  <c r="Q33" i="54"/>
  <c r="R33" i="52"/>
  <c r="Q53" i="10"/>
  <c r="O7" i="13"/>
  <c r="K19" i="44"/>
  <c r="L15" i="44"/>
  <c r="K18" i="44"/>
  <c r="L14" i="44"/>
  <c r="O80" i="20"/>
  <c r="N81" i="20"/>
  <c r="N82" i="20"/>
  <c r="N84" i="20"/>
  <c r="R81" i="59"/>
  <c r="R81" i="54"/>
  <c r="S81" i="52"/>
  <c r="P82" i="10"/>
  <c r="Q82" i="51"/>
  <c r="O4" i="42"/>
  <c r="Q6" i="51"/>
  <c r="K35" i="44"/>
  <c r="L31" i="44"/>
  <c r="O11" i="61"/>
  <c r="N12" i="61"/>
  <c r="N13" i="61"/>
  <c r="N15" i="61"/>
  <c r="J36" i="13"/>
  <c r="K32" i="13"/>
  <c r="N70" i="59"/>
  <c r="N70" i="54"/>
  <c r="O70" i="52"/>
  <c r="O79" i="10"/>
  <c r="P79" i="51"/>
  <c r="P86" i="51"/>
  <c r="Q28" i="51"/>
  <c r="P28" i="10"/>
  <c r="O19" i="37"/>
  <c r="P19" i="50"/>
  <c r="O69" i="37"/>
  <c r="P69" i="50"/>
  <c r="N64" i="37"/>
  <c r="N78" i="37"/>
  <c r="P37" i="10"/>
  <c r="Q37" i="51"/>
  <c r="M74" i="10"/>
  <c r="M88" i="10"/>
  <c r="M93" i="10"/>
  <c r="O59" i="25"/>
  <c r="N60" i="25"/>
  <c r="N61" i="25"/>
  <c r="N63" i="25"/>
  <c r="O62" i="37"/>
  <c r="P62" i="50"/>
  <c r="P9" i="37"/>
  <c r="O7" i="7"/>
  <c r="Q9" i="50"/>
  <c r="P27" i="59"/>
  <c r="P27" i="54"/>
  <c r="Q27" i="52"/>
  <c r="Q24" i="51"/>
  <c r="P24" i="10"/>
  <c r="P22" i="59"/>
  <c r="P22" i="54"/>
  <c r="Q22" i="52"/>
  <c r="N66" i="10"/>
  <c r="O66" i="51"/>
  <c r="O65" i="59"/>
  <c r="O65" i="54"/>
  <c r="P65" i="52"/>
  <c r="O32" i="37"/>
  <c r="P32" i="50"/>
  <c r="O68" i="59"/>
  <c r="O68" i="54"/>
  <c r="P68" i="52"/>
  <c r="O5" i="13"/>
  <c r="Q51" i="10"/>
  <c r="O84" i="59"/>
  <c r="O84" i="54"/>
  <c r="P84" i="52"/>
  <c r="O67" i="37"/>
  <c r="P67" i="50"/>
  <c r="O76" i="50"/>
  <c r="P52" i="59"/>
  <c r="O6" i="60"/>
  <c r="P52" i="54"/>
  <c r="O6" i="55"/>
  <c r="Q52" i="52"/>
  <c r="N4" i="7"/>
  <c r="O6" i="37"/>
  <c r="O11" i="37"/>
  <c r="O11" i="50"/>
  <c r="P6" i="50"/>
  <c r="S66" i="55"/>
  <c r="T52" i="55"/>
  <c r="L4" i="55"/>
  <c r="M55" i="54"/>
  <c r="P34" i="59"/>
  <c r="P34" i="54"/>
  <c r="Q34" i="52"/>
  <c r="N69" i="10"/>
  <c r="O69" i="51"/>
  <c r="Q36" i="59"/>
  <c r="Q36" i="54"/>
  <c r="R36" i="52"/>
  <c r="K38" i="55"/>
  <c r="L34" i="55"/>
  <c r="Q81" i="51"/>
  <c r="P81" i="10"/>
  <c r="P33" i="10"/>
  <c r="Q33" i="51"/>
  <c r="N70" i="10"/>
  <c r="O70" i="51"/>
  <c r="R21" i="59"/>
  <c r="R21" i="54"/>
  <c r="S21" i="52"/>
  <c r="P8" i="37"/>
  <c r="O6" i="7"/>
  <c r="Q8" i="50"/>
  <c r="O40" i="10"/>
  <c r="P40" i="51"/>
  <c r="N68" i="10"/>
  <c r="O68" i="51"/>
  <c r="O72" i="59"/>
  <c r="O72" i="54"/>
  <c r="P72" i="52"/>
  <c r="N4" i="44"/>
  <c r="O50" i="37"/>
  <c r="P26" i="51"/>
  <c r="O26" i="10"/>
  <c r="P22" i="37"/>
  <c r="Q22" i="50"/>
  <c r="O57" i="37"/>
  <c r="P57" i="50"/>
  <c r="O11" i="20"/>
  <c r="N12" i="20"/>
  <c r="N13" i="20"/>
  <c r="N15" i="20"/>
  <c r="L14" i="55"/>
  <c r="K18" i="55"/>
  <c r="K19" i="13"/>
  <c r="L15" i="13"/>
  <c r="P9" i="59"/>
  <c r="P9" i="54"/>
  <c r="O7" i="53"/>
  <c r="Q9" i="52"/>
  <c r="Q7" i="59"/>
  <c r="P5" i="53"/>
  <c r="Q7" i="54"/>
  <c r="R7" i="52"/>
  <c r="N71" i="59"/>
  <c r="N71" i="54"/>
  <c r="O71" i="52"/>
  <c r="M66" i="59"/>
  <c r="M66" i="54"/>
  <c r="N66" i="52"/>
  <c r="M74" i="52"/>
  <c r="M88" i="52"/>
  <c r="M93" i="52"/>
  <c r="L31" i="13"/>
  <c r="K35" i="13"/>
  <c r="Q25" i="10"/>
  <c r="R25" i="51"/>
  <c r="P68" i="37"/>
  <c r="Q68" i="50"/>
  <c r="O17" i="37"/>
  <c r="P17" i="50"/>
  <c r="P29" i="37"/>
  <c r="Q29" i="50"/>
  <c r="M19" i="60"/>
  <c r="N15" i="60"/>
  <c r="K32" i="60"/>
  <c r="J36" i="60"/>
  <c r="L33" i="13"/>
  <c r="K37" i="13"/>
  <c r="N71" i="10"/>
  <c r="O71" i="51"/>
  <c r="M69" i="59"/>
  <c r="M69" i="54"/>
  <c r="N69" i="52"/>
  <c r="K35" i="55"/>
  <c r="L31" i="55"/>
  <c r="P35" i="37"/>
  <c r="Q35" i="50"/>
  <c r="N5" i="42"/>
  <c r="P7" i="51"/>
  <c r="O28" i="59"/>
  <c r="O28" i="54"/>
  <c r="P28" i="52"/>
  <c r="P79" i="59"/>
  <c r="P79" i="54"/>
  <c r="Q79" i="52"/>
  <c r="Q7" i="37"/>
  <c r="P5" i="7"/>
  <c r="R7" i="50"/>
  <c r="O55" i="51"/>
  <c r="P50" i="51"/>
  <c r="N76" i="37"/>
  <c r="N39" i="50"/>
  <c r="N83" i="50"/>
  <c r="O28" i="37"/>
  <c r="O37" i="50"/>
  <c r="P28" i="50"/>
  <c r="O36" i="10"/>
  <c r="O42" i="10"/>
  <c r="P36" i="51"/>
  <c r="P42" i="51"/>
  <c r="R80" i="51"/>
  <c r="Q80" i="10"/>
  <c r="L34" i="60"/>
  <c r="K38" i="60"/>
  <c r="L4" i="60"/>
  <c r="M55" i="59"/>
  <c r="S66" i="13"/>
  <c r="T52" i="13"/>
  <c r="O6" i="59"/>
  <c r="O11" i="59"/>
  <c r="O6" i="54"/>
  <c r="O11" i="54"/>
  <c r="N4" i="53"/>
  <c r="O11" i="52"/>
  <c r="P6" i="52"/>
  <c r="O39" i="59"/>
  <c r="O39" i="54"/>
  <c r="P39" i="52"/>
  <c r="Q82" i="59"/>
  <c r="Q82" i="54"/>
  <c r="R82" i="52"/>
  <c r="O61" i="37"/>
  <c r="P61" i="50"/>
  <c r="O56" i="56"/>
  <c r="N57" i="56"/>
  <c r="N58" i="56"/>
  <c r="N60" i="56"/>
  <c r="N53" i="59"/>
  <c r="M7" i="60"/>
  <c r="N53" i="54"/>
  <c r="M7" i="55"/>
  <c r="O53" i="52"/>
  <c r="O83" i="10"/>
  <c r="O86" i="10"/>
  <c r="P83" i="51"/>
  <c r="Q37" i="59"/>
  <c r="Q37" i="54"/>
  <c r="R37" i="52"/>
  <c r="O38" i="10"/>
  <c r="P38" i="51"/>
  <c r="K16" i="13"/>
  <c r="L12" i="13"/>
  <c r="K37" i="55"/>
  <c r="L33" i="55"/>
  <c r="K36" i="44"/>
  <c r="L32" i="44"/>
  <c r="L16" i="60"/>
  <c r="M12" i="60"/>
  <c r="N67" i="10"/>
  <c r="O67" i="51"/>
  <c r="K18" i="13"/>
  <c r="L14" i="13"/>
  <c r="L32" i="55"/>
  <c r="K36" i="55"/>
  <c r="O6" i="10"/>
  <c r="N11" i="10"/>
  <c r="N44" i="10"/>
  <c r="O24" i="59"/>
  <c r="O24" i="54"/>
  <c r="P24" i="52"/>
  <c r="P45" i="37"/>
  <c r="Q45" i="50"/>
  <c r="P50" i="50"/>
  <c r="L12" i="55"/>
  <c r="K16" i="55"/>
  <c r="P58" i="50"/>
  <c r="O58" i="37"/>
  <c r="O59" i="37"/>
  <c r="P59" i="50"/>
  <c r="L33" i="44"/>
  <c r="K37" i="44"/>
  <c r="N65" i="10"/>
  <c r="O65" i="51"/>
  <c r="N74" i="51"/>
  <c r="N88" i="51"/>
  <c r="N93" i="51"/>
  <c r="O60" i="37"/>
  <c r="P60" i="50"/>
  <c r="N7" i="42"/>
  <c r="P9" i="51"/>
  <c r="K17" i="55"/>
  <c r="L13" i="55"/>
  <c r="S66" i="60"/>
  <c r="T52" i="60"/>
  <c r="L34" i="13"/>
  <c r="K38" i="13"/>
  <c r="O25" i="50"/>
  <c r="O30" i="37"/>
  <c r="P30" i="50"/>
  <c r="K17" i="13"/>
  <c r="L13" i="13"/>
  <c r="P35" i="10"/>
  <c r="Q35" i="51"/>
  <c r="K38" i="44"/>
  <c r="L34" i="44"/>
  <c r="N25" i="59"/>
  <c r="N30" i="59"/>
  <c r="N44" i="59"/>
  <c r="N25" i="54"/>
  <c r="N30" i="54"/>
  <c r="N44" i="54"/>
  <c r="O25" i="52"/>
  <c r="O30" i="52"/>
  <c r="N30" i="52"/>
  <c r="N44" i="52"/>
  <c r="O80" i="59"/>
  <c r="O86" i="59"/>
  <c r="O80" i="54"/>
  <c r="O86" i="54"/>
  <c r="P80" i="52"/>
  <c r="P86" i="52"/>
  <c r="O86" i="52"/>
  <c r="P74" i="37"/>
  <c r="Q74" i="50"/>
  <c r="N72" i="10"/>
  <c r="O72" i="51"/>
  <c r="N37" i="37"/>
  <c r="N39" i="37"/>
  <c r="Q77" i="59"/>
  <c r="Q77" i="54"/>
  <c r="R77" i="52"/>
  <c r="P22" i="51"/>
  <c r="O22" i="10"/>
  <c r="O30" i="51"/>
  <c r="O44" i="51"/>
  <c r="O86" i="51"/>
  <c r="O71" i="37"/>
  <c r="P71" i="50"/>
  <c r="N50" i="59"/>
  <c r="N50" i="54"/>
  <c r="N55" i="52"/>
  <c r="O50" i="52"/>
  <c r="K16" i="44"/>
  <c r="L12" i="44"/>
  <c r="O6" i="13"/>
  <c r="Q52" i="10"/>
  <c r="P20" i="50"/>
  <c r="O20" i="37"/>
  <c r="O23" i="10"/>
  <c r="O30" i="10"/>
  <c r="P23" i="51"/>
  <c r="O18" i="37"/>
  <c r="P18" i="50"/>
  <c r="P27" i="51"/>
  <c r="P30" i="51"/>
  <c r="O27" i="10"/>
  <c r="O25" i="37"/>
  <c r="O78" i="50"/>
  <c r="P46" i="37"/>
  <c r="O5" i="44"/>
  <c r="Q46" i="50"/>
  <c r="N83" i="37"/>
  <c r="P22" i="10"/>
  <c r="Q22" i="51"/>
  <c r="Q74" i="37"/>
  <c r="R74" i="50"/>
  <c r="R35" i="51"/>
  <c r="Q35" i="10"/>
  <c r="L38" i="13"/>
  <c r="M34" i="13"/>
  <c r="O4" i="44"/>
  <c r="L18" i="13"/>
  <c r="M14" i="13"/>
  <c r="L16" i="13"/>
  <c r="M12" i="13"/>
  <c r="R37" i="59"/>
  <c r="R37" i="54"/>
  <c r="S37" i="52"/>
  <c r="M34" i="60"/>
  <c r="L38" i="60"/>
  <c r="O37" i="37"/>
  <c r="Q79" i="59"/>
  <c r="Q79" i="54"/>
  <c r="R79" i="52"/>
  <c r="Q35" i="37"/>
  <c r="R35" i="50"/>
  <c r="N69" i="59"/>
  <c r="N69" i="54"/>
  <c r="O69" i="52"/>
  <c r="N66" i="59"/>
  <c r="N66" i="54"/>
  <c r="O66" i="52"/>
  <c r="N74" i="52"/>
  <c r="N88" i="52"/>
  <c r="N93" i="52"/>
  <c r="P57" i="37"/>
  <c r="Q57" i="50"/>
  <c r="P72" i="59"/>
  <c r="P72" i="54"/>
  <c r="Q72" i="52"/>
  <c r="P6" i="7"/>
  <c r="Q8" i="37"/>
  <c r="R8" i="50"/>
  <c r="Q33" i="10"/>
  <c r="R33" i="51"/>
  <c r="R81" i="51"/>
  <c r="Q81" i="10"/>
  <c r="P84" i="59"/>
  <c r="P84" i="54"/>
  <c r="Q84" i="52"/>
  <c r="P32" i="37"/>
  <c r="Q32" i="50"/>
  <c r="P65" i="59"/>
  <c r="P65" i="54"/>
  <c r="Q65" i="52"/>
  <c r="Q24" i="10"/>
  <c r="R24" i="51"/>
  <c r="Q9" i="37"/>
  <c r="P7" i="7"/>
  <c r="R9" i="50"/>
  <c r="Q62" i="50"/>
  <c r="P62" i="37"/>
  <c r="O70" i="59"/>
  <c r="O70" i="54"/>
  <c r="P70" i="52"/>
  <c r="L32" i="13"/>
  <c r="K36" i="13"/>
  <c r="M31" i="44"/>
  <c r="L35" i="44"/>
  <c r="R21" i="10"/>
  <c r="S21" i="51"/>
  <c r="R84" i="51"/>
  <c r="Q84" i="10"/>
  <c r="P34" i="37"/>
  <c r="Q34" i="50"/>
  <c r="P6" i="42"/>
  <c r="R8" i="51"/>
  <c r="O42" i="54"/>
  <c r="Q83" i="59"/>
  <c r="Q83" i="54"/>
  <c r="R83" i="52"/>
  <c r="P55" i="37"/>
  <c r="Q55" i="50"/>
  <c r="P64" i="50"/>
  <c r="Q72" i="37"/>
  <c r="R72" i="50"/>
  <c r="P23" i="37"/>
  <c r="Q23" i="50"/>
  <c r="S40" i="59"/>
  <c r="S40" i="54"/>
  <c r="T40" i="52"/>
  <c r="M13" i="44"/>
  <c r="L17" i="44"/>
  <c r="Q78" i="10"/>
  <c r="R78" i="51"/>
  <c r="L16" i="44"/>
  <c r="M12" i="44"/>
  <c r="M4" i="55"/>
  <c r="N55" i="54"/>
  <c r="R77" i="59"/>
  <c r="R77" i="54"/>
  <c r="S77" i="52"/>
  <c r="T66" i="60"/>
  <c r="U52" i="60"/>
  <c r="O7" i="42"/>
  <c r="Q9" i="51"/>
  <c r="L37" i="44"/>
  <c r="M33" i="44"/>
  <c r="M12" i="55"/>
  <c r="L16" i="55"/>
  <c r="P24" i="59"/>
  <c r="P24" i="54"/>
  <c r="Q24" i="52"/>
  <c r="O11" i="10"/>
  <c r="P6" i="10"/>
  <c r="N12" i="60"/>
  <c r="M16" i="60"/>
  <c r="O53" i="59"/>
  <c r="N7" i="60"/>
  <c r="O53" i="54"/>
  <c r="N7" i="55"/>
  <c r="P53" i="52"/>
  <c r="P56" i="56"/>
  <c r="O57" i="56"/>
  <c r="O58" i="56"/>
  <c r="O60" i="56"/>
  <c r="P39" i="59"/>
  <c r="P39" i="54"/>
  <c r="Q39" i="52"/>
  <c r="P6" i="59"/>
  <c r="P11" i="59"/>
  <c r="P6" i="54"/>
  <c r="P11" i="54"/>
  <c r="O4" i="53"/>
  <c r="Q6" i="52"/>
  <c r="P11" i="52"/>
  <c r="R7" i="37"/>
  <c r="Q5" i="7"/>
  <c r="S7" i="50"/>
  <c r="Q29" i="37"/>
  <c r="R29" i="50"/>
  <c r="Q68" i="37"/>
  <c r="R68" i="50"/>
  <c r="M74" i="54"/>
  <c r="M14" i="55"/>
  <c r="L18" i="55"/>
  <c r="P26" i="10"/>
  <c r="Q26" i="51"/>
  <c r="L38" i="55"/>
  <c r="M34" i="55"/>
  <c r="P42" i="52"/>
  <c r="M88" i="54"/>
  <c r="M93" i="54"/>
  <c r="P6" i="37"/>
  <c r="P11" i="37"/>
  <c r="O4" i="7"/>
  <c r="Q6" i="50"/>
  <c r="P11" i="50"/>
  <c r="Q52" i="59"/>
  <c r="P6" i="60"/>
  <c r="Q52" i="54"/>
  <c r="P6" i="55"/>
  <c r="R52" i="52"/>
  <c r="P67" i="37"/>
  <c r="Q67" i="50"/>
  <c r="P76" i="50"/>
  <c r="P68" i="59"/>
  <c r="P68" i="54"/>
  <c r="Q68" i="52"/>
  <c r="Q27" i="59"/>
  <c r="Q27" i="54"/>
  <c r="R27" i="52"/>
  <c r="Q28" i="10"/>
  <c r="R28" i="51"/>
  <c r="Q82" i="10"/>
  <c r="R82" i="51"/>
  <c r="P80" i="20"/>
  <c r="O81" i="20"/>
  <c r="O82" i="20"/>
  <c r="O84" i="20"/>
  <c r="R77" i="51"/>
  <c r="Q77" i="10"/>
  <c r="M18" i="60"/>
  <c r="N14" i="60"/>
  <c r="O42" i="59"/>
  <c r="R48" i="50"/>
  <c r="Q48" i="37"/>
  <c r="P7" i="44"/>
  <c r="O64" i="37"/>
  <c r="P11" i="56"/>
  <c r="O12" i="56"/>
  <c r="O13" i="56"/>
  <c r="O15" i="56"/>
  <c r="Q70" i="37"/>
  <c r="R70" i="50"/>
  <c r="Q38" i="59"/>
  <c r="Q38" i="54"/>
  <c r="R38" i="52"/>
  <c r="P6" i="13"/>
  <c r="R52" i="10"/>
  <c r="M4" i="60"/>
  <c r="N55" i="59"/>
  <c r="O72" i="10"/>
  <c r="P72" i="51"/>
  <c r="L38" i="44"/>
  <c r="M34" i="44"/>
  <c r="L17" i="13"/>
  <c r="M13" i="13"/>
  <c r="O74" i="51"/>
  <c r="O88" i="51"/>
  <c r="O93" i="51"/>
  <c r="O65" i="10"/>
  <c r="P65" i="51"/>
  <c r="P59" i="37"/>
  <c r="Q59" i="50"/>
  <c r="P78" i="50"/>
  <c r="O67" i="10"/>
  <c r="P67" i="51"/>
  <c r="M33" i="55"/>
  <c r="L37" i="55"/>
  <c r="P38" i="10"/>
  <c r="Q38" i="51"/>
  <c r="P61" i="37"/>
  <c r="Q61" i="50"/>
  <c r="R82" i="59"/>
  <c r="R82" i="54"/>
  <c r="S82" i="52"/>
  <c r="O44" i="52"/>
  <c r="U52" i="13"/>
  <c r="T66" i="13"/>
  <c r="S80" i="51"/>
  <c r="R80" i="10"/>
  <c r="P28" i="37"/>
  <c r="P37" i="50"/>
  <c r="Q28" i="50"/>
  <c r="O5" i="42"/>
  <c r="Q7" i="51"/>
  <c r="M31" i="55"/>
  <c r="L35" i="55"/>
  <c r="L32" i="60"/>
  <c r="K36" i="60"/>
  <c r="L35" i="13"/>
  <c r="M31" i="13"/>
  <c r="M74" i="59"/>
  <c r="M88" i="59"/>
  <c r="M93" i="59"/>
  <c r="R7" i="59"/>
  <c r="R7" i="54"/>
  <c r="Q5" i="53"/>
  <c r="S7" i="52"/>
  <c r="Q9" i="59"/>
  <c r="P7" i="53"/>
  <c r="Q9" i="54"/>
  <c r="R9" i="52"/>
  <c r="L19" i="13"/>
  <c r="M15" i="13"/>
  <c r="Q22" i="37"/>
  <c r="R22" i="50"/>
  <c r="Q40" i="51"/>
  <c r="P40" i="10"/>
  <c r="O70" i="10"/>
  <c r="P70" i="51"/>
  <c r="Q34" i="59"/>
  <c r="Q34" i="54"/>
  <c r="R34" i="52"/>
  <c r="O39" i="50"/>
  <c r="O83" i="50"/>
  <c r="O76" i="37"/>
  <c r="O78" i="37"/>
  <c r="Q22" i="59"/>
  <c r="Q22" i="54"/>
  <c r="R22" i="52"/>
  <c r="Q37" i="10"/>
  <c r="R37" i="51"/>
  <c r="P19" i="37"/>
  <c r="Q19" i="50"/>
  <c r="P79" i="10"/>
  <c r="Q79" i="51"/>
  <c r="P4" i="42"/>
  <c r="R6" i="51"/>
  <c r="Q11" i="51"/>
  <c r="M14" i="44"/>
  <c r="L18" i="44"/>
  <c r="P7" i="13"/>
  <c r="R53" i="10"/>
  <c r="N67" i="59"/>
  <c r="N67" i="54"/>
  <c r="O67" i="52"/>
  <c r="Q33" i="37"/>
  <c r="R33" i="50"/>
  <c r="M31" i="60"/>
  <c r="L35" i="60"/>
  <c r="P34" i="10"/>
  <c r="P42" i="10"/>
  <c r="Q34" i="51"/>
  <c r="Q42" i="51"/>
  <c r="N4" i="13"/>
  <c r="N8" i="13"/>
  <c r="P50" i="10"/>
  <c r="O55" i="10"/>
  <c r="Q23" i="59"/>
  <c r="Q23" i="54"/>
  <c r="R23" i="52"/>
  <c r="Q31" i="37"/>
  <c r="R31" i="50"/>
  <c r="O68" i="61"/>
  <c r="O69" i="61"/>
  <c r="O71" i="61"/>
  <c r="P67" i="61"/>
  <c r="R39" i="51"/>
  <c r="Q39" i="10"/>
  <c r="O13" i="60"/>
  <c r="N17" i="60"/>
  <c r="O50" i="59"/>
  <c r="P50" i="52"/>
  <c r="O50" i="54"/>
  <c r="O55" i="52"/>
  <c r="P71" i="37"/>
  <c r="Q71" i="50"/>
  <c r="P80" i="59"/>
  <c r="P86" i="59"/>
  <c r="P80" i="54"/>
  <c r="P86" i="54"/>
  <c r="Q80" i="52"/>
  <c r="O25" i="59"/>
  <c r="O30" i="59"/>
  <c r="O44" i="59"/>
  <c r="O25" i="54"/>
  <c r="O30" i="54"/>
  <c r="O44" i="54"/>
  <c r="P25" i="52"/>
  <c r="P30" i="37"/>
  <c r="Q30" i="50"/>
  <c r="L17" i="55"/>
  <c r="M13" i="55"/>
  <c r="P60" i="37"/>
  <c r="Q60" i="50"/>
  <c r="N74" i="10"/>
  <c r="N88" i="10"/>
  <c r="N93" i="10"/>
  <c r="P58" i="37"/>
  <c r="Q58" i="50"/>
  <c r="Q45" i="37"/>
  <c r="R45" i="50"/>
  <c r="Q50" i="50"/>
  <c r="L36" i="55"/>
  <c r="M32" i="55"/>
  <c r="L36" i="44"/>
  <c r="M32" i="44"/>
  <c r="P83" i="10"/>
  <c r="Q83" i="51"/>
  <c r="Q36" i="51"/>
  <c r="P36" i="10"/>
  <c r="P55" i="51"/>
  <c r="Q50" i="51"/>
  <c r="P28" i="59"/>
  <c r="P28" i="54"/>
  <c r="Q28" i="52"/>
  <c r="O71" i="10"/>
  <c r="P71" i="51"/>
  <c r="L37" i="13"/>
  <c r="M33" i="13"/>
  <c r="O15" i="60"/>
  <c r="N19" i="60"/>
  <c r="P17" i="37"/>
  <c r="Q17" i="50"/>
  <c r="R25" i="10"/>
  <c r="S25" i="51"/>
  <c r="O71" i="59"/>
  <c r="O71" i="54"/>
  <c r="P71" i="52"/>
  <c r="O12" i="20"/>
  <c r="O13" i="20"/>
  <c r="O15" i="20"/>
  <c r="P11" i="20"/>
  <c r="O68" i="10"/>
  <c r="P68" i="51"/>
  <c r="S21" i="59"/>
  <c r="S21" i="54"/>
  <c r="T21" i="52"/>
  <c r="R36" i="59"/>
  <c r="R36" i="54"/>
  <c r="S36" i="52"/>
  <c r="O69" i="10"/>
  <c r="P69" i="51"/>
  <c r="T66" i="55"/>
  <c r="U52" i="55"/>
  <c r="O39" i="37"/>
  <c r="P5" i="13"/>
  <c r="R51" i="10"/>
  <c r="O66" i="10"/>
  <c r="P66" i="51"/>
  <c r="O60" i="25"/>
  <c r="O61" i="25"/>
  <c r="O63" i="25"/>
  <c r="P59" i="25"/>
  <c r="P69" i="37"/>
  <c r="Q69" i="50"/>
  <c r="O12" i="61"/>
  <c r="O13" i="61"/>
  <c r="O15" i="61"/>
  <c r="P11" i="61"/>
  <c r="P11" i="51"/>
  <c r="S81" i="59"/>
  <c r="S81" i="54"/>
  <c r="T81" i="52"/>
  <c r="M15" i="44"/>
  <c r="L19" i="44"/>
  <c r="R33" i="59"/>
  <c r="R33" i="54"/>
  <c r="S33" i="52"/>
  <c r="P86" i="10"/>
  <c r="L19" i="55"/>
  <c r="M15" i="55"/>
  <c r="R47" i="50"/>
  <c r="Q47" i="37"/>
  <c r="P6" i="44"/>
  <c r="P21" i="37"/>
  <c r="Q21" i="50"/>
  <c r="P11" i="25"/>
  <c r="O12" i="25"/>
  <c r="O13" i="25"/>
  <c r="O15" i="25"/>
  <c r="P35" i="59"/>
  <c r="P42" i="59"/>
  <c r="P35" i="54"/>
  <c r="P42" i="54"/>
  <c r="Q35" i="52"/>
  <c r="Q16" i="37"/>
  <c r="R16" i="50"/>
  <c r="P56" i="37"/>
  <c r="Q56" i="50"/>
  <c r="L37" i="60"/>
  <c r="M33" i="60"/>
  <c r="Q78" i="59"/>
  <c r="Q78" i="54"/>
  <c r="R78" i="52"/>
  <c r="R26" i="59"/>
  <c r="R26" i="54"/>
  <c r="S26" i="52"/>
  <c r="R8" i="59"/>
  <c r="R8" i="54"/>
  <c r="Q6" i="53"/>
  <c r="S8" i="52"/>
  <c r="Q51" i="59"/>
  <c r="P5" i="60"/>
  <c r="Q51" i="54"/>
  <c r="P5" i="55"/>
  <c r="R51" i="52"/>
  <c r="P73" i="37"/>
  <c r="Q73" i="50"/>
  <c r="P18" i="37"/>
  <c r="P25" i="37"/>
  <c r="Q18" i="50"/>
  <c r="P20" i="37"/>
  <c r="Q20" i="50"/>
  <c r="P44" i="51"/>
  <c r="O44" i="10"/>
  <c r="P23" i="10"/>
  <c r="Q23" i="51"/>
  <c r="P25" i="50"/>
  <c r="Q27" i="51"/>
  <c r="P27" i="10"/>
  <c r="P50" i="37"/>
  <c r="R46" i="50"/>
  <c r="Q46" i="37"/>
  <c r="P5" i="44"/>
  <c r="O83" i="37"/>
  <c r="R78" i="59"/>
  <c r="R78" i="54"/>
  <c r="S78" i="52"/>
  <c r="R16" i="37"/>
  <c r="S16" i="50"/>
  <c r="P12" i="25"/>
  <c r="P13" i="25"/>
  <c r="P15" i="25"/>
  <c r="Q11" i="25"/>
  <c r="R47" i="37"/>
  <c r="Q6" i="44"/>
  <c r="S47" i="50"/>
  <c r="Q69" i="37"/>
  <c r="R69" i="50"/>
  <c r="P69" i="10"/>
  <c r="Q69" i="51"/>
  <c r="T21" i="59"/>
  <c r="T21" i="54"/>
  <c r="U21" i="52"/>
  <c r="Q17" i="37"/>
  <c r="R17" i="50"/>
  <c r="N33" i="13"/>
  <c r="M37" i="13"/>
  <c r="Q55" i="51"/>
  <c r="R50" i="51"/>
  <c r="M36" i="44"/>
  <c r="N32" i="44"/>
  <c r="M17" i="55"/>
  <c r="N13" i="55"/>
  <c r="N4" i="55"/>
  <c r="O55" i="54"/>
  <c r="P13" i="60"/>
  <c r="O17" i="60"/>
  <c r="M35" i="60"/>
  <c r="N31" i="60"/>
  <c r="S53" i="10"/>
  <c r="Q7" i="13"/>
  <c r="R22" i="59"/>
  <c r="R22" i="54"/>
  <c r="S22" i="52"/>
  <c r="R34" i="59"/>
  <c r="R34" i="54"/>
  <c r="S34" i="52"/>
  <c r="M35" i="13"/>
  <c r="N31" i="13"/>
  <c r="Q61" i="37"/>
  <c r="R61" i="50"/>
  <c r="P65" i="10"/>
  <c r="Q65" i="51"/>
  <c r="P74" i="51"/>
  <c r="R70" i="37"/>
  <c r="S70" i="50"/>
  <c r="Q68" i="59"/>
  <c r="Q68" i="54"/>
  <c r="R68" i="52"/>
  <c r="Q67" i="37"/>
  <c r="Q76" i="50"/>
  <c r="R67" i="50"/>
  <c r="Q6" i="59"/>
  <c r="Q11" i="59"/>
  <c r="Q6" i="54"/>
  <c r="Q11" i="54"/>
  <c r="P4" i="53"/>
  <c r="Q11" i="52"/>
  <c r="R6" i="52"/>
  <c r="Q39" i="59"/>
  <c r="Q39" i="54"/>
  <c r="R39" i="52"/>
  <c r="Q56" i="56"/>
  <c r="P57" i="56"/>
  <c r="P58" i="56"/>
  <c r="P60" i="56"/>
  <c r="Q24" i="59"/>
  <c r="Q24" i="54"/>
  <c r="R24" i="52"/>
  <c r="M16" i="55"/>
  <c r="N12" i="55"/>
  <c r="M17" i="44"/>
  <c r="N13" i="44"/>
  <c r="Q23" i="37"/>
  <c r="R23" i="50"/>
  <c r="R83" i="59"/>
  <c r="R83" i="54"/>
  <c r="S83" i="52"/>
  <c r="S21" i="10"/>
  <c r="T21" i="51"/>
  <c r="O66" i="59"/>
  <c r="O66" i="54"/>
  <c r="P66" i="52"/>
  <c r="O74" i="52"/>
  <c r="R79" i="59"/>
  <c r="R79" i="54"/>
  <c r="S79" i="52"/>
  <c r="S37" i="59"/>
  <c r="S37" i="54"/>
  <c r="T37" i="52"/>
  <c r="P30" i="10"/>
  <c r="R51" i="59"/>
  <c r="Q5" i="60"/>
  <c r="R51" i="54"/>
  <c r="Q5" i="55"/>
  <c r="S51" i="52"/>
  <c r="S8" i="59"/>
  <c r="S8" i="54"/>
  <c r="R6" i="53"/>
  <c r="T8" i="52"/>
  <c r="S26" i="59"/>
  <c r="S26" i="54"/>
  <c r="T26" i="52"/>
  <c r="R56" i="50"/>
  <c r="Q56" i="37"/>
  <c r="Q21" i="37"/>
  <c r="R21" i="50"/>
  <c r="M19" i="55"/>
  <c r="N15" i="55"/>
  <c r="S33" i="59"/>
  <c r="S33" i="54"/>
  <c r="T33" i="52"/>
  <c r="M19" i="44"/>
  <c r="N15" i="44"/>
  <c r="P66" i="10"/>
  <c r="Q66" i="51"/>
  <c r="Q11" i="20"/>
  <c r="P12" i="20"/>
  <c r="P13" i="20"/>
  <c r="P15" i="20"/>
  <c r="Q28" i="59"/>
  <c r="Q28" i="54"/>
  <c r="R28" i="52"/>
  <c r="P88" i="51"/>
  <c r="P93" i="51"/>
  <c r="Q83" i="10"/>
  <c r="R83" i="51"/>
  <c r="S45" i="50"/>
  <c r="R45" i="37"/>
  <c r="R50" i="50"/>
  <c r="Q80" i="59"/>
  <c r="Q86" i="59"/>
  <c r="Q80" i="54"/>
  <c r="Q86" i="54"/>
  <c r="R80" i="52"/>
  <c r="Q86" i="52"/>
  <c r="Q71" i="37"/>
  <c r="R71" i="50"/>
  <c r="P50" i="59"/>
  <c r="P50" i="54"/>
  <c r="P55" i="52"/>
  <c r="Q50" i="52"/>
  <c r="R31" i="37"/>
  <c r="S31" i="50"/>
  <c r="Q34" i="10"/>
  <c r="R34" i="51"/>
  <c r="R33" i="37"/>
  <c r="S33" i="50"/>
  <c r="Q79" i="10"/>
  <c r="Q86" i="10"/>
  <c r="R79" i="51"/>
  <c r="R37" i="10"/>
  <c r="S37" i="51"/>
  <c r="P70" i="10"/>
  <c r="Q70" i="51"/>
  <c r="Q40" i="10"/>
  <c r="R40" i="51"/>
  <c r="M19" i="13"/>
  <c r="N15" i="13"/>
  <c r="Q28" i="37"/>
  <c r="Q37" i="50"/>
  <c r="R28" i="50"/>
  <c r="S80" i="10"/>
  <c r="T80" i="51"/>
  <c r="S82" i="59"/>
  <c r="S82" i="54"/>
  <c r="T82" i="52"/>
  <c r="M37" i="55"/>
  <c r="N33" i="55"/>
  <c r="O74" i="10"/>
  <c r="M38" i="44"/>
  <c r="N34" i="44"/>
  <c r="R38" i="59"/>
  <c r="R38" i="54"/>
  <c r="S38" i="52"/>
  <c r="O14" i="60"/>
  <c r="N18" i="60"/>
  <c r="S77" i="51"/>
  <c r="R86" i="51"/>
  <c r="R77" i="10"/>
  <c r="S28" i="51"/>
  <c r="R28" i="10"/>
  <c r="P76" i="37"/>
  <c r="P39" i="50"/>
  <c r="P83" i="50"/>
  <c r="N14" i="55"/>
  <c r="M18" i="55"/>
  <c r="R68" i="37"/>
  <c r="S68" i="50"/>
  <c r="P53" i="59"/>
  <c r="O7" i="60"/>
  <c r="P53" i="54"/>
  <c r="O7" i="55"/>
  <c r="Q53" i="52"/>
  <c r="O12" i="60"/>
  <c r="N16" i="60"/>
  <c r="P7" i="42"/>
  <c r="R9" i="51"/>
  <c r="R78" i="10"/>
  <c r="S78" i="51"/>
  <c r="T40" i="59"/>
  <c r="T40" i="54"/>
  <c r="U40" i="52"/>
  <c r="Q6" i="42"/>
  <c r="S8" i="51"/>
  <c r="L36" i="13"/>
  <c r="M32" i="13"/>
  <c r="Q32" i="37"/>
  <c r="R32" i="50"/>
  <c r="R33" i="10"/>
  <c r="S33" i="51"/>
  <c r="Q57" i="37"/>
  <c r="R57" i="50"/>
  <c r="N74" i="54"/>
  <c r="N88" i="54"/>
  <c r="N93" i="54"/>
  <c r="Q35" i="59"/>
  <c r="Q42" i="59"/>
  <c r="Q35" i="54"/>
  <c r="Q42" i="54"/>
  <c r="R35" i="52"/>
  <c r="T81" i="59"/>
  <c r="T81" i="54"/>
  <c r="U81" i="52"/>
  <c r="Q11" i="61"/>
  <c r="P12" i="61"/>
  <c r="P13" i="61"/>
  <c r="P15" i="61"/>
  <c r="P60" i="25"/>
  <c r="P61" i="25"/>
  <c r="P63" i="25"/>
  <c r="Q59" i="25"/>
  <c r="U66" i="55"/>
  <c r="V52" i="55"/>
  <c r="V66" i="55"/>
  <c r="B66" i="55"/>
  <c r="S36" i="59"/>
  <c r="S36" i="54"/>
  <c r="T36" i="52"/>
  <c r="S25" i="10"/>
  <c r="T25" i="51"/>
  <c r="P71" i="10"/>
  <c r="Q71" i="51"/>
  <c r="N32" i="55"/>
  <c r="M36" i="55"/>
  <c r="P4" i="44"/>
  <c r="Q50" i="37"/>
  <c r="R60" i="50"/>
  <c r="Q60" i="37"/>
  <c r="P25" i="59"/>
  <c r="P30" i="59"/>
  <c r="P44" i="59"/>
  <c r="P25" i="54"/>
  <c r="P30" i="54"/>
  <c r="P44" i="54"/>
  <c r="Q25" i="52"/>
  <c r="N4" i="60"/>
  <c r="O55" i="59"/>
  <c r="R39" i="10"/>
  <c r="S39" i="51"/>
  <c r="O88" i="10"/>
  <c r="O93" i="10"/>
  <c r="M35" i="55"/>
  <c r="N31" i="55"/>
  <c r="Q38" i="10"/>
  <c r="R38" i="51"/>
  <c r="P67" i="10"/>
  <c r="Q67" i="51"/>
  <c r="Q59" i="37"/>
  <c r="R59" i="50"/>
  <c r="P81" i="20"/>
  <c r="P82" i="20"/>
  <c r="P84" i="20"/>
  <c r="Q80" i="20"/>
  <c r="P30" i="52"/>
  <c r="R52" i="59"/>
  <c r="Q6" i="60"/>
  <c r="R52" i="54"/>
  <c r="Q6" i="55"/>
  <c r="S52" i="52"/>
  <c r="Q6" i="37"/>
  <c r="Q11" i="37"/>
  <c r="P4" i="7"/>
  <c r="Q11" i="50"/>
  <c r="R6" i="50"/>
  <c r="R26" i="51"/>
  <c r="Q26" i="10"/>
  <c r="S7" i="37"/>
  <c r="R5" i="7"/>
  <c r="T7" i="50"/>
  <c r="Q6" i="10"/>
  <c r="P11" i="10"/>
  <c r="P44" i="10"/>
  <c r="S77" i="59"/>
  <c r="S77" i="54"/>
  <c r="T77" i="52"/>
  <c r="R72" i="37"/>
  <c r="S72" i="50"/>
  <c r="Q55" i="37"/>
  <c r="R55" i="50"/>
  <c r="Q64" i="50"/>
  <c r="Q78" i="50"/>
  <c r="S84" i="51"/>
  <c r="R84" i="10"/>
  <c r="P70" i="59"/>
  <c r="P70" i="54"/>
  <c r="Q70" i="52"/>
  <c r="R62" i="50"/>
  <c r="Q62" i="37"/>
  <c r="S24" i="51"/>
  <c r="R24" i="10"/>
  <c r="Q65" i="59"/>
  <c r="Q65" i="54"/>
  <c r="R65" i="52"/>
  <c r="Q72" i="59"/>
  <c r="Q72" i="54"/>
  <c r="R72" i="52"/>
  <c r="N74" i="59"/>
  <c r="N88" i="59"/>
  <c r="N93" i="59"/>
  <c r="R35" i="37"/>
  <c r="S35" i="50"/>
  <c r="N34" i="60"/>
  <c r="M38" i="60"/>
  <c r="M18" i="13"/>
  <c r="N14" i="13"/>
  <c r="R35" i="10"/>
  <c r="S35" i="51"/>
  <c r="Q73" i="37"/>
  <c r="R73" i="50"/>
  <c r="M37" i="60"/>
  <c r="N33" i="60"/>
  <c r="Q5" i="13"/>
  <c r="S51" i="10"/>
  <c r="P68" i="10"/>
  <c r="Q68" i="51"/>
  <c r="P71" i="59"/>
  <c r="P71" i="54"/>
  <c r="Q71" i="52"/>
  <c r="O19" i="60"/>
  <c r="P15" i="60"/>
  <c r="Q36" i="10"/>
  <c r="Q42" i="10"/>
  <c r="R36" i="51"/>
  <c r="Q58" i="37"/>
  <c r="R58" i="50"/>
  <c r="Q30" i="37"/>
  <c r="R30" i="50"/>
  <c r="O88" i="52"/>
  <c r="O93" i="52"/>
  <c r="P68" i="61"/>
  <c r="P69" i="61"/>
  <c r="P71" i="61"/>
  <c r="Q67" i="61"/>
  <c r="R23" i="59"/>
  <c r="R23" i="54"/>
  <c r="S23" i="52"/>
  <c r="O4" i="13"/>
  <c r="O8" i="13"/>
  <c r="Q50" i="10"/>
  <c r="P55" i="10"/>
  <c r="O67" i="59"/>
  <c r="O67" i="54"/>
  <c r="P67" i="52"/>
  <c r="M18" i="44"/>
  <c r="N14" i="44"/>
  <c r="Q4" i="42"/>
  <c r="R11" i="51"/>
  <c r="S6" i="51"/>
  <c r="Q19" i="37"/>
  <c r="R19" i="50"/>
  <c r="R22" i="37"/>
  <c r="S22" i="50"/>
  <c r="R9" i="59"/>
  <c r="R9" i="54"/>
  <c r="Q7" i="53"/>
  <c r="S9" i="52"/>
  <c r="S7" i="59"/>
  <c r="R5" i="53"/>
  <c r="S7" i="54"/>
  <c r="T7" i="52"/>
  <c r="M32" i="60"/>
  <c r="L36" i="60"/>
  <c r="P5" i="42"/>
  <c r="R7" i="51"/>
  <c r="P37" i="37"/>
  <c r="U66" i="13"/>
  <c r="V52" i="13"/>
  <c r="V66" i="13"/>
  <c r="B66" i="13"/>
  <c r="M17" i="13"/>
  <c r="N13" i="13"/>
  <c r="P72" i="10"/>
  <c r="Q72" i="51"/>
  <c r="Q6" i="13"/>
  <c r="S52" i="10"/>
  <c r="P12" i="56"/>
  <c r="P13" i="56"/>
  <c r="P15" i="56"/>
  <c r="Q11" i="56"/>
  <c r="S48" i="50"/>
  <c r="R48" i="37"/>
  <c r="Q7" i="44"/>
  <c r="Q86" i="51"/>
  <c r="R82" i="10"/>
  <c r="S82" i="51"/>
  <c r="R27" i="59"/>
  <c r="R27" i="54"/>
  <c r="S27" i="52"/>
  <c r="M38" i="55"/>
  <c r="N34" i="55"/>
  <c r="R29" i="37"/>
  <c r="S29" i="50"/>
  <c r="P44" i="52"/>
  <c r="N33" i="44"/>
  <c r="M37" i="44"/>
  <c r="U66" i="60"/>
  <c r="V52" i="60"/>
  <c r="V66" i="60"/>
  <c r="B66" i="60"/>
  <c r="N12" i="44"/>
  <c r="M16" i="44"/>
  <c r="P64" i="37"/>
  <c r="P78" i="37"/>
  <c r="Q34" i="37"/>
  <c r="R34" i="50"/>
  <c r="M35" i="44"/>
  <c r="N31" i="44"/>
  <c r="Q7" i="7"/>
  <c r="R9" i="37"/>
  <c r="S9" i="50"/>
  <c r="Q84" i="59"/>
  <c r="Q84" i="54"/>
  <c r="R84" i="52"/>
  <c r="S81" i="51"/>
  <c r="R81" i="10"/>
  <c r="Q6" i="7"/>
  <c r="R8" i="37"/>
  <c r="S8" i="50"/>
  <c r="O69" i="59"/>
  <c r="O69" i="54"/>
  <c r="P69" i="52"/>
  <c r="N12" i="13"/>
  <c r="M16" i="13"/>
  <c r="N34" i="13"/>
  <c r="M38" i="13"/>
  <c r="R74" i="37"/>
  <c r="S74" i="50"/>
  <c r="R22" i="51"/>
  <c r="Q22" i="10"/>
  <c r="Q30" i="51"/>
  <c r="Q44" i="51"/>
  <c r="Q42" i="52"/>
  <c r="Q30" i="10"/>
  <c r="Q23" i="10"/>
  <c r="R23" i="51"/>
  <c r="Q20" i="37"/>
  <c r="R20" i="50"/>
  <c r="P39" i="37"/>
  <c r="P83" i="37"/>
  <c r="Q39" i="50"/>
  <c r="Q83" i="50"/>
  <c r="Q27" i="10"/>
  <c r="R27" i="51"/>
  <c r="Q18" i="37"/>
  <c r="Q25" i="37"/>
  <c r="R18" i="50"/>
  <c r="Q25" i="50"/>
  <c r="R25" i="50"/>
  <c r="R46" i="37"/>
  <c r="Q5" i="44"/>
  <c r="S46" i="50"/>
  <c r="R6" i="7"/>
  <c r="S8" i="37"/>
  <c r="T8" i="50"/>
  <c r="P69" i="59"/>
  <c r="P69" i="54"/>
  <c r="Q69" i="52"/>
  <c r="R84" i="59"/>
  <c r="R84" i="54"/>
  <c r="S84" i="52"/>
  <c r="R7" i="7"/>
  <c r="S9" i="37"/>
  <c r="T9" i="50"/>
  <c r="R22" i="10"/>
  <c r="S22" i="51"/>
  <c r="R30" i="51"/>
  <c r="N38" i="13"/>
  <c r="O34" i="13"/>
  <c r="R34" i="37"/>
  <c r="S34" i="50"/>
  <c r="N16" i="44"/>
  <c r="O12" i="44"/>
  <c r="S29" i="37"/>
  <c r="T29" i="50"/>
  <c r="S27" i="59"/>
  <c r="S27" i="54"/>
  <c r="T27" i="52"/>
  <c r="R6" i="13"/>
  <c r="T52" i="10"/>
  <c r="N17" i="13"/>
  <c r="O13" i="13"/>
  <c r="N32" i="60"/>
  <c r="M36" i="60"/>
  <c r="O14" i="44"/>
  <c r="N18" i="44"/>
  <c r="Q68" i="61"/>
  <c r="Q69" i="61"/>
  <c r="Q71" i="61"/>
  <c r="R67" i="61"/>
  <c r="R36" i="10"/>
  <c r="S36" i="51"/>
  <c r="Q71" i="59"/>
  <c r="Q71" i="54"/>
  <c r="R71" i="52"/>
  <c r="N37" i="60"/>
  <c r="O33" i="60"/>
  <c r="S35" i="10"/>
  <c r="T35" i="51"/>
  <c r="S62" i="50"/>
  <c r="R62" i="37"/>
  <c r="R55" i="37"/>
  <c r="S55" i="50"/>
  <c r="R64" i="50"/>
  <c r="T25" i="10"/>
  <c r="U25" i="51"/>
  <c r="R59" i="25"/>
  <c r="Q60" i="25"/>
  <c r="Q61" i="25"/>
  <c r="Q63" i="25"/>
  <c r="U81" i="59"/>
  <c r="U81" i="54"/>
  <c r="V81" i="52"/>
  <c r="R35" i="59"/>
  <c r="R35" i="54"/>
  <c r="S35" i="52"/>
  <c r="R42" i="52"/>
  <c r="R42" i="51"/>
  <c r="N32" i="13"/>
  <c r="M36" i="13"/>
  <c r="S78" i="10"/>
  <c r="T78" i="51"/>
  <c r="Q7" i="42"/>
  <c r="S9" i="51"/>
  <c r="Q53" i="59"/>
  <c r="P7" i="60"/>
  <c r="Q53" i="54"/>
  <c r="P7" i="55"/>
  <c r="R53" i="52"/>
  <c r="S38" i="59"/>
  <c r="S38" i="54"/>
  <c r="T38" i="52"/>
  <c r="N38" i="44"/>
  <c r="O34" i="44"/>
  <c r="O33" i="55"/>
  <c r="N37" i="55"/>
  <c r="N19" i="13"/>
  <c r="O15" i="13"/>
  <c r="Q70" i="10"/>
  <c r="R70" i="51"/>
  <c r="O4" i="60"/>
  <c r="P55" i="59"/>
  <c r="R80" i="59"/>
  <c r="R86" i="59"/>
  <c r="R80" i="54"/>
  <c r="R86" i="54"/>
  <c r="S80" i="52"/>
  <c r="Q4" i="44"/>
  <c r="R50" i="37"/>
  <c r="T33" i="59"/>
  <c r="T33" i="54"/>
  <c r="U33" i="52"/>
  <c r="O74" i="59"/>
  <c r="R68" i="59"/>
  <c r="R68" i="54"/>
  <c r="S68" i="52"/>
  <c r="S70" i="37"/>
  <c r="T70" i="50"/>
  <c r="P74" i="10"/>
  <c r="O31" i="13"/>
  <c r="N35" i="13"/>
  <c r="S22" i="59"/>
  <c r="S22" i="54"/>
  <c r="T22" i="52"/>
  <c r="N36" i="44"/>
  <c r="O32" i="44"/>
  <c r="U21" i="59"/>
  <c r="U21" i="54"/>
  <c r="V21" i="52"/>
  <c r="Q69" i="10"/>
  <c r="R69" i="51"/>
  <c r="S47" i="37"/>
  <c r="R6" i="44"/>
  <c r="T47" i="50"/>
  <c r="S78" i="59"/>
  <c r="S78" i="54"/>
  <c r="T78" i="52"/>
  <c r="O12" i="13"/>
  <c r="N16" i="13"/>
  <c r="S81" i="10"/>
  <c r="T81" i="51"/>
  <c r="O31" i="44"/>
  <c r="N35" i="44"/>
  <c r="S74" i="37"/>
  <c r="T74" i="50"/>
  <c r="N37" i="44"/>
  <c r="O33" i="44"/>
  <c r="S48" i="37"/>
  <c r="R7" i="44"/>
  <c r="T48" i="50"/>
  <c r="Q5" i="42"/>
  <c r="S7" i="51"/>
  <c r="T7" i="59"/>
  <c r="S5" i="53"/>
  <c r="T7" i="54"/>
  <c r="U7" i="52"/>
  <c r="S9" i="59"/>
  <c r="S9" i="54"/>
  <c r="R7" i="53"/>
  <c r="T9" i="52"/>
  <c r="S22" i="37"/>
  <c r="T22" i="50"/>
  <c r="R4" i="42"/>
  <c r="S11" i="51"/>
  <c r="T6" i="51"/>
  <c r="S23" i="59"/>
  <c r="S23" i="54"/>
  <c r="T23" i="52"/>
  <c r="R58" i="37"/>
  <c r="S58" i="50"/>
  <c r="R5" i="13"/>
  <c r="T51" i="10"/>
  <c r="O34" i="60"/>
  <c r="N38" i="60"/>
  <c r="R72" i="59"/>
  <c r="R72" i="54"/>
  <c r="S72" i="52"/>
  <c r="Q70" i="59"/>
  <c r="Q70" i="54"/>
  <c r="R70" i="52"/>
  <c r="Q64" i="37"/>
  <c r="T77" i="59"/>
  <c r="T77" i="54"/>
  <c r="U77" i="52"/>
  <c r="T7" i="37"/>
  <c r="S5" i="7"/>
  <c r="U7" i="50"/>
  <c r="R26" i="10"/>
  <c r="S26" i="51"/>
  <c r="R59" i="37"/>
  <c r="S59" i="50"/>
  <c r="S38" i="51"/>
  <c r="R38" i="10"/>
  <c r="S39" i="10"/>
  <c r="T39" i="51"/>
  <c r="Q25" i="59"/>
  <c r="Q30" i="59"/>
  <c r="Q25" i="54"/>
  <c r="Q30" i="54"/>
  <c r="Q44" i="54"/>
  <c r="R25" i="52"/>
  <c r="Q30" i="52"/>
  <c r="R60" i="37"/>
  <c r="S60" i="50"/>
  <c r="N36" i="55"/>
  <c r="O32" i="55"/>
  <c r="R57" i="37"/>
  <c r="S57" i="50"/>
  <c r="U40" i="59"/>
  <c r="U40" i="54"/>
  <c r="V40" i="52"/>
  <c r="S77" i="10"/>
  <c r="T77" i="51"/>
  <c r="T80" i="10"/>
  <c r="U80" i="51"/>
  <c r="Q37" i="37"/>
  <c r="S79" i="51"/>
  <c r="R79" i="10"/>
  <c r="S34" i="51"/>
  <c r="R34" i="10"/>
  <c r="R42" i="10"/>
  <c r="Q50" i="59"/>
  <c r="Q50" i="54"/>
  <c r="Q55" i="52"/>
  <c r="R50" i="52"/>
  <c r="R71" i="37"/>
  <c r="S71" i="50"/>
  <c r="T45" i="50"/>
  <c r="S45" i="37"/>
  <c r="S50" i="50"/>
  <c r="N19" i="44"/>
  <c r="O15" i="44"/>
  <c r="R21" i="37"/>
  <c r="S21" i="50"/>
  <c r="R56" i="37"/>
  <c r="S56" i="50"/>
  <c r="T8" i="59"/>
  <c r="S6" i="53"/>
  <c r="T8" i="54"/>
  <c r="U8" i="52"/>
  <c r="S51" i="59"/>
  <c r="R5" i="60"/>
  <c r="S51" i="54"/>
  <c r="R5" i="55"/>
  <c r="T51" i="52"/>
  <c r="R23" i="37"/>
  <c r="S23" i="50"/>
  <c r="R24" i="59"/>
  <c r="R24" i="54"/>
  <c r="S24" i="52"/>
  <c r="Q57" i="56"/>
  <c r="Q58" i="56"/>
  <c r="Q60" i="56"/>
  <c r="R56" i="56"/>
  <c r="R6" i="59"/>
  <c r="R11" i="59"/>
  <c r="R6" i="54"/>
  <c r="R11" i="54"/>
  <c r="Q4" i="53"/>
  <c r="R11" i="52"/>
  <c r="S6" i="52"/>
  <c r="Q44" i="59"/>
  <c r="R67" i="37"/>
  <c r="S67" i="50"/>
  <c r="R76" i="50"/>
  <c r="N17" i="55"/>
  <c r="O13" i="55"/>
  <c r="N37" i="13"/>
  <c r="O33" i="13"/>
  <c r="S16" i="37"/>
  <c r="T16" i="50"/>
  <c r="N38" i="55"/>
  <c r="O34" i="55"/>
  <c r="Q12" i="56"/>
  <c r="Q13" i="56"/>
  <c r="Q15" i="56"/>
  <c r="R11" i="56"/>
  <c r="Q72" i="10"/>
  <c r="R72" i="51"/>
  <c r="R44" i="51"/>
  <c r="P67" i="59"/>
  <c r="P67" i="54"/>
  <c r="Q67" i="52"/>
  <c r="P88" i="10"/>
  <c r="P93" i="10"/>
  <c r="Q15" i="60"/>
  <c r="P19" i="60"/>
  <c r="R73" i="37"/>
  <c r="S73" i="50"/>
  <c r="N18" i="13"/>
  <c r="O14" i="13"/>
  <c r="S35" i="37"/>
  <c r="T35" i="50"/>
  <c r="R65" i="59"/>
  <c r="R65" i="54"/>
  <c r="S65" i="52"/>
  <c r="S24" i="10"/>
  <c r="T24" i="51"/>
  <c r="S84" i="10"/>
  <c r="T84" i="51"/>
  <c r="S72" i="37"/>
  <c r="T72" i="50"/>
  <c r="R6" i="37"/>
  <c r="R11" i="37"/>
  <c r="Q4" i="7"/>
  <c r="R11" i="50"/>
  <c r="S6" i="50"/>
  <c r="S52" i="59"/>
  <c r="R6" i="60"/>
  <c r="S52" i="54"/>
  <c r="R6" i="55"/>
  <c r="T52" i="52"/>
  <c r="R80" i="20"/>
  <c r="Q81" i="20"/>
  <c r="Q82" i="20"/>
  <c r="Q84" i="20"/>
  <c r="Q71" i="10"/>
  <c r="R71" i="51"/>
  <c r="R32" i="37"/>
  <c r="S32" i="50"/>
  <c r="O14" i="55"/>
  <c r="N18" i="55"/>
  <c r="S28" i="10"/>
  <c r="T28" i="51"/>
  <c r="T82" i="59"/>
  <c r="T82" i="54"/>
  <c r="U82" i="52"/>
  <c r="R40" i="10"/>
  <c r="S40" i="51"/>
  <c r="R28" i="59"/>
  <c r="R28" i="54"/>
  <c r="S28" i="52"/>
  <c r="T26" i="59"/>
  <c r="T26" i="54"/>
  <c r="U26" i="52"/>
  <c r="S79" i="59"/>
  <c r="S79" i="54"/>
  <c r="T79" i="52"/>
  <c r="P66" i="59"/>
  <c r="P74" i="59"/>
  <c r="P66" i="54"/>
  <c r="P74" i="54"/>
  <c r="Q66" i="52"/>
  <c r="P74" i="52"/>
  <c r="P88" i="52"/>
  <c r="P93" i="52"/>
  <c r="S83" i="59"/>
  <c r="S83" i="54"/>
  <c r="T83" i="52"/>
  <c r="R39" i="59"/>
  <c r="R39" i="54"/>
  <c r="S39" i="52"/>
  <c r="Q44" i="52"/>
  <c r="R61" i="37"/>
  <c r="S61" i="50"/>
  <c r="S34" i="59"/>
  <c r="S34" i="54"/>
  <c r="T34" i="52"/>
  <c r="R7" i="13"/>
  <c r="T53" i="10"/>
  <c r="Q13" i="60"/>
  <c r="P17" i="60"/>
  <c r="S50" i="51"/>
  <c r="R55" i="51"/>
  <c r="R17" i="37"/>
  <c r="S17" i="50"/>
  <c r="R69" i="37"/>
  <c r="S69" i="50"/>
  <c r="R11" i="25"/>
  <c r="Q12" i="25"/>
  <c r="Q13" i="25"/>
  <c r="Q15" i="25"/>
  <c r="S82" i="10"/>
  <c r="T82" i="51"/>
  <c r="R19" i="37"/>
  <c r="S19" i="50"/>
  <c r="P4" i="13"/>
  <c r="P8" i="13"/>
  <c r="R50" i="10"/>
  <c r="Q55" i="10"/>
  <c r="R30" i="37"/>
  <c r="S30" i="50"/>
  <c r="Q68" i="10"/>
  <c r="R68" i="51"/>
  <c r="R6" i="10"/>
  <c r="Q11" i="10"/>
  <c r="Q44" i="10"/>
  <c r="Q67" i="10"/>
  <c r="R67" i="51"/>
  <c r="O31" i="55"/>
  <c r="N35" i="55"/>
  <c r="O88" i="59"/>
  <c r="O93" i="59"/>
  <c r="T36" i="59"/>
  <c r="T36" i="54"/>
  <c r="U36" i="52"/>
  <c r="Q12" i="61"/>
  <c r="Q13" i="61"/>
  <c r="Q15" i="61"/>
  <c r="R11" i="61"/>
  <c r="T33" i="51"/>
  <c r="S33" i="10"/>
  <c r="S42" i="51"/>
  <c r="R6" i="42"/>
  <c r="T8" i="51"/>
  <c r="R86" i="52"/>
  <c r="O16" i="60"/>
  <c r="P12" i="60"/>
  <c r="S68" i="37"/>
  <c r="T68" i="50"/>
  <c r="O18" i="60"/>
  <c r="P14" i="60"/>
  <c r="R28" i="37"/>
  <c r="R37" i="37"/>
  <c r="S28" i="50"/>
  <c r="R37" i="50"/>
  <c r="T37" i="51"/>
  <c r="S37" i="10"/>
  <c r="S33" i="37"/>
  <c r="T33" i="50"/>
  <c r="S31" i="37"/>
  <c r="T31" i="50"/>
  <c r="O4" i="55"/>
  <c r="P55" i="54"/>
  <c r="R78" i="50"/>
  <c r="S83" i="51"/>
  <c r="R83" i="10"/>
  <c r="R86" i="10"/>
  <c r="R11" i="20"/>
  <c r="Q12" i="20"/>
  <c r="Q13" i="20"/>
  <c r="Q15" i="20"/>
  <c r="Q66" i="10"/>
  <c r="R66" i="51"/>
  <c r="N19" i="55"/>
  <c r="O15" i="55"/>
  <c r="T37" i="59"/>
  <c r="T37" i="54"/>
  <c r="U37" i="52"/>
  <c r="O74" i="54"/>
  <c r="O88" i="54"/>
  <c r="O93" i="54"/>
  <c r="T21" i="10"/>
  <c r="U21" i="51"/>
  <c r="O13" i="44"/>
  <c r="N17" i="44"/>
  <c r="N16" i="55"/>
  <c r="O12" i="55"/>
  <c r="Q76" i="37"/>
  <c r="Q78" i="37"/>
  <c r="Q65" i="10"/>
  <c r="Q74" i="10"/>
  <c r="Q74" i="51"/>
  <c r="R65" i="51"/>
  <c r="R30" i="52"/>
  <c r="N35" i="60"/>
  <c r="O31" i="60"/>
  <c r="Q88" i="51"/>
  <c r="Q93" i="51"/>
  <c r="Q83" i="37"/>
  <c r="Q39" i="37"/>
  <c r="R27" i="10"/>
  <c r="S27" i="51"/>
  <c r="S23" i="51"/>
  <c r="R23" i="10"/>
  <c r="R25" i="37"/>
  <c r="R39" i="37"/>
  <c r="R18" i="37"/>
  <c r="S18" i="50"/>
  <c r="R20" i="37"/>
  <c r="S20" i="50"/>
  <c r="T46" i="50"/>
  <c r="S46" i="37"/>
  <c r="R5" i="44"/>
  <c r="P88" i="54"/>
  <c r="P93" i="54"/>
  <c r="S83" i="10"/>
  <c r="T83" i="51"/>
  <c r="T31" i="37"/>
  <c r="U31" i="50"/>
  <c r="T68" i="37"/>
  <c r="U68" i="50"/>
  <c r="U36" i="59"/>
  <c r="U36" i="54"/>
  <c r="V36" i="52"/>
  <c r="R68" i="10"/>
  <c r="S68" i="51"/>
  <c r="Q88" i="10"/>
  <c r="Q93" i="10"/>
  <c r="R12" i="25"/>
  <c r="R13" i="25"/>
  <c r="R15" i="25"/>
  <c r="S11" i="25"/>
  <c r="S17" i="37"/>
  <c r="T17" i="50"/>
  <c r="S61" i="37"/>
  <c r="T61" i="50"/>
  <c r="U26" i="59"/>
  <c r="U26" i="54"/>
  <c r="V26" i="52"/>
  <c r="S28" i="59"/>
  <c r="S28" i="54"/>
  <c r="T28" i="52"/>
  <c r="S40" i="10"/>
  <c r="T40" i="51"/>
  <c r="P14" i="55"/>
  <c r="O18" i="55"/>
  <c r="T52" i="59"/>
  <c r="S6" i="60"/>
  <c r="T52" i="54"/>
  <c r="S6" i="55"/>
  <c r="U52" i="52"/>
  <c r="R39" i="50"/>
  <c r="T72" i="37"/>
  <c r="U72" i="50"/>
  <c r="U24" i="51"/>
  <c r="T24" i="10"/>
  <c r="O18" i="13"/>
  <c r="P14" i="13"/>
  <c r="P33" i="13"/>
  <c r="O37" i="13"/>
  <c r="S24" i="59"/>
  <c r="S24" i="54"/>
  <c r="T24" i="52"/>
  <c r="U8" i="59"/>
  <c r="T6" i="53"/>
  <c r="U8" i="54"/>
  <c r="V8" i="52"/>
  <c r="S56" i="37"/>
  <c r="T56" i="50"/>
  <c r="S71" i="37"/>
  <c r="T71" i="50"/>
  <c r="P4" i="55"/>
  <c r="Q55" i="54"/>
  <c r="U77" i="51"/>
  <c r="T77" i="10"/>
  <c r="S57" i="37"/>
  <c r="T57" i="50"/>
  <c r="S60" i="37"/>
  <c r="T60" i="50"/>
  <c r="S5" i="13"/>
  <c r="U51" i="10"/>
  <c r="T23" i="59"/>
  <c r="T23" i="54"/>
  <c r="U23" i="52"/>
  <c r="T9" i="59"/>
  <c r="T9" i="54"/>
  <c r="S7" i="53"/>
  <c r="U9" i="52"/>
  <c r="U7" i="59"/>
  <c r="T5" i="53"/>
  <c r="U7" i="54"/>
  <c r="V7" i="52"/>
  <c r="R5" i="42"/>
  <c r="T7" i="51"/>
  <c r="T74" i="37"/>
  <c r="U74" i="50"/>
  <c r="O35" i="44"/>
  <c r="P31" i="44"/>
  <c r="O16" i="13"/>
  <c r="P12" i="13"/>
  <c r="U47" i="50"/>
  <c r="T47" i="37"/>
  <c r="S6" i="44"/>
  <c r="P88" i="59"/>
  <c r="P93" i="59"/>
  <c r="O19" i="13"/>
  <c r="P15" i="13"/>
  <c r="O38" i="44"/>
  <c r="P34" i="44"/>
  <c r="R7" i="42"/>
  <c r="T9" i="51"/>
  <c r="S35" i="59"/>
  <c r="S42" i="59"/>
  <c r="S35" i="54"/>
  <c r="S42" i="54"/>
  <c r="T35" i="52"/>
  <c r="S42" i="52"/>
  <c r="U25" i="10"/>
  <c r="V25" i="51"/>
  <c r="R64" i="37"/>
  <c r="S36" i="10"/>
  <c r="T36" i="51"/>
  <c r="O17" i="13"/>
  <c r="P13" i="13"/>
  <c r="T27" i="59"/>
  <c r="T27" i="54"/>
  <c r="U27" i="52"/>
  <c r="S34" i="37"/>
  <c r="T34" i="50"/>
  <c r="T8" i="37"/>
  <c r="S6" i="7"/>
  <c r="U8" i="50"/>
  <c r="P31" i="60"/>
  <c r="O35" i="60"/>
  <c r="P13" i="44"/>
  <c r="O17" i="44"/>
  <c r="O19" i="55"/>
  <c r="P15" i="55"/>
  <c r="R83" i="50"/>
  <c r="T37" i="10"/>
  <c r="U37" i="51"/>
  <c r="P18" i="60"/>
  <c r="Q14" i="60"/>
  <c r="S6" i="42"/>
  <c r="U8" i="51"/>
  <c r="T33" i="10"/>
  <c r="U33" i="51"/>
  <c r="O35" i="55"/>
  <c r="P31" i="55"/>
  <c r="R11" i="10"/>
  <c r="S6" i="10"/>
  <c r="Q4" i="13"/>
  <c r="Q8" i="13"/>
  <c r="S50" i="10"/>
  <c r="R55" i="10"/>
  <c r="S69" i="37"/>
  <c r="T69" i="50"/>
  <c r="Q17" i="60"/>
  <c r="R13" i="60"/>
  <c r="T34" i="59"/>
  <c r="T34" i="54"/>
  <c r="U34" i="52"/>
  <c r="T79" i="59"/>
  <c r="T79" i="54"/>
  <c r="U79" i="52"/>
  <c r="U28" i="51"/>
  <c r="T28" i="10"/>
  <c r="S32" i="37"/>
  <c r="T32" i="50"/>
  <c r="Q19" i="60"/>
  <c r="R15" i="60"/>
  <c r="R12" i="56"/>
  <c r="R13" i="56"/>
  <c r="R15" i="56"/>
  <c r="S11" i="56"/>
  <c r="S25" i="50"/>
  <c r="S6" i="59"/>
  <c r="S11" i="59"/>
  <c r="S6" i="54"/>
  <c r="S11" i="54"/>
  <c r="R4" i="53"/>
  <c r="S11" i="52"/>
  <c r="T6" i="52"/>
  <c r="T51" i="59"/>
  <c r="S5" i="60"/>
  <c r="T51" i="54"/>
  <c r="S5" i="55"/>
  <c r="U51" i="52"/>
  <c r="O19" i="44"/>
  <c r="P15" i="44"/>
  <c r="P4" i="60"/>
  <c r="Q55" i="59"/>
  <c r="S79" i="10"/>
  <c r="S86" i="10"/>
  <c r="T79" i="51"/>
  <c r="S38" i="10"/>
  <c r="T38" i="51"/>
  <c r="T26" i="51"/>
  <c r="S26" i="10"/>
  <c r="U81" i="51"/>
  <c r="T81" i="10"/>
  <c r="T78" i="59"/>
  <c r="T78" i="54"/>
  <c r="U78" i="52"/>
  <c r="V21" i="59"/>
  <c r="V21" i="54"/>
  <c r="W21" i="52"/>
  <c r="O36" i="44"/>
  <c r="P32" i="44"/>
  <c r="T22" i="59"/>
  <c r="T22" i="54"/>
  <c r="U22" i="52"/>
  <c r="P31" i="13"/>
  <c r="O35" i="13"/>
  <c r="S68" i="59"/>
  <c r="S68" i="54"/>
  <c r="T68" i="52"/>
  <c r="S80" i="59"/>
  <c r="S80" i="54"/>
  <c r="S86" i="54"/>
  <c r="T80" i="52"/>
  <c r="S86" i="52"/>
  <c r="R53" i="59"/>
  <c r="Q7" i="60"/>
  <c r="R53" i="54"/>
  <c r="Q7" i="55"/>
  <c r="S53" i="52"/>
  <c r="N36" i="13"/>
  <c r="O32" i="13"/>
  <c r="R42" i="54"/>
  <c r="T35" i="10"/>
  <c r="U35" i="51"/>
  <c r="R71" i="59"/>
  <c r="R71" i="54"/>
  <c r="S71" i="52"/>
  <c r="P14" i="44"/>
  <c r="O18" i="44"/>
  <c r="T22" i="51"/>
  <c r="S22" i="10"/>
  <c r="S30" i="51"/>
  <c r="S44" i="51"/>
  <c r="Q69" i="59"/>
  <c r="Q69" i="54"/>
  <c r="R69" i="52"/>
  <c r="R65" i="10"/>
  <c r="S65" i="51"/>
  <c r="R74" i="51"/>
  <c r="P12" i="55"/>
  <c r="O16" i="55"/>
  <c r="U37" i="59"/>
  <c r="U37" i="54"/>
  <c r="V37" i="52"/>
  <c r="S11" i="20"/>
  <c r="R12" i="20"/>
  <c r="R13" i="20"/>
  <c r="R15" i="20"/>
  <c r="T33" i="37"/>
  <c r="U33" i="50"/>
  <c r="P16" i="60"/>
  <c r="Q12" i="60"/>
  <c r="S11" i="61"/>
  <c r="R12" i="61"/>
  <c r="R13" i="61"/>
  <c r="R15" i="61"/>
  <c r="R67" i="10"/>
  <c r="S67" i="51"/>
  <c r="S30" i="37"/>
  <c r="T30" i="50"/>
  <c r="T82" i="10"/>
  <c r="U82" i="51"/>
  <c r="R88" i="51"/>
  <c r="R93" i="51"/>
  <c r="U53" i="10"/>
  <c r="S7" i="13"/>
  <c r="T83" i="59"/>
  <c r="T83" i="54"/>
  <c r="U83" i="52"/>
  <c r="Q66" i="59"/>
  <c r="R66" i="52"/>
  <c r="Q66" i="54"/>
  <c r="Q74" i="52"/>
  <c r="U82" i="59"/>
  <c r="U82" i="54"/>
  <c r="V82" i="52"/>
  <c r="T84" i="10"/>
  <c r="U84" i="51"/>
  <c r="T35" i="37"/>
  <c r="U35" i="50"/>
  <c r="S73" i="37"/>
  <c r="T73" i="50"/>
  <c r="T16" i="37"/>
  <c r="U16" i="50"/>
  <c r="S67" i="37"/>
  <c r="S76" i="37"/>
  <c r="T67" i="50"/>
  <c r="S76" i="50"/>
  <c r="R44" i="52"/>
  <c r="S56" i="56"/>
  <c r="R57" i="56"/>
  <c r="R58" i="56"/>
  <c r="R60" i="56"/>
  <c r="S21" i="37"/>
  <c r="T21" i="50"/>
  <c r="R4" i="44"/>
  <c r="R50" i="59"/>
  <c r="R50" i="54"/>
  <c r="S50" i="52"/>
  <c r="R55" i="52"/>
  <c r="V40" i="59"/>
  <c r="V40" i="54"/>
  <c r="W40" i="52"/>
  <c r="P32" i="55"/>
  <c r="O36" i="55"/>
  <c r="T39" i="10"/>
  <c r="U39" i="51"/>
  <c r="S59" i="37"/>
  <c r="T59" i="50"/>
  <c r="S72" i="59"/>
  <c r="S72" i="54"/>
  <c r="T72" i="52"/>
  <c r="P34" i="60"/>
  <c r="O38" i="60"/>
  <c r="T58" i="50"/>
  <c r="S58" i="37"/>
  <c r="T22" i="37"/>
  <c r="U22" i="50"/>
  <c r="T48" i="37"/>
  <c r="S7" i="44"/>
  <c r="U48" i="50"/>
  <c r="P33" i="44"/>
  <c r="O37" i="44"/>
  <c r="R69" i="10"/>
  <c r="S69" i="51"/>
  <c r="R70" i="10"/>
  <c r="S70" i="51"/>
  <c r="T38" i="59"/>
  <c r="T38" i="54"/>
  <c r="U38" i="52"/>
  <c r="T78" i="10"/>
  <c r="U78" i="51"/>
  <c r="R42" i="59"/>
  <c r="S62" i="37"/>
  <c r="T62" i="50"/>
  <c r="S67" i="61"/>
  <c r="R68" i="61"/>
  <c r="R69" i="61"/>
  <c r="R71" i="61"/>
  <c r="S6" i="13"/>
  <c r="U52" i="10"/>
  <c r="O16" i="44"/>
  <c r="P12" i="44"/>
  <c r="P34" i="13"/>
  <c r="O38" i="13"/>
  <c r="R30" i="10"/>
  <c r="S84" i="59"/>
  <c r="S84" i="54"/>
  <c r="T84" i="52"/>
  <c r="U21" i="10"/>
  <c r="V21" i="51"/>
  <c r="R66" i="10"/>
  <c r="S66" i="51"/>
  <c r="S28" i="37"/>
  <c r="S37" i="37"/>
  <c r="S37" i="50"/>
  <c r="T28" i="50"/>
  <c r="S19" i="37"/>
  <c r="T19" i="50"/>
  <c r="S55" i="51"/>
  <c r="T50" i="51"/>
  <c r="S39" i="59"/>
  <c r="S39" i="54"/>
  <c r="T39" i="52"/>
  <c r="R71" i="10"/>
  <c r="S71" i="51"/>
  <c r="S80" i="20"/>
  <c r="R81" i="20"/>
  <c r="R82" i="20"/>
  <c r="R84" i="20"/>
  <c r="R4" i="7"/>
  <c r="S6" i="37"/>
  <c r="S11" i="37"/>
  <c r="S11" i="50"/>
  <c r="S39" i="50"/>
  <c r="T6" i="50"/>
  <c r="S65" i="59"/>
  <c r="S65" i="54"/>
  <c r="T65" i="52"/>
  <c r="Q67" i="59"/>
  <c r="Q67" i="54"/>
  <c r="R67" i="52"/>
  <c r="R72" i="10"/>
  <c r="S72" i="51"/>
  <c r="O38" i="55"/>
  <c r="P34" i="55"/>
  <c r="O17" i="55"/>
  <c r="P13" i="55"/>
  <c r="R76" i="37"/>
  <c r="S23" i="37"/>
  <c r="T23" i="50"/>
  <c r="T45" i="37"/>
  <c r="U45" i="50"/>
  <c r="T50" i="50"/>
  <c r="Q88" i="52"/>
  <c r="Q93" i="52"/>
  <c r="S34" i="10"/>
  <c r="S42" i="10"/>
  <c r="T34" i="51"/>
  <c r="T42" i="51"/>
  <c r="V80" i="51"/>
  <c r="U80" i="10"/>
  <c r="S86" i="51"/>
  <c r="R25" i="59"/>
  <c r="R30" i="59"/>
  <c r="R44" i="59"/>
  <c r="R25" i="54"/>
  <c r="R30" i="54"/>
  <c r="R44" i="54"/>
  <c r="S25" i="52"/>
  <c r="S30" i="52"/>
  <c r="U7" i="37"/>
  <c r="T5" i="7"/>
  <c r="V7" i="50"/>
  <c r="U77" i="59"/>
  <c r="U77" i="54"/>
  <c r="V77" i="52"/>
  <c r="R70" i="59"/>
  <c r="R70" i="54"/>
  <c r="S70" i="52"/>
  <c r="S4" i="42"/>
  <c r="T11" i="51"/>
  <c r="U6" i="51"/>
  <c r="T70" i="37"/>
  <c r="U70" i="50"/>
  <c r="U33" i="59"/>
  <c r="U33" i="54"/>
  <c r="V33" i="52"/>
  <c r="R78" i="37"/>
  <c r="O37" i="55"/>
  <c r="P33" i="55"/>
  <c r="V81" i="59"/>
  <c r="V81" i="54"/>
  <c r="W81" i="52"/>
  <c r="S59" i="25"/>
  <c r="R60" i="25"/>
  <c r="R61" i="25"/>
  <c r="R63" i="25"/>
  <c r="S55" i="37"/>
  <c r="S64" i="37"/>
  <c r="T55" i="50"/>
  <c r="S64" i="50"/>
  <c r="S78" i="50"/>
  <c r="S83" i="50"/>
  <c r="O37" i="60"/>
  <c r="P33" i="60"/>
  <c r="O32" i="60"/>
  <c r="N36" i="60"/>
  <c r="T29" i="37"/>
  <c r="U29" i="50"/>
  <c r="T9" i="37"/>
  <c r="S7" i="7"/>
  <c r="U9" i="50"/>
  <c r="R83" i="37"/>
  <c r="S50" i="37"/>
  <c r="S78" i="37"/>
  <c r="T27" i="51"/>
  <c r="S27" i="10"/>
  <c r="S20" i="37"/>
  <c r="T20" i="50"/>
  <c r="S18" i="37"/>
  <c r="S25" i="37"/>
  <c r="S39" i="37"/>
  <c r="T18" i="50"/>
  <c r="T23" i="51"/>
  <c r="T30" i="51"/>
  <c r="T44" i="51"/>
  <c r="S23" i="10"/>
  <c r="S30" i="10"/>
  <c r="T46" i="37"/>
  <c r="S5" i="44"/>
  <c r="U46" i="50"/>
  <c r="V33" i="59"/>
  <c r="V33" i="54"/>
  <c r="W33" i="52"/>
  <c r="U70" i="37"/>
  <c r="V70" i="50"/>
  <c r="V77" i="59"/>
  <c r="V77" i="54"/>
  <c r="W77" i="52"/>
  <c r="V7" i="37"/>
  <c r="U5" i="7"/>
  <c r="W7" i="50"/>
  <c r="P38" i="55"/>
  <c r="Q34" i="55"/>
  <c r="R67" i="59"/>
  <c r="R67" i="54"/>
  <c r="S67" i="52"/>
  <c r="T80" i="20"/>
  <c r="S81" i="20"/>
  <c r="S82" i="20"/>
  <c r="S84" i="20"/>
  <c r="T19" i="37"/>
  <c r="U19" i="50"/>
  <c r="T84" i="59"/>
  <c r="T84" i="54"/>
  <c r="U84" i="52"/>
  <c r="T6" i="13"/>
  <c r="V52" i="10"/>
  <c r="S68" i="61"/>
  <c r="S69" i="61"/>
  <c r="S71" i="61"/>
  <c r="T67" i="61"/>
  <c r="U78" i="10"/>
  <c r="V78" i="51"/>
  <c r="S69" i="10"/>
  <c r="T69" i="51"/>
  <c r="V48" i="50"/>
  <c r="U48" i="37"/>
  <c r="T7" i="44"/>
  <c r="T72" i="59"/>
  <c r="T72" i="54"/>
  <c r="U72" i="52"/>
  <c r="T59" i="37"/>
  <c r="U59" i="50"/>
  <c r="Q4" i="60"/>
  <c r="R55" i="59"/>
  <c r="T73" i="37"/>
  <c r="U73" i="50"/>
  <c r="V84" i="51"/>
  <c r="U84" i="10"/>
  <c r="R66" i="59"/>
  <c r="R66" i="54"/>
  <c r="S66" i="52"/>
  <c r="R74" i="52"/>
  <c r="U82" i="10"/>
  <c r="V82" i="51"/>
  <c r="S67" i="10"/>
  <c r="T67" i="51"/>
  <c r="Q16" i="60"/>
  <c r="R12" i="60"/>
  <c r="S74" i="51"/>
  <c r="S88" i="51"/>
  <c r="S93" i="51"/>
  <c r="S65" i="10"/>
  <c r="T65" i="51"/>
  <c r="T22" i="10"/>
  <c r="U22" i="51"/>
  <c r="T80" i="59"/>
  <c r="T86" i="59"/>
  <c r="T80" i="54"/>
  <c r="T86" i="54"/>
  <c r="U80" i="52"/>
  <c r="T68" i="59"/>
  <c r="T68" i="54"/>
  <c r="U68" i="52"/>
  <c r="P35" i="13"/>
  <c r="Q31" i="13"/>
  <c r="T38" i="10"/>
  <c r="U38" i="51"/>
  <c r="Q15" i="44"/>
  <c r="P19" i="44"/>
  <c r="S13" i="60"/>
  <c r="R17" i="60"/>
  <c r="R44" i="10"/>
  <c r="Q18" i="60"/>
  <c r="R14" i="60"/>
  <c r="P17" i="44"/>
  <c r="Q13" i="44"/>
  <c r="U27" i="59"/>
  <c r="U27" i="54"/>
  <c r="V27" i="52"/>
  <c r="P38" i="44"/>
  <c r="Q34" i="44"/>
  <c r="V47" i="50"/>
  <c r="U47" i="37"/>
  <c r="T6" i="44"/>
  <c r="U23" i="59"/>
  <c r="U23" i="54"/>
  <c r="V23" i="52"/>
  <c r="T57" i="37"/>
  <c r="U57" i="50"/>
  <c r="V77" i="51"/>
  <c r="U77" i="10"/>
  <c r="P37" i="13"/>
  <c r="Q33" i="13"/>
  <c r="V26" i="59"/>
  <c r="V26" i="54"/>
  <c r="W26" i="52"/>
  <c r="U29" i="37"/>
  <c r="V29" i="50"/>
  <c r="S60" i="25"/>
  <c r="S61" i="25"/>
  <c r="S63" i="25"/>
  <c r="T59" i="25"/>
  <c r="Q33" i="55"/>
  <c r="P37" i="55"/>
  <c r="S70" i="59"/>
  <c r="S70" i="54"/>
  <c r="T70" i="52"/>
  <c r="W80" i="51"/>
  <c r="V80" i="10"/>
  <c r="P17" i="55"/>
  <c r="Q13" i="55"/>
  <c r="S71" i="10"/>
  <c r="T71" i="51"/>
  <c r="S66" i="10"/>
  <c r="T66" i="51"/>
  <c r="P38" i="13"/>
  <c r="Q34" i="13"/>
  <c r="T62" i="37"/>
  <c r="U62" i="50"/>
  <c r="T58" i="37"/>
  <c r="U58" i="50"/>
  <c r="P36" i="55"/>
  <c r="Q32" i="55"/>
  <c r="R88" i="52"/>
  <c r="R93" i="52"/>
  <c r="T67" i="37"/>
  <c r="U67" i="50"/>
  <c r="T76" i="50"/>
  <c r="T25" i="50"/>
  <c r="Q74" i="59"/>
  <c r="S12" i="20"/>
  <c r="S13" i="20"/>
  <c r="S15" i="20"/>
  <c r="T11" i="20"/>
  <c r="R74" i="10"/>
  <c r="R88" i="10"/>
  <c r="P32" i="13"/>
  <c r="O36" i="13"/>
  <c r="P36" i="44"/>
  <c r="Q32" i="44"/>
  <c r="Q88" i="59"/>
  <c r="Q93" i="59"/>
  <c r="T11" i="56"/>
  <c r="S12" i="56"/>
  <c r="S13" i="56"/>
  <c r="S15" i="56"/>
  <c r="U28" i="10"/>
  <c r="V28" i="51"/>
  <c r="U34" i="59"/>
  <c r="U34" i="54"/>
  <c r="V34" i="52"/>
  <c r="R4" i="13"/>
  <c r="R8" i="13"/>
  <c r="T50" i="10"/>
  <c r="S55" i="10"/>
  <c r="Q31" i="55"/>
  <c r="P35" i="55"/>
  <c r="P19" i="55"/>
  <c r="Q15" i="55"/>
  <c r="U36" i="51"/>
  <c r="T36" i="10"/>
  <c r="P16" i="13"/>
  <c r="Q12" i="13"/>
  <c r="U74" i="37"/>
  <c r="V74" i="50"/>
  <c r="S5" i="42"/>
  <c r="U7" i="51"/>
  <c r="T56" i="37"/>
  <c r="U56" i="50"/>
  <c r="T28" i="59"/>
  <c r="T28" i="54"/>
  <c r="U28" i="52"/>
  <c r="T17" i="37"/>
  <c r="U17" i="50"/>
  <c r="V36" i="59"/>
  <c r="V36" i="54"/>
  <c r="W36" i="52"/>
  <c r="U68" i="37"/>
  <c r="V68" i="50"/>
  <c r="T83" i="10"/>
  <c r="U83" i="51"/>
  <c r="P32" i="60"/>
  <c r="O36" i="60"/>
  <c r="T55" i="37"/>
  <c r="U55" i="50"/>
  <c r="T64" i="50"/>
  <c r="T78" i="50"/>
  <c r="W81" i="59"/>
  <c r="W81" i="54"/>
  <c r="X81" i="52"/>
  <c r="T4" i="42"/>
  <c r="V6" i="51"/>
  <c r="T34" i="10"/>
  <c r="T42" i="10"/>
  <c r="U34" i="51"/>
  <c r="U45" i="37"/>
  <c r="V45" i="50"/>
  <c r="U50" i="50"/>
  <c r="T23" i="37"/>
  <c r="U23" i="50"/>
  <c r="S72" i="10"/>
  <c r="T72" i="51"/>
  <c r="T55" i="51"/>
  <c r="U50" i="51"/>
  <c r="T28" i="37"/>
  <c r="T37" i="50"/>
  <c r="U28" i="50"/>
  <c r="Q12" i="44"/>
  <c r="P16" i="44"/>
  <c r="U38" i="59"/>
  <c r="U38" i="54"/>
  <c r="V38" i="52"/>
  <c r="S70" i="10"/>
  <c r="T70" i="51"/>
  <c r="U22" i="37"/>
  <c r="V22" i="50"/>
  <c r="V39" i="51"/>
  <c r="U39" i="10"/>
  <c r="W40" i="59"/>
  <c r="W40" i="54"/>
  <c r="X40" i="52"/>
  <c r="S50" i="59"/>
  <c r="S50" i="54"/>
  <c r="T50" i="52"/>
  <c r="S55" i="52"/>
  <c r="T56" i="56"/>
  <c r="S57" i="56"/>
  <c r="S58" i="56"/>
  <c r="S60" i="56"/>
  <c r="U16" i="37"/>
  <c r="V16" i="50"/>
  <c r="U35" i="37"/>
  <c r="V35" i="50"/>
  <c r="U83" i="59"/>
  <c r="U83" i="54"/>
  <c r="V83" i="52"/>
  <c r="T7" i="13"/>
  <c r="V53" i="10"/>
  <c r="T30" i="37"/>
  <c r="U30" i="50"/>
  <c r="U33" i="37"/>
  <c r="V33" i="50"/>
  <c r="V37" i="59"/>
  <c r="V37" i="54"/>
  <c r="W37" i="52"/>
  <c r="Q12" i="55"/>
  <c r="P16" i="55"/>
  <c r="Q14" i="44"/>
  <c r="P18" i="44"/>
  <c r="V35" i="51"/>
  <c r="U35" i="10"/>
  <c r="S86" i="59"/>
  <c r="U22" i="59"/>
  <c r="U22" i="54"/>
  <c r="V22" i="52"/>
  <c r="U51" i="59"/>
  <c r="T5" i="60"/>
  <c r="U51" i="54"/>
  <c r="T5" i="55"/>
  <c r="V51" i="52"/>
  <c r="T6" i="59"/>
  <c r="T11" i="59"/>
  <c r="T6" i="54"/>
  <c r="T11" i="54"/>
  <c r="S4" i="53"/>
  <c r="U6" i="52"/>
  <c r="T11" i="52"/>
  <c r="T32" i="37"/>
  <c r="U32" i="50"/>
  <c r="U79" i="59"/>
  <c r="U79" i="54"/>
  <c r="V79" i="52"/>
  <c r="T69" i="37"/>
  <c r="U69" i="50"/>
  <c r="T6" i="42"/>
  <c r="V8" i="51"/>
  <c r="U37" i="10"/>
  <c r="V37" i="51"/>
  <c r="Q31" i="60"/>
  <c r="P35" i="60"/>
  <c r="T34" i="37"/>
  <c r="U34" i="50"/>
  <c r="T35" i="59"/>
  <c r="T35" i="54"/>
  <c r="U35" i="52"/>
  <c r="S7" i="42"/>
  <c r="U9" i="51"/>
  <c r="U11" i="51"/>
  <c r="P19" i="13"/>
  <c r="Q15" i="13"/>
  <c r="T60" i="37"/>
  <c r="U60" i="50"/>
  <c r="P18" i="13"/>
  <c r="Q14" i="13"/>
  <c r="U24" i="10"/>
  <c r="V24" i="51"/>
  <c r="U52" i="59"/>
  <c r="T6" i="60"/>
  <c r="U52" i="54"/>
  <c r="T6" i="55"/>
  <c r="V52" i="52"/>
  <c r="Q14" i="55"/>
  <c r="P18" i="55"/>
  <c r="S68" i="10"/>
  <c r="T68" i="51"/>
  <c r="U9" i="37"/>
  <c r="T7" i="7"/>
  <c r="V9" i="50"/>
  <c r="P37" i="60"/>
  <c r="Q33" i="60"/>
  <c r="S25" i="59"/>
  <c r="S30" i="59"/>
  <c r="S44" i="59"/>
  <c r="S25" i="54"/>
  <c r="S30" i="54"/>
  <c r="S44" i="54"/>
  <c r="T25" i="52"/>
  <c r="S4" i="44"/>
  <c r="T50" i="37"/>
  <c r="T65" i="59"/>
  <c r="T65" i="54"/>
  <c r="U65" i="52"/>
  <c r="T6" i="37"/>
  <c r="T11" i="37"/>
  <c r="S4" i="7"/>
  <c r="U6" i="50"/>
  <c r="T11" i="50"/>
  <c r="T39" i="50"/>
  <c r="T39" i="59"/>
  <c r="T39" i="54"/>
  <c r="U39" i="52"/>
  <c r="V21" i="10"/>
  <c r="W21" i="51"/>
  <c r="P37" i="44"/>
  <c r="Q33" i="44"/>
  <c r="Q34" i="60"/>
  <c r="P38" i="60"/>
  <c r="T86" i="52"/>
  <c r="Q4" i="55"/>
  <c r="R55" i="54"/>
  <c r="T21" i="37"/>
  <c r="U21" i="50"/>
  <c r="V82" i="59"/>
  <c r="V82" i="54"/>
  <c r="W82" i="52"/>
  <c r="Q74" i="54"/>
  <c r="Q88" i="54"/>
  <c r="Q93" i="54"/>
  <c r="T11" i="61"/>
  <c r="S12" i="61"/>
  <c r="S13" i="61"/>
  <c r="S15" i="61"/>
  <c r="R69" i="59"/>
  <c r="R69" i="54"/>
  <c r="S69" i="52"/>
  <c r="S71" i="59"/>
  <c r="S71" i="54"/>
  <c r="T71" i="52"/>
  <c r="S53" i="59"/>
  <c r="R7" i="60"/>
  <c r="S53" i="54"/>
  <c r="R7" i="55"/>
  <c r="T53" i="52"/>
  <c r="W21" i="59"/>
  <c r="W21" i="54"/>
  <c r="X21" i="52"/>
  <c r="U78" i="59"/>
  <c r="U78" i="54"/>
  <c r="V78" i="52"/>
  <c r="V81" i="51"/>
  <c r="U81" i="10"/>
  <c r="T26" i="10"/>
  <c r="U26" i="51"/>
  <c r="T79" i="10"/>
  <c r="T86" i="10"/>
  <c r="U79" i="51"/>
  <c r="S44" i="52"/>
  <c r="S15" i="60"/>
  <c r="R19" i="60"/>
  <c r="S11" i="10"/>
  <c r="T6" i="10"/>
  <c r="U33" i="10"/>
  <c r="V33" i="51"/>
  <c r="T6" i="7"/>
  <c r="U8" i="37"/>
  <c r="V8" i="50"/>
  <c r="P17" i="13"/>
  <c r="Q13" i="13"/>
  <c r="V25" i="10"/>
  <c r="W25" i="51"/>
  <c r="Q31" i="44"/>
  <c r="P35" i="44"/>
  <c r="V7" i="59"/>
  <c r="V7" i="54"/>
  <c r="U5" i="53"/>
  <c r="W7" i="52"/>
  <c r="U9" i="59"/>
  <c r="T7" i="53"/>
  <c r="U9" i="54"/>
  <c r="V9" i="52"/>
  <c r="T5" i="13"/>
  <c r="V51" i="10"/>
  <c r="T86" i="51"/>
  <c r="T71" i="37"/>
  <c r="U71" i="50"/>
  <c r="V8" i="59"/>
  <c r="V8" i="54"/>
  <c r="U6" i="53"/>
  <c r="W8" i="52"/>
  <c r="T24" i="59"/>
  <c r="T24" i="54"/>
  <c r="U24" i="52"/>
  <c r="U72" i="37"/>
  <c r="V72" i="50"/>
  <c r="U40" i="51"/>
  <c r="T40" i="10"/>
  <c r="T61" i="37"/>
  <c r="U61" i="50"/>
  <c r="T11" i="25"/>
  <c r="S12" i="25"/>
  <c r="S13" i="25"/>
  <c r="S15" i="25"/>
  <c r="U31" i="37"/>
  <c r="V31" i="50"/>
  <c r="T42" i="52"/>
  <c r="S83" i="37"/>
  <c r="S44" i="10"/>
  <c r="T20" i="37"/>
  <c r="U20" i="50"/>
  <c r="U23" i="51"/>
  <c r="T23" i="10"/>
  <c r="R93" i="10"/>
  <c r="T18" i="37"/>
  <c r="T25" i="37"/>
  <c r="T39" i="37"/>
  <c r="U18" i="50"/>
  <c r="T27" i="10"/>
  <c r="U27" i="51"/>
  <c r="T83" i="50"/>
  <c r="V46" i="50"/>
  <c r="U46" i="37"/>
  <c r="T5" i="44"/>
  <c r="T12" i="25"/>
  <c r="T13" i="25"/>
  <c r="T15" i="25"/>
  <c r="U11" i="25"/>
  <c r="U24" i="59"/>
  <c r="U24" i="54"/>
  <c r="V24" i="52"/>
  <c r="V9" i="59"/>
  <c r="V9" i="54"/>
  <c r="U7" i="53"/>
  <c r="W9" i="52"/>
  <c r="W7" i="59"/>
  <c r="V5" i="53"/>
  <c r="A5" i="53"/>
  <c r="W7" i="54"/>
  <c r="X7" i="52"/>
  <c r="W25" i="10"/>
  <c r="X25" i="51"/>
  <c r="X25" i="10"/>
  <c r="U6" i="7"/>
  <c r="V8" i="37"/>
  <c r="W8" i="50"/>
  <c r="V33" i="10"/>
  <c r="W33" i="51"/>
  <c r="W81" i="51"/>
  <c r="V81" i="10"/>
  <c r="X21" i="59"/>
  <c r="X21" i="54"/>
  <c r="S69" i="59"/>
  <c r="S69" i="54"/>
  <c r="T69" i="52"/>
  <c r="T12" i="61"/>
  <c r="T13" i="61"/>
  <c r="T15" i="61"/>
  <c r="U11" i="61"/>
  <c r="U21" i="37"/>
  <c r="V21" i="50"/>
  <c r="Q37" i="60"/>
  <c r="R33" i="60"/>
  <c r="R14" i="55"/>
  <c r="Q18" i="55"/>
  <c r="W24" i="51"/>
  <c r="V24" i="10"/>
  <c r="T42" i="54"/>
  <c r="U34" i="37"/>
  <c r="V34" i="50"/>
  <c r="V37" i="10"/>
  <c r="W37" i="51"/>
  <c r="V22" i="59"/>
  <c r="V22" i="54"/>
  <c r="W22" i="52"/>
  <c r="Q18" i="44"/>
  <c r="R14" i="44"/>
  <c r="U30" i="37"/>
  <c r="V30" i="50"/>
  <c r="V83" i="59"/>
  <c r="V83" i="54"/>
  <c r="W83" i="52"/>
  <c r="R4" i="55"/>
  <c r="S55" i="54"/>
  <c r="V22" i="37"/>
  <c r="W22" i="50"/>
  <c r="U28" i="37"/>
  <c r="U37" i="50"/>
  <c r="V28" i="50"/>
  <c r="U23" i="37"/>
  <c r="V23" i="50"/>
  <c r="T4" i="44"/>
  <c r="Q32" i="60"/>
  <c r="P36" i="60"/>
  <c r="U17" i="37"/>
  <c r="V17" i="50"/>
  <c r="T5" i="42"/>
  <c r="V7" i="51"/>
  <c r="R12" i="13"/>
  <c r="Q16" i="13"/>
  <c r="U36" i="10"/>
  <c r="V36" i="51"/>
  <c r="S4" i="13"/>
  <c r="S8" i="13"/>
  <c r="U50" i="10"/>
  <c r="T55" i="10"/>
  <c r="T12" i="56"/>
  <c r="T13" i="56"/>
  <c r="T15" i="56"/>
  <c r="U11" i="56"/>
  <c r="Q36" i="44"/>
  <c r="R32" i="44"/>
  <c r="U58" i="37"/>
  <c r="V58" i="50"/>
  <c r="R34" i="13"/>
  <c r="Q38" i="13"/>
  <c r="T60" i="25"/>
  <c r="T61" i="25"/>
  <c r="T63" i="25"/>
  <c r="U59" i="25"/>
  <c r="V29" i="37"/>
  <c r="W29" i="50"/>
  <c r="V23" i="59"/>
  <c r="V23" i="54"/>
  <c r="W23" i="52"/>
  <c r="V27" i="59"/>
  <c r="V27" i="54"/>
  <c r="W27" i="52"/>
  <c r="R15" i="44"/>
  <c r="Q19" i="44"/>
  <c r="Q35" i="13"/>
  <c r="R31" i="13"/>
  <c r="S74" i="10"/>
  <c r="T67" i="10"/>
  <c r="U67" i="51"/>
  <c r="V78" i="10"/>
  <c r="W78" i="51"/>
  <c r="U6" i="13"/>
  <c r="W52" i="10"/>
  <c r="V70" i="37"/>
  <c r="W70" i="50"/>
  <c r="V31" i="37"/>
  <c r="W31" i="50"/>
  <c r="U61" i="37"/>
  <c r="V61" i="50"/>
  <c r="V72" i="37"/>
  <c r="W72" i="50"/>
  <c r="S19" i="60"/>
  <c r="T15" i="60"/>
  <c r="V26" i="51"/>
  <c r="U26" i="10"/>
  <c r="V78" i="59"/>
  <c r="V78" i="54"/>
  <c r="W78" i="52"/>
  <c r="T71" i="59"/>
  <c r="T71" i="54"/>
  <c r="U71" i="52"/>
  <c r="U39" i="59"/>
  <c r="U39" i="54"/>
  <c r="V39" i="52"/>
  <c r="U6" i="37"/>
  <c r="U11" i="37"/>
  <c r="T4" i="7"/>
  <c r="U11" i="50"/>
  <c r="V6" i="50"/>
  <c r="U65" i="59"/>
  <c r="U65" i="54"/>
  <c r="V65" i="52"/>
  <c r="T68" i="10"/>
  <c r="U68" i="51"/>
  <c r="V52" i="59"/>
  <c r="U6" i="60"/>
  <c r="V52" i="54"/>
  <c r="U6" i="55"/>
  <c r="W52" i="52"/>
  <c r="V60" i="50"/>
  <c r="U60" i="37"/>
  <c r="T7" i="42"/>
  <c r="V9" i="51"/>
  <c r="T42" i="59"/>
  <c r="U69" i="37"/>
  <c r="V69" i="50"/>
  <c r="U25" i="50"/>
  <c r="U56" i="56"/>
  <c r="T57" i="56"/>
  <c r="T58" i="56"/>
  <c r="T60" i="56"/>
  <c r="R4" i="60"/>
  <c r="S55" i="59"/>
  <c r="V38" i="59"/>
  <c r="V38" i="54"/>
  <c r="W38" i="52"/>
  <c r="Q16" i="44"/>
  <c r="R12" i="44"/>
  <c r="U34" i="10"/>
  <c r="U42" i="10"/>
  <c r="V34" i="51"/>
  <c r="V42" i="51"/>
  <c r="U4" i="42"/>
  <c r="V11" i="51"/>
  <c r="W6" i="51"/>
  <c r="X81" i="59"/>
  <c r="X81" i="54"/>
  <c r="U55" i="37"/>
  <c r="V55" i="50"/>
  <c r="U64" i="50"/>
  <c r="U83" i="10"/>
  <c r="V83" i="51"/>
  <c r="W36" i="59"/>
  <c r="W36" i="54"/>
  <c r="X36" i="52"/>
  <c r="V56" i="50"/>
  <c r="U56" i="37"/>
  <c r="W28" i="51"/>
  <c r="V28" i="10"/>
  <c r="U11" i="20"/>
  <c r="T12" i="20"/>
  <c r="T13" i="20"/>
  <c r="T15" i="20"/>
  <c r="T71" i="10"/>
  <c r="U71" i="51"/>
  <c r="R33" i="13"/>
  <c r="Q37" i="13"/>
  <c r="W77" i="51"/>
  <c r="V77" i="10"/>
  <c r="V47" i="37"/>
  <c r="U6" i="44"/>
  <c r="W47" i="50"/>
  <c r="R18" i="60"/>
  <c r="S14" i="60"/>
  <c r="U38" i="10"/>
  <c r="V38" i="51"/>
  <c r="U80" i="59"/>
  <c r="U86" i="59"/>
  <c r="U80" i="54"/>
  <c r="U86" i="54"/>
  <c r="V80" i="52"/>
  <c r="V86" i="52"/>
  <c r="U86" i="52"/>
  <c r="V22" i="51"/>
  <c r="U22" i="10"/>
  <c r="U30" i="51"/>
  <c r="U44" i="51"/>
  <c r="S66" i="59"/>
  <c r="S66" i="54"/>
  <c r="T66" i="52"/>
  <c r="S74" i="52"/>
  <c r="S88" i="52"/>
  <c r="S93" i="52"/>
  <c r="W84" i="51"/>
  <c r="V84" i="10"/>
  <c r="U72" i="59"/>
  <c r="U72" i="54"/>
  <c r="V72" i="52"/>
  <c r="W48" i="50"/>
  <c r="V48" i="37"/>
  <c r="U7" i="44"/>
  <c r="T81" i="20"/>
  <c r="T82" i="20"/>
  <c r="T84" i="20"/>
  <c r="U80" i="20"/>
  <c r="Q38" i="55"/>
  <c r="R34" i="55"/>
  <c r="W7" i="37"/>
  <c r="V5" i="7"/>
  <c r="A5" i="7"/>
  <c r="X7" i="50"/>
  <c r="X7" i="37"/>
  <c r="W77" i="59"/>
  <c r="W77" i="54"/>
  <c r="X77" i="52"/>
  <c r="U40" i="10"/>
  <c r="V40" i="51"/>
  <c r="U5" i="13"/>
  <c r="W51" i="10"/>
  <c r="Q17" i="13"/>
  <c r="R13" i="13"/>
  <c r="U6" i="10"/>
  <c r="T11" i="10"/>
  <c r="T53" i="59"/>
  <c r="S7" i="60"/>
  <c r="T53" i="54"/>
  <c r="S7" i="55"/>
  <c r="U53" i="52"/>
  <c r="W82" i="59"/>
  <c r="W82" i="54"/>
  <c r="X82" i="52"/>
  <c r="R34" i="60"/>
  <c r="Q38" i="60"/>
  <c r="W21" i="10"/>
  <c r="X21" i="51"/>
  <c r="T25" i="59"/>
  <c r="T30" i="59"/>
  <c r="T44" i="59"/>
  <c r="T25" i="54"/>
  <c r="T30" i="54"/>
  <c r="T44" i="54"/>
  <c r="U25" i="52"/>
  <c r="U30" i="52"/>
  <c r="T30" i="52"/>
  <c r="T44" i="52"/>
  <c r="U7" i="7"/>
  <c r="V9" i="37"/>
  <c r="W9" i="50"/>
  <c r="Q18" i="13"/>
  <c r="R14" i="13"/>
  <c r="U6" i="42"/>
  <c r="W8" i="51"/>
  <c r="U32" i="37"/>
  <c r="V32" i="50"/>
  <c r="U6" i="59"/>
  <c r="U11" i="59"/>
  <c r="U6" i="54"/>
  <c r="U11" i="54"/>
  <c r="T4" i="53"/>
  <c r="U11" i="52"/>
  <c r="V6" i="52"/>
  <c r="V51" i="59"/>
  <c r="U5" i="60"/>
  <c r="V51" i="54"/>
  <c r="U5" i="55"/>
  <c r="W51" i="52"/>
  <c r="V35" i="10"/>
  <c r="W35" i="51"/>
  <c r="Q16" i="55"/>
  <c r="R12" i="55"/>
  <c r="V33" i="37"/>
  <c r="W33" i="50"/>
  <c r="W53" i="10"/>
  <c r="U7" i="13"/>
  <c r="V16" i="37"/>
  <c r="W16" i="50"/>
  <c r="X40" i="59"/>
  <c r="X40" i="54"/>
  <c r="V39" i="10"/>
  <c r="W39" i="51"/>
  <c r="T37" i="37"/>
  <c r="T72" i="10"/>
  <c r="U72" i="51"/>
  <c r="T64" i="37"/>
  <c r="T78" i="37"/>
  <c r="U28" i="59"/>
  <c r="U28" i="54"/>
  <c r="V28" i="52"/>
  <c r="V74" i="37"/>
  <c r="W74" i="50"/>
  <c r="Q19" i="55"/>
  <c r="R15" i="55"/>
  <c r="Q35" i="55"/>
  <c r="R31" i="55"/>
  <c r="V34" i="59"/>
  <c r="V34" i="54"/>
  <c r="W34" i="52"/>
  <c r="U67" i="37"/>
  <c r="V67" i="50"/>
  <c r="U76" i="50"/>
  <c r="U78" i="50"/>
  <c r="R32" i="55"/>
  <c r="Q36" i="55"/>
  <c r="U62" i="37"/>
  <c r="V62" i="50"/>
  <c r="Q17" i="55"/>
  <c r="R13" i="55"/>
  <c r="W80" i="10"/>
  <c r="X80" i="51"/>
  <c r="X80" i="10"/>
  <c r="W26" i="59"/>
  <c r="W26" i="54"/>
  <c r="X26" i="52"/>
  <c r="U57" i="37"/>
  <c r="V57" i="50"/>
  <c r="Q38" i="44"/>
  <c r="R34" i="44"/>
  <c r="S17" i="60"/>
  <c r="T13" i="60"/>
  <c r="U68" i="59"/>
  <c r="U68" i="54"/>
  <c r="V68" i="52"/>
  <c r="T30" i="10"/>
  <c r="S12" i="60"/>
  <c r="R16" i="60"/>
  <c r="V82" i="10"/>
  <c r="W82" i="51"/>
  <c r="R74" i="54"/>
  <c r="R88" i="54"/>
  <c r="R93" i="54"/>
  <c r="U73" i="37"/>
  <c r="V73" i="50"/>
  <c r="T69" i="10"/>
  <c r="U69" i="51"/>
  <c r="T68" i="61"/>
  <c r="T69" i="61"/>
  <c r="T71" i="61"/>
  <c r="U67" i="61"/>
  <c r="U19" i="37"/>
  <c r="V19" i="50"/>
  <c r="S67" i="59"/>
  <c r="S67" i="54"/>
  <c r="T67" i="52"/>
  <c r="W8" i="59"/>
  <c r="W8" i="54"/>
  <c r="V6" i="53"/>
  <c r="A6" i="53"/>
  <c r="X8" i="52"/>
  <c r="U71" i="37"/>
  <c r="V71" i="50"/>
  <c r="R31" i="44"/>
  <c r="Q35" i="44"/>
  <c r="U42" i="51"/>
  <c r="U79" i="10"/>
  <c r="U86" i="10"/>
  <c r="V79" i="51"/>
  <c r="R33" i="44"/>
  <c r="Q37" i="44"/>
  <c r="Q19" i="13"/>
  <c r="R15" i="13"/>
  <c r="U35" i="59"/>
  <c r="U42" i="59"/>
  <c r="U35" i="54"/>
  <c r="U42" i="54"/>
  <c r="V35" i="52"/>
  <c r="U42" i="52"/>
  <c r="Q35" i="60"/>
  <c r="R31" i="60"/>
  <c r="V79" i="59"/>
  <c r="V79" i="54"/>
  <c r="W79" i="52"/>
  <c r="W37" i="59"/>
  <c r="W37" i="54"/>
  <c r="X37" i="52"/>
  <c r="V35" i="37"/>
  <c r="W35" i="50"/>
  <c r="T50" i="59"/>
  <c r="T50" i="54"/>
  <c r="T55" i="52"/>
  <c r="U50" i="52"/>
  <c r="T70" i="10"/>
  <c r="U70" i="51"/>
  <c r="U55" i="51"/>
  <c r="V50" i="51"/>
  <c r="W45" i="50"/>
  <c r="V45" i="37"/>
  <c r="V50" i="50"/>
  <c r="V68" i="37"/>
  <c r="W68" i="50"/>
  <c r="S88" i="10"/>
  <c r="S93" i="10"/>
  <c r="P36" i="13"/>
  <c r="Q32" i="13"/>
  <c r="T76" i="37"/>
  <c r="T66" i="10"/>
  <c r="U66" i="51"/>
  <c r="T70" i="59"/>
  <c r="T70" i="54"/>
  <c r="U70" i="52"/>
  <c r="Q37" i="55"/>
  <c r="R33" i="55"/>
  <c r="U86" i="51"/>
  <c r="R13" i="44"/>
  <c r="Q17" i="44"/>
  <c r="T65" i="10"/>
  <c r="U65" i="51"/>
  <c r="T74" i="51"/>
  <c r="T88" i="51"/>
  <c r="T93" i="51"/>
  <c r="R74" i="59"/>
  <c r="R88" i="59"/>
  <c r="R93" i="59"/>
  <c r="U59" i="37"/>
  <c r="V59" i="50"/>
  <c r="U84" i="59"/>
  <c r="U84" i="54"/>
  <c r="V84" i="52"/>
  <c r="W33" i="59"/>
  <c r="W33" i="54"/>
  <c r="X33" i="52"/>
  <c r="U27" i="10"/>
  <c r="V27" i="51"/>
  <c r="T74" i="10"/>
  <c r="U18" i="37"/>
  <c r="V18" i="50"/>
  <c r="V23" i="51"/>
  <c r="U23" i="10"/>
  <c r="U30" i="10"/>
  <c r="U20" i="37"/>
  <c r="V20" i="50"/>
  <c r="U50" i="37"/>
  <c r="T83" i="37"/>
  <c r="W46" i="50"/>
  <c r="V46" i="37"/>
  <c r="U5" i="44"/>
  <c r="U70" i="10"/>
  <c r="V70" i="51"/>
  <c r="S4" i="55"/>
  <c r="T55" i="54"/>
  <c r="R35" i="60"/>
  <c r="S31" i="60"/>
  <c r="R19" i="13"/>
  <c r="S15" i="13"/>
  <c r="W79" i="51"/>
  <c r="V79" i="10"/>
  <c r="R35" i="44"/>
  <c r="S31" i="44"/>
  <c r="A24" i="53"/>
  <c r="A42" i="53"/>
  <c r="R38" i="44"/>
  <c r="S34" i="44"/>
  <c r="R36" i="55"/>
  <c r="S32" i="55"/>
  <c r="S31" i="55"/>
  <c r="R35" i="55"/>
  <c r="W74" i="37"/>
  <c r="X74" i="50"/>
  <c r="X74" i="37"/>
  <c r="W39" i="10"/>
  <c r="X39" i="51"/>
  <c r="X39" i="10"/>
  <c r="R16" i="55"/>
  <c r="S12" i="55"/>
  <c r="V6" i="59"/>
  <c r="V11" i="59"/>
  <c r="V6" i="54"/>
  <c r="V11" i="54"/>
  <c r="U4" i="53"/>
  <c r="V11" i="52"/>
  <c r="W6" i="52"/>
  <c r="V7" i="7"/>
  <c r="A7" i="7"/>
  <c r="W9" i="37"/>
  <c r="X9" i="50"/>
  <c r="X9" i="37"/>
  <c r="U25" i="59"/>
  <c r="U30" i="59"/>
  <c r="U44" i="59"/>
  <c r="U25" i="54"/>
  <c r="U30" i="54"/>
  <c r="V25" i="52"/>
  <c r="X21" i="10"/>
  <c r="S34" i="60"/>
  <c r="R38" i="60"/>
  <c r="X82" i="59"/>
  <c r="X82" i="54"/>
  <c r="V6" i="10"/>
  <c r="U11" i="10"/>
  <c r="V5" i="13"/>
  <c r="A5" i="13"/>
  <c r="X51" i="10"/>
  <c r="R38" i="55"/>
  <c r="S34" i="55"/>
  <c r="T66" i="59"/>
  <c r="T66" i="54"/>
  <c r="U66" i="52"/>
  <c r="T74" i="52"/>
  <c r="V56" i="37"/>
  <c r="W56" i="50"/>
  <c r="W83" i="51"/>
  <c r="V83" i="10"/>
  <c r="U64" i="37"/>
  <c r="S12" i="44"/>
  <c r="R16" i="44"/>
  <c r="U57" i="56"/>
  <c r="U58" i="56"/>
  <c r="U60" i="56"/>
  <c r="V56" i="56"/>
  <c r="U7" i="42"/>
  <c r="W9" i="51"/>
  <c r="W52" i="59"/>
  <c r="V6" i="60"/>
  <c r="A6" i="60"/>
  <c r="W52" i="54"/>
  <c r="V6" i="55"/>
  <c r="A6" i="55"/>
  <c r="X52" i="52"/>
  <c r="W70" i="37"/>
  <c r="X70" i="50"/>
  <c r="X70" i="37"/>
  <c r="W78" i="10"/>
  <c r="X78" i="51"/>
  <c r="X78" i="10"/>
  <c r="V36" i="10"/>
  <c r="W36" i="51"/>
  <c r="U5" i="42"/>
  <c r="W7" i="51"/>
  <c r="V23" i="37"/>
  <c r="W23" i="50"/>
  <c r="V34" i="37"/>
  <c r="W34" i="50"/>
  <c r="W24" i="10"/>
  <c r="X24" i="51"/>
  <c r="X24" i="10"/>
  <c r="V11" i="25"/>
  <c r="U12" i="25"/>
  <c r="U13" i="25"/>
  <c r="U15" i="25"/>
  <c r="V84" i="59"/>
  <c r="V84" i="54"/>
  <c r="W84" i="52"/>
  <c r="X33" i="59"/>
  <c r="X33" i="54"/>
  <c r="S33" i="55"/>
  <c r="R37" i="55"/>
  <c r="W68" i="37"/>
  <c r="X68" i="50"/>
  <c r="X68" i="37"/>
  <c r="U66" i="10"/>
  <c r="V66" i="51"/>
  <c r="R32" i="13"/>
  <c r="Q36" i="13"/>
  <c r="W45" i="37"/>
  <c r="W50" i="50"/>
  <c r="X45" i="50"/>
  <c r="X45" i="37"/>
  <c r="S4" i="60"/>
  <c r="T55" i="59"/>
  <c r="X37" i="59"/>
  <c r="X37" i="54"/>
  <c r="W79" i="59"/>
  <c r="W79" i="54"/>
  <c r="X79" i="52"/>
  <c r="V35" i="59"/>
  <c r="V42" i="59"/>
  <c r="V35" i="54"/>
  <c r="V42" i="54"/>
  <c r="W35" i="52"/>
  <c r="V71" i="37"/>
  <c r="W71" i="50"/>
  <c r="V19" i="37"/>
  <c r="W19" i="50"/>
  <c r="U69" i="10"/>
  <c r="V69" i="51"/>
  <c r="S16" i="60"/>
  <c r="T12" i="60"/>
  <c r="X26" i="59"/>
  <c r="X26" i="54"/>
  <c r="V62" i="37"/>
  <c r="W62" i="50"/>
  <c r="W34" i="59"/>
  <c r="W34" i="54"/>
  <c r="X34" i="52"/>
  <c r="V25" i="50"/>
  <c r="V7" i="13"/>
  <c r="A7" i="13"/>
  <c r="X53" i="10"/>
  <c r="W51" i="59"/>
  <c r="V5" i="60"/>
  <c r="A5" i="60"/>
  <c r="W51" i="54"/>
  <c r="V5" i="55"/>
  <c r="A5" i="55"/>
  <c r="X51" i="52"/>
  <c r="U44" i="52"/>
  <c r="V32" i="37"/>
  <c r="W32" i="50"/>
  <c r="R17" i="13"/>
  <c r="S13" i="13"/>
  <c r="X77" i="59"/>
  <c r="X77" i="54"/>
  <c r="W48" i="37"/>
  <c r="V7" i="44"/>
  <c r="A7" i="44"/>
  <c r="X48" i="50"/>
  <c r="X48" i="37"/>
  <c r="S74" i="54"/>
  <c r="S88" i="54"/>
  <c r="S93" i="54"/>
  <c r="V22" i="10"/>
  <c r="W22" i="51"/>
  <c r="V30" i="51"/>
  <c r="V44" i="51"/>
  <c r="S18" i="60"/>
  <c r="T14" i="60"/>
  <c r="V86" i="10"/>
  <c r="R37" i="13"/>
  <c r="S33" i="13"/>
  <c r="W28" i="10"/>
  <c r="X28" i="51"/>
  <c r="X28" i="10"/>
  <c r="X36" i="59"/>
  <c r="X36" i="54"/>
  <c r="V69" i="37"/>
  <c r="W69" i="50"/>
  <c r="W78" i="59"/>
  <c r="W78" i="54"/>
  <c r="X78" i="52"/>
  <c r="V26" i="10"/>
  <c r="W26" i="51"/>
  <c r="W72" i="37"/>
  <c r="X72" i="50"/>
  <c r="X72" i="37"/>
  <c r="W31" i="37"/>
  <c r="X31" i="50"/>
  <c r="X31" i="37"/>
  <c r="S15" i="44"/>
  <c r="R19" i="44"/>
  <c r="W23" i="59"/>
  <c r="W23" i="54"/>
  <c r="X23" i="52"/>
  <c r="W29" i="37"/>
  <c r="X29" i="50"/>
  <c r="X29" i="37"/>
  <c r="R36" i="44"/>
  <c r="S32" i="44"/>
  <c r="T88" i="10"/>
  <c r="R32" i="60"/>
  <c r="Q36" i="60"/>
  <c r="U37" i="37"/>
  <c r="V30" i="37"/>
  <c r="W30" i="50"/>
  <c r="V11" i="61"/>
  <c r="U12" i="61"/>
  <c r="U13" i="61"/>
  <c r="U15" i="61"/>
  <c r="X7" i="59"/>
  <c r="X7" i="54"/>
  <c r="W9" i="59"/>
  <c r="W9" i="54"/>
  <c r="V7" i="53"/>
  <c r="A7" i="53"/>
  <c r="X9" i="52"/>
  <c r="V24" i="59"/>
  <c r="V24" i="54"/>
  <c r="W24" i="52"/>
  <c r="U4" i="44"/>
  <c r="V50" i="37"/>
  <c r="S13" i="44"/>
  <c r="R17" i="44"/>
  <c r="V59" i="37"/>
  <c r="W59" i="50"/>
  <c r="U65" i="10"/>
  <c r="U74" i="51"/>
  <c r="V65" i="51"/>
  <c r="U70" i="59"/>
  <c r="U70" i="54"/>
  <c r="V70" i="52"/>
  <c r="W50" i="51"/>
  <c r="V55" i="51"/>
  <c r="U50" i="59"/>
  <c r="U50" i="54"/>
  <c r="U55" i="52"/>
  <c r="V50" i="52"/>
  <c r="R37" i="44"/>
  <c r="S33" i="44"/>
  <c r="T67" i="59"/>
  <c r="T67" i="54"/>
  <c r="U67" i="52"/>
  <c r="W82" i="10"/>
  <c r="X82" i="51"/>
  <c r="X82" i="10"/>
  <c r="U13" i="60"/>
  <c r="T17" i="60"/>
  <c r="V57" i="37"/>
  <c r="W57" i="50"/>
  <c r="V67" i="37"/>
  <c r="W67" i="50"/>
  <c r="V76" i="50"/>
  <c r="R19" i="55"/>
  <c r="S15" i="55"/>
  <c r="V28" i="59"/>
  <c r="V28" i="54"/>
  <c r="W28" i="52"/>
  <c r="W16" i="37"/>
  <c r="X16" i="50"/>
  <c r="W33" i="37"/>
  <c r="X33" i="50"/>
  <c r="X33" i="37"/>
  <c r="W35" i="10"/>
  <c r="X35" i="51"/>
  <c r="X35" i="10"/>
  <c r="R18" i="13"/>
  <c r="S14" i="13"/>
  <c r="V40" i="10"/>
  <c r="W40" i="51"/>
  <c r="A23" i="7"/>
  <c r="A41" i="7"/>
  <c r="V80" i="20"/>
  <c r="U81" i="20"/>
  <c r="U82" i="20"/>
  <c r="U84" i="20"/>
  <c r="V72" i="59"/>
  <c r="V72" i="54"/>
  <c r="W72" i="52"/>
  <c r="W84" i="10"/>
  <c r="X84" i="51"/>
  <c r="X84" i="10"/>
  <c r="S74" i="59"/>
  <c r="S88" i="59"/>
  <c r="S93" i="59"/>
  <c r="V86" i="51"/>
  <c r="U71" i="10"/>
  <c r="V71" i="51"/>
  <c r="U12" i="20"/>
  <c r="U13" i="20"/>
  <c r="U15" i="20"/>
  <c r="V11" i="20"/>
  <c r="W34" i="51"/>
  <c r="V34" i="10"/>
  <c r="V42" i="10"/>
  <c r="W38" i="59"/>
  <c r="W38" i="54"/>
  <c r="X38" i="52"/>
  <c r="V6" i="37"/>
  <c r="V11" i="37"/>
  <c r="U4" i="7"/>
  <c r="V11" i="50"/>
  <c r="W6" i="50"/>
  <c r="V39" i="59"/>
  <c r="V39" i="54"/>
  <c r="W39" i="52"/>
  <c r="U71" i="59"/>
  <c r="U71" i="54"/>
  <c r="V71" i="52"/>
  <c r="U15" i="60"/>
  <c r="T19" i="60"/>
  <c r="V6" i="13"/>
  <c r="A6" i="13"/>
  <c r="X52" i="10"/>
  <c r="S31" i="13"/>
  <c r="R35" i="13"/>
  <c r="W27" i="59"/>
  <c r="W27" i="54"/>
  <c r="X27" i="52"/>
  <c r="R38" i="13"/>
  <c r="S34" i="13"/>
  <c r="T4" i="13"/>
  <c r="T8" i="13"/>
  <c r="U55" i="10"/>
  <c r="V50" i="10"/>
  <c r="V17" i="37"/>
  <c r="W17" i="50"/>
  <c r="W22" i="37"/>
  <c r="X22" i="50"/>
  <c r="X22" i="37"/>
  <c r="W83" i="59"/>
  <c r="W83" i="54"/>
  <c r="X83" i="52"/>
  <c r="W22" i="59"/>
  <c r="W22" i="54"/>
  <c r="X22" i="52"/>
  <c r="W37" i="10"/>
  <c r="X37" i="51"/>
  <c r="X37" i="10"/>
  <c r="S14" i="55"/>
  <c r="R18" i="55"/>
  <c r="W81" i="10"/>
  <c r="X81" i="51"/>
  <c r="X81" i="10"/>
  <c r="V6" i="7"/>
  <c r="A6" i="7"/>
  <c r="W8" i="37"/>
  <c r="X8" i="50"/>
  <c r="X8" i="37"/>
  <c r="U88" i="51"/>
  <c r="U93" i="51"/>
  <c r="T88" i="52"/>
  <c r="T93" i="52"/>
  <c r="W35" i="37"/>
  <c r="X35" i="50"/>
  <c r="X35" i="37"/>
  <c r="X8" i="59"/>
  <c r="X8" i="54"/>
  <c r="V42" i="52"/>
  <c r="V67" i="61"/>
  <c r="U68" i="61"/>
  <c r="U69" i="61"/>
  <c r="U71" i="61"/>
  <c r="V73" i="37"/>
  <c r="W73" i="50"/>
  <c r="V68" i="59"/>
  <c r="V68" i="54"/>
  <c r="W68" i="52"/>
  <c r="R17" i="55"/>
  <c r="S13" i="55"/>
  <c r="U76" i="37"/>
  <c r="U78" i="37"/>
  <c r="U72" i="10"/>
  <c r="V72" i="51"/>
  <c r="U44" i="54"/>
  <c r="V6" i="42"/>
  <c r="A6" i="42"/>
  <c r="X8" i="51"/>
  <c r="U53" i="59"/>
  <c r="T7" i="60"/>
  <c r="U53" i="54"/>
  <c r="T7" i="55"/>
  <c r="V53" i="52"/>
  <c r="T44" i="10"/>
  <c r="V80" i="59"/>
  <c r="V86" i="59"/>
  <c r="V80" i="54"/>
  <c r="V86" i="54"/>
  <c r="W80" i="52"/>
  <c r="W86" i="52"/>
  <c r="W38" i="51"/>
  <c r="V38" i="10"/>
  <c r="W47" i="37"/>
  <c r="V6" i="44"/>
  <c r="A6" i="44"/>
  <c r="X47" i="50"/>
  <c r="X47" i="37"/>
  <c r="W77" i="10"/>
  <c r="W86" i="51"/>
  <c r="X77" i="51"/>
  <c r="V55" i="37"/>
  <c r="W55" i="50"/>
  <c r="V64" i="50"/>
  <c r="V78" i="50"/>
  <c r="V4" i="42"/>
  <c r="A4" i="42"/>
  <c r="W11" i="51"/>
  <c r="X6" i="51"/>
  <c r="V60" i="37"/>
  <c r="W60" i="50"/>
  <c r="U68" i="10"/>
  <c r="V68" i="51"/>
  <c r="V65" i="59"/>
  <c r="V65" i="54"/>
  <c r="W65" i="52"/>
  <c r="U39" i="50"/>
  <c r="U83" i="50"/>
  <c r="V61" i="37"/>
  <c r="W61" i="50"/>
  <c r="U67" i="10"/>
  <c r="V67" i="51"/>
  <c r="V59" i="25"/>
  <c r="U60" i="25"/>
  <c r="U61" i="25"/>
  <c r="U63" i="25"/>
  <c r="V58" i="37"/>
  <c r="W58" i="50"/>
  <c r="V11" i="56"/>
  <c r="U12" i="56"/>
  <c r="U13" i="56"/>
  <c r="U15" i="56"/>
  <c r="S12" i="13"/>
  <c r="R16" i="13"/>
  <c r="V28" i="37"/>
  <c r="V37" i="37"/>
  <c r="W28" i="50"/>
  <c r="V37" i="50"/>
  <c r="S14" i="44"/>
  <c r="R18" i="44"/>
  <c r="R37" i="60"/>
  <c r="S33" i="60"/>
  <c r="V21" i="37"/>
  <c r="W21" i="50"/>
  <c r="T69" i="59"/>
  <c r="T69" i="54"/>
  <c r="U69" i="52"/>
  <c r="W33" i="10"/>
  <c r="W42" i="51"/>
  <c r="X33" i="51"/>
  <c r="A23" i="53"/>
  <c r="A41" i="53"/>
  <c r="V25" i="37"/>
  <c r="V39" i="37"/>
  <c r="U25" i="37"/>
  <c r="U39" i="37"/>
  <c r="U83" i="37"/>
  <c r="U44" i="10"/>
  <c r="V23" i="10"/>
  <c r="W23" i="51"/>
  <c r="V27" i="10"/>
  <c r="W27" i="51"/>
  <c r="V20" i="37"/>
  <c r="W20" i="50"/>
  <c r="V18" i="37"/>
  <c r="W18" i="50"/>
  <c r="W25" i="50"/>
  <c r="W46" i="37"/>
  <c r="V5" i="44"/>
  <c r="A5" i="44"/>
  <c r="X46" i="50"/>
  <c r="X46" i="37"/>
  <c r="S37" i="60"/>
  <c r="T33" i="60"/>
  <c r="T14" i="44"/>
  <c r="S18" i="44"/>
  <c r="W58" i="37"/>
  <c r="X58" i="50"/>
  <c r="X58" i="37"/>
  <c r="W60" i="37"/>
  <c r="X60" i="50"/>
  <c r="X60" i="37"/>
  <c r="A22" i="42"/>
  <c r="A8" i="42"/>
  <c r="A40" i="42"/>
  <c r="X77" i="10"/>
  <c r="V53" i="59"/>
  <c r="U7" i="60"/>
  <c r="V53" i="54"/>
  <c r="U7" i="55"/>
  <c r="W53" i="52"/>
  <c r="V72" i="10"/>
  <c r="W72" i="51"/>
  <c r="S17" i="55"/>
  <c r="T13" i="55"/>
  <c r="W67" i="61"/>
  <c r="V68" i="61"/>
  <c r="V69" i="61"/>
  <c r="V71" i="61"/>
  <c r="V71" i="59"/>
  <c r="V71" i="54"/>
  <c r="W71" i="52"/>
  <c r="W67" i="37"/>
  <c r="W76" i="50"/>
  <c r="X67" i="50"/>
  <c r="U67" i="59"/>
  <c r="U67" i="54"/>
  <c r="V67" i="52"/>
  <c r="T4" i="60"/>
  <c r="U55" i="59"/>
  <c r="V70" i="59"/>
  <c r="V70" i="54"/>
  <c r="W70" i="52"/>
  <c r="X9" i="59"/>
  <c r="X9" i="54"/>
  <c r="W11" i="61"/>
  <c r="V12" i="61"/>
  <c r="V13" i="61"/>
  <c r="V15" i="61"/>
  <c r="X23" i="59"/>
  <c r="X23" i="54"/>
  <c r="S19" i="44"/>
  <c r="T15" i="44"/>
  <c r="W69" i="37"/>
  <c r="X69" i="50"/>
  <c r="X69" i="37"/>
  <c r="X51" i="59"/>
  <c r="X51" i="54"/>
  <c r="B75" i="13"/>
  <c r="W35" i="59"/>
  <c r="W42" i="59"/>
  <c r="W35" i="54"/>
  <c r="X35" i="52"/>
  <c r="W42" i="52"/>
  <c r="X79" i="59"/>
  <c r="X79" i="54"/>
  <c r="X50" i="50"/>
  <c r="V66" i="10"/>
  <c r="W66" i="51"/>
  <c r="S37" i="55"/>
  <c r="T33" i="55"/>
  <c r="W84" i="59"/>
  <c r="W84" i="54"/>
  <c r="X84" i="52"/>
  <c r="V12" i="25"/>
  <c r="V13" i="25"/>
  <c r="V15" i="25"/>
  <c r="W11" i="25"/>
  <c r="V5" i="42"/>
  <c r="A5" i="42"/>
  <c r="X7" i="51"/>
  <c r="V7" i="42"/>
  <c r="A7" i="42"/>
  <c r="X9" i="51"/>
  <c r="T74" i="59"/>
  <c r="T88" i="59"/>
  <c r="T93" i="59"/>
  <c r="S38" i="44"/>
  <c r="T34" i="44"/>
  <c r="T31" i="44"/>
  <c r="S35" i="44"/>
  <c r="S19" i="13"/>
  <c r="T15" i="13"/>
  <c r="S16" i="13"/>
  <c r="T12" i="13"/>
  <c r="V67" i="10"/>
  <c r="W67" i="51"/>
  <c r="A24" i="42"/>
  <c r="A42" i="42"/>
  <c r="W73" i="37"/>
  <c r="X73" i="50"/>
  <c r="X73" i="37"/>
  <c r="X83" i="59"/>
  <c r="X83" i="54"/>
  <c r="U4" i="13"/>
  <c r="U8" i="13"/>
  <c r="W50" i="10"/>
  <c r="V55" i="10"/>
  <c r="T34" i="13"/>
  <c r="S38" i="13"/>
  <c r="B74" i="13"/>
  <c r="V71" i="10"/>
  <c r="W71" i="51"/>
  <c r="X16" i="37"/>
  <c r="S19" i="55"/>
  <c r="T15" i="55"/>
  <c r="V76" i="37"/>
  <c r="U17" i="60"/>
  <c r="V13" i="60"/>
  <c r="V50" i="59"/>
  <c r="V50" i="54"/>
  <c r="V55" i="52"/>
  <c r="W50" i="52"/>
  <c r="U74" i="10"/>
  <c r="U88" i="10"/>
  <c r="U93" i="10"/>
  <c r="W24" i="59"/>
  <c r="W24" i="54"/>
  <c r="X24" i="52"/>
  <c r="A25" i="53"/>
  <c r="A43" i="53"/>
  <c r="W30" i="37"/>
  <c r="X30" i="50"/>
  <c r="X30" i="37"/>
  <c r="S32" i="60"/>
  <c r="R36" i="60"/>
  <c r="W26" i="10"/>
  <c r="X26" i="51"/>
  <c r="X26" i="10"/>
  <c r="W22" i="10"/>
  <c r="X22" i="51"/>
  <c r="W30" i="51"/>
  <c r="W32" i="37"/>
  <c r="X32" i="50"/>
  <c r="X32" i="37"/>
  <c r="B73" i="55"/>
  <c r="V69" i="10"/>
  <c r="W69" i="51"/>
  <c r="W71" i="37"/>
  <c r="X71" i="50"/>
  <c r="X71" i="37"/>
  <c r="V4" i="44"/>
  <c r="A4" i="44"/>
  <c r="W34" i="37"/>
  <c r="X34" i="50"/>
  <c r="X34" i="37"/>
  <c r="W23" i="37"/>
  <c r="X23" i="50"/>
  <c r="X23" i="37"/>
  <c r="X52" i="59"/>
  <c r="X52" i="54"/>
  <c r="T12" i="44"/>
  <c r="S16" i="44"/>
  <c r="W83" i="10"/>
  <c r="X83" i="51"/>
  <c r="X83" i="10"/>
  <c r="S38" i="55"/>
  <c r="T34" i="55"/>
  <c r="B73" i="13"/>
  <c r="W6" i="59"/>
  <c r="W11" i="59"/>
  <c r="W6" i="54"/>
  <c r="W11" i="54"/>
  <c r="V4" i="53"/>
  <c r="A4" i="53"/>
  <c r="W11" i="52"/>
  <c r="X6" i="52"/>
  <c r="S35" i="55"/>
  <c r="T31" i="55"/>
  <c r="W21" i="37"/>
  <c r="X21" i="50"/>
  <c r="X21" i="37"/>
  <c r="W28" i="37"/>
  <c r="W37" i="37"/>
  <c r="W37" i="50"/>
  <c r="X28" i="50"/>
  <c r="V68" i="10"/>
  <c r="W68" i="51"/>
  <c r="W55" i="37"/>
  <c r="W64" i="50"/>
  <c r="W78" i="50"/>
  <c r="X55" i="50"/>
  <c r="W38" i="10"/>
  <c r="X38" i="51"/>
  <c r="X38" i="10"/>
  <c r="W68" i="59"/>
  <c r="W68" i="54"/>
  <c r="X68" i="52"/>
  <c r="A24" i="7"/>
  <c r="A42" i="7"/>
  <c r="T14" i="55"/>
  <c r="S18" i="55"/>
  <c r="X22" i="59"/>
  <c r="X22" i="54"/>
  <c r="V4" i="7"/>
  <c r="A4" i="7"/>
  <c r="W6" i="37"/>
  <c r="W11" i="37"/>
  <c r="W11" i="50"/>
  <c r="X6" i="50"/>
  <c r="X6" i="37"/>
  <c r="X38" i="59"/>
  <c r="X38" i="54"/>
  <c r="W34" i="10"/>
  <c r="W42" i="10"/>
  <c r="X34" i="51"/>
  <c r="X34" i="10"/>
  <c r="W28" i="59"/>
  <c r="W28" i="54"/>
  <c r="X28" i="52"/>
  <c r="W57" i="37"/>
  <c r="X57" i="50"/>
  <c r="X57" i="37"/>
  <c r="W55" i="51"/>
  <c r="X50" i="51"/>
  <c r="W59" i="37"/>
  <c r="X59" i="50"/>
  <c r="X59" i="37"/>
  <c r="S17" i="44"/>
  <c r="T13" i="44"/>
  <c r="T93" i="10"/>
  <c r="T18" i="60"/>
  <c r="U14" i="60"/>
  <c r="V30" i="10"/>
  <c r="S17" i="13"/>
  <c r="T13" i="13"/>
  <c r="B73" i="60"/>
  <c r="W62" i="37"/>
  <c r="X62" i="50"/>
  <c r="X62" i="37"/>
  <c r="W36" i="10"/>
  <c r="X36" i="51"/>
  <c r="X36" i="10"/>
  <c r="B74" i="55"/>
  <c r="W56" i="56"/>
  <c r="V57" i="56"/>
  <c r="V58" i="56"/>
  <c r="V60" i="56"/>
  <c r="W56" i="37"/>
  <c r="X56" i="50"/>
  <c r="X56" i="37"/>
  <c r="U66" i="59"/>
  <c r="U66" i="54"/>
  <c r="V66" i="52"/>
  <c r="U74" i="52"/>
  <c r="U88" i="52"/>
  <c r="U93" i="52"/>
  <c r="V25" i="59"/>
  <c r="V30" i="59"/>
  <c r="V44" i="59"/>
  <c r="V25" i="54"/>
  <c r="V30" i="54"/>
  <c r="V44" i="54"/>
  <c r="W25" i="52"/>
  <c r="V30" i="52"/>
  <c r="V44" i="52"/>
  <c r="T12" i="55"/>
  <c r="S16" i="55"/>
  <c r="T32" i="55"/>
  <c r="S36" i="55"/>
  <c r="S35" i="60"/>
  <c r="T31" i="60"/>
  <c r="V70" i="10"/>
  <c r="W70" i="51"/>
  <c r="X33" i="10"/>
  <c r="X42" i="10"/>
  <c r="U69" i="59"/>
  <c r="U69" i="54"/>
  <c r="V69" i="52"/>
  <c r="V12" i="56"/>
  <c r="V13" i="56"/>
  <c r="V15" i="56"/>
  <c r="W11" i="56"/>
  <c r="W59" i="25"/>
  <c r="V60" i="25"/>
  <c r="V61" i="25"/>
  <c r="V63" i="25"/>
  <c r="W61" i="37"/>
  <c r="X61" i="50"/>
  <c r="X61" i="37"/>
  <c r="W65" i="59"/>
  <c r="W65" i="54"/>
  <c r="X65" i="52"/>
  <c r="W44" i="51"/>
  <c r="X11" i="51"/>
  <c r="V64" i="37"/>
  <c r="W80" i="59"/>
  <c r="W86" i="59"/>
  <c r="W80" i="54"/>
  <c r="W86" i="54"/>
  <c r="X80" i="52"/>
  <c r="W17" i="37"/>
  <c r="X17" i="50"/>
  <c r="X17" i="37"/>
  <c r="X27" i="59"/>
  <c r="X27" i="54"/>
  <c r="T31" i="13"/>
  <c r="S35" i="13"/>
  <c r="U19" i="60"/>
  <c r="V15" i="60"/>
  <c r="W39" i="59"/>
  <c r="W39" i="54"/>
  <c r="X39" i="52"/>
  <c r="V39" i="50"/>
  <c r="V83" i="50"/>
  <c r="W11" i="20"/>
  <c r="V12" i="20"/>
  <c r="V13" i="20"/>
  <c r="V15" i="20"/>
  <c r="W72" i="59"/>
  <c r="W72" i="54"/>
  <c r="X72" i="52"/>
  <c r="W80" i="20"/>
  <c r="V81" i="20"/>
  <c r="V82" i="20"/>
  <c r="V84" i="20"/>
  <c r="W40" i="10"/>
  <c r="X40" i="51"/>
  <c r="X40" i="10"/>
  <c r="S18" i="13"/>
  <c r="T14" i="13"/>
  <c r="T33" i="44"/>
  <c r="S37" i="44"/>
  <c r="T4" i="55"/>
  <c r="U55" i="54"/>
  <c r="V65" i="10"/>
  <c r="W65" i="51"/>
  <c r="V74" i="51"/>
  <c r="V88" i="51"/>
  <c r="V93" i="51"/>
  <c r="V78" i="37"/>
  <c r="S36" i="44"/>
  <c r="T32" i="44"/>
  <c r="X78" i="59"/>
  <c r="X78" i="54"/>
  <c r="T33" i="13"/>
  <c r="S37" i="13"/>
  <c r="X86" i="52"/>
  <c r="X34" i="59"/>
  <c r="X34" i="54"/>
  <c r="T16" i="60"/>
  <c r="U12" i="60"/>
  <c r="W19" i="37"/>
  <c r="X19" i="50"/>
  <c r="X19" i="37"/>
  <c r="R36" i="13"/>
  <c r="S32" i="13"/>
  <c r="B74" i="60"/>
  <c r="T74" i="54"/>
  <c r="T88" i="54"/>
  <c r="T93" i="54"/>
  <c r="V11" i="10"/>
  <c r="V44" i="10"/>
  <c r="W6" i="10"/>
  <c r="T34" i="60"/>
  <c r="S38" i="60"/>
  <c r="A25" i="7"/>
  <c r="A43" i="7"/>
  <c r="W79" i="10"/>
  <c r="W86" i="10"/>
  <c r="X79" i="51"/>
  <c r="X79" i="10"/>
  <c r="W50" i="37"/>
  <c r="W20" i="37"/>
  <c r="X20" i="50"/>
  <c r="X20" i="37"/>
  <c r="X23" i="51"/>
  <c r="X23" i="10"/>
  <c r="W23" i="10"/>
  <c r="W18" i="37"/>
  <c r="X18" i="50"/>
  <c r="X18" i="37"/>
  <c r="W27" i="10"/>
  <c r="X27" i="51"/>
  <c r="X27" i="10"/>
  <c r="W25" i="37"/>
  <c r="V83" i="37"/>
  <c r="U74" i="54"/>
  <c r="U88" i="54"/>
  <c r="U93" i="54"/>
  <c r="X80" i="59"/>
  <c r="X80" i="54"/>
  <c r="X86" i="54"/>
  <c r="U12" i="55"/>
  <c r="T16" i="55"/>
  <c r="U4" i="60"/>
  <c r="V55" i="59"/>
  <c r="W71" i="10"/>
  <c r="X71" i="51"/>
  <c r="X71" i="10"/>
  <c r="T16" i="13"/>
  <c r="U12" i="13"/>
  <c r="X35" i="59"/>
  <c r="X35" i="54"/>
  <c r="X42" i="54"/>
  <c r="T19" i="44"/>
  <c r="U15" i="44"/>
  <c r="V67" i="59"/>
  <c r="V67" i="54"/>
  <c r="W67" i="52"/>
  <c r="T17" i="55"/>
  <c r="U13" i="55"/>
  <c r="W53" i="59"/>
  <c r="V7" i="60"/>
  <c r="A7" i="60"/>
  <c r="W53" i="54"/>
  <c r="V7" i="55"/>
  <c r="A7" i="55"/>
  <c r="X53" i="52"/>
  <c r="A26" i="42"/>
  <c r="A44" i="42"/>
  <c r="U14" i="44"/>
  <c r="T18" i="44"/>
  <c r="T32" i="13"/>
  <c r="S36" i="13"/>
  <c r="X39" i="59"/>
  <c r="X39" i="54"/>
  <c r="X84" i="59"/>
  <c r="X86" i="59"/>
  <c r="X84" i="54"/>
  <c r="T36" i="44"/>
  <c r="U32" i="44"/>
  <c r="W74" i="51"/>
  <c r="W65" i="10"/>
  <c r="X65" i="51"/>
  <c r="X80" i="20"/>
  <c r="X81" i="20"/>
  <c r="W81" i="20"/>
  <c r="W82" i="20"/>
  <c r="W84" i="20"/>
  <c r="W60" i="25"/>
  <c r="W61" i="25"/>
  <c r="W63" i="25"/>
  <c r="X59" i="25"/>
  <c r="X60" i="25"/>
  <c r="W70" i="10"/>
  <c r="X70" i="51"/>
  <c r="X70" i="10"/>
  <c r="V66" i="59"/>
  <c r="V66" i="54"/>
  <c r="W66" i="52"/>
  <c r="V74" i="52"/>
  <c r="A22" i="7"/>
  <c r="A8" i="7"/>
  <c r="A40" i="7"/>
  <c r="U14" i="55"/>
  <c r="T18" i="55"/>
  <c r="W68" i="10"/>
  <c r="X68" i="51"/>
  <c r="X68" i="10"/>
  <c r="X6" i="59"/>
  <c r="X6" i="54"/>
  <c r="X11" i="59"/>
  <c r="W50" i="59"/>
  <c r="W50" i="54"/>
  <c r="W55" i="52"/>
  <c r="X50" i="52"/>
  <c r="V17" i="60"/>
  <c r="A17" i="60"/>
  <c r="A24" i="60"/>
  <c r="A13" i="60"/>
  <c r="V4" i="13"/>
  <c r="W55" i="10"/>
  <c r="X50" i="10"/>
  <c r="T19" i="13"/>
  <c r="U15" i="13"/>
  <c r="T38" i="44"/>
  <c r="U34" i="44"/>
  <c r="A23" i="42"/>
  <c r="A41" i="42"/>
  <c r="W66" i="10"/>
  <c r="X66" i="51"/>
  <c r="X66" i="10"/>
  <c r="W42" i="54"/>
  <c r="W76" i="37"/>
  <c r="X86" i="51"/>
  <c r="T37" i="60"/>
  <c r="U33" i="60"/>
  <c r="V12" i="60"/>
  <c r="U16" i="60"/>
  <c r="T18" i="13"/>
  <c r="U14" i="13"/>
  <c r="V69" i="59"/>
  <c r="V69" i="54"/>
  <c r="W69" i="52"/>
  <c r="T17" i="13"/>
  <c r="U13" i="13"/>
  <c r="W39" i="37"/>
  <c r="X11" i="37"/>
  <c r="W64" i="37"/>
  <c r="X24" i="59"/>
  <c r="X24" i="54"/>
  <c r="T19" i="55"/>
  <c r="U15" i="55"/>
  <c r="T37" i="13"/>
  <c r="U33" i="13"/>
  <c r="V74" i="10"/>
  <c r="T37" i="44"/>
  <c r="U33" i="44"/>
  <c r="X72" i="59"/>
  <c r="X72" i="54"/>
  <c r="W12" i="20"/>
  <c r="W13" i="20"/>
  <c r="W15" i="20"/>
  <c r="X11" i="20"/>
  <c r="X12" i="20"/>
  <c r="T35" i="13"/>
  <c r="U31" i="13"/>
  <c r="X65" i="59"/>
  <c r="X65" i="54"/>
  <c r="X11" i="56"/>
  <c r="X12" i="56"/>
  <c r="W12" i="56"/>
  <c r="W13" i="56"/>
  <c r="W15" i="56"/>
  <c r="T36" i="55"/>
  <c r="U32" i="55"/>
  <c r="T17" i="44"/>
  <c r="U13" i="44"/>
  <c r="X55" i="37"/>
  <c r="X64" i="37"/>
  <c r="X64" i="50"/>
  <c r="U31" i="55"/>
  <c r="T35" i="55"/>
  <c r="X11" i="52"/>
  <c r="T38" i="55"/>
  <c r="U34" i="55"/>
  <c r="W78" i="37"/>
  <c r="W83" i="37"/>
  <c r="X50" i="37"/>
  <c r="X22" i="10"/>
  <c r="X30" i="10"/>
  <c r="X30" i="51"/>
  <c r="X44" i="51"/>
  <c r="V88" i="52"/>
  <c r="V93" i="52"/>
  <c r="X25" i="50"/>
  <c r="W67" i="10"/>
  <c r="X67" i="51"/>
  <c r="X67" i="10"/>
  <c r="X11" i="25"/>
  <c r="X12" i="25"/>
  <c r="W12" i="25"/>
  <c r="W13" i="25"/>
  <c r="W15" i="25"/>
  <c r="W70" i="59"/>
  <c r="W70" i="54"/>
  <c r="X70" i="52"/>
  <c r="W71" i="59"/>
  <c r="W71" i="54"/>
  <c r="X71" i="52"/>
  <c r="W72" i="10"/>
  <c r="X72" i="51"/>
  <c r="X72" i="10"/>
  <c r="X86" i="10"/>
  <c r="W11" i="10"/>
  <c r="X6" i="10"/>
  <c r="X68" i="59"/>
  <c r="X68" i="54"/>
  <c r="X11" i="54"/>
  <c r="V88" i="10"/>
  <c r="V93" i="10"/>
  <c r="T35" i="44"/>
  <c r="U31" i="44"/>
  <c r="U34" i="60"/>
  <c r="T38" i="60"/>
  <c r="V19" i="60"/>
  <c r="A19" i="60"/>
  <c r="A15" i="60"/>
  <c r="X42" i="51"/>
  <c r="U31" i="60"/>
  <c r="T35" i="60"/>
  <c r="W25" i="59"/>
  <c r="W30" i="59"/>
  <c r="W44" i="59"/>
  <c r="W25" i="54"/>
  <c r="W30" i="54"/>
  <c r="W44" i="54"/>
  <c r="X25" i="52"/>
  <c r="W30" i="52"/>
  <c r="W44" i="52"/>
  <c r="U74" i="59"/>
  <c r="U88" i="59"/>
  <c r="U93" i="59"/>
  <c r="X56" i="56"/>
  <c r="X57" i="56"/>
  <c r="W57" i="56"/>
  <c r="W58" i="56"/>
  <c r="W60" i="56"/>
  <c r="U18" i="60"/>
  <c r="V14" i="60"/>
  <c r="W88" i="51"/>
  <c r="W93" i="51"/>
  <c r="X55" i="51"/>
  <c r="X28" i="59"/>
  <c r="X28" i="54"/>
  <c r="W39" i="50"/>
  <c r="W83" i="50"/>
  <c r="X11" i="50"/>
  <c r="X28" i="37"/>
  <c r="X37" i="37"/>
  <c r="X37" i="50"/>
  <c r="A8" i="53"/>
  <c r="A22" i="53"/>
  <c r="A40" i="53"/>
  <c r="T16" i="44"/>
  <c r="U12" i="44"/>
  <c r="A8" i="44"/>
  <c r="W69" i="10"/>
  <c r="X69" i="51"/>
  <c r="X69" i="10"/>
  <c r="W30" i="10"/>
  <c r="T32" i="60"/>
  <c r="S36" i="60"/>
  <c r="U4" i="55"/>
  <c r="V55" i="54"/>
  <c r="X25" i="37"/>
  <c r="T38" i="13"/>
  <c r="U34" i="13"/>
  <c r="A25" i="42"/>
  <c r="A43" i="42"/>
  <c r="U33" i="55"/>
  <c r="T37" i="55"/>
  <c r="X11" i="61"/>
  <c r="X12" i="61"/>
  <c r="W12" i="61"/>
  <c r="W13" i="61"/>
  <c r="W15" i="61"/>
  <c r="X67" i="37"/>
  <c r="X76" i="37"/>
  <c r="X76" i="50"/>
  <c r="X78" i="50"/>
  <c r="W68" i="61"/>
  <c r="W69" i="61"/>
  <c r="W71" i="61"/>
  <c r="X67" i="61"/>
  <c r="X68" i="61"/>
  <c r="X42" i="52"/>
  <c r="X69" i="61"/>
  <c r="X71" i="61"/>
  <c r="X58" i="56"/>
  <c r="X60" i="56"/>
  <c r="X82" i="20"/>
  <c r="X84" i="20"/>
  <c r="U16" i="44"/>
  <c r="V12" i="44"/>
  <c r="V16" i="44"/>
  <c r="V18" i="60"/>
  <c r="A18" i="60"/>
  <c r="A25" i="60"/>
  <c r="A14" i="60"/>
  <c r="V31" i="44"/>
  <c r="V35" i="44"/>
  <c r="U35" i="44"/>
  <c r="X78" i="37"/>
  <c r="X13" i="56"/>
  <c r="X15" i="56"/>
  <c r="U35" i="13"/>
  <c r="V31" i="13"/>
  <c r="V35" i="13"/>
  <c r="U17" i="13"/>
  <c r="V13" i="13"/>
  <c r="U38" i="44"/>
  <c r="V34" i="44"/>
  <c r="V38" i="44"/>
  <c r="V4" i="60"/>
  <c r="A4" i="60"/>
  <c r="W55" i="59"/>
  <c r="V14" i="55"/>
  <c r="U18" i="55"/>
  <c r="V14" i="44"/>
  <c r="V18" i="44"/>
  <c r="U18" i="44"/>
  <c r="B75" i="55"/>
  <c r="W67" i="59"/>
  <c r="W67" i="54"/>
  <c r="X67" i="52"/>
  <c r="U16" i="55"/>
  <c r="V12" i="55"/>
  <c r="X13" i="61"/>
  <c r="X15" i="61"/>
  <c r="U32" i="60"/>
  <c r="T36" i="60"/>
  <c r="A26" i="53"/>
  <c r="A44" i="53"/>
  <c r="V32" i="55"/>
  <c r="V36" i="55"/>
  <c r="U36" i="55"/>
  <c r="U19" i="55"/>
  <c r="V15" i="55"/>
  <c r="V16" i="60"/>
  <c r="A16" i="60"/>
  <c r="A20" i="60"/>
  <c r="A12" i="60"/>
  <c r="X55" i="10"/>
  <c r="X50" i="59"/>
  <c r="X50" i="54"/>
  <c r="W66" i="59"/>
  <c r="W66" i="54"/>
  <c r="X66" i="52"/>
  <c r="W74" i="52"/>
  <c r="W88" i="52"/>
  <c r="W93" i="52"/>
  <c r="U36" i="44"/>
  <c r="V32" i="44"/>
  <c r="V36" i="44"/>
  <c r="B75" i="60"/>
  <c r="A26" i="60"/>
  <c r="V12" i="13"/>
  <c r="U16" i="13"/>
  <c r="U37" i="55"/>
  <c r="V33" i="55"/>
  <c r="V37" i="55"/>
  <c r="X39" i="50"/>
  <c r="X83" i="50"/>
  <c r="X25" i="59"/>
  <c r="X30" i="59"/>
  <c r="X44" i="59"/>
  <c r="X25" i="54"/>
  <c r="X30" i="54"/>
  <c r="X44" i="54"/>
  <c r="U35" i="60"/>
  <c r="V31" i="60"/>
  <c r="V35" i="60"/>
  <c r="W44" i="10"/>
  <c r="X11" i="10"/>
  <c r="X44" i="10"/>
  <c r="X70" i="59"/>
  <c r="X70" i="54"/>
  <c r="X13" i="25"/>
  <c r="X15" i="25"/>
  <c r="U38" i="55"/>
  <c r="V34" i="55"/>
  <c r="V38" i="55"/>
  <c r="X13" i="20"/>
  <c r="X15" i="20"/>
  <c r="V33" i="44"/>
  <c r="V37" i="44"/>
  <c r="U37" i="44"/>
  <c r="V33" i="13"/>
  <c r="V37" i="13"/>
  <c r="U37" i="13"/>
  <c r="X39" i="37"/>
  <c r="W69" i="59"/>
  <c r="W69" i="54"/>
  <c r="X69" i="52"/>
  <c r="U18" i="13"/>
  <c r="V14" i="13"/>
  <c r="U37" i="60"/>
  <c r="V33" i="60"/>
  <c r="V37" i="60"/>
  <c r="U19" i="13"/>
  <c r="V15" i="13"/>
  <c r="V8" i="13"/>
  <c r="A4" i="13"/>
  <c r="X55" i="52"/>
  <c r="A44" i="7"/>
  <c r="A26" i="7"/>
  <c r="V74" i="54"/>
  <c r="V88" i="54"/>
  <c r="V93" i="54"/>
  <c r="X65" i="10"/>
  <c r="X74" i="10"/>
  <c r="X74" i="51"/>
  <c r="X88" i="51"/>
  <c r="X93" i="51"/>
  <c r="T36" i="13"/>
  <c r="U32" i="13"/>
  <c r="U17" i="55"/>
  <c r="V13" i="55"/>
  <c r="X42" i="59"/>
  <c r="X30" i="52"/>
  <c r="X44" i="52"/>
  <c r="V34" i="13"/>
  <c r="V38" i="13"/>
  <c r="U38" i="13"/>
  <c r="V34" i="60"/>
  <c r="V38" i="60"/>
  <c r="U38" i="60"/>
  <c r="X71" i="59"/>
  <c r="X71" i="54"/>
  <c r="U35" i="55"/>
  <c r="V31" i="55"/>
  <c r="V35" i="55"/>
  <c r="U17" i="44"/>
  <c r="V13" i="44"/>
  <c r="V17" i="44"/>
  <c r="V4" i="55"/>
  <c r="A4" i="55"/>
  <c r="W55" i="54"/>
  <c r="V74" i="59"/>
  <c r="V88" i="59"/>
  <c r="V93" i="59"/>
  <c r="X61" i="25"/>
  <c r="X63" i="25"/>
  <c r="W74" i="10"/>
  <c r="W88" i="10"/>
  <c r="W93" i="10"/>
  <c r="X53" i="59"/>
  <c r="X53" i="54"/>
  <c r="U19" i="44"/>
  <c r="V15" i="44"/>
  <c r="V19" i="44"/>
  <c r="A19" i="44"/>
  <c r="A26" i="44"/>
  <c r="B72" i="55"/>
  <c r="A8" i="55"/>
  <c r="A38" i="13"/>
  <c r="A45" i="13"/>
  <c r="A17" i="44"/>
  <c r="A24" i="44"/>
  <c r="V32" i="13"/>
  <c r="V36" i="13"/>
  <c r="U36" i="13"/>
  <c r="V19" i="13"/>
  <c r="A19" i="13"/>
  <c r="A26" i="13"/>
  <c r="A15" i="13"/>
  <c r="V18" i="13"/>
  <c r="A18" i="13"/>
  <c r="A25" i="13"/>
  <c r="A14" i="13"/>
  <c r="A37" i="55"/>
  <c r="A44" i="55"/>
  <c r="V16" i="13"/>
  <c r="A16" i="13"/>
  <c r="A12" i="13"/>
  <c r="X66" i="59"/>
  <c r="X66" i="54"/>
  <c r="X74" i="52"/>
  <c r="X88" i="52"/>
  <c r="X93" i="52"/>
  <c r="A18" i="44"/>
  <c r="A25" i="44"/>
  <c r="B72" i="60"/>
  <c r="A8" i="60"/>
  <c r="A23" i="60"/>
  <c r="A38" i="60"/>
  <c r="A45" i="60"/>
  <c r="U45" i="60"/>
  <c r="A37" i="44"/>
  <c r="A44" i="44"/>
  <c r="U44" i="44"/>
  <c r="U44" i="55"/>
  <c r="A36" i="44"/>
  <c r="A43" i="44"/>
  <c r="V43" i="44"/>
  <c r="W74" i="54"/>
  <c r="W88" i="54"/>
  <c r="W93" i="54"/>
  <c r="V32" i="60"/>
  <c r="V36" i="60"/>
  <c r="U36" i="60"/>
  <c r="X67" i="59"/>
  <c r="X67" i="54"/>
  <c r="A38" i="44"/>
  <c r="A45" i="44"/>
  <c r="V45" i="44"/>
  <c r="A35" i="13"/>
  <c r="A42" i="13"/>
  <c r="X83" i="37"/>
  <c r="X55" i="54"/>
  <c r="A35" i="55"/>
  <c r="U45" i="13"/>
  <c r="V17" i="55"/>
  <c r="A17" i="55"/>
  <c r="A24" i="55"/>
  <c r="A13" i="55"/>
  <c r="A23" i="13"/>
  <c r="A8" i="13"/>
  <c r="B72" i="13"/>
  <c r="A37" i="60"/>
  <c r="A44" i="60"/>
  <c r="V44" i="60"/>
  <c r="X69" i="59"/>
  <c r="X69" i="54"/>
  <c r="A38" i="55"/>
  <c r="A45" i="55"/>
  <c r="V45" i="55"/>
  <c r="A35" i="60"/>
  <c r="W74" i="59"/>
  <c r="X88" i="10"/>
  <c r="X93" i="10"/>
  <c r="V18" i="55"/>
  <c r="A18" i="55"/>
  <c r="A25" i="55"/>
  <c r="A14" i="55"/>
  <c r="U45" i="44"/>
  <c r="A16" i="44"/>
  <c r="U44" i="60"/>
  <c r="A37" i="13"/>
  <c r="A44" i="13"/>
  <c r="U44" i="13"/>
  <c r="V19" i="55"/>
  <c r="A19" i="55"/>
  <c r="A26" i="55"/>
  <c r="A15" i="55"/>
  <c r="A36" i="55"/>
  <c r="A43" i="55"/>
  <c r="V16" i="55"/>
  <c r="A16" i="55"/>
  <c r="A20" i="55"/>
  <c r="A12" i="55"/>
  <c r="W88" i="59"/>
  <c r="W93" i="59"/>
  <c r="X55" i="59"/>
  <c r="V17" i="13"/>
  <c r="A17" i="13"/>
  <c r="A24" i="13"/>
  <c r="A13" i="13"/>
  <c r="A35" i="44"/>
  <c r="U45" i="55"/>
  <c r="U43" i="44"/>
  <c r="L28" i="16"/>
  <c r="L48" i="16"/>
  <c r="L49" i="16"/>
  <c r="W34" i="16"/>
  <c r="X34" i="16"/>
  <c r="L46" i="16"/>
  <c r="L35" i="16"/>
  <c r="L45" i="16"/>
  <c r="W45" i="16"/>
  <c r="X45" i="16"/>
  <c r="W51" i="16"/>
  <c r="X51" i="16"/>
  <c r="L52" i="16"/>
  <c r="W46" i="16"/>
  <c r="X46" i="16"/>
  <c r="L30" i="16"/>
  <c r="W48" i="16"/>
  <c r="X48" i="16"/>
  <c r="W31" i="16"/>
  <c r="X31" i="16"/>
  <c r="W22" i="16"/>
  <c r="X22" i="16"/>
  <c r="L18" i="16"/>
  <c r="W36" i="16"/>
  <c r="X36" i="16"/>
  <c r="L34" i="16"/>
  <c r="W33" i="16"/>
  <c r="X33" i="16"/>
  <c r="D42" i="13"/>
  <c r="E42" i="13"/>
  <c r="F42" i="13"/>
  <c r="G42" i="13"/>
  <c r="H42" i="13"/>
  <c r="I42" i="13"/>
  <c r="J42" i="13"/>
  <c r="K42" i="13"/>
  <c r="L42" i="13"/>
  <c r="M42" i="13"/>
  <c r="N42" i="13"/>
  <c r="O42" i="13"/>
  <c r="P42" i="13"/>
  <c r="Q42" i="13"/>
  <c r="R42" i="13"/>
  <c r="S42" i="13"/>
  <c r="T42" i="13"/>
  <c r="V42" i="13"/>
  <c r="U42" i="13"/>
  <c r="A39" i="44"/>
  <c r="A46" i="44"/>
  <c r="A42" i="44"/>
  <c r="V44" i="13"/>
  <c r="W18" i="62"/>
  <c r="X18" i="62"/>
  <c r="W23" i="62"/>
  <c r="X23" i="62"/>
  <c r="W39" i="62"/>
  <c r="X39" i="62"/>
  <c r="W47" i="62"/>
  <c r="X47" i="62"/>
  <c r="W51" i="62"/>
  <c r="X51" i="62"/>
  <c r="L27" i="62"/>
  <c r="L31" i="62"/>
  <c r="W21" i="62"/>
  <c r="X21" i="62"/>
  <c r="W25" i="62"/>
  <c r="X25" i="62"/>
  <c r="W32" i="62"/>
  <c r="X32" i="62"/>
  <c r="W22" i="62"/>
  <c r="X22" i="62"/>
  <c r="W42" i="62"/>
  <c r="X42" i="62"/>
  <c r="L22" i="62"/>
  <c r="L33" i="62"/>
  <c r="W24" i="62"/>
  <c r="X24" i="62"/>
  <c r="W31" i="62"/>
  <c r="X31" i="62"/>
  <c r="L40" i="62"/>
  <c r="W50" i="62"/>
  <c r="X50" i="62"/>
  <c r="L25" i="62"/>
  <c r="L36" i="62"/>
  <c r="W27" i="62"/>
  <c r="X27" i="62"/>
  <c r="W41" i="62"/>
  <c r="X41" i="62"/>
  <c r="L26" i="62"/>
  <c r="L47" i="62"/>
  <c r="L20" i="62"/>
  <c r="L41" i="62"/>
  <c r="L50" i="62"/>
  <c r="L32" i="62"/>
  <c r="W36" i="62"/>
  <c r="X36" i="62"/>
  <c r="L42" i="62"/>
  <c r="L51" i="62"/>
  <c r="L21" i="62"/>
  <c r="D44" i="60"/>
  <c r="E44" i="60"/>
  <c r="F44" i="60"/>
  <c r="G44" i="60"/>
  <c r="H44" i="60"/>
  <c r="I44" i="60"/>
  <c r="J44" i="60"/>
  <c r="K44" i="60"/>
  <c r="L44" i="60"/>
  <c r="M44" i="60"/>
  <c r="N44" i="60"/>
  <c r="O44" i="60"/>
  <c r="P44" i="60"/>
  <c r="Q44" i="60"/>
  <c r="R44" i="60"/>
  <c r="S44" i="60"/>
  <c r="T44" i="60"/>
  <c r="W13" i="24"/>
  <c r="X13" i="24"/>
  <c r="W32" i="24"/>
  <c r="X32" i="24"/>
  <c r="L24" i="24"/>
  <c r="W37" i="24"/>
  <c r="X37" i="24"/>
  <c r="W41" i="24"/>
  <c r="X41" i="24"/>
  <c r="L37" i="24"/>
  <c r="W15" i="24"/>
  <c r="X15" i="24"/>
  <c r="L39" i="24"/>
  <c r="D45" i="44"/>
  <c r="E45" i="44"/>
  <c r="F45" i="44"/>
  <c r="G45" i="44"/>
  <c r="H45" i="44"/>
  <c r="I45" i="44"/>
  <c r="J45" i="44"/>
  <c r="K45" i="44"/>
  <c r="L45" i="44"/>
  <c r="M45" i="44"/>
  <c r="N45" i="44"/>
  <c r="O45" i="44"/>
  <c r="P45" i="44"/>
  <c r="Q45" i="44"/>
  <c r="R45" i="44"/>
  <c r="S45" i="44"/>
  <c r="T45" i="44"/>
  <c r="A27" i="60"/>
  <c r="A23" i="55"/>
  <c r="L44" i="57"/>
  <c r="W20" i="57"/>
  <c r="X20" i="57"/>
  <c r="W44" i="57"/>
  <c r="X44" i="57"/>
  <c r="L17" i="57"/>
  <c r="L29" i="57"/>
  <c r="L38" i="57"/>
  <c r="W29" i="57"/>
  <c r="X29" i="57"/>
  <c r="W38" i="57"/>
  <c r="X38" i="57"/>
  <c r="L15" i="57"/>
  <c r="W16" i="57"/>
  <c r="X16" i="57"/>
  <c r="L19" i="57"/>
  <c r="L23" i="57"/>
  <c r="L43" i="57"/>
  <c r="W18" i="57"/>
  <c r="X18" i="57"/>
  <c r="W27" i="57"/>
  <c r="X27" i="57"/>
  <c r="W43" i="57"/>
  <c r="X43" i="57"/>
  <c r="D43" i="55"/>
  <c r="E43" i="55"/>
  <c r="F43" i="55"/>
  <c r="G43" i="55"/>
  <c r="H43" i="55"/>
  <c r="I43" i="55"/>
  <c r="J43" i="55"/>
  <c r="K43" i="55"/>
  <c r="L43" i="55"/>
  <c r="M43" i="55"/>
  <c r="N43" i="55"/>
  <c r="O43" i="55"/>
  <c r="P43" i="55"/>
  <c r="Q43" i="55"/>
  <c r="R43" i="55"/>
  <c r="S43" i="55"/>
  <c r="T43" i="55"/>
  <c r="U43" i="55"/>
  <c r="A39" i="55"/>
  <c r="A46" i="55"/>
  <c r="A36" i="60"/>
  <c r="A43" i="60"/>
  <c r="L39" i="62"/>
  <c r="W30" i="62"/>
  <c r="X30" i="62"/>
  <c r="W37" i="62"/>
  <c r="X37" i="62"/>
  <c r="L24" i="62"/>
  <c r="W40" i="62"/>
  <c r="X40" i="62"/>
  <c r="L37" i="62"/>
  <c r="D45" i="60"/>
  <c r="E45" i="60"/>
  <c r="F45" i="60"/>
  <c r="G45" i="60"/>
  <c r="H45" i="60"/>
  <c r="I45" i="60"/>
  <c r="J45" i="60"/>
  <c r="K45" i="60"/>
  <c r="L45" i="60"/>
  <c r="M45" i="60"/>
  <c r="N45" i="60"/>
  <c r="O45" i="60"/>
  <c r="P45" i="60"/>
  <c r="Q45" i="60"/>
  <c r="R45" i="60"/>
  <c r="S45" i="60"/>
  <c r="T45" i="60"/>
  <c r="A20" i="13"/>
  <c r="A27" i="55"/>
  <c r="V43" i="55"/>
  <c r="L16" i="24"/>
  <c r="W24" i="24"/>
  <c r="X24" i="24"/>
  <c r="W28" i="24"/>
  <c r="X28" i="24"/>
  <c r="W36" i="24"/>
  <c r="X36" i="24"/>
  <c r="W40" i="24"/>
  <c r="X40" i="24"/>
  <c r="L20" i="24"/>
  <c r="L32" i="24"/>
  <c r="L36" i="24"/>
  <c r="L40" i="24"/>
  <c r="W21" i="24"/>
  <c r="X21" i="24"/>
  <c r="W25" i="24"/>
  <c r="X25" i="24"/>
  <c r="W33" i="24"/>
  <c r="X33" i="24"/>
  <c r="L21" i="24"/>
  <c r="L25" i="24"/>
  <c r="L33" i="24"/>
  <c r="L41" i="24"/>
  <c r="W18" i="24"/>
  <c r="X18" i="24"/>
  <c r="W22" i="24"/>
  <c r="X22" i="24"/>
  <c r="W42" i="24"/>
  <c r="X42" i="24"/>
  <c r="W50" i="24"/>
  <c r="X50" i="24"/>
  <c r="L22" i="24"/>
  <c r="L26" i="24"/>
  <c r="L42" i="24"/>
  <c r="L50" i="24"/>
  <c r="W14" i="24"/>
  <c r="X14" i="24"/>
  <c r="W23" i="24"/>
  <c r="X23" i="24"/>
  <c r="W31" i="24"/>
  <c r="X31" i="24"/>
  <c r="W39" i="24"/>
  <c r="X39" i="24"/>
  <c r="W47" i="24"/>
  <c r="X47" i="24"/>
  <c r="W51" i="24"/>
  <c r="X51" i="24"/>
  <c r="L31" i="24"/>
  <c r="L47" i="24"/>
  <c r="L51" i="24"/>
  <c r="L27" i="24"/>
  <c r="D44" i="44"/>
  <c r="E44" i="44"/>
  <c r="F44" i="44"/>
  <c r="G44" i="44"/>
  <c r="H44" i="44"/>
  <c r="I44" i="44"/>
  <c r="J44" i="44"/>
  <c r="K44" i="44"/>
  <c r="L44" i="44"/>
  <c r="M44" i="44"/>
  <c r="N44" i="44"/>
  <c r="O44" i="44"/>
  <c r="P44" i="44"/>
  <c r="Q44" i="44"/>
  <c r="R44" i="44"/>
  <c r="S44" i="44"/>
  <c r="T44" i="44"/>
  <c r="V45" i="60"/>
  <c r="A42" i="60"/>
  <c r="X74" i="54"/>
  <c r="L20" i="57"/>
  <c r="L32" i="57"/>
  <c r="L36" i="57"/>
  <c r="L40" i="57"/>
  <c r="W24" i="57"/>
  <c r="X24" i="57"/>
  <c r="W28" i="57"/>
  <c r="X28" i="57"/>
  <c r="W36" i="57"/>
  <c r="X36" i="57"/>
  <c r="W41" i="57"/>
  <c r="X41" i="57"/>
  <c r="L21" i="57"/>
  <c r="L25" i="57"/>
  <c r="L33" i="57"/>
  <c r="L41" i="57"/>
  <c r="W21" i="57"/>
  <c r="X21" i="57"/>
  <c r="W25" i="57"/>
  <c r="X25" i="57"/>
  <c r="W33" i="57"/>
  <c r="X33" i="57"/>
  <c r="L16" i="57"/>
  <c r="W15" i="57"/>
  <c r="X15" i="57"/>
  <c r="L22" i="57"/>
  <c r="L26" i="57"/>
  <c r="L42" i="57"/>
  <c r="L50" i="57"/>
  <c r="W19" i="57"/>
  <c r="X19" i="57"/>
  <c r="W22" i="57"/>
  <c r="X22" i="57"/>
  <c r="W42" i="57"/>
  <c r="X42" i="57"/>
  <c r="W50" i="57"/>
  <c r="X50" i="57"/>
  <c r="L27" i="57"/>
  <c r="L31" i="57"/>
  <c r="L47" i="57"/>
  <c r="L51" i="57"/>
  <c r="W23" i="57"/>
  <c r="X23" i="57"/>
  <c r="W32" i="57"/>
  <c r="X32" i="57"/>
  <c r="W39" i="57"/>
  <c r="X39" i="57"/>
  <c r="W47" i="57"/>
  <c r="X47" i="57"/>
  <c r="W51" i="57"/>
  <c r="X51" i="57"/>
  <c r="D44" i="55"/>
  <c r="E44" i="55"/>
  <c r="F44" i="55"/>
  <c r="G44" i="55"/>
  <c r="H44" i="55"/>
  <c r="I44" i="55"/>
  <c r="J44" i="55"/>
  <c r="K44" i="55"/>
  <c r="L44" i="55"/>
  <c r="M44" i="55"/>
  <c r="N44" i="55"/>
  <c r="O44" i="55"/>
  <c r="P44" i="55"/>
  <c r="Q44" i="55"/>
  <c r="R44" i="55"/>
  <c r="S44" i="55"/>
  <c r="T44" i="55"/>
  <c r="L37" i="16"/>
  <c r="W32" i="16"/>
  <c r="X32" i="16"/>
  <c r="L39" i="16"/>
  <c r="W42" i="16"/>
  <c r="X42" i="16"/>
  <c r="L24" i="16"/>
  <c r="W37" i="16"/>
  <c r="X37" i="16"/>
  <c r="D45" i="13"/>
  <c r="E45" i="13"/>
  <c r="F45" i="13"/>
  <c r="G45" i="13"/>
  <c r="H45" i="13"/>
  <c r="I45" i="13"/>
  <c r="J45" i="13"/>
  <c r="K45" i="13"/>
  <c r="L45" i="13"/>
  <c r="M45" i="13"/>
  <c r="N45" i="13"/>
  <c r="O45" i="13"/>
  <c r="P45" i="13"/>
  <c r="Q45" i="13"/>
  <c r="R45" i="13"/>
  <c r="S45" i="13"/>
  <c r="T45" i="13"/>
  <c r="L42" i="16"/>
  <c r="L31" i="16"/>
  <c r="L27" i="16"/>
  <c r="L33" i="16"/>
  <c r="W25" i="16"/>
  <c r="X25" i="16"/>
  <c r="W21" i="16"/>
  <c r="X21" i="16"/>
  <c r="W19" i="16"/>
  <c r="X19" i="16"/>
  <c r="W35" i="16"/>
  <c r="X35" i="16"/>
  <c r="L50" i="16"/>
  <c r="L20" i="16"/>
  <c r="W28" i="16"/>
  <c r="X28" i="16"/>
  <c r="W23" i="16"/>
  <c r="X23" i="16"/>
  <c r="L51" i="16"/>
  <c r="L40" i="16"/>
  <c r="W17" i="16"/>
  <c r="X17" i="16"/>
  <c r="W49" i="16"/>
  <c r="X49" i="16"/>
  <c r="L26" i="16"/>
  <c r="L25" i="16"/>
  <c r="W26" i="16"/>
  <c r="X26" i="16"/>
  <c r="W40" i="16"/>
  <c r="X40" i="16"/>
  <c r="L21" i="16"/>
  <c r="L22" i="16"/>
  <c r="W47" i="16"/>
  <c r="X47" i="16"/>
  <c r="L36" i="16"/>
  <c r="W39" i="16"/>
  <c r="X39" i="16"/>
  <c r="W30" i="16"/>
  <c r="X30" i="16"/>
  <c r="W50" i="16"/>
  <c r="X50" i="16"/>
  <c r="L32" i="16"/>
  <c r="L47" i="16"/>
  <c r="L41" i="16"/>
  <c r="W24" i="16"/>
  <c r="X24" i="16"/>
  <c r="W41" i="16"/>
  <c r="X41" i="16"/>
  <c r="D44" i="13"/>
  <c r="E44" i="13"/>
  <c r="F44" i="13"/>
  <c r="G44" i="13"/>
  <c r="H44" i="13"/>
  <c r="I44" i="13"/>
  <c r="J44" i="13"/>
  <c r="K44" i="13"/>
  <c r="L44" i="13"/>
  <c r="M44" i="13"/>
  <c r="N44" i="13"/>
  <c r="O44" i="13"/>
  <c r="P44" i="13"/>
  <c r="Q44" i="13"/>
  <c r="R44" i="13"/>
  <c r="S44" i="13"/>
  <c r="T44" i="13"/>
  <c r="A20" i="44"/>
  <c r="A27" i="44"/>
  <c r="A23" i="44"/>
  <c r="W14" i="57"/>
  <c r="X14" i="57"/>
  <c r="L24" i="57"/>
  <c r="W30" i="57"/>
  <c r="X30" i="57"/>
  <c r="L37" i="57"/>
  <c r="W37" i="57"/>
  <c r="X37" i="57"/>
  <c r="W40" i="57"/>
  <c r="X40" i="57"/>
  <c r="L39" i="57"/>
  <c r="D45" i="55"/>
  <c r="E45" i="55"/>
  <c r="F45" i="55"/>
  <c r="G45" i="55"/>
  <c r="H45" i="55"/>
  <c r="I45" i="55"/>
  <c r="J45" i="55"/>
  <c r="K45" i="55"/>
  <c r="L45" i="55"/>
  <c r="M45" i="55"/>
  <c r="N45" i="55"/>
  <c r="O45" i="55"/>
  <c r="P45" i="55"/>
  <c r="Q45" i="55"/>
  <c r="R45" i="55"/>
  <c r="S45" i="55"/>
  <c r="T45" i="55"/>
  <c r="A27" i="13"/>
  <c r="X88" i="54"/>
  <c r="X93" i="54"/>
  <c r="W16" i="24"/>
  <c r="X16" i="24"/>
  <c r="W20" i="24"/>
  <c r="X20" i="24"/>
  <c r="W44" i="24"/>
  <c r="X44" i="24"/>
  <c r="L44" i="24"/>
  <c r="L15" i="24"/>
  <c r="L17" i="24"/>
  <c r="L29" i="24"/>
  <c r="W30" i="24"/>
  <c r="X30" i="24"/>
  <c r="W38" i="24"/>
  <c r="X38" i="24"/>
  <c r="L38" i="24"/>
  <c r="W19" i="24"/>
  <c r="X19" i="24"/>
  <c r="W27" i="24"/>
  <c r="X27" i="24"/>
  <c r="W43" i="24"/>
  <c r="X43" i="24"/>
  <c r="L19" i="24"/>
  <c r="L23" i="24"/>
  <c r="L43" i="24"/>
  <c r="D43" i="44"/>
  <c r="E43" i="44"/>
  <c r="F43" i="44"/>
  <c r="G43" i="44"/>
  <c r="H43" i="44"/>
  <c r="I43" i="44"/>
  <c r="J43" i="44"/>
  <c r="K43" i="44"/>
  <c r="L43" i="44"/>
  <c r="M43" i="44"/>
  <c r="N43" i="44"/>
  <c r="O43" i="44"/>
  <c r="P43" i="44"/>
  <c r="Q43" i="44"/>
  <c r="R43" i="44"/>
  <c r="S43" i="44"/>
  <c r="T43" i="44"/>
  <c r="V44" i="44"/>
  <c r="X74" i="59"/>
  <c r="X88" i="59"/>
  <c r="X93" i="59"/>
  <c r="V44" i="55"/>
  <c r="V43" i="13"/>
  <c r="A36" i="13"/>
  <c r="A43" i="13"/>
  <c r="V45" i="13"/>
  <c r="A42" i="55"/>
  <c r="W43" i="16"/>
  <c r="X43" i="16"/>
  <c r="L17" i="16"/>
  <c r="W20" i="16"/>
  <c r="X20" i="16"/>
  <c r="W18" i="16"/>
  <c r="X18" i="16"/>
  <c r="L43" i="16"/>
  <c r="W27" i="16"/>
  <c r="X27" i="16"/>
  <c r="L19" i="16"/>
  <c r="W29" i="16"/>
  <c r="X29" i="16"/>
  <c r="L44" i="16"/>
  <c r="L23" i="16"/>
  <c r="W44" i="16"/>
  <c r="X44" i="16"/>
  <c r="W38" i="16"/>
  <c r="X38" i="16"/>
  <c r="L38" i="16"/>
  <c r="L29" i="16"/>
  <c r="D43" i="13"/>
  <c r="E43" i="13"/>
  <c r="F43" i="13"/>
  <c r="G43" i="13"/>
  <c r="H43" i="13"/>
  <c r="I43" i="13"/>
  <c r="J43" i="13"/>
  <c r="K43" i="13"/>
  <c r="L43" i="13"/>
  <c r="M43" i="13"/>
  <c r="N43" i="13"/>
  <c r="O43" i="13"/>
  <c r="P43" i="13"/>
  <c r="Q43" i="13"/>
  <c r="R43" i="13"/>
  <c r="S43" i="13"/>
  <c r="T43" i="13"/>
  <c r="J54" i="25"/>
  <c r="X8" i="24"/>
  <c r="C44" i="13"/>
  <c r="X11" i="16"/>
  <c r="X14" i="16"/>
  <c r="A39" i="13"/>
  <c r="A46" i="13"/>
  <c r="X11" i="62"/>
  <c r="W26" i="62"/>
  <c r="X26" i="62"/>
  <c r="W43" i="62"/>
  <c r="X43" i="62"/>
  <c r="L19" i="62"/>
  <c r="L23" i="62"/>
  <c r="L43" i="62"/>
  <c r="W29" i="62"/>
  <c r="X29" i="62"/>
  <c r="L17" i="62"/>
  <c r="L38" i="62"/>
  <c r="L44" i="62"/>
  <c r="W38" i="62"/>
  <c r="X38" i="62"/>
  <c r="W44" i="62"/>
  <c r="X44" i="62"/>
  <c r="L29" i="62"/>
  <c r="W17" i="62"/>
  <c r="X17" i="62"/>
  <c r="W20" i="62"/>
  <c r="X20" i="62"/>
  <c r="D43" i="60"/>
  <c r="E43" i="60"/>
  <c r="F43" i="60"/>
  <c r="G43" i="60"/>
  <c r="H43" i="60"/>
  <c r="I43" i="60"/>
  <c r="J43" i="60"/>
  <c r="K43" i="60"/>
  <c r="L43" i="60"/>
  <c r="M43" i="60"/>
  <c r="N43" i="60"/>
  <c r="O43" i="60"/>
  <c r="P43" i="60"/>
  <c r="Q43" i="60"/>
  <c r="R43" i="60"/>
  <c r="S43" i="60"/>
  <c r="T43" i="60"/>
  <c r="U43" i="60"/>
  <c r="C44" i="60"/>
  <c r="W48" i="24"/>
  <c r="X48" i="24"/>
  <c r="W52" i="24"/>
  <c r="X52" i="24"/>
  <c r="L28" i="24"/>
  <c r="L48" i="24"/>
  <c r="L52" i="24"/>
  <c r="W17" i="24"/>
  <c r="X17" i="24"/>
  <c r="W29" i="24"/>
  <c r="X29" i="24"/>
  <c r="W45" i="24"/>
  <c r="X45" i="24"/>
  <c r="W49" i="24"/>
  <c r="X49" i="24"/>
  <c r="L45" i="24"/>
  <c r="L49" i="24"/>
  <c r="W26" i="24"/>
  <c r="X26" i="24"/>
  <c r="W34" i="24"/>
  <c r="X34" i="24"/>
  <c r="W46" i="24"/>
  <c r="X46" i="24"/>
  <c r="L18" i="24"/>
  <c r="L30" i="24"/>
  <c r="L34" i="24"/>
  <c r="L46" i="24"/>
  <c r="W35" i="24"/>
  <c r="X35" i="24"/>
  <c r="L35" i="24"/>
  <c r="D42" i="44"/>
  <c r="E42" i="44"/>
  <c r="F42" i="44"/>
  <c r="G42" i="44"/>
  <c r="H42" i="44"/>
  <c r="I42" i="44"/>
  <c r="J42" i="44"/>
  <c r="K42" i="44"/>
  <c r="L42" i="44"/>
  <c r="M42" i="44"/>
  <c r="N42" i="44"/>
  <c r="O42" i="44"/>
  <c r="P42" i="44"/>
  <c r="Q42" i="44"/>
  <c r="R42" i="44"/>
  <c r="S42" i="44"/>
  <c r="T42" i="44"/>
  <c r="U42" i="44"/>
  <c r="V42" i="44"/>
  <c r="C42" i="13"/>
  <c r="C43" i="44"/>
  <c r="X10" i="24"/>
  <c r="X11" i="57"/>
  <c r="X9" i="16"/>
  <c r="C45" i="13"/>
  <c r="C44" i="44"/>
  <c r="C45" i="60"/>
  <c r="X14" i="62"/>
  <c r="V43" i="60"/>
  <c r="C43" i="55"/>
  <c r="L96" i="56"/>
  <c r="C45" i="44"/>
  <c r="J107" i="25"/>
  <c r="U43" i="13"/>
  <c r="X16" i="62"/>
  <c r="L28" i="57"/>
  <c r="L48" i="57"/>
  <c r="L52" i="57"/>
  <c r="W48" i="57"/>
  <c r="X48" i="57"/>
  <c r="W52" i="57"/>
  <c r="X52" i="57"/>
  <c r="L45" i="57"/>
  <c r="L49" i="57"/>
  <c r="W17" i="57"/>
  <c r="X17" i="57"/>
  <c r="W31" i="57"/>
  <c r="X31" i="57"/>
  <c r="W45" i="57"/>
  <c r="X45" i="57"/>
  <c r="W49" i="57"/>
  <c r="X49" i="57"/>
  <c r="L18" i="57"/>
  <c r="L30" i="57"/>
  <c r="L34" i="57"/>
  <c r="L46" i="57"/>
  <c r="W26" i="57"/>
  <c r="X26" i="57"/>
  <c r="W34" i="57"/>
  <c r="X34" i="57"/>
  <c r="W46" i="57"/>
  <c r="X46" i="57"/>
  <c r="L35" i="57"/>
  <c r="W35" i="57"/>
  <c r="X35" i="57"/>
  <c r="D42" i="55"/>
  <c r="E42" i="55"/>
  <c r="F42" i="55"/>
  <c r="G42" i="55"/>
  <c r="H42" i="55"/>
  <c r="I42" i="55"/>
  <c r="J42" i="55"/>
  <c r="K42" i="55"/>
  <c r="L42" i="55"/>
  <c r="M42" i="55"/>
  <c r="N42" i="55"/>
  <c r="O42" i="55"/>
  <c r="P42" i="55"/>
  <c r="Q42" i="55"/>
  <c r="R42" i="55"/>
  <c r="S42" i="55"/>
  <c r="T42" i="55"/>
  <c r="V42" i="55"/>
  <c r="U42" i="55"/>
  <c r="X9" i="24"/>
  <c r="C45" i="55"/>
  <c r="X16" i="16"/>
  <c r="C44" i="55"/>
  <c r="W33" i="62"/>
  <c r="X33" i="62"/>
  <c r="W35" i="62"/>
  <c r="X35" i="62"/>
  <c r="L35" i="62"/>
  <c r="W19" i="62"/>
  <c r="X19" i="62"/>
  <c r="W48" i="62"/>
  <c r="X48" i="62"/>
  <c r="L28" i="62"/>
  <c r="L48" i="62"/>
  <c r="L52" i="62"/>
  <c r="W49" i="62"/>
  <c r="X49" i="62"/>
  <c r="L18" i="62"/>
  <c r="L34" i="62"/>
  <c r="L45" i="62"/>
  <c r="L49" i="62"/>
  <c r="W28" i="62"/>
  <c r="X28" i="62"/>
  <c r="L46" i="62"/>
  <c r="W52" i="62"/>
  <c r="X52" i="62"/>
  <c r="W34" i="62"/>
  <c r="X34" i="62"/>
  <c r="W45" i="62"/>
  <c r="X45" i="62"/>
  <c r="L30" i="62"/>
  <c r="W46" i="62"/>
  <c r="X46" i="62"/>
  <c r="D42" i="60"/>
  <c r="E42" i="60"/>
  <c r="F42" i="60"/>
  <c r="G42" i="60"/>
  <c r="H42" i="60"/>
  <c r="I42" i="60"/>
  <c r="J42" i="60"/>
  <c r="K42" i="60"/>
  <c r="L42" i="60"/>
  <c r="M42" i="60"/>
  <c r="N42" i="60"/>
  <c r="O42" i="60"/>
  <c r="P42" i="60"/>
  <c r="Q42" i="60"/>
  <c r="R42" i="60"/>
  <c r="S42" i="60"/>
  <c r="T42" i="60"/>
  <c r="V42" i="60"/>
  <c r="U42" i="60"/>
  <c r="A39" i="60"/>
  <c r="A46" i="60"/>
  <c r="X9" i="57"/>
  <c r="X13" i="16"/>
  <c r="C42" i="60"/>
  <c r="X12" i="62"/>
  <c r="X8" i="62"/>
  <c r="C43" i="13"/>
  <c r="X12" i="16"/>
  <c r="X13" i="62"/>
  <c r="C42" i="44"/>
  <c r="X11" i="24"/>
  <c r="X15" i="62"/>
  <c r="X8" i="16"/>
  <c r="C42" i="55"/>
  <c r="X13" i="57"/>
  <c r="C43" i="60"/>
  <c r="X9" i="62"/>
  <c r="I132" i="20"/>
  <c r="H74" i="20"/>
  <c r="G96" i="56"/>
  <c r="A22" i="56"/>
  <c r="D22" i="56"/>
  <c r="A63" i="56"/>
  <c r="D63" i="56"/>
  <c r="S45" i="20"/>
  <c r="T45" i="20"/>
  <c r="U45" i="20"/>
  <c r="V45" i="20"/>
  <c r="W45" i="20"/>
  <c r="X45" i="20"/>
  <c r="K85" i="61"/>
  <c r="L85" i="61"/>
  <c r="M85" i="61"/>
  <c r="J85" i="61"/>
  <c r="X10" i="62"/>
  <c r="X12" i="57"/>
  <c r="X15" i="16"/>
  <c r="X12" i="24"/>
  <c r="X8" i="57"/>
  <c r="X10" i="57"/>
  <c r="X10" i="16"/>
  <c r="Z42" i="61"/>
  <c r="Z34" i="61"/>
  <c r="Z30" i="61"/>
  <c r="Z98" i="61"/>
  <c r="Z90" i="61"/>
  <c r="Z78" i="61"/>
  <c r="Z111" i="61"/>
  <c r="Z83" i="56"/>
  <c r="Z75" i="56"/>
  <c r="Z67" i="56"/>
  <c r="Z63" i="56"/>
  <c r="Z111" i="20"/>
  <c r="Z107" i="20"/>
  <c r="D110" i="20"/>
  <c r="Y110" i="20"/>
  <c r="Z26" i="25"/>
  <c r="Z66" i="25"/>
  <c r="X81" i="25"/>
  <c r="T81" i="25"/>
  <c r="X122" i="20"/>
  <c r="D122" i="20"/>
  <c r="V53" i="20"/>
  <c r="G111" i="61"/>
  <c r="F115" i="61"/>
  <c r="H77" i="61"/>
  <c r="M33" i="61"/>
  <c r="N33" i="61"/>
  <c r="O33" i="61"/>
  <c r="P33" i="61"/>
  <c r="Q33" i="61"/>
  <c r="R33" i="61"/>
  <c r="S33" i="61"/>
  <c r="X109" i="61"/>
  <c r="D109" i="61"/>
  <c r="X41" i="56"/>
  <c r="D41" i="56"/>
  <c r="X33" i="56"/>
  <c r="T33" i="56"/>
  <c r="U33" i="56"/>
  <c r="V33" i="56"/>
  <c r="W33" i="56"/>
  <c r="M74" i="56"/>
  <c r="J92" i="56"/>
  <c r="K66" i="56"/>
  <c r="V118" i="20"/>
  <c r="W118" i="20"/>
  <c r="X118" i="20"/>
  <c r="J98" i="20"/>
  <c r="K98" i="20"/>
  <c r="L98" i="20"/>
  <c r="M98" i="20"/>
  <c r="N98" i="20"/>
  <c r="O98" i="20"/>
  <c r="P98" i="20"/>
  <c r="Q98" i="20"/>
  <c r="R98" i="20"/>
  <c r="S98" i="20"/>
  <c r="T98" i="20"/>
  <c r="U98" i="20"/>
  <c r="V98" i="20"/>
  <c r="W98" i="20"/>
  <c r="G128" i="20"/>
  <c r="H90" i="20"/>
  <c r="W93" i="25"/>
  <c r="X93" i="25"/>
  <c r="D33" i="56"/>
  <c r="T86" i="56"/>
  <c r="U86" i="56"/>
  <c r="V86" i="56"/>
  <c r="W86" i="56"/>
  <c r="X86" i="56"/>
  <c r="P78" i="56"/>
  <c r="Q78" i="56"/>
  <c r="R78" i="56"/>
  <c r="S78" i="56"/>
  <c r="T78" i="56"/>
  <c r="U78" i="56"/>
  <c r="V78" i="56"/>
  <c r="W78" i="56"/>
  <c r="X78" i="56"/>
  <c r="U106" i="20"/>
  <c r="V106" i="20"/>
  <c r="W106" i="20"/>
  <c r="X106" i="20"/>
  <c r="L102" i="20"/>
  <c r="M102" i="20"/>
  <c r="N102" i="20"/>
  <c r="O102" i="20"/>
  <c r="P102" i="20"/>
  <c r="Q102" i="20"/>
  <c r="R102" i="20"/>
  <c r="S102" i="20"/>
  <c r="T102" i="20"/>
  <c r="U102" i="20"/>
  <c r="V102" i="20"/>
  <c r="W102" i="20"/>
  <c r="X102" i="20"/>
  <c r="D45" i="20"/>
  <c r="Y45" i="20"/>
  <c r="V53" i="61"/>
  <c r="W53" i="61"/>
  <c r="X53" i="61"/>
  <c r="T41" i="61"/>
  <c r="U41" i="61"/>
  <c r="V41" i="61"/>
  <c r="W41" i="61"/>
  <c r="X41" i="61"/>
  <c r="S45" i="61"/>
  <c r="T45" i="61"/>
  <c r="U45" i="61"/>
  <c r="V45" i="61"/>
  <c r="W45" i="61"/>
  <c r="X45" i="61"/>
  <c r="P37" i="61"/>
  <c r="S37" i="61"/>
  <c r="W37" i="61"/>
  <c r="H25" i="61"/>
  <c r="G59" i="61"/>
  <c r="G61" i="61"/>
  <c r="W105" i="61"/>
  <c r="X105" i="61"/>
  <c r="O97" i="61"/>
  <c r="P97" i="61"/>
  <c r="Q97" i="61"/>
  <c r="R97" i="61"/>
  <c r="S97" i="61"/>
  <c r="T97" i="61"/>
  <c r="U97" i="61"/>
  <c r="V97" i="61"/>
  <c r="W97" i="61"/>
  <c r="X97" i="61"/>
  <c r="N85" i="61"/>
  <c r="O85" i="61"/>
  <c r="P85" i="61"/>
  <c r="Q85" i="61"/>
  <c r="R85" i="61"/>
  <c r="S85" i="61"/>
  <c r="T85" i="61"/>
  <c r="U85" i="61"/>
  <c r="V85" i="61"/>
  <c r="W85" i="61"/>
  <c r="X85" i="61"/>
  <c r="M89" i="61"/>
  <c r="N89" i="61"/>
  <c r="O89" i="61"/>
  <c r="P89" i="61"/>
  <c r="Q89" i="61"/>
  <c r="R89" i="61"/>
  <c r="S89" i="61"/>
  <c r="T89" i="61"/>
  <c r="U89" i="61"/>
  <c r="V89" i="61"/>
  <c r="W89" i="61"/>
  <c r="X89" i="61"/>
  <c r="J81" i="61"/>
  <c r="L81" i="61"/>
  <c r="D45" i="56"/>
  <c r="X45" i="56"/>
  <c r="U37" i="56"/>
  <c r="V37" i="56"/>
  <c r="W37" i="56"/>
  <c r="X37" i="56"/>
  <c r="M29" i="56"/>
  <c r="N29" i="56"/>
  <c r="O29" i="56"/>
  <c r="P29" i="56"/>
  <c r="Q29" i="56"/>
  <c r="R29" i="56"/>
  <c r="S29" i="56"/>
  <c r="T29" i="56"/>
  <c r="U29" i="56"/>
  <c r="V29" i="56"/>
  <c r="W29" i="56"/>
  <c r="X29" i="56"/>
  <c r="W82" i="56"/>
  <c r="X82" i="56"/>
  <c r="Z59" i="61"/>
  <c r="X57" i="61"/>
  <c r="D57" i="61"/>
  <c r="U49" i="61"/>
  <c r="V49" i="61"/>
  <c r="W49" i="61"/>
  <c r="X49" i="61"/>
  <c r="X33" i="61"/>
  <c r="T33" i="61"/>
  <c r="U33" i="61"/>
  <c r="V33" i="61"/>
  <c r="W33" i="61"/>
  <c r="I29" i="61"/>
  <c r="J29" i="61"/>
  <c r="D101" i="61"/>
  <c r="X101" i="61"/>
  <c r="O93" i="61"/>
  <c r="P93" i="61"/>
  <c r="Q93" i="61"/>
  <c r="R93" i="61"/>
  <c r="S93" i="61"/>
  <c r="T93" i="61"/>
  <c r="U93" i="61"/>
  <c r="V93" i="61"/>
  <c r="W93" i="61"/>
  <c r="X93" i="61"/>
  <c r="Z48" i="56"/>
  <c r="K25" i="56"/>
  <c r="J48" i="56"/>
  <c r="J50" i="56"/>
  <c r="Z92" i="56"/>
  <c r="I33" i="20"/>
  <c r="J33" i="20"/>
  <c r="K33" i="20"/>
  <c r="L33" i="20"/>
  <c r="M33" i="20"/>
  <c r="N33" i="20"/>
  <c r="O33" i="20"/>
  <c r="P33" i="20"/>
  <c r="Q33" i="20"/>
  <c r="R33" i="20"/>
  <c r="S33" i="20"/>
  <c r="T33" i="20"/>
  <c r="U33" i="20"/>
  <c r="V33" i="20"/>
  <c r="W33" i="20"/>
  <c r="X33" i="20"/>
  <c r="H25" i="20"/>
  <c r="G72" i="20"/>
  <c r="Z128" i="20"/>
  <c r="N70" i="56"/>
  <c r="P70" i="56"/>
  <c r="Z72" i="20"/>
  <c r="X57" i="20"/>
  <c r="D57" i="20"/>
  <c r="T41" i="20"/>
  <c r="U41" i="20"/>
  <c r="V41" i="20"/>
  <c r="W41" i="20"/>
  <c r="X41" i="20"/>
  <c r="L37" i="20"/>
  <c r="M37" i="20"/>
  <c r="N37" i="20"/>
  <c r="O37" i="20"/>
  <c r="P37" i="20"/>
  <c r="Q37" i="20"/>
  <c r="R37" i="20"/>
  <c r="S37" i="20"/>
  <c r="T37" i="20"/>
  <c r="U37" i="20"/>
  <c r="V37" i="20"/>
  <c r="W37" i="20"/>
  <c r="X37" i="20"/>
  <c r="I29" i="20"/>
  <c r="J29" i="20"/>
  <c r="K29" i="20"/>
  <c r="L29" i="20"/>
  <c r="M29" i="20"/>
  <c r="N29" i="20"/>
  <c r="O29" i="20"/>
  <c r="P29" i="20"/>
  <c r="Q29" i="20"/>
  <c r="R29" i="20"/>
  <c r="S29" i="20"/>
  <c r="T29" i="20"/>
  <c r="U29" i="20"/>
  <c r="V29" i="20"/>
  <c r="W29" i="20"/>
  <c r="X29" i="20"/>
  <c r="D114" i="20"/>
  <c r="X114" i="20"/>
  <c r="X98" i="20"/>
  <c r="J94" i="20"/>
  <c r="L94" i="20"/>
  <c r="X33" i="25"/>
  <c r="D33" i="25"/>
  <c r="W53" i="20"/>
  <c r="X53" i="20"/>
  <c r="T49" i="20"/>
  <c r="U49" i="20"/>
  <c r="V49" i="20"/>
  <c r="W49" i="20"/>
  <c r="X49" i="20"/>
  <c r="S49" i="20"/>
  <c r="Z51" i="25"/>
  <c r="W41" i="25"/>
  <c r="X41" i="25"/>
  <c r="W29" i="25"/>
  <c r="X29" i="25"/>
  <c r="V37" i="25"/>
  <c r="W37" i="25"/>
  <c r="X37" i="25"/>
  <c r="J51" i="25"/>
  <c r="K25" i="25"/>
  <c r="T85" i="25"/>
  <c r="U85" i="25"/>
  <c r="V85" i="25"/>
  <c r="W85" i="25"/>
  <c r="X85" i="25"/>
  <c r="P81" i="25"/>
  <c r="M73" i="25"/>
  <c r="N73" i="25"/>
  <c r="O73" i="25"/>
  <c r="P73" i="25"/>
  <c r="Q73" i="25"/>
  <c r="R73" i="25"/>
  <c r="S73" i="25"/>
  <c r="T73" i="25"/>
  <c r="U73" i="25"/>
  <c r="V73" i="25"/>
  <c r="W73" i="25"/>
  <c r="X73" i="25"/>
  <c r="Z103" i="25"/>
  <c r="Z119" i="25"/>
  <c r="T89" i="25"/>
  <c r="U89" i="25"/>
  <c r="V89" i="25"/>
  <c r="W89" i="25"/>
  <c r="X89" i="25"/>
  <c r="M77" i="25"/>
  <c r="N77" i="25"/>
  <c r="O77" i="25"/>
  <c r="P77" i="25"/>
  <c r="Q77" i="25"/>
  <c r="R77" i="25"/>
  <c r="S77" i="25"/>
  <c r="T77" i="25"/>
  <c r="U77" i="25"/>
  <c r="V77" i="25"/>
  <c r="W77" i="25"/>
  <c r="X77" i="25"/>
  <c r="J103" i="25"/>
  <c r="K69" i="25"/>
  <c r="W81" i="25"/>
  <c r="U81" i="25"/>
  <c r="S81" i="25"/>
  <c r="Q81" i="25"/>
  <c r="D98" i="20"/>
  <c r="D73" i="25"/>
  <c r="Y73" i="25"/>
  <c r="D49" i="20"/>
  <c r="Y49" i="20"/>
  <c r="D102" i="20"/>
  <c r="Y102" i="20"/>
  <c r="D106" i="20"/>
  <c r="Y106" i="20"/>
  <c r="D78" i="56"/>
  <c r="Y78" i="56"/>
  <c r="D86" i="56"/>
  <c r="Y122" i="20"/>
  <c r="D33" i="61"/>
  <c r="Y33" i="61"/>
  <c r="D89" i="61"/>
  <c r="Y89" i="61"/>
  <c r="D85" i="61"/>
  <c r="Y85" i="61"/>
  <c r="D97" i="61"/>
  <c r="Y97" i="61"/>
  <c r="D105" i="61"/>
  <c r="Y105" i="61"/>
  <c r="D93" i="25"/>
  <c r="Y93" i="25"/>
  <c r="Y41" i="56"/>
  <c r="N74" i="56"/>
  <c r="O74" i="56"/>
  <c r="P74" i="56"/>
  <c r="Q74" i="56"/>
  <c r="R74" i="56"/>
  <c r="S74" i="56"/>
  <c r="T74" i="56"/>
  <c r="U74" i="56"/>
  <c r="V74" i="56"/>
  <c r="W74" i="56"/>
  <c r="X74" i="56"/>
  <c r="Y33" i="56"/>
  <c r="D81" i="25"/>
  <c r="Y81" i="25"/>
  <c r="D85" i="25"/>
  <c r="Y85" i="25"/>
  <c r="D37" i="25"/>
  <c r="Y37" i="25"/>
  <c r="D29" i="25"/>
  <c r="Y29" i="25"/>
  <c r="D41" i="25"/>
  <c r="Y41" i="25"/>
  <c r="Y33" i="25"/>
  <c r="D29" i="20"/>
  <c r="Y29" i="20"/>
  <c r="D37" i="20"/>
  <c r="Y37" i="20"/>
  <c r="D41" i="20"/>
  <c r="Y41" i="20"/>
  <c r="Y57" i="20"/>
  <c r="D93" i="61"/>
  <c r="Y93" i="61"/>
  <c r="D82" i="56"/>
  <c r="Y82" i="56"/>
  <c r="Y45" i="56"/>
  <c r="D45" i="61"/>
  <c r="Y45" i="61"/>
  <c r="D41" i="61"/>
  <c r="Y41" i="61"/>
  <c r="D53" i="61"/>
  <c r="Y53" i="61"/>
  <c r="Y86" i="56"/>
  <c r="H128" i="20"/>
  <c r="I90" i="20"/>
  <c r="J132" i="20"/>
  <c r="D118" i="20"/>
  <c r="Y118" i="20"/>
  <c r="K92" i="56"/>
  <c r="L66" i="56"/>
  <c r="M96" i="56"/>
  <c r="D74" i="56"/>
  <c r="Y74" i="56"/>
  <c r="Y109" i="61"/>
  <c r="H111" i="61"/>
  <c r="I77" i="61"/>
  <c r="G115" i="61"/>
  <c r="K103" i="25"/>
  <c r="L69" i="25"/>
  <c r="K107" i="25"/>
  <c r="D77" i="25"/>
  <c r="Y77" i="25"/>
  <c r="D89" i="25"/>
  <c r="Y89" i="25"/>
  <c r="K94" i="20"/>
  <c r="Y98" i="20"/>
  <c r="Y114" i="20"/>
  <c r="Q70" i="56"/>
  <c r="D33" i="20"/>
  <c r="Y33" i="20"/>
  <c r="L25" i="56"/>
  <c r="M25" i="56"/>
  <c r="K48" i="56"/>
  <c r="K50" i="56"/>
  <c r="Y101" i="61"/>
  <c r="Q29" i="61"/>
  <c r="R29" i="61"/>
  <c r="S29" i="61"/>
  <c r="T29" i="61"/>
  <c r="U29" i="61"/>
  <c r="V29" i="61"/>
  <c r="W29" i="61"/>
  <c r="X29" i="61"/>
  <c r="K29" i="61"/>
  <c r="D49" i="61"/>
  <c r="Y49" i="61"/>
  <c r="Y57" i="61"/>
  <c r="D29" i="56"/>
  <c r="Y29" i="56"/>
  <c r="D37" i="56"/>
  <c r="Y37" i="56"/>
  <c r="M81" i="61"/>
  <c r="I25" i="61"/>
  <c r="H61" i="61"/>
  <c r="H59" i="61"/>
  <c r="J25" i="61"/>
  <c r="K51" i="25"/>
  <c r="L25" i="25"/>
  <c r="K54" i="25"/>
  <c r="M94" i="20"/>
  <c r="O70" i="56"/>
  <c r="I25" i="20"/>
  <c r="J25" i="20"/>
  <c r="H72" i="20"/>
  <c r="I74" i="20"/>
  <c r="D53" i="20"/>
  <c r="Y53" i="20"/>
  <c r="K81" i="61"/>
  <c r="Q37" i="61"/>
  <c r="T37" i="61"/>
  <c r="X37" i="61"/>
  <c r="J77" i="61"/>
  <c r="H115" i="61"/>
  <c r="I111" i="61"/>
  <c r="L92" i="56"/>
  <c r="M66" i="56"/>
  <c r="N96" i="56"/>
  <c r="I128" i="20"/>
  <c r="J90" i="20"/>
  <c r="K132" i="20"/>
  <c r="R37" i="61"/>
  <c r="V37" i="61"/>
  <c r="U37" i="61"/>
  <c r="D37" i="61"/>
  <c r="Y37" i="61"/>
  <c r="I72" i="20"/>
  <c r="J74" i="20"/>
  <c r="K25" i="61"/>
  <c r="J61" i="61"/>
  <c r="J59" i="61"/>
  <c r="L29" i="61"/>
  <c r="M29" i="61"/>
  <c r="N29" i="61"/>
  <c r="O29" i="61"/>
  <c r="P29" i="61"/>
  <c r="M48" i="56"/>
  <c r="N25" i="56"/>
  <c r="M50" i="56"/>
  <c r="R70" i="56"/>
  <c r="L103" i="25"/>
  <c r="M69" i="25"/>
  <c r="L107" i="25"/>
  <c r="K25" i="20"/>
  <c r="J72" i="20"/>
  <c r="K74" i="20"/>
  <c r="N94" i="20"/>
  <c r="M25" i="25"/>
  <c r="L51" i="25"/>
  <c r="L54" i="25"/>
  <c r="I59" i="61"/>
  <c r="I61" i="61"/>
  <c r="N81" i="61"/>
  <c r="L48" i="56"/>
  <c r="L50" i="56"/>
  <c r="K90" i="20"/>
  <c r="J128" i="20"/>
  <c r="L132" i="20"/>
  <c r="D29" i="61"/>
  <c r="Y29" i="61"/>
  <c r="M92" i="56"/>
  <c r="N66" i="56"/>
  <c r="O96" i="56"/>
  <c r="K77" i="61"/>
  <c r="J111" i="61"/>
  <c r="I115" i="61"/>
  <c r="O25" i="56"/>
  <c r="N48" i="56"/>
  <c r="N50" i="56"/>
  <c r="K59" i="61"/>
  <c r="L25" i="61"/>
  <c r="K61" i="61"/>
  <c r="O81" i="61"/>
  <c r="M51" i="25"/>
  <c r="N25" i="25"/>
  <c r="M54" i="25"/>
  <c r="O94" i="20"/>
  <c r="L25" i="20"/>
  <c r="K72" i="20"/>
  <c r="L74" i="20"/>
  <c r="M103" i="25"/>
  <c r="N69" i="25"/>
  <c r="M107" i="25"/>
  <c r="S70" i="56"/>
  <c r="L77" i="61"/>
  <c r="J115" i="61"/>
  <c r="K111" i="61"/>
  <c r="O66" i="56"/>
  <c r="P96" i="56"/>
  <c r="N92" i="56"/>
  <c r="L90" i="20"/>
  <c r="M132" i="20"/>
  <c r="K128" i="20"/>
  <c r="T70" i="56"/>
  <c r="N103" i="25"/>
  <c r="O69" i="25"/>
  <c r="N107" i="25"/>
  <c r="L72" i="20"/>
  <c r="M25" i="20"/>
  <c r="M74" i="20"/>
  <c r="P81" i="61"/>
  <c r="P94" i="20"/>
  <c r="O25" i="25"/>
  <c r="N51" i="25"/>
  <c r="N54" i="25"/>
  <c r="L59" i="61"/>
  <c r="M25" i="61"/>
  <c r="L61" i="61"/>
  <c r="O48" i="56"/>
  <c r="O50" i="56"/>
  <c r="P25" i="56"/>
  <c r="P66" i="56"/>
  <c r="O92" i="56"/>
  <c r="Q96" i="56"/>
  <c r="M90" i="20"/>
  <c r="L128" i="20"/>
  <c r="N132" i="20"/>
  <c r="M77" i="61"/>
  <c r="L111" i="61"/>
  <c r="K115" i="61"/>
  <c r="P48" i="56"/>
  <c r="Q25" i="56"/>
  <c r="P50" i="56"/>
  <c r="N25" i="20"/>
  <c r="M72" i="20"/>
  <c r="N74" i="20"/>
  <c r="M59" i="61"/>
  <c r="N25" i="61"/>
  <c r="M61" i="61"/>
  <c r="O51" i="25"/>
  <c r="P25" i="25"/>
  <c r="O54" i="25"/>
  <c r="Q94" i="20"/>
  <c r="Q81" i="61"/>
  <c r="O103" i="25"/>
  <c r="P69" i="25"/>
  <c r="O107" i="25"/>
  <c r="U70" i="56"/>
  <c r="N90" i="20"/>
  <c r="O132" i="20"/>
  <c r="M128" i="20"/>
  <c r="N77" i="61"/>
  <c r="L115" i="61"/>
  <c r="M111" i="61"/>
  <c r="Q66" i="56"/>
  <c r="P92" i="56"/>
  <c r="R96" i="56"/>
  <c r="R81" i="61"/>
  <c r="P51" i="25"/>
  <c r="Q25" i="25"/>
  <c r="P54" i="25"/>
  <c r="N59" i="61"/>
  <c r="O25" i="61"/>
  <c r="N61" i="61"/>
  <c r="N72" i="20"/>
  <c r="O25" i="20"/>
  <c r="O74" i="20"/>
  <c r="V70" i="56"/>
  <c r="Q69" i="25"/>
  <c r="P103" i="25"/>
  <c r="P107" i="25"/>
  <c r="R94" i="20"/>
  <c r="Q48" i="56"/>
  <c r="R25" i="56"/>
  <c r="Q50" i="56"/>
  <c r="O77" i="61"/>
  <c r="N111" i="61"/>
  <c r="M115" i="61"/>
  <c r="R66" i="56"/>
  <c r="S96" i="56"/>
  <c r="Q92" i="56"/>
  <c r="O90" i="20"/>
  <c r="P132" i="20"/>
  <c r="N128" i="20"/>
  <c r="Q103" i="25"/>
  <c r="R69" i="25"/>
  <c r="Q107" i="25"/>
  <c r="Q51" i="25"/>
  <c r="R25" i="25"/>
  <c r="Q54" i="25"/>
  <c r="S81" i="61"/>
  <c r="R48" i="56"/>
  <c r="S25" i="56"/>
  <c r="R50" i="56"/>
  <c r="S94" i="20"/>
  <c r="W70" i="56"/>
  <c r="O72" i="20"/>
  <c r="P25" i="20"/>
  <c r="P74" i="20"/>
  <c r="O59" i="61"/>
  <c r="P25" i="61"/>
  <c r="O61" i="61"/>
  <c r="S66" i="56"/>
  <c r="R92" i="56"/>
  <c r="T96" i="56"/>
  <c r="P90" i="20"/>
  <c r="O128" i="20"/>
  <c r="Q132" i="20"/>
  <c r="P77" i="61"/>
  <c r="N115" i="61"/>
  <c r="O111" i="61"/>
  <c r="P72" i="20"/>
  <c r="Q25" i="20"/>
  <c r="Q74" i="20"/>
  <c r="X70" i="56"/>
  <c r="D70" i="56"/>
  <c r="Y70" i="56"/>
  <c r="T94" i="20"/>
  <c r="S48" i="56"/>
  <c r="T25" i="56"/>
  <c r="S50" i="56"/>
  <c r="S69" i="25"/>
  <c r="R103" i="25"/>
  <c r="R107" i="25"/>
  <c r="P59" i="61"/>
  <c r="Q25" i="61"/>
  <c r="P61" i="61"/>
  <c r="T81" i="61"/>
  <c r="R51" i="25"/>
  <c r="S25" i="25"/>
  <c r="R54" i="25"/>
  <c r="Q77" i="61"/>
  <c r="O115" i="61"/>
  <c r="P111" i="61"/>
  <c r="Q90" i="20"/>
  <c r="P128" i="20"/>
  <c r="R132" i="20"/>
  <c r="T66" i="56"/>
  <c r="S92" i="56"/>
  <c r="U96" i="56"/>
  <c r="Q59" i="61"/>
  <c r="R25" i="61"/>
  <c r="Q61" i="61"/>
  <c r="S51" i="25"/>
  <c r="T25" i="25"/>
  <c r="S54" i="25"/>
  <c r="U81" i="61"/>
  <c r="T48" i="56"/>
  <c r="U25" i="56"/>
  <c r="T50" i="56"/>
  <c r="U94" i="20"/>
  <c r="Q72" i="20"/>
  <c r="R25" i="20"/>
  <c r="R74" i="20"/>
  <c r="S103" i="25"/>
  <c r="T69" i="25"/>
  <c r="S107" i="25"/>
  <c r="U66" i="56"/>
  <c r="V96" i="56"/>
  <c r="T92" i="56"/>
  <c r="R90" i="20"/>
  <c r="Q128" i="20"/>
  <c r="S132" i="20"/>
  <c r="R77" i="61"/>
  <c r="Q111" i="61"/>
  <c r="P115" i="61"/>
  <c r="S25" i="20"/>
  <c r="R72" i="20"/>
  <c r="S74" i="20"/>
  <c r="V94" i="20"/>
  <c r="S25" i="61"/>
  <c r="R59" i="61"/>
  <c r="R61" i="61"/>
  <c r="U69" i="25"/>
  <c r="T103" i="25"/>
  <c r="T107" i="25"/>
  <c r="U48" i="56"/>
  <c r="V25" i="56"/>
  <c r="U50" i="56"/>
  <c r="V81" i="61"/>
  <c r="U25" i="25"/>
  <c r="T51" i="25"/>
  <c r="T54" i="25"/>
  <c r="S77" i="61"/>
  <c r="R111" i="61"/>
  <c r="Q115" i="61"/>
  <c r="S90" i="20"/>
  <c r="T132" i="20"/>
  <c r="R128" i="20"/>
  <c r="V66" i="56"/>
  <c r="W96" i="56"/>
  <c r="U92" i="56"/>
  <c r="W81" i="61"/>
  <c r="U51" i="25"/>
  <c r="V25" i="25"/>
  <c r="U54" i="25"/>
  <c r="S59" i="61"/>
  <c r="T25" i="61"/>
  <c r="S61" i="61"/>
  <c r="V48" i="56"/>
  <c r="W25" i="56"/>
  <c r="V50" i="56"/>
  <c r="U103" i="25"/>
  <c r="V69" i="25"/>
  <c r="U107" i="25"/>
  <c r="W94" i="20"/>
  <c r="T25" i="20"/>
  <c r="S72" i="20"/>
  <c r="T74" i="20"/>
  <c r="W66" i="56"/>
  <c r="X96" i="56"/>
  <c r="F96" i="56"/>
  <c r="V92" i="56"/>
  <c r="D66" i="56"/>
  <c r="T90" i="20"/>
  <c r="S128" i="20"/>
  <c r="U132" i="20"/>
  <c r="T77" i="61"/>
  <c r="R115" i="61"/>
  <c r="S111" i="61"/>
  <c r="X94" i="20"/>
  <c r="D94" i="20"/>
  <c r="Y94" i="20"/>
  <c r="W69" i="25"/>
  <c r="V103" i="25"/>
  <c r="V107" i="25"/>
  <c r="X25" i="56"/>
  <c r="X50" i="56"/>
  <c r="W48" i="56"/>
  <c r="W50" i="56"/>
  <c r="D25" i="56"/>
  <c r="Y25" i="56"/>
  <c r="Y48" i="56"/>
  <c r="X48" i="56"/>
  <c r="E49" i="56"/>
  <c r="W25" i="25"/>
  <c r="V51" i="25"/>
  <c r="V54" i="25"/>
  <c r="X81" i="61"/>
  <c r="D81" i="61"/>
  <c r="U25" i="20"/>
  <c r="T72" i="20"/>
  <c r="U74" i="20"/>
  <c r="U25" i="61"/>
  <c r="T59" i="61"/>
  <c r="T61" i="61"/>
  <c r="U77" i="61"/>
  <c r="S115" i="61"/>
  <c r="T111" i="61"/>
  <c r="U90" i="20"/>
  <c r="T128" i="20"/>
  <c r="V132" i="20"/>
  <c r="X66" i="56"/>
  <c r="Y66" i="56"/>
  <c r="Y92" i="56"/>
  <c r="X92" i="56"/>
  <c r="W92" i="56"/>
  <c r="V25" i="20"/>
  <c r="U72" i="20"/>
  <c r="V74" i="20"/>
  <c r="X69" i="25"/>
  <c r="X107" i="25"/>
  <c r="W103" i="25"/>
  <c r="W107" i="25"/>
  <c r="D69" i="25"/>
  <c r="Y69" i="25"/>
  <c r="V25" i="61"/>
  <c r="U59" i="61"/>
  <c r="U61" i="61"/>
  <c r="Y81" i="61"/>
  <c r="X25" i="25"/>
  <c r="X54" i="25"/>
  <c r="W51" i="25"/>
  <c r="W54" i="25"/>
  <c r="D25" i="25"/>
  <c r="E50" i="56"/>
  <c r="E93" i="56"/>
  <c r="D95" i="56"/>
  <c r="I24" i="64"/>
  <c r="Y25" i="25"/>
  <c r="Y51" i="25"/>
  <c r="X51" i="25"/>
  <c r="E52" i="25"/>
  <c r="F52" i="25"/>
  <c r="V90" i="20"/>
  <c r="U128" i="20"/>
  <c r="W132" i="20"/>
  <c r="V77" i="61"/>
  <c r="T115" i="61"/>
  <c r="U111" i="61"/>
  <c r="F107" i="25"/>
  <c r="F54" i="25"/>
  <c r="V59" i="61"/>
  <c r="W25" i="61"/>
  <c r="V61" i="61"/>
  <c r="Y103" i="25"/>
  <c r="X103" i="25"/>
  <c r="E104" i="25"/>
  <c r="D106" i="25"/>
  <c r="I21" i="64"/>
  <c r="V72" i="20"/>
  <c r="W25" i="20"/>
  <c r="W74" i="20"/>
  <c r="Y119" i="25"/>
  <c r="W90" i="20"/>
  <c r="X132" i="20"/>
  <c r="F132" i="20"/>
  <c r="V128" i="20"/>
  <c r="D90" i="20"/>
  <c r="W77" i="61"/>
  <c r="V111" i="61"/>
  <c r="U115" i="61"/>
  <c r="D77" i="61"/>
  <c r="X25" i="61"/>
  <c r="X61" i="61"/>
  <c r="W59" i="61"/>
  <c r="W61" i="61"/>
  <c r="D25" i="61"/>
  <c r="Y25" i="61"/>
  <c r="Y59" i="61"/>
  <c r="X59" i="61"/>
  <c r="E60" i="61"/>
  <c r="X25" i="20"/>
  <c r="W72" i="20"/>
  <c r="X74" i="20"/>
  <c r="F74" i="20"/>
  <c r="D25" i="20"/>
  <c r="Y25" i="20"/>
  <c r="Y72" i="20"/>
  <c r="X72" i="20"/>
  <c r="E73" i="20"/>
  <c r="X77" i="61"/>
  <c r="W115" i="61"/>
  <c r="W111" i="61"/>
  <c r="V115" i="61"/>
  <c r="X90" i="20"/>
  <c r="Y90" i="20"/>
  <c r="Y128" i="20"/>
  <c r="X128" i="20"/>
  <c r="W128" i="20"/>
  <c r="E61" i="61"/>
  <c r="E129" i="20"/>
  <c r="D131" i="20"/>
  <c r="I22" i="64"/>
  <c r="I23" i="64"/>
  <c r="Y77" i="61"/>
  <c r="X115" i="61"/>
  <c r="E114" i="61"/>
  <c r="Y111" i="61"/>
  <c r="X111" i="61"/>
  <c r="E112" i="61"/>
  <c r="D114" i="61"/>
  <c r="I25" i="64"/>
</calcChain>
</file>

<file path=xl/comments1.xml><?xml version="1.0" encoding="utf-8"?>
<comments xmlns="http://schemas.openxmlformats.org/spreadsheetml/2006/main">
  <authors>
    <author>Linda O'Mullane</author>
  </authors>
  <commentList>
    <comment ref="B2" authorId="0">
      <text>
        <r>
          <rPr>
            <b/>
            <sz val="9"/>
            <color indexed="81"/>
            <rFont val="Tahoma"/>
            <family val="2"/>
          </rPr>
          <t>Linda O'Mullane:</t>
        </r>
        <r>
          <rPr>
            <sz val="9"/>
            <color indexed="81"/>
            <rFont val="Tahoma"/>
            <family val="2"/>
          </rPr>
          <t xml:space="preserve">
total annual demand tab - Growth rates NZ - P50 peak forecast</t>
        </r>
      </text>
    </comment>
  </commentList>
</comments>
</file>

<file path=xl/comments10.xml><?xml version="1.0" encoding="utf-8"?>
<comments xmlns="http://schemas.openxmlformats.org/spreadsheetml/2006/main">
  <authors>
    <author>Linda O'Mullane</author>
  </authors>
  <commentList>
    <comment ref="B10" authorId="0">
      <text>
        <r>
          <rPr>
            <b/>
            <sz val="9"/>
            <color indexed="81"/>
            <rFont val="Tahoma"/>
            <family val="2"/>
          </rPr>
          <t>Linda O'Mullane:</t>
        </r>
        <r>
          <rPr>
            <sz val="9"/>
            <color indexed="81"/>
            <rFont val="Tahoma"/>
            <family val="2"/>
          </rPr>
          <t xml:space="preserve">
Source: Transpower Transmission Planning report July 2015</t>
        </r>
      </text>
    </comment>
    <comment ref="B11" authorId="0">
      <text>
        <r>
          <rPr>
            <b/>
            <sz val="9"/>
            <color indexed="81"/>
            <rFont val="Tahoma"/>
            <family val="2"/>
          </rPr>
          <t xml:space="preserve">Linda O'Mullane:
</t>
        </r>
        <r>
          <rPr>
            <sz val="9"/>
            <color indexed="81"/>
            <rFont val="Tahoma"/>
            <family val="2"/>
          </rPr>
          <t xml:space="preserve">assuming generation and load have the same growth rate. </t>
        </r>
      </text>
    </comment>
    <comment ref="B29" authorId="0">
      <text>
        <r>
          <rPr>
            <b/>
            <sz val="9"/>
            <color indexed="81"/>
            <rFont val="Tahoma"/>
            <family val="2"/>
          </rPr>
          <t>Linda O'Mullane:</t>
        </r>
        <r>
          <rPr>
            <sz val="9"/>
            <color indexed="81"/>
            <rFont val="Tahoma"/>
            <family val="2"/>
          </rPr>
          <t xml:space="preserve">
Source: applied conversion rate as a weighted average of generation types for each location. Based on
 Transpower Transmission Planning report July 2015
</t>
        </r>
      </text>
    </comment>
    <comment ref="B30" authorId="0">
      <text>
        <r>
          <rPr>
            <b/>
            <sz val="9"/>
            <color indexed="81"/>
            <rFont val="Tahoma"/>
            <family val="2"/>
          </rPr>
          <t xml:space="preserve">Linda O'Mullane:
</t>
        </r>
        <r>
          <rPr>
            <sz val="9"/>
            <color indexed="81"/>
            <rFont val="Tahoma"/>
            <family val="2"/>
          </rPr>
          <t xml:space="preserve">assuming generation and load have the same growth rate. </t>
        </r>
      </text>
    </comment>
    <comment ref="C30" authorId="0">
      <text>
        <r>
          <rPr>
            <b/>
            <sz val="9"/>
            <color indexed="81"/>
            <rFont val="Tahoma"/>
            <family val="2"/>
          </rPr>
          <t>Linda O'Mullane:</t>
        </r>
        <r>
          <rPr>
            <sz val="9"/>
            <color indexed="81"/>
            <rFont val="Tahoma"/>
            <family val="2"/>
          </rPr>
          <t xml:space="preserve">
I assumed that only the two Huntly generators are excluded</t>
        </r>
      </text>
    </comment>
  </commentList>
</comments>
</file>

<file path=xl/comments11.xml><?xml version="1.0" encoding="utf-8"?>
<comments xmlns="http://schemas.openxmlformats.org/spreadsheetml/2006/main">
  <authors>
    <author>Linda O'Mullane</author>
  </authors>
  <commentList>
    <comment ref="B10" authorId="0">
      <text>
        <r>
          <rPr>
            <b/>
            <sz val="9"/>
            <color indexed="81"/>
            <rFont val="Tahoma"/>
            <family val="2"/>
          </rPr>
          <t>Linda O'Mullane:</t>
        </r>
        <r>
          <rPr>
            <sz val="9"/>
            <color indexed="81"/>
            <rFont val="Tahoma"/>
            <family val="2"/>
          </rPr>
          <t xml:space="preserve">
Source: Transpower Transmission Planning report July 2015</t>
        </r>
      </text>
    </comment>
    <comment ref="B11" authorId="0">
      <text>
        <r>
          <rPr>
            <b/>
            <sz val="9"/>
            <color indexed="81"/>
            <rFont val="Tahoma"/>
            <family val="2"/>
          </rPr>
          <t xml:space="preserve">Linda O'Mullane:
</t>
        </r>
        <r>
          <rPr>
            <sz val="9"/>
            <color indexed="81"/>
            <rFont val="Tahoma"/>
            <family val="2"/>
          </rPr>
          <t xml:space="preserve">assuming generation and load have the same growth rate. </t>
        </r>
      </text>
    </comment>
    <comment ref="B29" authorId="0">
      <text>
        <r>
          <rPr>
            <b/>
            <sz val="9"/>
            <color indexed="81"/>
            <rFont val="Tahoma"/>
            <family val="2"/>
          </rPr>
          <t>Linda O'Mullane:</t>
        </r>
        <r>
          <rPr>
            <sz val="9"/>
            <color indexed="81"/>
            <rFont val="Tahoma"/>
            <family val="2"/>
          </rPr>
          <t xml:space="preserve">
Source: applied conversion rate as a weighted average of generation types for each location. Based on
 Transpower Transmission Planning report July 2015
</t>
        </r>
      </text>
    </comment>
    <comment ref="B30" authorId="0">
      <text>
        <r>
          <rPr>
            <b/>
            <sz val="9"/>
            <color indexed="81"/>
            <rFont val="Tahoma"/>
            <family val="2"/>
          </rPr>
          <t xml:space="preserve">Linda O'Mullane:
</t>
        </r>
        <r>
          <rPr>
            <sz val="9"/>
            <color indexed="81"/>
            <rFont val="Tahoma"/>
            <family val="2"/>
          </rPr>
          <t xml:space="preserve">assuming generation and load have the same growth rate. </t>
        </r>
      </text>
    </comment>
    <comment ref="C30" authorId="0">
      <text>
        <r>
          <rPr>
            <b/>
            <sz val="9"/>
            <color indexed="81"/>
            <rFont val="Tahoma"/>
            <family val="2"/>
          </rPr>
          <t>Linda O'Mullane:</t>
        </r>
        <r>
          <rPr>
            <sz val="9"/>
            <color indexed="81"/>
            <rFont val="Tahoma"/>
            <family val="2"/>
          </rPr>
          <t xml:space="preserve">
I assumed that only the two Huntly generators are excluded</t>
        </r>
      </text>
    </comment>
  </commentList>
</comments>
</file>

<file path=xl/comments12.xml><?xml version="1.0" encoding="utf-8"?>
<comments xmlns="http://schemas.openxmlformats.org/spreadsheetml/2006/main">
  <authors>
    <author>Linda O'Mullane</author>
  </authors>
  <commentList>
    <comment ref="B3" authorId="0">
      <text>
        <r>
          <rPr>
            <b/>
            <sz val="9"/>
            <color indexed="81"/>
            <rFont val="Tahoma"/>
            <family val="2"/>
          </rPr>
          <t>Linda O'Mullane:</t>
        </r>
        <r>
          <rPr>
            <sz val="9"/>
            <color indexed="81"/>
            <rFont val="Tahoma"/>
            <family val="2"/>
          </rPr>
          <t xml:space="preserve">
Source: Blair's data 20 April 2016</t>
        </r>
      </text>
    </comment>
    <comment ref="B10" authorId="0">
      <text>
        <r>
          <rPr>
            <b/>
            <sz val="9"/>
            <color indexed="81"/>
            <rFont val="Tahoma"/>
            <family val="2"/>
          </rPr>
          <t>Linda O'Mullane:</t>
        </r>
        <r>
          <rPr>
            <sz val="9"/>
            <color indexed="81"/>
            <rFont val="Tahoma"/>
            <family val="2"/>
          </rPr>
          <t xml:space="preserve">
Source: Blair_Transpower National-Regional Peak Demand Forecasts Feb-2015_LOM (winter P50)</t>
        </r>
      </text>
    </comment>
    <comment ref="B28" authorId="0">
      <text>
        <r>
          <rPr>
            <b/>
            <sz val="9"/>
            <color indexed="81"/>
            <rFont val="Tahoma"/>
            <family val="2"/>
          </rPr>
          <t>Linda O'Mullane:</t>
        </r>
        <r>
          <rPr>
            <sz val="9"/>
            <color indexed="81"/>
            <rFont val="Tahoma"/>
            <family val="2"/>
          </rPr>
          <t xml:space="preserve">
Source: Blair_Transpower National-Regional Peak Demand Forecasts Feb-2015_LOM (winter P50)</t>
        </r>
      </text>
    </comment>
  </commentList>
</comments>
</file>

<file path=xl/comments13.xml><?xml version="1.0" encoding="utf-8"?>
<comments xmlns="http://schemas.openxmlformats.org/spreadsheetml/2006/main">
  <authors>
    <author>Linda O'Mullane</author>
  </authors>
  <commentList>
    <comment ref="B3" authorId="0">
      <text>
        <r>
          <rPr>
            <b/>
            <sz val="9"/>
            <color indexed="81"/>
            <rFont val="Tahoma"/>
            <family val="2"/>
          </rPr>
          <t>Linda O'Mullane:</t>
        </r>
        <r>
          <rPr>
            <sz val="9"/>
            <color indexed="81"/>
            <rFont val="Tahoma"/>
            <family val="2"/>
          </rPr>
          <t xml:space="preserve">
Source: Blair's data 8 March 2016</t>
        </r>
      </text>
    </comment>
    <comment ref="B10" authorId="0">
      <text>
        <r>
          <rPr>
            <b/>
            <sz val="9"/>
            <color indexed="81"/>
            <rFont val="Tahoma"/>
            <family val="2"/>
          </rPr>
          <t>Linda O'Mullane:</t>
        </r>
        <r>
          <rPr>
            <sz val="9"/>
            <color indexed="81"/>
            <rFont val="Tahoma"/>
            <family val="2"/>
          </rPr>
          <t xml:space="preserve">
Source: Blair_Transpower National-Regional Peak Demand Forecasts Feb-2015_LOM (winter P50)</t>
        </r>
      </text>
    </comment>
    <comment ref="B28" authorId="0">
      <text>
        <r>
          <rPr>
            <b/>
            <sz val="9"/>
            <color indexed="81"/>
            <rFont val="Tahoma"/>
            <family val="2"/>
          </rPr>
          <t>Linda O'Mullane:</t>
        </r>
        <r>
          <rPr>
            <sz val="9"/>
            <color indexed="81"/>
            <rFont val="Tahoma"/>
            <family val="2"/>
          </rPr>
          <t xml:space="preserve">
Source: Blair_Transpower National-Regional Peak Demand Forecasts Feb-2015_LOM (winter P50)</t>
        </r>
      </text>
    </comment>
  </commentList>
</comments>
</file>

<file path=xl/comments14.xml><?xml version="1.0" encoding="utf-8"?>
<comments xmlns="http://schemas.openxmlformats.org/spreadsheetml/2006/main">
  <authors>
    <author>Linda O'Mullane</author>
  </authors>
  <commentList>
    <comment ref="B3" authorId="0">
      <text>
        <r>
          <rPr>
            <b/>
            <sz val="9"/>
            <color indexed="81"/>
            <rFont val="Tahoma"/>
            <family val="2"/>
          </rPr>
          <t>Linda O'Mullane:</t>
        </r>
        <r>
          <rPr>
            <sz val="9"/>
            <color indexed="81"/>
            <rFont val="Tahoma"/>
            <family val="2"/>
          </rPr>
          <t xml:space="preserve">
Source: Blair's data 8 March 2016</t>
        </r>
      </text>
    </comment>
    <comment ref="B10" authorId="0">
      <text>
        <r>
          <rPr>
            <b/>
            <sz val="9"/>
            <color indexed="81"/>
            <rFont val="Tahoma"/>
            <family val="2"/>
          </rPr>
          <t>Linda O'Mullane:</t>
        </r>
        <r>
          <rPr>
            <sz val="9"/>
            <color indexed="81"/>
            <rFont val="Tahoma"/>
            <family val="2"/>
          </rPr>
          <t xml:space="preserve">
Source: Blair_Transpower National-Regional Peak Demand Forecasts Feb-2015_LOM (winter P50)</t>
        </r>
      </text>
    </comment>
    <comment ref="B28" authorId="0">
      <text>
        <r>
          <rPr>
            <b/>
            <sz val="9"/>
            <color indexed="81"/>
            <rFont val="Tahoma"/>
            <family val="2"/>
          </rPr>
          <t>Linda O'Mullane:</t>
        </r>
        <r>
          <rPr>
            <sz val="9"/>
            <color indexed="81"/>
            <rFont val="Tahoma"/>
            <family val="2"/>
          </rPr>
          <t xml:space="preserve">
Source: Blair_Transpower National-Regional Peak Demand Forecasts Feb-2015_LOM (winter P50)</t>
        </r>
      </text>
    </comment>
  </commentList>
</comments>
</file>

<file path=xl/comments2.xml><?xml version="1.0" encoding="utf-8"?>
<comments xmlns="http://schemas.openxmlformats.org/spreadsheetml/2006/main">
  <authors>
    <author>Linda O'Mullane</author>
  </authors>
  <commentList>
    <comment ref="C2" authorId="0">
      <text>
        <r>
          <rPr>
            <b/>
            <sz val="9"/>
            <color indexed="81"/>
            <rFont val="Tahoma"/>
            <family val="2"/>
          </rPr>
          <t>Linda O'Mullane:</t>
        </r>
        <r>
          <rPr>
            <sz val="9"/>
            <color indexed="81"/>
            <rFont val="Tahoma"/>
            <family val="2"/>
          </rPr>
          <t xml:space="preserve">
I  allocated the nodes according to location of the customer (not always a distribution business)</t>
        </r>
      </text>
    </comment>
    <comment ref="G2" authorId="0">
      <text>
        <r>
          <rPr>
            <b/>
            <sz val="9"/>
            <color indexed="81"/>
            <rFont val="Tahoma"/>
            <family val="2"/>
          </rPr>
          <t>Linda O'Mullane:</t>
        </r>
        <r>
          <rPr>
            <sz val="9"/>
            <color indexed="81"/>
            <rFont val="Tahoma"/>
            <family val="2"/>
          </rPr>
          <t xml:space="preserve">
applied the LRMC data from EA to the proportion of generation </t>
        </r>
      </text>
    </comment>
    <comment ref="I2" authorId="0">
      <text>
        <r>
          <rPr>
            <b/>
            <sz val="9"/>
            <color indexed="81"/>
            <rFont val="Tahoma"/>
            <family val="2"/>
          </rPr>
          <t>Linda O'Mullane:</t>
        </r>
        <r>
          <rPr>
            <sz val="9"/>
            <color indexed="81"/>
            <rFont val="Tahoma"/>
            <family val="2"/>
          </rPr>
          <t xml:space="preserve">
These generators generate across both islands, I allocated half of its generation to node C (for NI) and E (for SI) respectively.</t>
        </r>
      </text>
    </comment>
    <comment ref="D9" authorId="0">
      <text>
        <r>
          <rPr>
            <b/>
            <sz val="9"/>
            <color indexed="81"/>
            <rFont val="Tahoma"/>
            <family val="2"/>
          </rPr>
          <t>Linda O'Mullane:</t>
        </r>
        <r>
          <rPr>
            <sz val="9"/>
            <color indexed="81"/>
            <rFont val="Tahoma"/>
            <family val="2"/>
          </rPr>
          <t xml:space="preserve">
they generate all over NZ, because the reminder of the allocation of generators was leaning towards generation on the NI </t>
        </r>
      </text>
    </comment>
    <comment ref="N18" authorId="0">
      <text>
        <r>
          <rPr>
            <b/>
            <sz val="9"/>
            <color indexed="81"/>
            <rFont val="Tahoma"/>
            <family val="2"/>
          </rPr>
          <t>Linda O'Mullane:</t>
        </r>
        <r>
          <rPr>
            <sz val="9"/>
            <color indexed="81"/>
            <rFont val="Tahoma"/>
            <family val="2"/>
          </rPr>
          <t xml:space="preserve">
security and reliability council: Thermal generation decommissioning, p. 2</t>
        </r>
      </text>
    </comment>
    <comment ref="N19" authorId="0">
      <text>
        <r>
          <rPr>
            <b/>
            <sz val="9"/>
            <color indexed="81"/>
            <rFont val="Tahoma"/>
            <family val="2"/>
          </rPr>
          <t>Linda O'Mullane:</t>
        </r>
        <r>
          <rPr>
            <sz val="9"/>
            <color indexed="81"/>
            <rFont val="Tahoma"/>
            <family val="2"/>
          </rPr>
          <t xml:space="preserve">
security and reliability council: Thermal generation decommissioning, p. 2</t>
        </r>
      </text>
    </comment>
    <comment ref="N20" authorId="0">
      <text>
        <r>
          <rPr>
            <b/>
            <sz val="9"/>
            <color indexed="81"/>
            <rFont val="Tahoma"/>
            <family val="2"/>
          </rPr>
          <t>Linda O'Mullane:</t>
        </r>
        <r>
          <rPr>
            <sz val="9"/>
            <color indexed="81"/>
            <rFont val="Tahoma"/>
            <family val="2"/>
          </rPr>
          <t xml:space="preserve">
for further information about the smelter, see press release: 
http://www.nzas.co.nz/files/2015080390628-1438549588-0.pdf</t>
        </r>
      </text>
    </comment>
    <comment ref="N25" authorId="0">
      <text>
        <r>
          <rPr>
            <b/>
            <sz val="9"/>
            <color indexed="81"/>
            <rFont val="Tahoma"/>
            <family val="2"/>
          </rPr>
          <t>Linda O'Mullane:</t>
        </r>
        <r>
          <rPr>
            <sz val="9"/>
            <color indexed="81"/>
            <rFont val="Tahoma"/>
            <family val="2"/>
          </rPr>
          <t xml:space="preserve">
security and reliability council: Thermal generation decommissioning, p. 2</t>
        </r>
      </text>
    </comment>
    <comment ref="N26" authorId="0">
      <text>
        <r>
          <rPr>
            <b/>
            <sz val="9"/>
            <color indexed="81"/>
            <rFont val="Tahoma"/>
            <family val="2"/>
          </rPr>
          <t>Linda O'Mullane:</t>
        </r>
        <r>
          <rPr>
            <sz val="9"/>
            <color indexed="81"/>
            <rFont val="Tahoma"/>
            <family val="2"/>
          </rPr>
          <t xml:space="preserve">
press release: 
http://www.nzas.co.nz/files/2015080390628-1438549588-0.pdf</t>
        </r>
      </text>
    </comment>
    <comment ref="S26" authorId="0">
      <text>
        <r>
          <rPr>
            <b/>
            <sz val="9"/>
            <color indexed="81"/>
            <rFont val="Tahoma"/>
            <family val="2"/>
          </rPr>
          <t>Linda O'Mullane:</t>
        </r>
        <r>
          <rPr>
            <sz val="9"/>
            <color indexed="81"/>
            <rFont val="Tahoma"/>
            <family val="2"/>
          </rPr>
          <t xml:space="preserve">
I used the UNI weighted average conversion factor as a proxi to convert MW into MWh</t>
        </r>
      </text>
    </comment>
    <comment ref="H34" authorId="0">
      <text>
        <r>
          <rPr>
            <b/>
            <sz val="9"/>
            <color indexed="81"/>
            <rFont val="Tahoma"/>
            <family val="2"/>
          </rPr>
          <t>Linda O'Mullane:</t>
        </r>
        <r>
          <rPr>
            <sz val="9"/>
            <color indexed="81"/>
            <rFont val="Tahoma"/>
            <family val="2"/>
          </rPr>
          <t xml:space="preserve">
convert MW into MWh using the conversion rates by type from the project sheet </t>
        </r>
      </text>
    </comment>
    <comment ref="T34" authorId="0">
      <text>
        <r>
          <rPr>
            <b/>
            <sz val="9"/>
            <color indexed="81"/>
            <rFont val="Tahoma"/>
            <family val="2"/>
          </rPr>
          <t>Linda O'Mullane:</t>
        </r>
        <r>
          <rPr>
            <sz val="9"/>
            <color indexed="81"/>
            <rFont val="Tahoma"/>
            <family val="2"/>
          </rPr>
          <t xml:space="preserve">
convert MW into GWh using the conversion rates by type from the project sheet </t>
        </r>
      </text>
    </comment>
    <comment ref="H35" authorId="0">
      <text>
        <r>
          <rPr>
            <b/>
            <sz val="9"/>
            <color indexed="81"/>
            <rFont val="Tahoma"/>
            <family val="2"/>
          </rPr>
          <t>Linda O'Mullane:</t>
        </r>
        <r>
          <rPr>
            <sz val="9"/>
            <color indexed="81"/>
            <rFont val="Tahoma"/>
            <family val="2"/>
          </rPr>
          <t xml:space="preserve">
(GWh/MW*1000)
</t>
        </r>
      </text>
    </comment>
  </commentList>
</comments>
</file>

<file path=xl/comments3.xml><?xml version="1.0" encoding="utf-8"?>
<comments xmlns="http://schemas.openxmlformats.org/spreadsheetml/2006/main">
  <authors>
    <author>Linda O'Mullane</author>
  </authors>
  <commentList>
    <comment ref="AP2" authorId="0">
      <text>
        <r>
          <rPr>
            <b/>
            <sz val="9"/>
            <color indexed="81"/>
            <rFont val="Tahoma"/>
            <family val="2"/>
          </rPr>
          <t>Linda O'Mullane:</t>
        </r>
        <r>
          <rPr>
            <sz val="9"/>
            <color indexed="81"/>
            <rFont val="Tahoma"/>
            <family val="2"/>
          </rPr>
          <t xml:space="preserve">
These numbers don't add up. Will we override their totals? </t>
        </r>
      </text>
    </comment>
    <comment ref="BI2" authorId="0">
      <text>
        <r>
          <rPr>
            <b/>
            <sz val="9"/>
            <color indexed="81"/>
            <rFont val="Tahoma"/>
            <family val="2"/>
          </rPr>
          <t>Linda O'Mullane:</t>
        </r>
        <r>
          <rPr>
            <sz val="9"/>
            <color indexed="81"/>
            <rFont val="Tahoma"/>
            <family val="2"/>
          </rPr>
          <t xml:space="preserve">
These numbers don't add up. Will we override their totals? </t>
        </r>
      </text>
    </comment>
  </commentList>
</comments>
</file>

<file path=xl/comments4.xml><?xml version="1.0" encoding="utf-8"?>
<comments xmlns="http://schemas.openxmlformats.org/spreadsheetml/2006/main">
  <authors>
    <author>Linda O'Mullane</author>
  </authors>
  <commentList>
    <comment ref="W9" authorId="0">
      <text>
        <r>
          <rPr>
            <b/>
            <sz val="9"/>
            <color indexed="81"/>
            <rFont val="Tahoma"/>
            <family val="2"/>
          </rPr>
          <t>Linda O'Mullane:</t>
        </r>
        <r>
          <rPr>
            <sz val="9"/>
            <color indexed="81"/>
            <rFont val="Tahoma"/>
            <family val="2"/>
          </rPr>
          <t xml:space="preserve">
compared to scenario 1, changes start here. We don't model this time frame. </t>
        </r>
      </text>
    </comment>
  </commentList>
</comments>
</file>

<file path=xl/comments5.xml><?xml version="1.0" encoding="utf-8"?>
<comments xmlns="http://schemas.openxmlformats.org/spreadsheetml/2006/main">
  <authors>
    <author>Rohan1</author>
  </authors>
  <commentList>
    <comment ref="S15" authorId="0">
      <text>
        <r>
          <rPr>
            <b/>
            <sz val="9"/>
            <color indexed="81"/>
            <rFont val="Tahoma"/>
            <family val="2"/>
          </rPr>
          <t>OGW:</t>
        </r>
        <r>
          <rPr>
            <sz val="9"/>
            <color indexed="81"/>
            <rFont val="Tahoma"/>
            <family val="2"/>
          </rPr>
          <t xml:space="preserve">
Again, this doesn't get dispatched, and would only move down if we changed the region...</t>
        </r>
      </text>
    </comment>
  </commentList>
</comments>
</file>

<file path=xl/comments6.xml><?xml version="1.0" encoding="utf-8"?>
<comments xmlns="http://schemas.openxmlformats.org/spreadsheetml/2006/main">
  <authors>
    <author>Rohan1</author>
  </authors>
  <commentList>
    <comment ref="V54" authorId="0">
      <text>
        <r>
          <rPr>
            <b/>
            <sz val="9"/>
            <color indexed="81"/>
            <rFont val="Tahoma"/>
            <family val="2"/>
          </rPr>
          <t>OGW:</t>
        </r>
        <r>
          <rPr>
            <sz val="9"/>
            <color indexed="81"/>
            <rFont val="Tahoma"/>
            <family val="2"/>
          </rPr>
          <t xml:space="preserve">
Formula adjuted to add half of costs of new plant (as half capacity added)</t>
        </r>
      </text>
    </comment>
    <comment ref="V106" authorId="0">
      <text>
        <r>
          <rPr>
            <b/>
            <sz val="9"/>
            <color indexed="81"/>
            <rFont val="Tahoma"/>
            <family val="2"/>
          </rPr>
          <t>OGW:</t>
        </r>
        <r>
          <rPr>
            <sz val="9"/>
            <color indexed="81"/>
            <rFont val="Tahoma"/>
            <family val="2"/>
          </rPr>
          <t xml:space="preserve">
Fixed original formula error</t>
        </r>
      </text>
    </comment>
  </commentList>
</comments>
</file>

<file path=xl/comments7.xml><?xml version="1.0" encoding="utf-8"?>
<comments xmlns="http://schemas.openxmlformats.org/spreadsheetml/2006/main">
  <authors>
    <author>Linda O'Mullane</author>
  </authors>
  <commentList>
    <comment ref="B44" authorId="0">
      <text>
        <r>
          <rPr>
            <b/>
            <sz val="9"/>
            <color indexed="81"/>
            <rFont val="Tahoma"/>
            <family val="2"/>
          </rPr>
          <t>Linda O'Mullane:</t>
        </r>
        <r>
          <rPr>
            <sz val="9"/>
            <color indexed="81"/>
            <rFont val="Tahoma"/>
            <family val="2"/>
          </rPr>
          <t xml:space="preserve">
mengahewa gas project by Tdd Energy http://www.drillsafe.org.au/06-12_pres/15_Todd_Energy_Andrew_Clennett.pdf
https://en.wikipedia.org/wiki/List_of_power_stations_in_New_Zealand</t>
        </r>
      </text>
    </comment>
    <comment ref="C44" authorId="0">
      <text>
        <r>
          <rPr>
            <b/>
            <sz val="9"/>
            <color indexed="81"/>
            <rFont val="Tahoma"/>
            <family val="2"/>
          </rPr>
          <t>Linda O'Mullane:</t>
        </r>
        <r>
          <rPr>
            <sz val="9"/>
            <color indexed="81"/>
            <rFont val="Tahoma"/>
            <family val="2"/>
          </rPr>
          <t xml:space="preserve">
There is peaker plant owned by a company neamed Todd https://en.wikipedia.org/wiki/McKee_power_station</t>
        </r>
      </text>
    </comment>
    <comment ref="M44" authorId="0">
      <text>
        <r>
          <rPr>
            <b/>
            <sz val="9"/>
            <color indexed="81"/>
            <rFont val="Tahoma"/>
            <family val="2"/>
          </rPr>
          <t>Linda O'Mullane:</t>
        </r>
        <r>
          <rPr>
            <sz val="9"/>
            <color indexed="81"/>
            <rFont val="Tahoma"/>
            <family val="2"/>
          </rPr>
          <t xml:space="preserve">
mengahewa gas project by Tdd Energy http://www.drillsafe.org.au/06-12_pres/15_Todd_Energy_Andrew_Clennett.pdf
https://en.wikipedia.org/wiki/List_of_power_stations_in_New_Zealand</t>
        </r>
      </text>
    </comment>
    <comment ref="N44" authorId="0">
      <text>
        <r>
          <rPr>
            <b/>
            <sz val="9"/>
            <color indexed="81"/>
            <rFont val="Tahoma"/>
            <family val="2"/>
          </rPr>
          <t>Linda O'Mullane:</t>
        </r>
        <r>
          <rPr>
            <sz val="9"/>
            <color indexed="81"/>
            <rFont val="Tahoma"/>
            <family val="2"/>
          </rPr>
          <t xml:space="preserve">
There is peaker plant owned by a company neamed Todd https://en.wikipedia.org/wiki/McKee_power_station</t>
        </r>
      </text>
    </comment>
    <comment ref="B47" authorId="0">
      <text>
        <r>
          <rPr>
            <b/>
            <sz val="9"/>
            <color indexed="81"/>
            <rFont val="Tahoma"/>
            <family val="2"/>
          </rPr>
          <t>Linda O'Mullane:</t>
        </r>
        <r>
          <rPr>
            <sz val="9"/>
            <color indexed="81"/>
            <rFont val="Tahoma"/>
            <family val="2"/>
          </rPr>
          <t xml:space="preserve">
https://en.wikipedia.org/wiki/List_of_power_stations_in_New_Zealand</t>
        </r>
      </text>
    </comment>
    <comment ref="M47" authorId="0">
      <text>
        <r>
          <rPr>
            <b/>
            <sz val="9"/>
            <color indexed="81"/>
            <rFont val="Tahoma"/>
            <family val="2"/>
          </rPr>
          <t>Linda O'Mullane:</t>
        </r>
        <r>
          <rPr>
            <sz val="9"/>
            <color indexed="81"/>
            <rFont val="Tahoma"/>
            <family val="2"/>
          </rPr>
          <t xml:space="preserve">
https://en.wikipedia.org/wiki/List_of_power_stations_in_New_Zealand</t>
        </r>
      </text>
    </comment>
    <comment ref="B50" authorId="0">
      <text>
        <r>
          <rPr>
            <b/>
            <sz val="9"/>
            <color indexed="81"/>
            <rFont val="Tahoma"/>
            <family val="2"/>
          </rPr>
          <t>Linda O'Mullane:</t>
        </r>
        <r>
          <rPr>
            <sz val="9"/>
            <color indexed="81"/>
            <rFont val="Tahoma"/>
            <family val="2"/>
          </rPr>
          <t xml:space="preserve">
https://en.wikipedia.org/wiki/List_of_power_stations_in_New_Zealand</t>
        </r>
      </text>
    </comment>
    <comment ref="M50" authorId="0">
      <text>
        <r>
          <rPr>
            <b/>
            <sz val="9"/>
            <color indexed="81"/>
            <rFont val="Tahoma"/>
            <family val="2"/>
          </rPr>
          <t>Linda O'Mullane:</t>
        </r>
        <r>
          <rPr>
            <sz val="9"/>
            <color indexed="81"/>
            <rFont val="Tahoma"/>
            <family val="2"/>
          </rPr>
          <t xml:space="preserve">
https://en.wikipedia.org/wiki/List_of_power_stations_in_New_Zealand</t>
        </r>
      </text>
    </comment>
    <comment ref="B51" authorId="0">
      <text>
        <r>
          <rPr>
            <b/>
            <sz val="9"/>
            <color indexed="81"/>
            <rFont val="Tahoma"/>
            <family val="2"/>
          </rPr>
          <t xml:space="preserve">Linda O'Mullane:
</t>
        </r>
        <r>
          <rPr>
            <sz val="9"/>
            <color indexed="81"/>
            <rFont val="Tahoma"/>
            <family val="2"/>
          </rPr>
          <t xml:space="preserve">https://en.wikipedia.org/wiki/List_of_power_stations_in_New_Zealand
</t>
        </r>
      </text>
    </comment>
    <comment ref="M51" authorId="0">
      <text>
        <r>
          <rPr>
            <b/>
            <sz val="9"/>
            <color indexed="81"/>
            <rFont val="Tahoma"/>
            <family val="2"/>
          </rPr>
          <t xml:space="preserve">Linda O'Mullane:
</t>
        </r>
        <r>
          <rPr>
            <sz val="9"/>
            <color indexed="81"/>
            <rFont val="Tahoma"/>
            <family val="2"/>
          </rPr>
          <t xml:space="preserve">https://en.wikipedia.org/wiki/List_of_power_stations_in_New_Zealand
</t>
        </r>
      </text>
    </comment>
  </commentList>
</comments>
</file>

<file path=xl/comments8.xml><?xml version="1.0" encoding="utf-8"?>
<comments xmlns="http://schemas.openxmlformats.org/spreadsheetml/2006/main">
  <authors>
    <author>Linda O'Mullane</author>
  </authors>
  <commentList>
    <comment ref="C2" authorId="0">
      <text>
        <r>
          <rPr>
            <b/>
            <sz val="9"/>
            <color indexed="81"/>
            <rFont val="Tahoma"/>
            <family val="2"/>
          </rPr>
          <t>Linda O'Mullane:</t>
        </r>
        <r>
          <rPr>
            <sz val="9"/>
            <color indexed="81"/>
            <rFont val="Tahoma"/>
            <family val="2"/>
          </rPr>
          <t xml:space="preserve">
The brief asked to exclude Tiwai but there is no Tiwai in the Vol.by Gen, I only excluded Huntly.</t>
        </r>
      </text>
    </comment>
    <comment ref="B3" authorId="0">
      <text>
        <r>
          <rPr>
            <b/>
            <sz val="9"/>
            <color indexed="81"/>
            <rFont val="Tahoma"/>
            <family val="2"/>
          </rPr>
          <t>Linda O'Mullane:</t>
        </r>
        <r>
          <rPr>
            <sz val="9"/>
            <color indexed="81"/>
            <rFont val="Tahoma"/>
            <family val="2"/>
          </rPr>
          <t xml:space="preserve">
Blair's capex data 8 March 2016</t>
        </r>
      </text>
    </comment>
    <comment ref="B10" authorId="0">
      <text>
        <r>
          <rPr>
            <b/>
            <sz val="9"/>
            <color indexed="81"/>
            <rFont val="Tahoma"/>
            <family val="2"/>
          </rPr>
          <t>Linda O'Mullane:</t>
        </r>
        <r>
          <rPr>
            <sz val="9"/>
            <color indexed="81"/>
            <rFont val="Tahoma"/>
            <family val="2"/>
          </rPr>
          <t xml:space="preserve">
Source: Transpower Transmission Planning report July 2015</t>
        </r>
      </text>
    </comment>
    <comment ref="B11" authorId="0">
      <text>
        <r>
          <rPr>
            <b/>
            <sz val="9"/>
            <color indexed="81"/>
            <rFont val="Tahoma"/>
            <family val="2"/>
          </rPr>
          <t xml:space="preserve">Linda O'Mullane:
</t>
        </r>
        <r>
          <rPr>
            <sz val="9"/>
            <color indexed="81"/>
            <rFont val="Tahoma"/>
            <family val="2"/>
          </rPr>
          <t>assuming generation and load have the same growth rate. Using winter P50 peak demand forecast (provided by NZ EA)</t>
        </r>
      </text>
    </comment>
    <comment ref="B29" authorId="0">
      <text>
        <r>
          <rPr>
            <b/>
            <sz val="9"/>
            <color indexed="81"/>
            <rFont val="Tahoma"/>
            <family val="2"/>
          </rPr>
          <t>Linda O'Mullane:</t>
        </r>
        <r>
          <rPr>
            <sz val="9"/>
            <color indexed="81"/>
            <rFont val="Tahoma"/>
            <family val="2"/>
          </rPr>
          <t xml:space="preserve">
Source: applied conversion rate to  Transpower Transmission Planning report July 2015
Conversion rate was calcuated based on the generation model, in which we did the 'switches'. </t>
        </r>
      </text>
    </comment>
    <comment ref="B30" authorId="0">
      <text>
        <r>
          <rPr>
            <b/>
            <sz val="9"/>
            <color indexed="81"/>
            <rFont val="Tahoma"/>
            <family val="2"/>
          </rPr>
          <t xml:space="preserve">Linda O'Mullane:
</t>
        </r>
        <r>
          <rPr>
            <sz val="9"/>
            <color indexed="81"/>
            <rFont val="Tahoma"/>
            <family val="2"/>
          </rPr>
          <t xml:space="preserve">assuming generation and load have the same growth rate. </t>
        </r>
      </text>
    </comment>
  </commentList>
</comments>
</file>

<file path=xl/comments9.xml><?xml version="1.0" encoding="utf-8"?>
<comments xmlns="http://schemas.openxmlformats.org/spreadsheetml/2006/main">
  <authors>
    <author>Linda O'Mullane</author>
  </authors>
  <commentList>
    <comment ref="B10" authorId="0">
      <text>
        <r>
          <rPr>
            <b/>
            <sz val="9"/>
            <color indexed="81"/>
            <rFont val="Tahoma"/>
            <family val="2"/>
          </rPr>
          <t>Linda O'Mullane:</t>
        </r>
        <r>
          <rPr>
            <sz val="9"/>
            <color indexed="81"/>
            <rFont val="Tahoma"/>
            <family val="2"/>
          </rPr>
          <t xml:space="preserve">
Source: Transpower Transmission Planning report July 2015</t>
        </r>
      </text>
    </comment>
    <comment ref="B11" authorId="0">
      <text>
        <r>
          <rPr>
            <b/>
            <sz val="9"/>
            <color indexed="81"/>
            <rFont val="Tahoma"/>
            <family val="2"/>
          </rPr>
          <t xml:space="preserve">Linda O'Mullane:
</t>
        </r>
        <r>
          <rPr>
            <sz val="9"/>
            <color indexed="81"/>
            <rFont val="Tahoma"/>
            <family val="2"/>
          </rPr>
          <t xml:space="preserve">assuming generation and load have the same growth rate. </t>
        </r>
      </text>
    </comment>
    <comment ref="B29" authorId="0">
      <text>
        <r>
          <rPr>
            <b/>
            <sz val="9"/>
            <color indexed="81"/>
            <rFont val="Tahoma"/>
            <family val="2"/>
          </rPr>
          <t>Linda O'Mullane:</t>
        </r>
        <r>
          <rPr>
            <sz val="9"/>
            <color indexed="81"/>
            <rFont val="Tahoma"/>
            <family val="2"/>
          </rPr>
          <t xml:space="preserve">
Source: applied conversion rate as a weighted average of generation types for each location. Based on
 Transpower Transmission Planning report July 2015
</t>
        </r>
      </text>
    </comment>
    <comment ref="B30" authorId="0">
      <text>
        <r>
          <rPr>
            <b/>
            <sz val="9"/>
            <color indexed="81"/>
            <rFont val="Tahoma"/>
            <family val="2"/>
          </rPr>
          <t xml:space="preserve">Linda O'Mullane:
</t>
        </r>
        <r>
          <rPr>
            <sz val="9"/>
            <color indexed="81"/>
            <rFont val="Tahoma"/>
            <family val="2"/>
          </rPr>
          <t xml:space="preserve">assuming generation and load have the same growth rate. </t>
        </r>
      </text>
    </comment>
    <comment ref="C30" authorId="0">
      <text>
        <r>
          <rPr>
            <b/>
            <sz val="9"/>
            <color indexed="81"/>
            <rFont val="Tahoma"/>
            <family val="2"/>
          </rPr>
          <t>Linda O'Mullane:</t>
        </r>
        <r>
          <rPr>
            <sz val="9"/>
            <color indexed="81"/>
            <rFont val="Tahoma"/>
            <family val="2"/>
          </rPr>
          <t xml:space="preserve">
I assumed that only the two Huntly generators are excluded</t>
        </r>
      </text>
    </comment>
  </commentList>
</comments>
</file>

<file path=xl/sharedStrings.xml><?xml version="1.0" encoding="utf-8"?>
<sst xmlns="http://schemas.openxmlformats.org/spreadsheetml/2006/main" count="4542" uniqueCount="443">
  <si>
    <t xml:space="preserve">Generation Scenarion 2 </t>
  </si>
  <si>
    <t>merit order after applying the new LRMCs by region</t>
  </si>
  <si>
    <t>including Otahuhu gas project</t>
  </si>
  <si>
    <t>Including Otahuhu gas project</t>
  </si>
  <si>
    <t>Old Schedule</t>
  </si>
  <si>
    <t>New Schedule</t>
  </si>
  <si>
    <t>LRMC by type of generation, $/MWh and Region</t>
  </si>
  <si>
    <t>Region</t>
  </si>
  <si>
    <t>Project</t>
  </si>
  <si>
    <t>Status</t>
  </si>
  <si>
    <t>Type</t>
  </si>
  <si>
    <t>MW</t>
  </si>
  <si>
    <t>Typical GWh pa</t>
  </si>
  <si>
    <t>Capital cost $m</t>
  </si>
  <si>
    <t>Variable O&amp;M, $/MWh</t>
  </si>
  <si>
    <t>Fixed O&amp;M, $/kW</t>
  </si>
  <si>
    <t>LRMC $/MWh</t>
  </si>
  <si>
    <t>Generation LRMC $/MWh</t>
  </si>
  <si>
    <t>Tx LRMC $/MWh</t>
  </si>
  <si>
    <t>Tx + generation LRMC $/MWh</t>
  </si>
  <si>
    <t>LNI</t>
  </si>
  <si>
    <t>Tauhara_stage_2</t>
  </si>
  <si>
    <t>Fully Consented</t>
  </si>
  <si>
    <t>Geo</t>
  </si>
  <si>
    <t>UNI</t>
  </si>
  <si>
    <t>CCGT</t>
  </si>
  <si>
    <t>Hauauru_ma_raki_stage1</t>
  </si>
  <si>
    <t>Applied for Consent</t>
  </si>
  <si>
    <t>Wind</t>
  </si>
  <si>
    <t>LSI</t>
  </si>
  <si>
    <t>Hawea_Control_Gate_Retrofit</t>
  </si>
  <si>
    <t>HydPK</t>
  </si>
  <si>
    <t>Hauauru_ma_raki_stage2</t>
  </si>
  <si>
    <t>Proposed</t>
  </si>
  <si>
    <t>USI</t>
  </si>
  <si>
    <t>Lake_Pukaki</t>
  </si>
  <si>
    <t>Rodney_CCGT_stage_1</t>
  </si>
  <si>
    <t>Rodney_CCGT_stage_2</t>
  </si>
  <si>
    <t>Turitea</t>
  </si>
  <si>
    <t>PropopsedCCGT1</t>
  </si>
  <si>
    <t>Hawkes_Bay_windfarm_Maungaharuru</t>
  </si>
  <si>
    <t>Tikitere_LakeRotoiti</t>
  </si>
  <si>
    <t>Project_CentralWind</t>
  </si>
  <si>
    <t>Arnold</t>
  </si>
  <si>
    <t>Lake_Coleridge_2</t>
  </si>
  <si>
    <t>Stockton_Mine</t>
  </si>
  <si>
    <t>HydRR</t>
  </si>
  <si>
    <t>Waitahora</t>
  </si>
  <si>
    <t>Puketoi</t>
  </si>
  <si>
    <t>CastleHill_stage1</t>
  </si>
  <si>
    <t>CastleHill_stage2</t>
  </si>
  <si>
    <t>CastleHill_stage3</t>
  </si>
  <si>
    <t>Kawerau_TeAhiOMaui _KA22</t>
  </si>
  <si>
    <t>Rotoma_LakeRotoma</t>
  </si>
  <si>
    <t>North_Bank_Tunnel</t>
  </si>
  <si>
    <t>HydSC</t>
  </si>
  <si>
    <t>Taharoa</t>
  </si>
  <si>
    <t>Stockton_Plateau</t>
  </si>
  <si>
    <t>Wairau</t>
  </si>
  <si>
    <t>Awhitu</t>
  </si>
  <si>
    <t>Taumatatotara</t>
  </si>
  <si>
    <t>Hurunui_River_at_Lowry_Peaks_or_Amuri_Hydro</t>
  </si>
  <si>
    <t>Mahinerangi_stage_2</t>
  </si>
  <si>
    <t>Long_Gully</t>
  </si>
  <si>
    <t>Kaiwera_Downs</t>
  </si>
  <si>
    <t>Raikaia</t>
  </si>
  <si>
    <t>Hurunui</t>
  </si>
  <si>
    <t>Mt_Cass</t>
  </si>
  <si>
    <t>Titiokura</t>
  </si>
  <si>
    <t>ToddPeaker_npl</t>
  </si>
  <si>
    <t>GasPkr</t>
  </si>
  <si>
    <t>Kaipara_harbour_stage_4</t>
  </si>
  <si>
    <t>Tide</t>
  </si>
  <si>
    <t>Kaipara_harbour_stage_5</t>
  </si>
  <si>
    <t>ProposedDiesel1</t>
  </si>
  <si>
    <t>DslRecip</t>
  </si>
  <si>
    <t>Kaipara_harbour_stage_3</t>
  </si>
  <si>
    <t>Kaipara_harbour_stage_2</t>
  </si>
  <si>
    <t>Belfast_Orion</t>
  </si>
  <si>
    <t>Bromley_Orion</t>
  </si>
  <si>
    <t>Kaipara_harbour_stage_1</t>
  </si>
  <si>
    <r>
      <rPr>
        <b/>
        <sz val="10"/>
        <rFont val="Calibri"/>
        <family val="2"/>
        <scheme val="minor"/>
      </rPr>
      <t>source:</t>
    </r>
    <r>
      <rPr>
        <sz val="10"/>
        <rFont val="Calibri"/>
        <family val="2"/>
        <scheme val="minor"/>
      </rPr>
      <t xml:space="preserve"> http://www.mbie.govt.nz/info-services/sectors-industries/energy/energy-data-modelling/modelling/interactive-electricity-generation-cost-model</t>
    </r>
  </si>
  <si>
    <r>
      <t xml:space="preserve">source: </t>
    </r>
    <r>
      <rPr>
        <sz val="10"/>
        <rFont val="Calibri"/>
        <family val="2"/>
        <scheme val="minor"/>
      </rPr>
      <t>NZ Electricity generation Model MBIE</t>
    </r>
  </si>
  <si>
    <t>WACC</t>
  </si>
  <si>
    <t>Scenario 2</t>
  </si>
  <si>
    <t>NEW SCHEDULE</t>
  </si>
  <si>
    <t>Projects by number</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</si>
  <si>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</si>
  <si>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</si>
  <si>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</si>
  <si>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</si>
  <si>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</si>
  <si>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</si>
  <si>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</si>
  <si>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</si>
  <si>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</si>
  <si>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</si>
  <si>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</si>
  <si>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</si>
  <si>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</si>
  <si>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</si>
  <si>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</si>
  <si>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</si>
  <si>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</si>
  <si>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</si>
  <si>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</si>
  <si>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</si>
  <si>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Volume</t>
  </si>
  <si>
    <t>incremental increase in demand (MW)</t>
  </si>
  <si>
    <t>cumulative incremenatal increase in demand (MW) reduced by new capacity built</t>
  </si>
  <si>
    <t>projects to meet incremental demand (MW)</t>
  </si>
  <si>
    <t>remaining/not met capacity</t>
  </si>
  <si>
    <t>Net benefit between old and new schedule</t>
  </si>
  <si>
    <t>Disaggregated calculation</t>
  </si>
  <si>
    <t>Cost of generation Project 1 - CAPEX $</t>
  </si>
  <si>
    <t>Variable O&amp;M $ / MWh</t>
  </si>
  <si>
    <t>Fix O&amp;M $ / MW</t>
  </si>
  <si>
    <t>Cost of generation Project 2 - CAPEX $</t>
  </si>
  <si>
    <t>Cost of generation Project 3 - CAPEX $</t>
  </si>
  <si>
    <t>Cost of generation Project 4 - CAPEX $</t>
  </si>
  <si>
    <t>Cost of generation Project 5 - CAPEX $</t>
  </si>
  <si>
    <t>Total annual cost $m</t>
  </si>
  <si>
    <t>NPV</t>
  </si>
  <si>
    <t>OLD SCHEDULE</t>
  </si>
  <si>
    <t xml:space="preserve">Cost of generation Project 1 - CAPEX $ </t>
  </si>
  <si>
    <t xml:space="preserve">Cost of generation Project 2 - CAPEX $ </t>
  </si>
  <si>
    <t xml:space="preserve">Cost of generation Project 3 - CAPEX $ </t>
  </si>
  <si>
    <t xml:space="preserve">Cost of generation Project 4 - CAPEX $ </t>
  </si>
  <si>
    <t xml:space="preserve">Cost of generation Project 5a - CAPEX $ </t>
  </si>
  <si>
    <t xml:space="preserve">Cost of generation Project 5b - CAPEX $ </t>
  </si>
  <si>
    <t xml:space="preserve">Cost of generation Project 6 - CAPEX $ </t>
  </si>
  <si>
    <t>Net Benefit $m</t>
  </si>
  <si>
    <t>Scenario 1</t>
  </si>
  <si>
    <t>Cost of generation Project 6 - CAPEX $</t>
  </si>
  <si>
    <t>Cost of generation Project 7 - CAPEX $</t>
  </si>
  <si>
    <t xml:space="preserve">Cost of generation Project 5 - CAPEX $ </t>
  </si>
  <si>
    <t>estimated growth rate</t>
  </si>
  <si>
    <t>Capex assumptions</t>
  </si>
  <si>
    <t>Based on scenario 2 from Appendix in Draft decision comments</t>
  </si>
  <si>
    <t>percentage split of capex</t>
  </si>
  <si>
    <t>capacity driven major capex excl. undergrounding of Auckland</t>
  </si>
  <si>
    <t xml:space="preserve">Load </t>
  </si>
  <si>
    <t>generation</t>
  </si>
  <si>
    <t>smelter</t>
  </si>
  <si>
    <t>LOAD</t>
  </si>
  <si>
    <t>Year</t>
  </si>
  <si>
    <t>Allocaiton</t>
  </si>
  <si>
    <t>Total</t>
  </si>
  <si>
    <t>Major capex</t>
  </si>
  <si>
    <t>Normal major capex</t>
  </si>
  <si>
    <t>Normal annual major capex</t>
  </si>
  <si>
    <t>Scenario 1 major capex</t>
  </si>
  <si>
    <t>Base capex</t>
  </si>
  <si>
    <t>in $m p.a.</t>
  </si>
  <si>
    <t>Base capex UNI scope for improved efficiency</t>
  </si>
  <si>
    <t xml:space="preserve">Base capex UNI no scope </t>
  </si>
  <si>
    <t>Base capex LNI scope for improved efficiency</t>
  </si>
  <si>
    <t>Base capex LNI no scope</t>
  </si>
  <si>
    <t>Base capex USI scope for improved efficiency</t>
  </si>
  <si>
    <t xml:space="preserve">Base capex USI no scope </t>
  </si>
  <si>
    <t>Base capex LSI scope for improved efficiency</t>
  </si>
  <si>
    <t>Base capex LSI no scope</t>
  </si>
  <si>
    <t>Opex</t>
  </si>
  <si>
    <t>Opex UNI scope for improved efficiency</t>
  </si>
  <si>
    <t xml:space="preserve">Opex UNI no scope </t>
  </si>
  <si>
    <t>Opex LNI scope for improved efficiency</t>
  </si>
  <si>
    <t>Opex LNI no scope</t>
  </si>
  <si>
    <t>Opex USI scope for improved efficiency</t>
  </si>
  <si>
    <t xml:space="preserve">Opex USI no scope </t>
  </si>
  <si>
    <t>Opex LSI scope for improved efficiency</t>
  </si>
  <si>
    <t>Opex LSI no scope</t>
  </si>
  <si>
    <t>Total capex and opex</t>
  </si>
  <si>
    <t>GENERATION</t>
  </si>
  <si>
    <t>Total Load and Generation</t>
  </si>
  <si>
    <t>Scenario 2 major capex</t>
  </si>
  <si>
    <t>Total Scenario 2 major capex</t>
  </si>
  <si>
    <t>Power Stations by Generator</t>
  </si>
  <si>
    <t>Node</t>
  </si>
  <si>
    <t>Generator</t>
  </si>
  <si>
    <t>Injection at load and generation nodes - annual GWh</t>
  </si>
  <si>
    <t>proportion of injection by generator of total generation by node</t>
  </si>
  <si>
    <t>Generation by node (MW)</t>
  </si>
  <si>
    <t>GWh</t>
  </si>
  <si>
    <t>C</t>
  </si>
  <si>
    <t>Contact</t>
  </si>
  <si>
    <t>Trustpower (NI + SI)</t>
  </si>
  <si>
    <t>Genesis (all over NI)</t>
  </si>
  <si>
    <t>NAP JV (NI + SI)</t>
  </si>
  <si>
    <t>Mighty River Power (MRP)</t>
  </si>
  <si>
    <t>Todd (NI + SI)</t>
  </si>
  <si>
    <t>Mokai JV</t>
  </si>
  <si>
    <t>Pioneer (NI + SI)</t>
  </si>
  <si>
    <t>Ngatamariki</t>
  </si>
  <si>
    <t>Fonterra (this is a commercial dairy that generates 22% of its own electricity needs)</t>
  </si>
  <si>
    <t>total generation (GWh) by node p.a.</t>
  </si>
  <si>
    <t>node</t>
  </si>
  <si>
    <t>Trustpower (NI)</t>
  </si>
  <si>
    <t>NAP JV (NI)</t>
  </si>
  <si>
    <t>E</t>
  </si>
  <si>
    <t>Todd (NI)</t>
  </si>
  <si>
    <t>Pioneer (NI)</t>
  </si>
  <si>
    <t>Trustpower (SI)</t>
  </si>
  <si>
    <t>NAP JV (SI)</t>
  </si>
  <si>
    <t xml:space="preserve">E </t>
  </si>
  <si>
    <t>Todd (SI)</t>
  </si>
  <si>
    <t>Pioneer (SI)</t>
  </si>
  <si>
    <t>Meridian (middle part of SI)</t>
  </si>
  <si>
    <t>NODE C</t>
  </si>
  <si>
    <t>NODE E</t>
  </si>
  <si>
    <t>Total generation GWh/MW</t>
  </si>
  <si>
    <t>Check C</t>
  </si>
  <si>
    <t>Check E</t>
  </si>
  <si>
    <t>Scenario 1 - Assumptions</t>
  </si>
  <si>
    <t>Scenario 2 - Assumptions</t>
  </si>
  <si>
    <t>Mighty River Power closed Southdown generator (130MW) from 2016 onwards</t>
  </si>
  <si>
    <t xml:space="preserve">Closure of </t>
  </si>
  <si>
    <t>Otahuhu B geneartor (400MW) from 2016</t>
  </si>
  <si>
    <t>Southdown</t>
  </si>
  <si>
    <t>Otahuhu</t>
  </si>
  <si>
    <t>600MW increased capacity in year 10</t>
  </si>
  <si>
    <t>Huntly</t>
  </si>
  <si>
    <t>cut links</t>
  </si>
  <si>
    <t>used CCGT as a proxi for Coal</t>
  </si>
  <si>
    <t>Existing grid-connected generation</t>
  </si>
  <si>
    <t>Generation plant</t>
  </si>
  <si>
    <t>Operating capacity in MW</t>
  </si>
  <si>
    <t>Grid injection point</t>
  </si>
  <si>
    <t>proportion of plant in total generated by region</t>
  </si>
  <si>
    <t>weighted average converstion factor by region</t>
  </si>
  <si>
    <r>
      <t>Glenbrook</t>
    </r>
    <r>
      <rPr>
        <sz val="5"/>
        <color theme="1"/>
        <rFont val="Arial"/>
        <family val="2"/>
      </rPr>
      <t>1</t>
    </r>
  </si>
  <si>
    <t>Auckland</t>
  </si>
  <si>
    <t>Cogen</t>
  </si>
  <si>
    <t>Glenbrook</t>
  </si>
  <si>
    <t>Atiamuri</t>
  </si>
  <si>
    <t>Waikato</t>
  </si>
  <si>
    <t>Hydro</t>
  </si>
  <si>
    <t>Huntly e3P</t>
  </si>
  <si>
    <t>Gas - CCGT</t>
  </si>
  <si>
    <t>Huntly P40</t>
  </si>
  <si>
    <t>Gas - OCGT</t>
  </si>
  <si>
    <t>Karapiro</t>
  </si>
  <si>
    <t>Maraetai</t>
  </si>
  <si>
    <t>Mokai</t>
  </si>
  <si>
    <t>Geothermal</t>
  </si>
  <si>
    <t>Whakamaru</t>
  </si>
  <si>
    <t>Ohakuri</t>
  </si>
  <si>
    <t>Waipapa</t>
  </si>
  <si>
    <t>Arapuni</t>
  </si>
  <si>
    <t>Kawerau</t>
  </si>
  <si>
    <t>Bay of Plenty</t>
  </si>
  <si>
    <t>Kawerau Norske Skog</t>
  </si>
  <si>
    <t>Kinleith</t>
  </si>
  <si>
    <t>Matahina</t>
  </si>
  <si>
    <t>Wheao/Flaxy</t>
  </si>
  <si>
    <t>Rotorua</t>
  </si>
  <si>
    <t>Aratiatia</t>
  </si>
  <si>
    <t>Central North Island</t>
  </si>
  <si>
    <t>Mangahao</t>
  </si>
  <si>
    <t>Ohaaki</t>
  </si>
  <si>
    <t>Poihipi</t>
  </si>
  <si>
    <t>Rangipo</t>
  </si>
  <si>
    <r>
      <t>Tararua III</t>
    </r>
    <r>
      <rPr>
        <sz val="5"/>
        <color theme="1"/>
        <rFont val="Arial"/>
        <family val="2"/>
      </rPr>
      <t>2</t>
    </r>
  </si>
  <si>
    <t>Bunnythorpe</t>
  </si>
  <si>
    <t>Te Apiti</t>
  </si>
  <si>
    <t>Woodville</t>
  </si>
  <si>
    <t>Tokaanu</t>
  </si>
  <si>
    <t>Te Mihi</t>
  </si>
  <si>
    <t>Wairakei</t>
  </si>
  <si>
    <t>Nga Awa Purua</t>
  </si>
  <si>
    <t>Kaitawa</t>
  </si>
  <si>
    <t>Hawkes Bay</t>
  </si>
  <si>
    <t>Tuai</t>
  </si>
  <si>
    <t>Piripaua</t>
  </si>
  <si>
    <t>Whirinaki</t>
  </si>
  <si>
    <t>Diesel</t>
  </si>
  <si>
    <t>Kapuni</t>
  </si>
  <si>
    <t>Taranaki</t>
  </si>
  <si>
    <t>Kiwi Dairy</t>
  </si>
  <si>
    <t>Hawera</t>
  </si>
  <si>
    <t>McKee Peaker</t>
  </si>
  <si>
    <t>Motunui Deviation</t>
  </si>
  <si>
    <t>Patea</t>
  </si>
  <si>
    <t>Taranaki CC</t>
  </si>
  <si>
    <t>Stratford</t>
  </si>
  <si>
    <t>West Wind</t>
  </si>
  <si>
    <t>Wellington</t>
  </si>
  <si>
    <t>Stratford Peaker</t>
  </si>
  <si>
    <t>Tekapo A</t>
  </si>
  <si>
    <t>South Canterbury</t>
  </si>
  <si>
    <t>Tekapo B</t>
  </si>
  <si>
    <t>Argyle/Wairau</t>
  </si>
  <si>
    <t>Nelson/Marlborough</t>
  </si>
  <si>
    <t>Argyle</t>
  </si>
  <si>
    <t>Cobb</t>
  </si>
  <si>
    <t>Coleridge</t>
  </si>
  <si>
    <t>Canterbury</t>
  </si>
  <si>
    <t>Aviemore</t>
  </si>
  <si>
    <t>Benmore</t>
  </si>
  <si>
    <t>Ohau A</t>
  </si>
  <si>
    <t>Ohau B</t>
  </si>
  <si>
    <t>Ohau C</t>
  </si>
  <si>
    <t>Waitaki</t>
  </si>
  <si>
    <t>Clyde</t>
  </si>
  <si>
    <t>Otago/Southland</t>
  </si>
  <si>
    <t>Manapouri</t>
  </si>
  <si>
    <t>Roxburgh</t>
  </si>
  <si>
    <t>see press release of closure of NZAS</t>
  </si>
  <si>
    <r>
      <t>Waipori</t>
    </r>
    <r>
      <rPr>
        <sz val="5"/>
        <color theme="1"/>
        <rFont val="Arial"/>
        <family val="2"/>
      </rPr>
      <t>3</t>
    </r>
  </si>
  <si>
    <t>Halfway Bush</t>
  </si>
  <si>
    <t>Total - UNI MW</t>
  </si>
  <si>
    <t>Total - LNI MW</t>
  </si>
  <si>
    <t>Total - USI MW</t>
  </si>
  <si>
    <t>Total - LSI MW</t>
  </si>
  <si>
    <t>Total generation</t>
  </si>
  <si>
    <t>NPV ($ Capex)</t>
  </si>
  <si>
    <t>CAPEX</t>
  </si>
  <si>
    <t>TOTAL</t>
  </si>
  <si>
    <t>NPV (MW)</t>
  </si>
  <si>
    <t>Volumes</t>
  </si>
  <si>
    <t>growth rate</t>
  </si>
  <si>
    <t>UNI incremental cumulative</t>
  </si>
  <si>
    <t>LNI incremental cumulative</t>
  </si>
  <si>
    <t>USI incremental cumulative</t>
  </si>
  <si>
    <t>LSI incremental cumulative</t>
  </si>
  <si>
    <t>LRMC ($/MW)</t>
  </si>
  <si>
    <t>NPV (MWh)</t>
  </si>
  <si>
    <t>LRMC ($/MWh)</t>
  </si>
  <si>
    <t xml:space="preserve">UNI total </t>
  </si>
  <si>
    <t>LNI total</t>
  </si>
  <si>
    <t>USI total</t>
  </si>
  <si>
    <t>LSI total</t>
  </si>
  <si>
    <t>DISREGARD - JUST WORKINGS</t>
  </si>
  <si>
    <t>Name</t>
  </si>
  <si>
    <t>total annual demand</t>
  </si>
  <si>
    <t>Historical - Actual Regional Peak Demand (MW)</t>
  </si>
  <si>
    <t>P50 Peak forecast (MW)</t>
  </si>
  <si>
    <t>Prudent Peak forecast (MW)</t>
  </si>
  <si>
    <t>P90 Peak forecast (MW)</t>
  </si>
  <si>
    <t>P99 Peak Demand forecast(MW)</t>
  </si>
  <si>
    <t>P01 Peak Demand forecast (MW)</t>
  </si>
  <si>
    <t>Northland</t>
  </si>
  <si>
    <t>Central Districts</t>
  </si>
  <si>
    <t>West Coast</t>
  </si>
  <si>
    <t>Nelson-Marlborough</t>
  </si>
  <si>
    <t>Otago-Southland</t>
  </si>
  <si>
    <t>New Zealand</t>
  </si>
  <si>
    <t>North Island</t>
  </si>
  <si>
    <t>South Island</t>
  </si>
  <si>
    <t>Growth rates NZ</t>
  </si>
  <si>
    <t>Upper North Island (MW)</t>
  </si>
  <si>
    <t>GWh UNI</t>
  </si>
  <si>
    <t>Lower North Island(MW)</t>
  </si>
  <si>
    <t>GWh LNI</t>
  </si>
  <si>
    <t>Upper South Island (MW)</t>
  </si>
  <si>
    <t>GWh USI</t>
  </si>
  <si>
    <t>Lower South Island (MW)</t>
  </si>
  <si>
    <t>GWh LSI</t>
  </si>
  <si>
    <t>Growth rate NZ</t>
  </si>
  <si>
    <t>Lower North Island (MW)</t>
  </si>
  <si>
    <t>n/a</t>
  </si>
  <si>
    <t>Total MW</t>
  </si>
  <si>
    <t>aluminium smelter doesn't close for now but reduces its electricity demand to decrease Manapouri Hydro from 840 to 572 and closes in yr 10</t>
  </si>
  <si>
    <t>Allocation</t>
  </si>
  <si>
    <t>Volume (MW)</t>
  </si>
  <si>
    <t>(MW to MWh conversion) conversion rate by generation type</t>
  </si>
  <si>
    <t>Operating Capacity in MWh</t>
  </si>
  <si>
    <t>Total - UNI MWh</t>
  </si>
  <si>
    <t>Total - LNI MWh</t>
  </si>
  <si>
    <t>Total - USI MWh</t>
  </si>
  <si>
    <t>Total - LSI MWh</t>
  </si>
  <si>
    <t>Growth rates</t>
  </si>
  <si>
    <t>MWh UNI</t>
  </si>
  <si>
    <t>Growth rates UNI</t>
  </si>
  <si>
    <t>Growth rates USI</t>
  </si>
  <si>
    <t>Growth rates LNI</t>
  </si>
  <si>
    <t>Growth rates LSI</t>
  </si>
  <si>
    <t>MWh LSI</t>
  </si>
  <si>
    <t>MWh USI</t>
  </si>
  <si>
    <t>MWh LNI</t>
  </si>
  <si>
    <t>growth rate UNI</t>
  </si>
  <si>
    <t>all NZ (MW)</t>
  </si>
  <si>
    <t>adjustment</t>
  </si>
  <si>
    <t xml:space="preserve">Cost of generation Project 7 - CAPEX $ </t>
  </si>
  <si>
    <t>Gen LRMC $/MWh</t>
  </si>
  <si>
    <t>Transpower</t>
  </si>
  <si>
    <t>These are not considered for scenario 2 in this version</t>
  </si>
  <si>
    <t>closure of Huntly coal-fired units (around 500MW) from year 1</t>
  </si>
  <si>
    <t>Excluding Huntly for Volumes MW</t>
  </si>
  <si>
    <t>source: Transpower: "Keeping the energy flowing - Transmission planning report", July 2015</t>
  </si>
  <si>
    <t>MWh</t>
  </si>
  <si>
    <t>excl. Hunlies</t>
  </si>
  <si>
    <t>excluding Otahuhu gas project</t>
  </si>
  <si>
    <t>Huntly stays</t>
  </si>
  <si>
    <t>Scenario 1b</t>
  </si>
  <si>
    <t>Huntly  goes plus additional transmission capex</t>
  </si>
  <si>
    <t>Scenarios 1a) Huntly stay</t>
  </si>
  <si>
    <t>Scenario 1b) Huntly goes</t>
  </si>
  <si>
    <t>Scenario 1a Huntly stays</t>
  </si>
  <si>
    <t>Scenario 1a (Blair'original)</t>
  </si>
  <si>
    <t>Scenario 1b Huntly goes</t>
  </si>
  <si>
    <t>Huntlies closure</t>
  </si>
  <si>
    <t>Scenario 1a)Huntly stays</t>
  </si>
  <si>
    <t>Scenario 1a) Huntly stays</t>
  </si>
  <si>
    <t>Huntlies capacity (MW)</t>
  </si>
  <si>
    <t>Scenario 2a) Low Investment Huntly stays</t>
  </si>
  <si>
    <t>Scenario 2a) Low Investment - Huntly stays</t>
  </si>
  <si>
    <t>Huntly for Volumes</t>
  </si>
  <si>
    <t>Scenario 2a) Low investment - Huntly stays</t>
  </si>
  <si>
    <t xml:space="preserve">only build plant until all spare capacity is soaked up. </t>
  </si>
  <si>
    <t>Scenario 2b) Low investment - Huntly goes</t>
  </si>
  <si>
    <t>Scenario 2b) Low Investment Huntly goes</t>
  </si>
  <si>
    <t>Scenario 2b) Low Investment - Huntly goes</t>
  </si>
  <si>
    <t xml:space="preserve">Scenario 2 Low investment </t>
  </si>
  <si>
    <t>Scenario 1a)</t>
  </si>
  <si>
    <t>TOTAL CAPEX</t>
  </si>
  <si>
    <t>TYPE</t>
  </si>
  <si>
    <t>Project Order</t>
  </si>
  <si>
    <t>Year Generator is built</t>
  </si>
  <si>
    <t>Type of Generator</t>
  </si>
  <si>
    <t>Useful Lives</t>
  </si>
  <si>
    <t>Order</t>
  </si>
  <si>
    <t>PV of future OPEX</t>
  </si>
  <si>
    <t xml:space="preserve">Period for OPEX </t>
  </si>
  <si>
    <t>years</t>
  </si>
  <si>
    <t>Replacement Capex - Wind</t>
  </si>
  <si>
    <t>The Authority has asked us to test the sensitivity of the results of the “More Efficient Generation…” benefit to changes in a number of modelling assumptions that have previously been mentioned by submitters, namely:</t>
  </si>
  <si>
    <r>
      <t>·</t>
    </r>
    <r>
      <rPr>
        <sz val="7"/>
        <color theme="1"/>
        <rFont val="Times New Roman"/>
        <family val="1"/>
      </rPr>
      <t xml:space="preserve">        </t>
    </r>
    <r>
      <rPr>
        <sz val="11"/>
        <color theme="1"/>
        <rFont val="Calibri"/>
        <family val="2"/>
        <scheme val="minor"/>
      </rPr>
      <t>The addition of a terminal value for each generation asset that is assumed to be built over the 20-year evaluation period;</t>
    </r>
  </si>
  <si>
    <r>
      <t>·</t>
    </r>
    <r>
      <rPr>
        <sz val="7"/>
        <color theme="1"/>
        <rFont val="Times New Roman"/>
        <family val="1"/>
      </rPr>
      <t xml:space="preserve">        </t>
    </r>
    <r>
      <rPr>
        <sz val="11"/>
        <color theme="1"/>
        <rFont val="Calibri"/>
        <family val="2"/>
        <scheme val="minor"/>
      </rPr>
      <t xml:space="preserve">The addition of the present value of the costs of operating those generation assets beyond the 20-year evaluation period (to 50 years), to ensure a symmetrical treatment of operating expenditure with the terminal value adjustment mentioned above; </t>
    </r>
  </si>
  <si>
    <r>
      <t>·</t>
    </r>
    <r>
      <rPr>
        <sz val="7"/>
        <color theme="1"/>
        <rFont val="Times New Roman"/>
        <family val="1"/>
      </rPr>
      <t xml:space="preserve">        </t>
    </r>
    <r>
      <rPr>
        <sz val="11"/>
        <color theme="1"/>
        <rFont val="Calibri"/>
        <family val="2"/>
        <scheme val="minor"/>
      </rPr>
      <t>The addition of a replacement cost for wind generators that are built over the 20-year evaluation period, but which are expected to be replaced well in advance of the other generation assets that are being modelled; and</t>
    </r>
  </si>
  <si>
    <r>
      <t>·</t>
    </r>
    <r>
      <rPr>
        <sz val="7"/>
        <color theme="1"/>
        <rFont val="Times New Roman"/>
        <family val="1"/>
      </rPr>
      <t xml:space="preserve">        </t>
    </r>
    <r>
      <rPr>
        <sz val="11"/>
        <color theme="1"/>
        <rFont val="Calibri"/>
        <family val="2"/>
        <scheme val="minor"/>
      </rPr>
      <t>Changes to the regions to which some generators have been allocated</t>
    </r>
    <r>
      <rPr>
        <vertAlign val="superscript"/>
        <sz val="11"/>
        <color theme="1"/>
        <rFont val="Calibri"/>
        <family val="2"/>
        <scheme val="minor"/>
      </rPr>
      <t>1</t>
    </r>
    <r>
      <rPr>
        <sz val="11"/>
        <color theme="1"/>
        <rFont val="Calibri"/>
        <family val="2"/>
        <scheme val="minor"/>
      </rPr>
      <t xml:space="preserve">. </t>
    </r>
  </si>
  <si>
    <t xml:space="preserve">We have also made one formula adjustment to one of the sensitivity scenarios, to correct for an inadvertent error that was found as part of the process of updating these models for the aforementioned changes. This is in cell V106 of the “Project schedule_Scenario_2b)_Low_Inv” sheet. This does not affect the base CBA results, nor does it change the sign of the benefit in that sensitivity analysis. </t>
  </si>
  <si>
    <t xml:space="preserve">By undertaking this assessment in a sequential order, it was apparent that none of the aforementioned changes, in and of themselves, or collectively, changed the sign of the benefit, nor did they have a substantive impact on the overall quantum of the benefit. </t>
  </si>
  <si>
    <r>
      <t>1</t>
    </r>
    <r>
      <rPr>
        <sz val="11"/>
        <color theme="1"/>
        <rFont val="Calibri"/>
        <family val="2"/>
        <scheme val="minor"/>
      </rPr>
      <t xml:space="preserve"> In correcting for the misallocation issue, we only changed those generators that were in the Project List that were being dispatched, or could be dispatched, if they were allocated to the correct region. Only the CCGT generator listed in the Project List met this criteria. Changing this generator’s allocation (from USI to LNI):</t>
    </r>
  </si>
  <si>
    <r>
      <t>·</t>
    </r>
    <r>
      <rPr>
        <sz val="7"/>
        <color theme="1"/>
        <rFont val="Times New Roman"/>
        <family val="1"/>
      </rPr>
      <t xml:space="preserve">        </t>
    </r>
    <r>
      <rPr>
        <sz val="11"/>
        <color theme="1"/>
        <rFont val="Calibri"/>
        <family val="2"/>
        <scheme val="minor"/>
      </rPr>
      <t>Has no impact on the results of Scenario 1a) and 2a), as the misallocated generator was not dispatched in the new schedule over the 20-year evaluation period; and</t>
    </r>
  </si>
  <si>
    <r>
      <t>·</t>
    </r>
    <r>
      <rPr>
        <sz val="7"/>
        <color theme="1"/>
        <rFont val="Times New Roman"/>
        <family val="1"/>
      </rPr>
      <t xml:space="preserve">        </t>
    </r>
    <r>
      <rPr>
        <sz val="11"/>
        <color theme="1"/>
        <rFont val="Calibri"/>
        <family val="2"/>
        <scheme val="minor"/>
      </rPr>
      <t>Has only a relatively minor impact on the results of Scenario 1b) and 2b), mainly because the misallocation causes only a relatively minor re-ordering of generation towards the end of the evaluation period in the new schedule.</t>
    </r>
  </si>
  <si>
    <t>Explanation of sensitivity calculation for the "more efficient generation" benefit</t>
  </si>
  <si>
    <t>Sensitivity 1: Huntly stays - scenario 1a</t>
  </si>
  <si>
    <t>Sensitivity 2: Huntly goes - scenario 1b</t>
  </si>
  <si>
    <t>Net benefit in $m (PV)</t>
  </si>
  <si>
    <t>Original benefit estimate (expected case)</t>
  </si>
  <si>
    <t>Sensitivity 4: Huntly stays - low demand - scenario 2a (considered low probability)</t>
  </si>
  <si>
    <t>Sensitivity 5: Huntly goes - low demand - scenario 2b (considered low probability)</t>
  </si>
  <si>
    <t>Sensitivity 3: Average of revised scenarios 1a and 1b</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</si>
</sst>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6" formatCode="&quot;$&quot;#,##0;[Red]\-&quot;$&quot;#,##0"/>
    <numFmt numFmtId="8" formatCode="&quot;$&quot;#,##0.00;[Red]\-&quot;$&quot;#,##0.00"/>
    <numFmt numFmtId="44" formatCode="_-&quot;$&quot;* #,##0.00_-;\-&quot;$&quot;* #,##0.00_-;_-&quot;$&quot;* &quot;-&quot;??_-;_-@_-"/>
    <numFmt numFmtId="43" formatCode="_-* #,##0.00_-;\-* #,##0.00_-;_-* &quot;-&quot;??_-;_-@_-"/>
    <numFmt numFmtId="164" formatCode="&quot;$&quot;#,##0_);[Red]\(&quot;$&quot;#,##0\)"/>
    <numFmt numFmtId="165" formatCode="&quot;$&quot;#,##0.00_);[Red]\(&quot;$&quot;#,##0.00\)"/>
    <numFmt numFmtId="166" formatCode="_(* #,##0.00_);_(* \(#,##0.00\);_(* &quot;-&quot;??_);_(@_)"/>
    <numFmt numFmtId="167" formatCode="_-* #,##0_-;\-* #,##0_-;_-* &quot;-&quot;??_-;_-@_-"/>
    <numFmt numFmtId="168" formatCode="_-* #,##0.0_-;\-* #,##0.0_-;_-* &quot;-&quot;??_-;_-@_-"/>
    <numFmt numFmtId="169" formatCode="0.0"/>
    <numFmt numFmtId="170" formatCode="_(* #,##0_);_(* \(#,##0\);_(* &quot;-&quot;??_);_(@_)"/>
    <numFmt numFmtId="171" formatCode="0.0000"/>
    <numFmt numFmtId="172" formatCode="_-&quot;$&quot;* #,##0_-;\-&quot;$&quot;* #,##0_-;_-&quot;$&quot;* &quot;-&quot;??_-;_-@_-"/>
    <numFmt numFmtId="173" formatCode="0.00000"/>
    <numFmt numFmtId="174" formatCode="_-&quot;$&quot;* #,##0.0_-;\-&quot;$&quot;* #,##0.0_-;_-&quot;$&quot;* &quot;-&quot;??_-;_-@_-"/>
    <numFmt numFmtId="175" formatCode="0.000"/>
    <numFmt numFmtId="176" formatCode="0.0%"/>
    <numFmt numFmtId="177" formatCode="_(* #,##0.0_);_(* \(#,##0.0\);_(* &quot;-&quot;??_);_(@_)"/>
  </numFmts>
  <fonts count="26" x14ac:knownFonts="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b/>
      <sz val="11"/>
      <color theme="1"/>
      <name val="Calibri"/>
      <family val="2"/>
      <scheme val="minor"/>
    </font>
    <font>
      <b/>
      <sz val="14"/>
      <color theme="1"/>
      <name val="Calibri"/>
      <family val="2"/>
      <scheme val="minor"/>
    </font>
    <font>
      <b/>
      <u/>
      <sz val="11"/>
      <color theme="1"/>
      <name val="Calibri"/>
      <family val="2"/>
      <scheme val="minor"/>
    </font>
    <font>
      <sz val="10"/>
      <color theme="1"/>
      <name val="Calibri"/>
      <family val="2"/>
      <scheme val="minor"/>
    </font>
    <font>
      <b/>
      <sz val="10"/>
      <color theme="1"/>
      <name val="Calibri"/>
      <family val="2"/>
      <scheme val="minor"/>
    </font>
    <font>
      <b/>
      <sz val="9"/>
      <color indexed="81"/>
      <name val="Tahoma"/>
      <family val="2"/>
    </font>
    <font>
      <sz val="9"/>
      <color indexed="81"/>
      <name val="Tahoma"/>
      <family val="2"/>
    </font>
    <font>
      <sz val="10"/>
      <name val="Arial"/>
      <family val="2"/>
    </font>
    <font>
      <sz val="5"/>
      <color theme="1"/>
      <name val="Arial"/>
      <family val="2"/>
    </font>
    <font>
      <b/>
      <sz val="9"/>
      <color theme="1"/>
      <name val="Arial Narrow"/>
      <family val="2"/>
    </font>
    <font>
      <sz val="9"/>
      <name val="Arial Narrow"/>
      <family val="2"/>
    </font>
    <font>
      <sz val="9"/>
      <color theme="1"/>
      <name val="Arial Narrow"/>
      <family val="2"/>
    </font>
    <font>
      <b/>
      <sz val="14"/>
      <color theme="1"/>
      <name val="Arial Narrow"/>
      <family val="2"/>
    </font>
    <font>
      <b/>
      <sz val="14"/>
      <color rgb="FF000000"/>
      <name val="Calibri"/>
      <family val="2"/>
      <scheme val="minor"/>
    </font>
    <font>
      <b/>
      <sz val="12"/>
      <color theme="1"/>
      <name val="Calibri"/>
      <family val="2"/>
      <scheme val="minor"/>
    </font>
    <font>
      <sz val="10"/>
      <name val="Calibri"/>
      <family val="2"/>
      <scheme val="minor"/>
    </font>
    <font>
      <b/>
      <sz val="10"/>
      <name val="Calibri"/>
      <family val="2"/>
      <scheme val="minor"/>
    </font>
    <font>
      <b/>
      <i/>
      <sz val="10"/>
      <color theme="1"/>
      <name val="Calibri"/>
      <family val="2"/>
      <scheme val="minor"/>
    </font>
    <font>
      <b/>
      <sz val="16"/>
      <color theme="1"/>
      <name val="Calibri"/>
      <family val="2"/>
      <scheme val="minor"/>
    </font>
    <font>
      <sz val="11"/>
      <color theme="1"/>
      <name val="Symbol"/>
      <family val="1"/>
      <charset val="2"/>
    </font>
    <font>
      <sz val="7"/>
      <color theme="1"/>
      <name val="Times New Roman"/>
      <family val="1"/>
    </font>
    <font>
      <vertAlign val="superscript"/>
      <sz val="11"/>
      <color theme="1"/>
      <name val="Calibri"/>
      <family val="2"/>
      <scheme val="minor"/>
    </font>
  </fonts>
  <fills count="1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FFFF0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92D050"/>
        <bgColor indexed="64"/>
      </patternFill>
    </fill>
    <fill>
      <patternFill patternType="solid">
        <fgColor theme="5"/>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59999389629810485"/>
        <bgColor indexed="64"/>
      </patternFill>
    </fill>
  </fills>
  <borders count="51">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7F7F7F"/>
      </left>
      <right style="thin">
        <color rgb="FF7F7F7F"/>
      </right>
      <top/>
      <bottom style="thin">
        <color rgb="FF7F7F7F"/>
      </bottom>
      <diagonal/>
    </border>
    <border>
      <left/>
      <right/>
      <top style="thin">
        <color rgb="FF7F7F7F"/>
      </top>
      <bottom style="thin">
        <color rgb="FF7F7F7F"/>
      </bottom>
      <diagonal/>
    </border>
    <border>
      <left style="thin">
        <color rgb="FFB2B2B2"/>
      </left>
      <right/>
      <top style="thin">
        <color rgb="FFB2B2B2"/>
      </top>
      <bottom style="thin">
        <color rgb="FFB2B2B2"/>
      </bottom>
      <diagonal/>
    </border>
    <border>
      <left style="thin">
        <color indexed="64"/>
      </left>
      <right/>
      <top style="thin">
        <color indexed="64"/>
      </top>
      <bottom/>
      <diagonal/>
    </border>
    <border>
      <left/>
      <right style="thin">
        <color indexed="64"/>
      </right>
      <top style="thin">
        <color indexed="64"/>
      </top>
      <bottom/>
      <diagonal/>
    </border>
    <border>
      <left/>
      <right/>
      <top style="thin">
        <color rgb="FF7F7F7F"/>
      </top>
      <bottom/>
      <diagonal/>
    </border>
    <border>
      <left/>
      <right/>
      <top style="thin">
        <color indexed="64"/>
      </top>
      <bottom style="thin">
        <color rgb="FF7F7F7F"/>
      </bottom>
      <diagonal/>
    </border>
    <border>
      <left/>
      <right/>
      <top style="thin">
        <color rgb="FF7F7F7F"/>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rgb="FFB2B2B2"/>
      </left>
      <right style="thin">
        <color rgb="FFB2B2B2"/>
      </right>
      <top/>
      <bottom style="thin">
        <color rgb="FFB2B2B2"/>
      </bottom>
      <diagonal/>
    </border>
    <border>
      <left style="thin">
        <color rgb="FFB2B2B2"/>
      </left>
      <right/>
      <top/>
      <bottom/>
      <diagonal/>
    </border>
    <border>
      <left style="thin">
        <color rgb="FFB2B2B2"/>
      </left>
      <right style="thin">
        <color rgb="FFB2B2B2"/>
      </right>
      <top style="thin">
        <color rgb="FFB2B2B2"/>
      </top>
      <bottom style="medium">
        <color indexed="64"/>
      </bottom>
      <diagonal/>
    </border>
    <border>
      <left style="thin">
        <color rgb="FFB2B2B2"/>
      </left>
      <right/>
      <top/>
      <bottom style="medium">
        <color indexed="64"/>
      </bottom>
      <diagonal/>
    </border>
    <border>
      <left style="thin">
        <color rgb="FFB2B2B2"/>
      </left>
      <right style="thin">
        <color rgb="FFB2B2B2"/>
      </right>
      <top style="thin">
        <color rgb="FFB2B2B2"/>
      </top>
      <bottom/>
      <diagonal/>
    </border>
    <border>
      <left style="thin">
        <color indexed="64"/>
      </left>
      <right style="thin">
        <color indexed="64"/>
      </right>
      <top style="thin">
        <color indexed="64"/>
      </top>
      <bottom style="thin">
        <color indexed="64"/>
      </bottom>
      <diagonal/>
    </border>
    <border>
      <left/>
      <right style="thin">
        <color rgb="FFB2B2B2"/>
      </right>
      <top style="thin">
        <color rgb="FFB2B2B2"/>
      </top>
      <bottom style="thin">
        <color rgb="FFB2B2B2"/>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rgb="FFB2B2B2"/>
      </left>
      <right style="thin">
        <color rgb="FFB2B2B2"/>
      </right>
      <top/>
      <bottom style="medium">
        <color indexed="64"/>
      </bottom>
      <diagonal/>
    </border>
    <border>
      <left style="thin">
        <color rgb="FF7F7F7F"/>
      </left>
      <right style="thin">
        <color auto="1"/>
      </right>
      <top/>
      <bottom/>
      <diagonal/>
    </border>
    <border>
      <left style="thin">
        <color rgb="FF7F7F7F"/>
      </left>
      <right style="thin">
        <color auto="1"/>
      </right>
      <top/>
      <bottom style="thin">
        <color indexed="64"/>
      </bottom>
      <diagonal/>
    </border>
    <border>
      <left/>
      <right style="thin">
        <color rgb="FFB2B2B2"/>
      </right>
      <top style="thin">
        <color rgb="FFB2B2B2"/>
      </top>
      <bottom style="thin">
        <color indexed="64"/>
      </bottom>
      <diagonal/>
    </border>
    <border>
      <left style="thin">
        <color rgb="FFB2B2B2"/>
      </left>
      <right style="thin">
        <color rgb="FFB2B2B2"/>
      </right>
      <top style="thin">
        <color rgb="FFB2B2B2"/>
      </top>
      <bottom style="thin">
        <color indexed="64"/>
      </bottom>
      <diagonal/>
    </border>
    <border>
      <left style="thin">
        <color rgb="FFB2B2B2"/>
      </left>
      <right style="thin">
        <color rgb="FFB2B2B2"/>
      </right>
      <top/>
      <bottom/>
      <diagonal/>
    </border>
    <border>
      <left/>
      <right/>
      <top style="medium">
        <color indexed="64"/>
      </top>
      <bottom/>
      <diagonal/>
    </border>
    <border>
      <left style="thin">
        <color indexed="64"/>
      </left>
      <right style="thin">
        <color indexed="64"/>
      </right>
      <top style="thin">
        <color rgb="FFB2B2B2"/>
      </top>
      <bottom style="thin">
        <color rgb="FFB2B2B2"/>
      </bottom>
      <diagonal/>
    </border>
    <border>
      <left/>
      <right/>
      <top style="thin">
        <color rgb="FFB2B2B2"/>
      </top>
      <bottom style="thin">
        <color rgb="FFB2B2B2"/>
      </bottom>
      <diagonal/>
    </border>
    <border>
      <left style="thin">
        <color indexed="64"/>
      </left>
      <right style="thin">
        <color indexed="64"/>
      </right>
      <top style="thin">
        <color rgb="FFB2B2B2"/>
      </top>
      <bottom style="thin">
        <color indexed="64"/>
      </bottom>
      <diagonal/>
    </border>
    <border>
      <left/>
      <right/>
      <top style="thin">
        <color rgb="FFB2B2B2"/>
      </top>
      <bottom/>
      <diagonal/>
    </border>
    <border>
      <left style="thin">
        <color rgb="FFB2B2B2"/>
      </left>
      <right style="thin">
        <color rgb="FFB2B2B2"/>
      </right>
      <top style="thin">
        <color indexed="64"/>
      </top>
      <bottom style="medium">
        <color indexed="64"/>
      </bottom>
      <diagonal/>
    </border>
    <border>
      <left style="medium">
        <color auto="1"/>
      </left>
      <right style="medium">
        <color auto="1"/>
      </right>
      <top/>
      <bottom/>
      <diagonal/>
    </border>
    <border>
      <left style="medium">
        <color auto="1"/>
      </left>
      <right style="thin">
        <color auto="1"/>
      </right>
      <top/>
      <bottom style="thin">
        <color indexed="64"/>
      </bottom>
      <diagonal/>
    </border>
    <border>
      <left style="thin">
        <color indexed="64"/>
      </left>
      <right style="medium">
        <color auto="1"/>
      </right>
      <top/>
      <bottom style="thin">
        <color indexed="64"/>
      </bottom>
      <diagonal/>
    </border>
    <border>
      <left style="medium">
        <color auto="1"/>
      </left>
      <right/>
      <top/>
      <bottom/>
      <diagonal/>
    </border>
    <border>
      <left/>
      <right style="medium">
        <color auto="1"/>
      </right>
      <top/>
      <bottom/>
      <diagonal/>
    </border>
    <border>
      <left style="thin">
        <color rgb="FF7F7F7F"/>
      </left>
      <right/>
      <top style="thin">
        <color rgb="FF7F7F7F"/>
      </top>
      <bottom style="thin">
        <color rgb="FF7F7F7F"/>
      </bottom>
      <diagonal/>
    </border>
    <border>
      <left style="medium">
        <color auto="1"/>
      </left>
      <right style="medium">
        <color auto="1"/>
      </right>
      <top/>
      <bottom style="thin">
        <color auto="1"/>
      </bottom>
      <diagonal/>
    </border>
    <border>
      <left/>
      <right style="thin">
        <color indexed="64"/>
      </right>
      <top style="thin">
        <color indexed="64"/>
      </top>
      <bottom style="thin">
        <color indexed="64"/>
      </bottom>
      <diagonal/>
    </border>
  </borders>
  <cellStyleXfs count="13">
    <xf numFmtId="0" fontId="0" fillId="0" borderId="0"/>
    <xf numFmtId="9" fontId="1" fillId="0" borderId="0" applyFont="0" applyFill="0" applyBorder="0" applyAlignment="0" applyProtection="0"/>
    <xf numFmtId="0" fontId="2" fillId="2" borderId="1" applyNumberFormat="0" applyAlignment="0" applyProtection="0"/>
    <xf numFmtId="0" fontId="3" fillId="3" borderId="1" applyNumberFormat="0" applyAlignment="0" applyProtection="0"/>
    <xf numFmtId="0" fontId="1" fillId="4" borderId="2" applyNumberFormat="0" applyFont="0" applyAlignment="0" applyProtection="0"/>
    <xf numFmtId="43" fontId="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4" fontId="1" fillId="0" borderId="0" applyFont="0" applyFill="0" applyBorder="0" applyAlignment="0" applyProtection="0"/>
    <xf numFmtId="166" fontId="1" fillId="0" borderId="0" applyFont="0" applyFill="0" applyBorder="0" applyAlignment="0" applyProtection="0"/>
    <xf numFmtId="0" fontId="11" fillId="0" borderId="0"/>
    <xf numFmtId="44" fontId="1" fillId="0" borderId="0" applyFont="0" applyFill="0" applyBorder="0" applyAlignment="0" applyProtection="0"/>
  </cellStyleXfs>
  <cellXfs count="360">
    <xf numFmtId="0" fontId="0" fillId="0" borderId="0" xfId="0"/>
    <xf numFmtId="0" fontId="5" fillId="5" borderId="0" xfId="0" applyFont="1" applyFill="1"/>
    <xf numFmtId="0" fontId="5" fillId="0" borderId="0" xfId="0" applyFont="1"/>
    <xf numFmtId="0" fontId="4" fillId="0" borderId="0" xfId="0" applyFont="1"/>
    <xf numFmtId="0" fontId="0" fillId="0" borderId="0" xfId="0" applyAlignment="1">
      <alignment horizontal="center"/>
    </xf>
    <xf numFmtId="0" fontId="4" fillId="0" borderId="0" xfId="0" applyFont="1" applyAlignment="1">
      <alignment horizontal="center"/>
    </xf>
    <xf numFmtId="0" fontId="6" fillId="0" borderId="0" xfId="0" applyFont="1"/>
    <xf numFmtId="0" fontId="4" fillId="0" borderId="0" xfId="0" applyFont="1" applyAlignment="1">
      <alignment horizontal="left"/>
    </xf>
    <xf numFmtId="9" fontId="0" fillId="0" borderId="0" xfId="0" applyNumberFormat="1" applyAlignment="1">
      <alignment horizontal="center"/>
    </xf>
    <xf numFmtId="167" fontId="0" fillId="0" borderId="0" xfId="5" applyNumberFormat="1" applyFont="1" applyAlignment="1">
      <alignment horizontal="center"/>
    </xf>
    <xf numFmtId="167" fontId="0" fillId="0" borderId="0" xfId="0" applyNumberFormat="1"/>
    <xf numFmtId="9" fontId="4" fillId="0" borderId="0" xfId="0" applyNumberFormat="1" applyFont="1" applyAlignment="1">
      <alignment horizontal="center"/>
    </xf>
    <xf numFmtId="167" fontId="4" fillId="0" borderId="0" xfId="0" applyNumberFormat="1" applyFont="1" applyAlignment="1">
      <alignment horizontal="center"/>
    </xf>
    <xf numFmtId="0" fontId="0" fillId="0" borderId="0" xfId="0" applyAlignment="1">
      <alignment horizontal="left"/>
    </xf>
    <xf numFmtId="167" fontId="4" fillId="0" borderId="0" xfId="5" applyNumberFormat="1" applyFont="1" applyAlignment="1">
      <alignment horizontal="left"/>
    </xf>
    <xf numFmtId="167" fontId="0" fillId="0" borderId="0" xfId="5" applyNumberFormat="1" applyFont="1"/>
    <xf numFmtId="0" fontId="0" fillId="0" borderId="0" xfId="0" applyFill="1"/>
    <xf numFmtId="168" fontId="0" fillId="0" borderId="0" xfId="5" applyNumberFormat="1" applyFont="1" applyFill="1"/>
    <xf numFmtId="167" fontId="0" fillId="0" borderId="0" xfId="0" applyNumberFormat="1" applyAlignment="1">
      <alignment horizontal="center"/>
    </xf>
    <xf numFmtId="0" fontId="4" fillId="0" borderId="0" xfId="0" applyFont="1" applyFill="1"/>
    <xf numFmtId="168" fontId="4" fillId="0" borderId="0" xfId="5" applyNumberFormat="1" applyFont="1" applyFill="1"/>
    <xf numFmtId="167" fontId="4" fillId="0" borderId="0" xfId="0" applyNumberFormat="1" applyFont="1"/>
    <xf numFmtId="0" fontId="4" fillId="0" borderId="3" xfId="0" applyFont="1" applyBorder="1"/>
    <xf numFmtId="0" fontId="0" fillId="0" borderId="3" xfId="0" applyBorder="1" applyAlignment="1">
      <alignment horizontal="center"/>
    </xf>
    <xf numFmtId="167" fontId="4" fillId="0" borderId="3" xfId="0" applyNumberFormat="1" applyFont="1" applyBorder="1" applyAlignment="1">
      <alignment horizontal="center"/>
    </xf>
    <xf numFmtId="167" fontId="4" fillId="0" borderId="3" xfId="0" applyNumberFormat="1" applyFont="1" applyBorder="1"/>
    <xf numFmtId="0" fontId="7" fillId="0" borderId="0" xfId="0" applyFont="1"/>
    <xf numFmtId="0" fontId="7" fillId="0" borderId="0" xfId="0" applyFont="1" applyBorder="1"/>
    <xf numFmtId="0" fontId="7" fillId="0" borderId="4" xfId="0" applyFont="1" applyBorder="1"/>
    <xf numFmtId="0" fontId="7" fillId="0" borderId="5" xfId="0" applyFont="1" applyBorder="1" applyAlignment="1">
      <alignment horizontal="left"/>
    </xf>
    <xf numFmtId="0" fontId="7" fillId="0" borderId="5" xfId="0" applyFont="1" applyBorder="1"/>
    <xf numFmtId="0" fontId="7" fillId="0" borderId="0" xfId="0" applyFont="1" applyBorder="1" applyAlignment="1">
      <alignment horizontal="left"/>
    </xf>
    <xf numFmtId="0" fontId="7" fillId="0" borderId="6" xfId="0" applyFont="1" applyBorder="1"/>
    <xf numFmtId="169" fontId="7" fillId="0" borderId="0" xfId="0" applyNumberFormat="1" applyFont="1"/>
    <xf numFmtId="169" fontId="7" fillId="0" borderId="0" xfId="0" applyNumberFormat="1" applyFont="1" applyBorder="1"/>
    <xf numFmtId="169" fontId="7" fillId="4" borderId="2" xfId="4" applyNumberFormat="1" applyFont="1"/>
    <xf numFmtId="10" fontId="3" fillId="3" borderId="1" xfId="1" applyNumberFormat="1" applyFont="1" applyFill="1" applyBorder="1"/>
    <xf numFmtId="10" fontId="3" fillId="3" borderId="1" xfId="3" applyNumberFormat="1"/>
    <xf numFmtId="1" fontId="7" fillId="0" borderId="0" xfId="0" applyNumberFormat="1" applyFont="1"/>
    <xf numFmtId="1" fontId="7" fillId="0" borderId="0" xfId="0" applyNumberFormat="1" applyFont="1" applyBorder="1"/>
    <xf numFmtId="169" fontId="7" fillId="0" borderId="0" xfId="0" applyNumberFormat="1" applyFont="1" applyAlignment="1">
      <alignment horizontal="center"/>
    </xf>
    <xf numFmtId="0" fontId="8" fillId="0" borderId="7" xfId="0" applyFont="1" applyBorder="1"/>
    <xf numFmtId="169" fontId="7" fillId="0" borderId="7" xfId="0" applyNumberFormat="1" applyFont="1" applyBorder="1"/>
    <xf numFmtId="0" fontId="4" fillId="6" borderId="9" xfId="0" applyFont="1" applyFill="1" applyBorder="1"/>
    <xf numFmtId="0" fontId="4" fillId="6" borderId="5" xfId="0" applyFont="1" applyFill="1" applyBorder="1"/>
    <xf numFmtId="0" fontId="4" fillId="6" borderId="5" xfId="0" applyFont="1" applyFill="1" applyBorder="1" applyAlignment="1">
      <alignment wrapText="1"/>
    </xf>
    <xf numFmtId="0" fontId="4" fillId="6" borderId="4" xfId="0" applyFont="1" applyFill="1" applyBorder="1" applyAlignment="1">
      <alignment wrapText="1"/>
    </xf>
    <xf numFmtId="0" fontId="4" fillId="0" borderId="0" xfId="0" applyFont="1" applyAlignment="1">
      <alignment wrapText="1"/>
    </xf>
    <xf numFmtId="2" fontId="0" fillId="0" borderId="0" xfId="0" applyNumberFormat="1"/>
    <xf numFmtId="0" fontId="0" fillId="0" borderId="8" xfId="0" applyBorder="1"/>
    <xf numFmtId="0" fontId="0" fillId="0" borderId="0" xfId="0" applyBorder="1"/>
    <xf numFmtId="2" fontId="2" fillId="2" borderId="10" xfId="2" applyNumberFormat="1" applyBorder="1"/>
    <xf numFmtId="2" fontId="0" fillId="0" borderId="0" xfId="0" applyNumberFormat="1" applyBorder="1"/>
    <xf numFmtId="2" fontId="0" fillId="0" borderId="6" xfId="0" applyNumberFormat="1" applyBorder="1"/>
    <xf numFmtId="0" fontId="0" fillId="4" borderId="0" xfId="4" applyFont="1" applyBorder="1"/>
    <xf numFmtId="2" fontId="2" fillId="2" borderId="1" xfId="2" applyNumberFormat="1"/>
    <xf numFmtId="2" fontId="2" fillId="2" borderId="11" xfId="2" applyNumberFormat="1" applyBorder="1"/>
    <xf numFmtId="0" fontId="0" fillId="0" borderId="12" xfId="0" applyBorder="1"/>
    <xf numFmtId="0" fontId="4" fillId="6" borderId="13" xfId="0" applyFont="1" applyFill="1" applyBorder="1"/>
    <xf numFmtId="0" fontId="4" fillId="6" borderId="14" xfId="0" applyFont="1" applyFill="1" applyBorder="1"/>
    <xf numFmtId="2" fontId="3" fillId="3" borderId="11" xfId="3" applyNumberFormat="1" applyBorder="1"/>
    <xf numFmtId="2" fontId="0" fillId="0" borderId="13" xfId="0" applyNumberFormat="1" applyFill="1" applyBorder="1"/>
    <xf numFmtId="0" fontId="0" fillId="0" borderId="14" xfId="0" applyFill="1" applyBorder="1"/>
    <xf numFmtId="2" fontId="0" fillId="0" borderId="9" xfId="0" applyNumberFormat="1" applyFill="1" applyBorder="1"/>
    <xf numFmtId="0" fontId="0" fillId="0" borderId="4" xfId="0" applyFill="1" applyBorder="1"/>
    <xf numFmtId="2" fontId="3" fillId="3" borderId="15" xfId="3" applyNumberFormat="1" applyBorder="1"/>
    <xf numFmtId="0" fontId="0" fillId="0" borderId="13" xfId="0" applyBorder="1"/>
    <xf numFmtId="0" fontId="0" fillId="4" borderId="7" xfId="4" applyFont="1" applyBorder="1"/>
    <xf numFmtId="2" fontId="3" fillId="3" borderId="16" xfId="3" applyNumberFormat="1" applyBorder="1"/>
    <xf numFmtId="2" fontId="0" fillId="0" borderId="7" xfId="0" applyNumberFormat="1" applyBorder="1"/>
    <xf numFmtId="2" fontId="0" fillId="0" borderId="14" xfId="0" applyNumberFormat="1" applyBorder="1"/>
    <xf numFmtId="2" fontId="2" fillId="2" borderId="17" xfId="2" applyNumberFormat="1" applyBorder="1"/>
    <xf numFmtId="167" fontId="2" fillId="2" borderId="0" xfId="6" applyNumberFormat="1" applyFont="1" applyFill="1" applyBorder="1"/>
    <xf numFmtId="0" fontId="0" fillId="0" borderId="18" xfId="0" applyBorder="1"/>
    <xf numFmtId="0" fontId="0" fillId="0" borderId="3" xfId="0" applyBorder="1"/>
    <xf numFmtId="1" fontId="0" fillId="0" borderId="3" xfId="0" applyNumberFormat="1" applyBorder="1"/>
    <xf numFmtId="0" fontId="0" fillId="0" borderId="19" xfId="0" applyBorder="1"/>
    <xf numFmtId="0" fontId="0" fillId="0" borderId="7" xfId="0" applyBorder="1"/>
    <xf numFmtId="43" fontId="4" fillId="0" borderId="0" xfId="6" applyFont="1" applyFill="1" applyBorder="1"/>
    <xf numFmtId="167" fontId="4" fillId="0" borderId="0" xfId="6" applyNumberFormat="1" applyFont="1" applyBorder="1"/>
    <xf numFmtId="0" fontId="4" fillId="6" borderId="20" xfId="0" applyFont="1" applyFill="1" applyBorder="1" applyAlignment="1">
      <alignment wrapText="1"/>
    </xf>
    <xf numFmtId="0" fontId="0" fillId="0" borderId="21" xfId="0" applyBorder="1"/>
    <xf numFmtId="1" fontId="0" fillId="0" borderId="0" xfId="0" applyNumberFormat="1"/>
    <xf numFmtId="0" fontId="0" fillId="0" borderId="2" xfId="0" applyBorder="1"/>
    <xf numFmtId="0" fontId="0" fillId="0" borderId="2" xfId="0" applyFill="1" applyBorder="1"/>
    <xf numFmtId="1" fontId="0" fillId="0" borderId="0" xfId="0" applyNumberFormat="1" applyBorder="1"/>
    <xf numFmtId="0" fontId="0" fillId="0" borderId="23" xfId="0" applyBorder="1"/>
    <xf numFmtId="1" fontId="0" fillId="0" borderId="20" xfId="0" applyNumberFormat="1" applyBorder="1"/>
    <xf numFmtId="0" fontId="0" fillId="0" borderId="25" xfId="0" applyBorder="1"/>
    <xf numFmtId="0" fontId="13" fillId="7" borderId="26" xfId="0" applyFont="1" applyFill="1" applyBorder="1"/>
    <xf numFmtId="9" fontId="14" fillId="6" borderId="26" xfId="7" applyFont="1" applyFill="1" applyBorder="1"/>
    <xf numFmtId="0" fontId="15" fillId="0" borderId="0" xfId="0" applyFont="1"/>
    <xf numFmtId="0" fontId="16" fillId="0" borderId="0" xfId="0" applyFont="1"/>
    <xf numFmtId="1" fontId="14" fillId="6" borderId="26" xfId="8" applyNumberFormat="1" applyFont="1" applyFill="1" applyBorder="1"/>
    <xf numFmtId="0" fontId="15" fillId="6" borderId="0" xfId="0" applyFont="1" applyFill="1"/>
    <xf numFmtId="6" fontId="15" fillId="0" borderId="0" xfId="0" applyNumberFormat="1" applyFont="1"/>
    <xf numFmtId="8" fontId="15" fillId="0" borderId="0" xfId="0" applyNumberFormat="1" applyFont="1"/>
    <xf numFmtId="167" fontId="15" fillId="0" borderId="0" xfId="6" applyNumberFormat="1" applyFont="1"/>
    <xf numFmtId="1" fontId="15" fillId="0" borderId="0" xfId="0" applyNumberFormat="1" applyFont="1"/>
    <xf numFmtId="6" fontId="13" fillId="0" borderId="0" xfId="0" applyNumberFormat="1" applyFont="1"/>
    <xf numFmtId="10" fontId="0" fillId="0" borderId="0" xfId="7" applyNumberFormat="1" applyFont="1"/>
    <xf numFmtId="0" fontId="7" fillId="0" borderId="4" xfId="0" applyFont="1" applyBorder="1" applyAlignment="1">
      <alignment horizontal="left"/>
    </xf>
    <xf numFmtId="169" fontId="7" fillId="0" borderId="6" xfId="0" applyNumberFormat="1" applyFont="1" applyBorder="1"/>
    <xf numFmtId="169" fontId="7" fillId="0" borderId="14" xfId="0" applyNumberFormat="1" applyFont="1" applyBorder="1"/>
    <xf numFmtId="0" fontId="8" fillId="0" borderId="5" xfId="0" applyFont="1" applyBorder="1" applyAlignment="1">
      <alignment horizontal="left"/>
    </xf>
    <xf numFmtId="0" fontId="8" fillId="0" borderId="4" xfId="0" applyFont="1" applyBorder="1" applyAlignment="1">
      <alignment horizontal="left"/>
    </xf>
    <xf numFmtId="0" fontId="7" fillId="0" borderId="0" xfId="0" applyFont="1" applyAlignment="1">
      <alignment horizontal="center"/>
    </xf>
    <xf numFmtId="169" fontId="7" fillId="4" borderId="27" xfId="4" applyNumberFormat="1" applyFont="1" applyBorder="1"/>
    <xf numFmtId="170" fontId="7" fillId="0" borderId="6" xfId="10" applyNumberFormat="1" applyFont="1" applyBorder="1"/>
    <xf numFmtId="170" fontId="7" fillId="0" borderId="0" xfId="10" applyNumberFormat="1" applyFont="1" applyBorder="1"/>
    <xf numFmtId="170" fontId="7" fillId="0" borderId="0" xfId="10" applyNumberFormat="1" applyFont="1"/>
    <xf numFmtId="0" fontId="7" fillId="0" borderId="0" xfId="0" applyFont="1" applyAlignment="1"/>
    <xf numFmtId="170" fontId="7" fillId="0" borderId="29" xfId="10" applyNumberFormat="1" applyFont="1" applyBorder="1"/>
    <xf numFmtId="0" fontId="8" fillId="0" borderId="28" xfId="0" applyFont="1" applyBorder="1" applyAlignment="1">
      <alignment wrapText="1"/>
    </xf>
    <xf numFmtId="170" fontId="7" fillId="0" borderId="30" xfId="10" applyNumberFormat="1" applyFont="1" applyBorder="1"/>
    <xf numFmtId="170" fontId="8" fillId="0" borderId="29" xfId="10" applyNumberFormat="1" applyFont="1" applyBorder="1"/>
    <xf numFmtId="169" fontId="8" fillId="0" borderId="29" xfId="0" applyNumberFormat="1" applyFont="1" applyBorder="1"/>
    <xf numFmtId="0" fontId="13" fillId="7" borderId="0" xfId="0" applyFont="1" applyFill="1" applyBorder="1"/>
    <xf numFmtId="170" fontId="15" fillId="0" borderId="0" xfId="10" applyNumberFormat="1" applyFont="1"/>
    <xf numFmtId="164" fontId="15" fillId="0" borderId="0" xfId="0" applyNumberFormat="1" applyFont="1"/>
    <xf numFmtId="167" fontId="15" fillId="0" borderId="0" xfId="0" applyNumberFormat="1" applyFont="1"/>
    <xf numFmtId="170" fontId="15" fillId="0" borderId="30" xfId="10" applyNumberFormat="1" applyFont="1" applyBorder="1"/>
    <xf numFmtId="0" fontId="8" fillId="0" borderId="5" xfId="0" applyFont="1" applyBorder="1" applyAlignment="1">
      <alignment wrapText="1"/>
    </xf>
    <xf numFmtId="0" fontId="0" fillId="0" borderId="20" xfId="0" applyBorder="1"/>
    <xf numFmtId="2" fontId="0" fillId="0" borderId="20" xfId="0" applyNumberFormat="1" applyBorder="1"/>
    <xf numFmtId="0" fontId="0" fillId="0" borderId="31" xfId="0" applyBorder="1"/>
    <xf numFmtId="171" fontId="0" fillId="0" borderId="0" xfId="0" applyNumberFormat="1"/>
    <xf numFmtId="171" fontId="0" fillId="0" borderId="20" xfId="0" applyNumberFormat="1" applyBorder="1"/>
    <xf numFmtId="169" fontId="8" fillId="0" borderId="0" xfId="0" applyNumberFormat="1" applyFont="1" applyBorder="1"/>
    <xf numFmtId="170" fontId="15" fillId="0" borderId="6" xfId="10" applyNumberFormat="1" applyFont="1" applyBorder="1"/>
    <xf numFmtId="0" fontId="13" fillId="0" borderId="0" xfId="0" applyFont="1"/>
    <xf numFmtId="169" fontId="7" fillId="0" borderId="8" xfId="0" applyNumberFormat="1" applyFont="1" applyBorder="1"/>
    <xf numFmtId="0" fontId="7" fillId="0" borderId="32" xfId="0" applyFont="1" applyBorder="1"/>
    <xf numFmtId="169" fontId="7" fillId="4" borderId="2" xfId="4" applyNumberFormat="1" applyFont="1" applyBorder="1"/>
    <xf numFmtId="0" fontId="7" fillId="0" borderId="33" xfId="0" applyFont="1" applyBorder="1"/>
    <xf numFmtId="169" fontId="7" fillId="0" borderId="5" xfId="0" applyNumberFormat="1" applyFont="1" applyBorder="1"/>
    <xf numFmtId="169" fontId="7" fillId="4" borderId="34" xfId="4" applyNumberFormat="1" applyFont="1" applyBorder="1"/>
    <xf numFmtId="169" fontId="7" fillId="4" borderId="35" xfId="4" applyNumberFormat="1" applyFont="1" applyBorder="1"/>
    <xf numFmtId="169" fontId="8" fillId="0" borderId="7" xfId="0" applyNumberFormat="1" applyFont="1" applyBorder="1"/>
    <xf numFmtId="0" fontId="17" fillId="0" borderId="0" xfId="0" applyFont="1" applyAlignment="1">
      <alignment horizontal="left"/>
    </xf>
    <xf numFmtId="9" fontId="0" fillId="0" borderId="0" xfId="1" applyFont="1" applyFill="1" applyAlignment="1">
      <alignment horizontal="center"/>
    </xf>
    <xf numFmtId="10" fontId="14" fillId="6" borderId="6" xfId="1" applyNumberFormat="1" applyFont="1" applyFill="1" applyBorder="1"/>
    <xf numFmtId="0" fontId="0" fillId="0" borderId="36" xfId="0" applyFill="1" applyBorder="1"/>
    <xf numFmtId="1" fontId="0" fillId="0" borderId="0" xfId="0" applyNumberFormat="1" applyFill="1" applyBorder="1"/>
    <xf numFmtId="10" fontId="14" fillId="6" borderId="30" xfId="1" applyNumberFormat="1" applyFont="1" applyFill="1" applyBorder="1"/>
    <xf numFmtId="0" fontId="0" fillId="0" borderId="36" xfId="0" applyBorder="1"/>
    <xf numFmtId="0" fontId="0" fillId="9" borderId="0" xfId="0" applyFill="1"/>
    <xf numFmtId="1" fontId="0" fillId="0" borderId="37" xfId="0" applyNumberFormat="1" applyBorder="1"/>
    <xf numFmtId="6" fontId="15" fillId="8" borderId="0" xfId="0" applyNumberFormat="1" applyFont="1" applyFill="1"/>
    <xf numFmtId="8" fontId="15" fillId="8" borderId="0" xfId="0" applyNumberFormat="1" applyFont="1" applyFill="1"/>
    <xf numFmtId="0" fontId="11" fillId="0" borderId="0" xfId="8"/>
    <xf numFmtId="0" fontId="0" fillId="0" borderId="42" xfId="0" applyFont="1" applyFill="1" applyBorder="1"/>
    <xf numFmtId="0" fontId="0" fillId="0" borderId="3" xfId="0" applyFont="1" applyBorder="1"/>
    <xf numFmtId="170" fontId="1" fillId="0" borderId="3" xfId="10" applyNumberFormat="1" applyFont="1" applyBorder="1"/>
    <xf numFmtId="0" fontId="0" fillId="0" borderId="42" xfId="0" applyFill="1" applyBorder="1"/>
    <xf numFmtId="170" fontId="0" fillId="0" borderId="3" xfId="10" applyNumberFormat="1" applyFont="1" applyBorder="1"/>
    <xf numFmtId="170" fontId="15" fillId="0" borderId="0" xfId="0" applyNumberFormat="1" applyFont="1"/>
    <xf numFmtId="170" fontId="0" fillId="0" borderId="0" xfId="0" applyNumberFormat="1"/>
    <xf numFmtId="0" fontId="18" fillId="0" borderId="0" xfId="0" applyFont="1"/>
    <xf numFmtId="2" fontId="18" fillId="0" borderId="0" xfId="0" applyNumberFormat="1" applyFont="1"/>
    <xf numFmtId="0" fontId="19" fillId="0" borderId="0" xfId="8" applyFont="1"/>
    <xf numFmtId="0" fontId="20" fillId="0" borderId="0" xfId="8" applyFont="1" applyBorder="1" applyAlignment="1">
      <alignment horizontal="center" vertical="center" wrapText="1"/>
    </xf>
    <xf numFmtId="0" fontId="20" fillId="6" borderId="26" xfId="11" applyFont="1" applyFill="1" applyBorder="1" applyAlignment="1">
      <alignment wrapText="1"/>
    </xf>
    <xf numFmtId="0" fontId="20" fillId="6" borderId="26" xfId="8" applyFont="1" applyFill="1" applyBorder="1" applyAlignment="1">
      <alignment horizontal="center" vertical="center" wrapText="1"/>
    </xf>
    <xf numFmtId="2" fontId="19" fillId="0" borderId="0" xfId="8" applyNumberFormat="1" applyFont="1" applyBorder="1"/>
    <xf numFmtId="0" fontId="19" fillId="0" borderId="30" xfId="11" applyFont="1" applyBorder="1"/>
    <xf numFmtId="0" fontId="19" fillId="0" borderId="29" xfId="8" applyFont="1" applyBorder="1"/>
    <xf numFmtId="2" fontId="19" fillId="0" borderId="29" xfId="8" applyNumberFormat="1" applyFont="1" applyBorder="1"/>
    <xf numFmtId="1" fontId="19" fillId="0" borderId="29" xfId="8" applyNumberFormat="1" applyFont="1" applyBorder="1"/>
    <xf numFmtId="2" fontId="19" fillId="0" borderId="30" xfId="8" applyNumberFormat="1" applyFont="1" applyBorder="1"/>
    <xf numFmtId="2" fontId="19" fillId="0" borderId="0" xfId="8" applyNumberFormat="1" applyFont="1"/>
    <xf numFmtId="0" fontId="19" fillId="0" borderId="30" xfId="4" applyFont="1" applyFill="1" applyBorder="1"/>
    <xf numFmtId="1" fontId="19" fillId="0" borderId="30" xfId="4" applyNumberFormat="1" applyFont="1" applyFill="1" applyBorder="1"/>
    <xf numFmtId="2" fontId="19" fillId="0" borderId="30" xfId="4" applyNumberFormat="1" applyFont="1" applyFill="1" applyBorder="1"/>
    <xf numFmtId="2" fontId="19" fillId="0" borderId="39" xfId="4" applyNumberFormat="1" applyFont="1" applyFill="1" applyBorder="1"/>
    <xf numFmtId="0" fontId="19" fillId="0" borderId="30" xfId="11" applyFont="1" applyFill="1" applyBorder="1"/>
    <xf numFmtId="0" fontId="19" fillId="0" borderId="30" xfId="8" applyFont="1" applyBorder="1"/>
    <xf numFmtId="1" fontId="19" fillId="0" borderId="30" xfId="8" applyNumberFormat="1" applyFont="1" applyBorder="1"/>
    <xf numFmtId="2" fontId="19" fillId="0" borderId="0" xfId="8" applyNumberFormat="1" applyFont="1" applyFill="1" applyBorder="1"/>
    <xf numFmtId="0" fontId="19" fillId="0" borderId="30" xfId="8" applyFont="1" applyFill="1" applyBorder="1"/>
    <xf numFmtId="1" fontId="19" fillId="0" borderId="30" xfId="8" applyNumberFormat="1" applyFont="1" applyFill="1" applyBorder="1"/>
    <xf numFmtId="2" fontId="19" fillId="0" borderId="30" xfId="8" applyNumberFormat="1" applyFont="1" applyFill="1" applyBorder="1"/>
    <xf numFmtId="0" fontId="19" fillId="8" borderId="30" xfId="4" applyFont="1" applyFill="1" applyBorder="1"/>
    <xf numFmtId="0" fontId="19" fillId="0" borderId="38" xfId="4" applyFont="1" applyFill="1" applyBorder="1"/>
    <xf numFmtId="0" fontId="19" fillId="0" borderId="38" xfId="11" applyFont="1" applyFill="1" applyBorder="1"/>
    <xf numFmtId="0" fontId="19" fillId="8" borderId="30" xfId="8" applyFont="1" applyFill="1" applyBorder="1"/>
    <xf numFmtId="0" fontId="20" fillId="0" borderId="0" xfId="8" applyFont="1" applyFill="1" applyBorder="1" applyAlignment="1">
      <alignment horizontal="center" vertical="center" wrapText="1"/>
    </xf>
    <xf numFmtId="0" fontId="19" fillId="0" borderId="40" xfId="11" applyFont="1" applyFill="1" applyBorder="1"/>
    <xf numFmtId="2" fontId="19" fillId="0" borderId="41" xfId="4" applyNumberFormat="1" applyFont="1" applyFill="1" applyBorder="1"/>
    <xf numFmtId="1" fontId="19" fillId="0" borderId="0" xfId="8" applyNumberFormat="1" applyFont="1" applyFill="1" applyBorder="1"/>
    <xf numFmtId="2" fontId="19" fillId="0" borderId="0" xfId="4" applyNumberFormat="1" applyFont="1" applyFill="1" applyBorder="1"/>
    <xf numFmtId="0" fontId="20" fillId="0" borderId="0" xfId="11" applyFont="1"/>
    <xf numFmtId="0" fontId="19" fillId="0" borderId="0" xfId="8" applyFont="1" applyBorder="1"/>
    <xf numFmtId="0" fontId="20" fillId="0" borderId="0" xfId="8" applyFont="1"/>
    <xf numFmtId="0" fontId="8" fillId="7" borderId="26" xfId="0" applyFont="1" applyFill="1" applyBorder="1"/>
    <xf numFmtId="9" fontId="19" fillId="6" borderId="26" xfId="7" applyFont="1" applyFill="1" applyBorder="1"/>
    <xf numFmtId="0" fontId="8" fillId="0" borderId="0" xfId="0" applyFont="1"/>
    <xf numFmtId="0" fontId="7" fillId="0" borderId="20" xfId="0" applyFont="1" applyBorder="1"/>
    <xf numFmtId="1" fontId="7" fillId="0" borderId="20" xfId="0" applyNumberFormat="1" applyFont="1" applyBorder="1"/>
    <xf numFmtId="0" fontId="8" fillId="0" borderId="0" xfId="0" applyFont="1" applyBorder="1"/>
    <xf numFmtId="1" fontId="19" fillId="6" borderId="26" xfId="8" applyNumberFormat="1" applyFont="1" applyFill="1" applyBorder="1"/>
    <xf numFmtId="10" fontId="19" fillId="6" borderId="0" xfId="1" applyNumberFormat="1" applyFont="1" applyFill="1" applyBorder="1"/>
    <xf numFmtId="0" fontId="7" fillId="10" borderId="0" xfId="0" applyFont="1" applyFill="1"/>
    <xf numFmtId="1" fontId="7" fillId="10" borderId="0" xfId="0" applyNumberFormat="1" applyFont="1" applyFill="1"/>
    <xf numFmtId="172" fontId="7" fillId="0" borderId="0" xfId="9" applyNumberFormat="1" applyFont="1"/>
    <xf numFmtId="44" fontId="7" fillId="0" borderId="0" xfId="9" applyFont="1"/>
    <xf numFmtId="2" fontId="7" fillId="0" borderId="0" xfId="0" applyNumberFormat="1" applyFont="1"/>
    <xf numFmtId="44" fontId="7" fillId="0" borderId="0" xfId="0" applyNumberFormat="1" applyFont="1"/>
    <xf numFmtId="164" fontId="8" fillId="0" borderId="0" xfId="0" applyNumberFormat="1" applyFont="1"/>
    <xf numFmtId="0" fontId="21" fillId="0" borderId="0" xfId="0" applyFont="1"/>
    <xf numFmtId="164" fontId="8" fillId="9" borderId="0" xfId="0" applyNumberFormat="1" applyFont="1" applyFill="1"/>
    <xf numFmtId="167" fontId="7" fillId="11" borderId="0" xfId="6" applyNumberFormat="1" applyFont="1" applyFill="1"/>
    <xf numFmtId="167" fontId="7" fillId="0" borderId="0" xfId="6" applyNumberFormat="1" applyFont="1"/>
    <xf numFmtId="166" fontId="7" fillId="0" borderId="0" xfId="6" applyNumberFormat="1" applyFont="1"/>
    <xf numFmtId="170" fontId="7" fillId="0" borderId="0" xfId="6" applyNumberFormat="1" applyFont="1"/>
    <xf numFmtId="164" fontId="7" fillId="0" borderId="0" xfId="0" applyNumberFormat="1" applyFont="1"/>
    <xf numFmtId="0" fontId="7" fillId="5" borderId="0" xfId="0" applyFont="1" applyFill="1"/>
    <xf numFmtId="164" fontId="7" fillId="5" borderId="0" xfId="0" applyNumberFormat="1" applyFont="1" applyFill="1"/>
    <xf numFmtId="6" fontId="13" fillId="8" borderId="0" xfId="0" applyNumberFormat="1" applyFont="1" applyFill="1"/>
    <xf numFmtId="0" fontId="13" fillId="8" borderId="0" xfId="0" applyFont="1" applyFill="1"/>
    <xf numFmtId="0" fontId="15" fillId="8" borderId="0" xfId="0" applyFont="1" applyFill="1"/>
    <xf numFmtId="173" fontId="7" fillId="0" borderId="0" xfId="0" applyNumberFormat="1" applyFont="1"/>
    <xf numFmtId="165" fontId="7" fillId="0" borderId="0" xfId="0" applyNumberFormat="1" applyFont="1"/>
    <xf numFmtId="172" fontId="15" fillId="0" borderId="0" xfId="12" applyNumberFormat="1" applyFont="1"/>
    <xf numFmtId="0" fontId="15" fillId="5" borderId="0" xfId="0" applyFont="1" applyFill="1"/>
    <xf numFmtId="1" fontId="15" fillId="5" borderId="0" xfId="0" applyNumberFormat="1" applyFont="1" applyFill="1"/>
    <xf numFmtId="170" fontId="15" fillId="5" borderId="0" xfId="10" applyNumberFormat="1" applyFont="1" applyFill="1"/>
    <xf numFmtId="8" fontId="15" fillId="5" borderId="0" xfId="0" applyNumberFormat="1" applyFont="1" applyFill="1"/>
    <xf numFmtId="8" fontId="7" fillId="0" borderId="0" xfId="0" applyNumberFormat="1" applyFont="1"/>
    <xf numFmtId="172" fontId="7" fillId="0" borderId="0" xfId="12" applyNumberFormat="1" applyFont="1"/>
    <xf numFmtId="6" fontId="7" fillId="0" borderId="0" xfId="0" applyNumberFormat="1" applyFont="1"/>
    <xf numFmtId="172" fontId="7" fillId="0" borderId="0" xfId="12" applyNumberFormat="1" applyFont="1" applyFill="1"/>
    <xf numFmtId="0" fontId="19" fillId="0" borderId="29" xfId="8" applyFont="1" applyFill="1" applyBorder="1"/>
    <xf numFmtId="1" fontId="19" fillId="0" borderId="29" xfId="8" applyNumberFormat="1" applyFont="1" applyFill="1" applyBorder="1"/>
    <xf numFmtId="2" fontId="19" fillId="0" borderId="29" xfId="8" applyNumberFormat="1" applyFont="1" applyFill="1" applyBorder="1"/>
    <xf numFmtId="0" fontId="4" fillId="6" borderId="0" xfId="0" applyFont="1" applyFill="1" applyBorder="1" applyAlignment="1">
      <alignment horizontal="center" wrapText="1"/>
    </xf>
    <xf numFmtId="0" fontId="7" fillId="0" borderId="0" xfId="0" applyFont="1" applyBorder="1" applyAlignment="1">
      <alignment horizontal="center"/>
    </xf>
    <xf numFmtId="167" fontId="7" fillId="0" borderId="0" xfId="0" applyNumberFormat="1" applyFont="1"/>
    <xf numFmtId="1" fontId="8" fillId="0" borderId="0" xfId="0" applyNumberFormat="1" applyFont="1"/>
    <xf numFmtId="8" fontId="8" fillId="0" borderId="0" xfId="0" applyNumberFormat="1" applyFont="1"/>
    <xf numFmtId="174" fontId="8" fillId="0" borderId="0" xfId="12" applyNumberFormat="1" applyFont="1"/>
    <xf numFmtId="0" fontId="19" fillId="0" borderId="0" xfId="8" applyFont="1" applyFill="1"/>
    <xf numFmtId="0" fontId="20" fillId="0" borderId="26" xfId="8" applyFont="1" applyFill="1" applyBorder="1" applyAlignment="1">
      <alignment horizontal="center" vertical="center" wrapText="1"/>
    </xf>
    <xf numFmtId="2" fontId="19" fillId="0" borderId="6" xfId="8" applyNumberFormat="1" applyFont="1" applyFill="1" applyBorder="1"/>
    <xf numFmtId="1" fontId="19" fillId="0" borderId="6" xfId="8" applyNumberFormat="1" applyFont="1" applyFill="1" applyBorder="1"/>
    <xf numFmtId="2" fontId="19" fillId="8" borderId="30" xfId="8" applyNumberFormat="1" applyFont="1" applyFill="1" applyBorder="1"/>
    <xf numFmtId="1" fontId="19" fillId="8" borderId="30" xfId="8" applyNumberFormat="1" applyFont="1" applyFill="1" applyBorder="1"/>
    <xf numFmtId="164" fontId="15" fillId="0" borderId="0" xfId="0" applyNumberFormat="1" applyFont="1" applyFill="1"/>
    <xf numFmtId="6" fontId="15" fillId="0" borderId="0" xfId="0" applyNumberFormat="1" applyFont="1" applyFill="1"/>
    <xf numFmtId="9" fontId="0" fillId="5" borderId="0" xfId="0" applyNumberFormat="1" applyFill="1" applyAlignment="1">
      <alignment horizontal="center"/>
    </xf>
    <xf numFmtId="164" fontId="15" fillId="5" borderId="0" xfId="0" applyNumberFormat="1" applyFont="1" applyFill="1"/>
    <xf numFmtId="6" fontId="15" fillId="5" borderId="0" xfId="0" applyNumberFormat="1" applyFont="1" applyFill="1"/>
    <xf numFmtId="167" fontId="0" fillId="5" borderId="0" xfId="5" applyNumberFormat="1" applyFont="1" applyFill="1" applyAlignment="1">
      <alignment horizontal="center"/>
    </xf>
    <xf numFmtId="172" fontId="7" fillId="0" borderId="0" xfId="0" applyNumberFormat="1" applyFont="1"/>
    <xf numFmtId="1" fontId="0" fillId="0" borderId="24" xfId="0" applyNumberFormat="1" applyBorder="1"/>
    <xf numFmtId="1" fontId="0" fillId="0" borderId="22" xfId="0" applyNumberFormat="1" applyBorder="1"/>
    <xf numFmtId="175" fontId="19" fillId="0" borderId="6" xfId="8" applyNumberFormat="1" applyFont="1" applyFill="1" applyBorder="1"/>
    <xf numFmtId="175" fontId="19" fillId="8" borderId="6" xfId="8" applyNumberFormat="1" applyFont="1" applyFill="1" applyBorder="1"/>
    <xf numFmtId="176" fontId="3" fillId="3" borderId="1" xfId="3" applyNumberFormat="1"/>
    <xf numFmtId="169" fontId="7" fillId="0" borderId="0" xfId="0" applyNumberFormat="1" applyFont="1" applyAlignment="1">
      <alignment horizontal="right"/>
    </xf>
    <xf numFmtId="169" fontId="7" fillId="0" borderId="6" xfId="0" applyNumberFormat="1" applyFont="1" applyBorder="1" applyAlignment="1">
      <alignment horizontal="right"/>
    </xf>
    <xf numFmtId="0" fontId="8" fillId="0" borderId="0" xfId="0" applyFont="1" applyAlignment="1">
      <alignment horizontal="center"/>
    </xf>
    <xf numFmtId="0" fontId="8" fillId="8" borderId="44" xfId="0" applyFont="1" applyFill="1" applyBorder="1" applyAlignment="1">
      <alignment wrapText="1"/>
    </xf>
    <xf numFmtId="0" fontId="8" fillId="8" borderId="45" xfId="0" applyFont="1" applyFill="1" applyBorder="1" applyAlignment="1">
      <alignment wrapText="1"/>
    </xf>
    <xf numFmtId="169" fontId="7" fillId="8" borderId="46" xfId="0" applyNumberFormat="1" applyFont="1" applyFill="1" applyBorder="1"/>
    <xf numFmtId="170" fontId="7" fillId="8" borderId="47" xfId="10" applyNumberFormat="1" applyFont="1" applyFill="1" applyBorder="1"/>
    <xf numFmtId="176" fontId="3" fillId="3" borderId="48" xfId="3" applyNumberFormat="1" applyBorder="1"/>
    <xf numFmtId="0" fontId="8" fillId="8" borderId="49" xfId="0" applyFont="1" applyFill="1" applyBorder="1" applyAlignment="1">
      <alignment wrapText="1"/>
    </xf>
    <xf numFmtId="169" fontId="7" fillId="8" borderId="43" xfId="0" applyNumberFormat="1" applyFont="1" applyFill="1" applyBorder="1"/>
    <xf numFmtId="6" fontId="15" fillId="0" borderId="0" xfId="12" applyNumberFormat="1" applyFont="1"/>
    <xf numFmtId="167" fontId="0" fillId="0" borderId="0" xfId="5" applyNumberFormat="1" applyFont="1" applyFill="1"/>
    <xf numFmtId="0" fontId="7" fillId="0" borderId="0" xfId="0" applyFont="1" applyFill="1"/>
    <xf numFmtId="164" fontId="13" fillId="5" borderId="0" xfId="0" applyNumberFormat="1" applyFont="1" applyFill="1"/>
    <xf numFmtId="6" fontId="13" fillId="5" borderId="0" xfId="0" applyNumberFormat="1" applyFont="1" applyFill="1"/>
    <xf numFmtId="0" fontId="13" fillId="5" borderId="0" xfId="0" applyFont="1" applyFill="1"/>
    <xf numFmtId="8" fontId="13" fillId="5" borderId="0" xfId="0" applyNumberFormat="1" applyFont="1" applyFill="1"/>
    <xf numFmtId="164" fontId="13" fillId="0" borderId="0" xfId="0" applyNumberFormat="1" applyFont="1"/>
    <xf numFmtId="8" fontId="13" fillId="8" borderId="0" xfId="0" applyNumberFormat="1" applyFont="1" applyFill="1"/>
    <xf numFmtId="2" fontId="0" fillId="0" borderId="0" xfId="0" applyNumberFormat="1" applyFill="1"/>
    <xf numFmtId="1" fontId="0" fillId="0" borderId="0" xfId="0" applyNumberFormat="1" applyFill="1"/>
    <xf numFmtId="171" fontId="0" fillId="0" borderId="0" xfId="0" applyNumberFormat="1" applyFill="1"/>
    <xf numFmtId="0" fontId="0" fillId="0" borderId="0" xfId="0" applyFill="1" applyAlignment="1">
      <alignment horizontal="center"/>
    </xf>
    <xf numFmtId="0" fontId="0" fillId="0" borderId="0" xfId="0" quotePrefix="1" applyFill="1"/>
    <xf numFmtId="167" fontId="0" fillId="0" borderId="0" xfId="0" applyNumberFormat="1" applyFill="1" applyAlignment="1">
      <alignment horizontal="center"/>
    </xf>
    <xf numFmtId="170" fontId="0" fillId="0" borderId="0" xfId="10" applyNumberFormat="1" applyFont="1" applyFill="1" applyAlignment="1">
      <alignment horizontal="center"/>
    </xf>
    <xf numFmtId="2" fontId="0" fillId="13" borderId="0" xfId="0" applyNumberFormat="1" applyFill="1"/>
    <xf numFmtId="0" fontId="0" fillId="13" borderId="0" xfId="0" applyFill="1"/>
    <xf numFmtId="2" fontId="4" fillId="0" borderId="0" xfId="0" applyNumberFormat="1" applyFont="1"/>
    <xf numFmtId="0" fontId="0" fillId="15" borderId="2" xfId="0" applyFill="1" applyBorder="1"/>
    <xf numFmtId="1" fontId="0" fillId="15" borderId="0" xfId="0" applyNumberFormat="1" applyFill="1"/>
    <xf numFmtId="171" fontId="0" fillId="15" borderId="0" xfId="0" applyNumberFormat="1" applyFill="1"/>
    <xf numFmtId="2" fontId="0" fillId="15" borderId="0" xfId="0" applyNumberFormat="1" applyFill="1"/>
    <xf numFmtId="1" fontId="0" fillId="15" borderId="0" xfId="0" applyNumberFormat="1" applyFill="1" applyBorder="1"/>
    <xf numFmtId="0" fontId="15" fillId="14" borderId="0" xfId="0" applyFont="1" applyFill="1" applyAlignment="1">
      <alignment horizontal="left"/>
    </xf>
    <xf numFmtId="170" fontId="15" fillId="0" borderId="6" xfId="10" applyNumberFormat="1" applyFont="1" applyFill="1" applyBorder="1"/>
    <xf numFmtId="170" fontId="0" fillId="0" borderId="0" xfId="10" applyNumberFormat="1" applyFont="1"/>
    <xf numFmtId="166" fontId="0" fillId="0" borderId="0" xfId="0" applyNumberFormat="1"/>
    <xf numFmtId="170" fontId="0" fillId="0" borderId="0" xfId="10" applyNumberFormat="1" applyFont="1" applyFill="1" applyBorder="1"/>
    <xf numFmtId="0" fontId="22" fillId="0" borderId="0" xfId="0" applyFont="1"/>
    <xf numFmtId="165" fontId="15" fillId="0" borderId="0" xfId="0" applyNumberFormat="1" applyFont="1"/>
    <xf numFmtId="166" fontId="0" fillId="0" borderId="0" xfId="10" applyNumberFormat="1" applyFont="1"/>
    <xf numFmtId="9" fontId="0" fillId="5" borderId="0" xfId="1" applyFont="1" applyFill="1" applyAlignment="1">
      <alignment horizontal="center"/>
    </xf>
    <xf numFmtId="168" fontId="0" fillId="0" borderId="0" xfId="0" applyNumberFormat="1" applyAlignment="1">
      <alignment horizontal="center"/>
    </xf>
    <xf numFmtId="170" fontId="15" fillId="0" borderId="30" xfId="10" applyNumberFormat="1" applyFont="1" applyFill="1" applyBorder="1"/>
    <xf numFmtId="0" fontId="15" fillId="0" borderId="0" xfId="0" applyFont="1" applyFill="1" applyAlignment="1">
      <alignment horizontal="left"/>
    </xf>
    <xf numFmtId="0" fontId="15" fillId="0" borderId="0" xfId="0" applyFont="1" applyFill="1"/>
    <xf numFmtId="2" fontId="5" fillId="0" borderId="0" xfId="0" applyNumberFormat="1" applyFont="1"/>
    <xf numFmtId="1" fontId="7" fillId="0" borderId="0" xfId="0" applyNumberFormat="1" applyFont="1" applyFill="1"/>
    <xf numFmtId="167" fontId="0" fillId="0" borderId="0" xfId="5" applyNumberFormat="1" applyFont="1" applyFill="1" applyAlignment="1">
      <alignment horizontal="center"/>
    </xf>
    <xf numFmtId="172" fontId="15" fillId="0" borderId="0" xfId="0" applyNumberFormat="1" applyFont="1"/>
    <xf numFmtId="43" fontId="15" fillId="0" borderId="0" xfId="6" applyFont="1"/>
    <xf numFmtId="172" fontId="15" fillId="5" borderId="0" xfId="12" applyNumberFormat="1" applyFont="1" applyFill="1"/>
    <xf numFmtId="44" fontId="7" fillId="0" borderId="0" xfId="12" applyFont="1"/>
    <xf numFmtId="172" fontId="15" fillId="16" borderId="0" xfId="12" applyNumberFormat="1" applyFont="1" applyFill="1"/>
    <xf numFmtId="1" fontId="14" fillId="5" borderId="26" xfId="8" applyNumberFormat="1" applyFont="1" applyFill="1" applyBorder="1" applyAlignment="1">
      <alignment horizontal="center"/>
    </xf>
    <xf numFmtId="0" fontId="11" fillId="5" borderId="26" xfId="8" applyFill="1" applyBorder="1"/>
    <xf numFmtId="0" fontId="15" fillId="5" borderId="50" xfId="0" applyFont="1" applyFill="1" applyBorder="1"/>
    <xf numFmtId="0" fontId="11" fillId="5" borderId="26" xfId="4" applyFont="1" applyFill="1" applyBorder="1"/>
    <xf numFmtId="0" fontId="7" fillId="5" borderId="4" xfId="0" applyFont="1" applyFill="1" applyBorder="1"/>
    <xf numFmtId="0" fontId="7" fillId="5" borderId="0" xfId="0" applyFont="1" applyFill="1" applyBorder="1"/>
    <xf numFmtId="0" fontId="15" fillId="0" borderId="26" xfId="0" applyFont="1" applyBorder="1"/>
    <xf numFmtId="172" fontId="7" fillId="5" borderId="0" xfId="12" applyNumberFormat="1" applyFont="1" applyFill="1"/>
    <xf numFmtId="1" fontId="7" fillId="5" borderId="0" xfId="0" applyNumberFormat="1" applyFont="1" applyFill="1"/>
    <xf numFmtId="0" fontId="7" fillId="5" borderId="20" xfId="0" applyFont="1" applyFill="1" applyBorder="1"/>
    <xf numFmtId="8" fontId="13" fillId="5" borderId="0" xfId="0" applyNumberFormat="1" applyFont="1" applyFill="1" applyAlignment="1">
      <alignment horizontal="center"/>
    </xf>
    <xf numFmtId="172" fontId="7" fillId="5" borderId="0" xfId="0" applyNumberFormat="1" applyFont="1" applyFill="1"/>
    <xf numFmtId="0" fontId="8" fillId="5" borderId="0" xfId="0" applyFont="1" applyFill="1"/>
    <xf numFmtId="2" fontId="7" fillId="5" borderId="0" xfId="0" applyNumberFormat="1" applyFont="1" applyFill="1"/>
    <xf numFmtId="173" fontId="7" fillId="5" borderId="0" xfId="0" applyNumberFormat="1" applyFont="1" applyFill="1"/>
    <xf numFmtId="170" fontId="7" fillId="5" borderId="0" xfId="10" applyNumberFormat="1" applyFont="1" applyFill="1"/>
    <xf numFmtId="0" fontId="19" fillId="5" borderId="30" xfId="11" applyFont="1" applyFill="1" applyBorder="1"/>
    <xf numFmtId="1" fontId="19" fillId="5" borderId="29" xfId="8" applyNumberFormat="1" applyFont="1" applyFill="1" applyBorder="1"/>
    <xf numFmtId="1" fontId="19" fillId="5" borderId="30" xfId="4" applyNumberFormat="1" applyFont="1" applyFill="1" applyBorder="1"/>
    <xf numFmtId="1" fontId="19" fillId="5" borderId="30" xfId="8" applyNumberFormat="1" applyFont="1" applyFill="1" applyBorder="1"/>
    <xf numFmtId="0" fontId="19" fillId="5" borderId="30" xfId="4" applyFont="1" applyFill="1" applyBorder="1"/>
    <xf numFmtId="1" fontId="19" fillId="5" borderId="6" xfId="8" applyNumberFormat="1" applyFont="1" applyFill="1" applyBorder="1"/>
    <xf numFmtId="2" fontId="19" fillId="5" borderId="30" xfId="4" applyNumberFormat="1" applyFont="1" applyFill="1" applyBorder="1"/>
    <xf numFmtId="175" fontId="19" fillId="5" borderId="6" xfId="8" applyNumberFormat="1" applyFont="1" applyFill="1" applyBorder="1"/>
    <xf numFmtId="2" fontId="19" fillId="5" borderId="0" xfId="8" applyNumberFormat="1" applyFont="1" applyFill="1"/>
    <xf numFmtId="172" fontId="7" fillId="17" borderId="0" xfId="12" applyNumberFormat="1" applyFont="1" applyFill="1"/>
    <xf numFmtId="0" fontId="7" fillId="17" borderId="0" xfId="0" applyFont="1" applyFill="1"/>
    <xf numFmtId="0" fontId="19" fillId="0" borderId="0" xfId="11" applyFont="1" applyBorder="1"/>
    <xf numFmtId="0" fontId="19" fillId="0" borderId="0" xfId="4" applyFont="1" applyFill="1" applyBorder="1"/>
    <xf numFmtId="1" fontId="19" fillId="0" borderId="0" xfId="4" applyNumberFormat="1" applyFont="1" applyFill="1" applyBorder="1"/>
    <xf numFmtId="0" fontId="19" fillId="0" borderId="0" xfId="8" applyFont="1" applyFill="1" applyBorder="1"/>
    <xf numFmtId="0" fontId="0" fillId="0" borderId="0" xfId="0" applyAlignment="1">
      <alignment vertical="center"/>
    </xf>
    <xf numFmtId="0" fontId="23" fillId="0" borderId="0" xfId="0" applyFont="1" applyAlignment="1">
      <alignment horizontal="left" vertical="center" indent="5"/>
    </xf>
    <xf numFmtId="0" fontId="25" fillId="0" borderId="0" xfId="0" applyFont="1" applyAlignment="1">
      <alignment vertical="center"/>
    </xf>
    <xf numFmtId="0" fontId="6" fillId="0" borderId="0" xfId="0" applyFont="1" applyAlignment="1">
      <alignment vertical="center"/>
    </xf>
    <xf numFmtId="177" fontId="4" fillId="0" borderId="0" xfId="10" applyNumberFormat="1" applyFont="1"/>
    <xf numFmtId="43" fontId="0" fillId="0" borderId="0" xfId="0" applyNumberFormat="1"/>
    <xf numFmtId="166" fontId="0" fillId="0" borderId="0" xfId="10" applyFont="1"/>
    <xf numFmtId="0" fontId="4" fillId="6" borderId="0" xfId="0" applyFont="1" applyFill="1" applyBorder="1" applyAlignment="1">
      <alignment horizontal="center" wrapText="1"/>
    </xf>
    <xf numFmtId="0" fontId="4" fillId="6" borderId="8" xfId="0" applyFont="1" applyFill="1" applyBorder="1" applyAlignment="1">
      <alignment horizontal="center"/>
    </xf>
    <xf numFmtId="0" fontId="4" fillId="6" borderId="0" xfId="0" applyFont="1" applyFill="1" applyBorder="1" applyAlignment="1">
      <alignment horizontal="center"/>
    </xf>
    <xf numFmtId="0" fontId="4" fillId="6" borderId="6" xfId="0" applyFont="1" applyFill="1" applyBorder="1" applyAlignment="1">
      <alignment horizontal="center"/>
    </xf>
    <xf numFmtId="0" fontId="7" fillId="0" borderId="0" xfId="0" applyFont="1" applyBorder="1" applyAlignment="1">
      <alignment horizontal="center"/>
    </xf>
    <xf numFmtId="0" fontId="7" fillId="0" borderId="6" xfId="0" applyFont="1" applyBorder="1" applyAlignment="1">
      <alignment horizontal="center"/>
    </xf>
    <xf numFmtId="0" fontId="20" fillId="7" borderId="0" xfId="8" applyFont="1" applyFill="1" applyAlignment="1">
      <alignment horizontal="center"/>
    </xf>
    <xf numFmtId="0" fontId="20" fillId="12" borderId="5" xfId="8" applyFont="1" applyFill="1" applyBorder="1" applyAlignment="1">
      <alignment horizontal="center"/>
    </xf>
  </cellXfs>
  <cellStyles count="13">
    <cellStyle name="Calculation" xfId="3" builtinId="22"/>
    <cellStyle name="Comma" xfId="10" builtinId="3"/>
    <cellStyle name="Comma 2" xfId="5"/>
    <cellStyle name="Comma 3" xfId="6"/>
    <cellStyle name="Currency" xfId="12" builtinId="4"/>
    <cellStyle name="Currency 2" xfId="9"/>
    <cellStyle name="Input" xfId="2" builtinId="20"/>
    <cellStyle name="Normal" xfId="0" builtinId="0"/>
    <cellStyle name="Normal 3" xfId="8"/>
    <cellStyle name="Normal 5" xfId="11"/>
    <cellStyle name="Note" xfId="4" builtinId="10"/>
    <cellStyle name="Percent" xfId="1" builtinId="5"/>
    <cellStyle name="Percent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lairobertson/Documents/consulting/EA/Forecast%2010yr%20P&amp;L%20and%20B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oups/Business_Services/Grid%20Projects/Forecast%20Analysis/0909%20-%20Sep%202009/Threshold%20Forecast%20Analysis%202009092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hopep/LOCALS~1/Temp/Major%20Projects%20Report%202010103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PORTING/SECTION%20REPORTS/SERVICE%20DELIVERY/99_00/Oct99/SDOct.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gulatory%20Templates%20-%20Opex%20version%20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Board/2010/12%20-%20June%202010/June%20TM1%202010%20Board%20Page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prinsr/Local%20Settings/Temporary%20Internet%20Files/OLKA/Eng%20Serv%20Investigations%20budget%200607.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port%201%20-%2010%20years%20%20BP%20Scen%20D%20Base%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oard/2010/12%20-%20June%202010/Business%20Services%20Reports/2010%20%20Board%20Pages%20to%20line%20up%20with%20BP.xlsm"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DBASE%2007-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blairobertson/Documents/consulting/EA/DBASE%2008-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armour/AppData/Local/Temp/wz15ec/Transpower.Maintenance%20Forecasting%20Model%20A.009.014.xlsm"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0708F%20BPlan%20Fin%20Stmts%20070601_Corp%20tax%2030%25%20B2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usiness_Planning/2012_13/01%20Business%20Plan/BP_14.00%20Financials%20and%20Reports/BP1401%201213%20Tables.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P&amp;L%20BS%20and%20CF%20BPl%2026_01_08%20V.1_TTYMv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robertsonb/AppData/Local/Microsoft/Windows/INetCache/Content.Outlook/BQU02TZ3/Customer%20Data/LRMC-Model1_LRIC_MIC_gen_scen_HAMI.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robertsonb/AppData/Local/Microsoft/Windows/INetCache/Content.Outlook/BQU02TZ3/Blair_Transpower%20National-Regional%20Peak%20Demand%20Forecasts%20Feb-2015_LOM.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Linda%20O'Mullane/Downloads/Capex%20opex%20allocation%20analysis%20with%20generator%20load%20split_REVISED4%201804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Linda%20O'Mullane/Desktop/NZ%20Electricity%20Authority/Capex%20opex%20allocation%20analysis%20with%20generator%20load%20split_REVISED4%201804201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Linda%20O'Mullane/Downloads/capex%20opex%20allocation%20analysis%20with%20generator%20load%20spli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oard/2011/06%20-%20December%202010/December%20TM1%202010%20Board%20Pages%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EMP/SDNov.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mmission%20Workings-for-review-of-Transpowers-Opex-Capex-and-Quality-Proposal-27-June-2011(1).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Internal_Audit_Templ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esmondr/Documents/RCP1%20Allowance%20Original%202011-12%20Nominal%20adj%2030%20June%202013rd.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RCP1%20June12%20mas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robertsonb/AppData/Local/Microsoft/Windows/INetCache/Content.Outlook/BQU02TZ3/NZ%20Electricity%20Generation%20LRMC%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ontrol"/>
      <sheetName val="Circularity Check"/>
      <sheetName val="Cube_Setup"/>
      <sheetName val="Fin Perf TPRM"/>
      <sheetName val="BP_P&amp;L"/>
      <sheetName val="Forcst P&amp;L"/>
      <sheetName val="Fin Perf"/>
      <sheetName val="BP_BS"/>
      <sheetName val="Forcst BS "/>
      <sheetName val="Fin Pos TPRM"/>
      <sheetName val="Fin Pos"/>
      <sheetName val="CF TPRM"/>
      <sheetName val="CF"/>
      <sheetName val="EV"/>
      <sheetName val="Rev BB"/>
      <sheetName val="Assumptions"/>
      <sheetName val="Capex"/>
      <sheetName val="Capex2"/>
      <sheetName val="Sheet1"/>
      <sheetName val="Sheet2"/>
      <sheetName val="Sheet3"/>
      <sheetName val="Sheet4"/>
    </sheetNames>
    <sheetDataSet>
      <sheetData sheetId="0" refreshError="1">
        <row r="1">
          <cell r="F1" t="str">
            <v>transpower:TTYM</v>
          </cell>
        </row>
        <row r="2">
          <cell r="F2" t="str">
            <v>Total LOB</v>
          </cell>
        </row>
        <row r="3">
          <cell r="F3" t="str">
            <v>Total $</v>
          </cell>
        </row>
        <row r="5">
          <cell r="F5" t="str">
            <v>0708F05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 Data"/>
      <sheetName val="Graph"/>
      <sheetName val="Waterfall"/>
      <sheetName val="Report Summary"/>
      <sheetName val="Act v FEC"/>
      <sheetName val="Listing"/>
    </sheetNames>
    <sheetDataSet>
      <sheetData sheetId="0" refreshError="1"/>
      <sheetData sheetId="1">
        <row r="2">
          <cell r="C2" t="str">
            <v>Transpower</v>
          </cell>
        </row>
        <row r="3">
          <cell r="C3">
            <v>40082</v>
          </cell>
          <cell r="D3">
            <v>3</v>
          </cell>
        </row>
      </sheetData>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305"/>
      <sheetName val="CHG"/>
      <sheetName val="Report"/>
    </sheetNames>
    <sheetDataSet>
      <sheetData sheetId="0">
        <row r="1">
          <cell r="A1" t="str">
            <v>PROJECT ID</v>
          </cell>
          <cell r="B1" t="str">
            <v>KEY</v>
          </cell>
        </row>
        <row r="2">
          <cell r="A2" t="str">
            <v>CP_ISL_BY_00_00</v>
          </cell>
          <cell r="B2" t="str">
            <v>CHC_RPC</v>
          </cell>
        </row>
        <row r="3">
          <cell r="A3" t="str">
            <v>CP_VAR_KP_00_00</v>
          </cell>
          <cell r="B3" t="str">
            <v>FREEHOLD</v>
          </cell>
        </row>
        <row r="4">
          <cell r="A4" t="str">
            <v>CP_XDC_00_00_00</v>
          </cell>
          <cell r="B4" t="str">
            <v>HVDC</v>
          </cell>
          <cell r="F4" t="str">
            <v>Initiate</v>
          </cell>
        </row>
        <row r="5">
          <cell r="A5" t="str">
            <v>CP_XDC_10_00_00</v>
          </cell>
          <cell r="B5" t="str">
            <v>HVDC</v>
          </cell>
          <cell r="F5" t="str">
            <v>Plan</v>
          </cell>
        </row>
        <row r="6">
          <cell r="A6" t="str">
            <v>CP_XDC_20_00_00</v>
          </cell>
          <cell r="B6" t="str">
            <v>HVDC</v>
          </cell>
          <cell r="F6" t="str">
            <v>Execute</v>
          </cell>
        </row>
        <row r="7">
          <cell r="A7" t="str">
            <v>CP_XDC_31_00_00</v>
          </cell>
          <cell r="B7" t="str">
            <v>HVDC</v>
          </cell>
          <cell r="F7" t="str">
            <v>Close</v>
          </cell>
        </row>
        <row r="8">
          <cell r="A8" t="str">
            <v>CP_XDC_32_00_00</v>
          </cell>
          <cell r="B8" t="str">
            <v>HVDC</v>
          </cell>
        </row>
        <row r="9">
          <cell r="A9" t="str">
            <v>CP_XDC_41_00_00</v>
          </cell>
          <cell r="B9" t="str">
            <v>HVDC</v>
          </cell>
        </row>
        <row r="10">
          <cell r="A10" t="str">
            <v>CP_XDC_42_00_00</v>
          </cell>
          <cell r="B10" t="str">
            <v>HVDC</v>
          </cell>
        </row>
        <row r="11">
          <cell r="A11" t="str">
            <v>CP_XDC_50_00_00</v>
          </cell>
          <cell r="B11" t="str">
            <v>HVDC</v>
          </cell>
        </row>
        <row r="12">
          <cell r="A12" t="str">
            <v>CP_XDC_60_00_00</v>
          </cell>
          <cell r="B12" t="str">
            <v>HVDC</v>
          </cell>
        </row>
        <row r="13">
          <cell r="A13" t="str">
            <v>CP_XDC_70_00_00</v>
          </cell>
          <cell r="B13" t="str">
            <v>HVDC</v>
          </cell>
        </row>
        <row r="14">
          <cell r="A14" t="str">
            <v>CP_VAR_BV_00_00</v>
          </cell>
          <cell r="B14" t="str">
            <v>HVDC_IGE</v>
          </cell>
        </row>
        <row r="15">
          <cell r="A15" t="str">
            <v>CP_ISL_BQ_00_00</v>
          </cell>
          <cell r="B15" t="str">
            <v>ISL_SVC</v>
          </cell>
        </row>
        <row r="16">
          <cell r="A16" t="str">
            <v>CP_ISL_BT_00_00</v>
          </cell>
          <cell r="B16" t="str">
            <v>ISL_SVC</v>
          </cell>
        </row>
        <row r="17">
          <cell r="A17" t="str">
            <v>CP_KIK_36_00_00</v>
          </cell>
          <cell r="B17" t="str">
            <v>KIK_SVC</v>
          </cell>
        </row>
        <row r="18">
          <cell r="A18" t="str">
            <v>CP_KIK_37_00_00</v>
          </cell>
          <cell r="B18" t="str">
            <v>KIK_SVC</v>
          </cell>
        </row>
        <row r="19">
          <cell r="A19" t="str">
            <v>CP_MDN_48_00_00</v>
          </cell>
          <cell r="B19" t="str">
            <v>MDN_STAGE1</v>
          </cell>
        </row>
        <row r="20">
          <cell r="A20" t="str">
            <v>CP_MDN_46_00_00</v>
          </cell>
          <cell r="B20" t="str">
            <v>MDN_STAGE1</v>
          </cell>
        </row>
        <row r="21">
          <cell r="A21" t="str">
            <v>CP_MDN_41_00_00</v>
          </cell>
          <cell r="B21" t="str">
            <v>MDN_STAGE1</v>
          </cell>
        </row>
        <row r="22">
          <cell r="A22" t="str">
            <v>CP_MTM_16_00_00</v>
          </cell>
          <cell r="B22" t="str">
            <v>MGN_TSFMR</v>
          </cell>
        </row>
        <row r="23">
          <cell r="A23" t="str">
            <v>CP_PEN_84_00_00</v>
          </cell>
          <cell r="B23" t="str">
            <v>NAAN</v>
          </cell>
        </row>
        <row r="24">
          <cell r="A24" t="str">
            <v>P10001</v>
          </cell>
          <cell r="B24" t="str">
            <v>NAAN</v>
          </cell>
        </row>
        <row r="25">
          <cell r="A25" t="str">
            <v>P10002</v>
          </cell>
          <cell r="B25" t="str">
            <v>NAAN</v>
          </cell>
        </row>
        <row r="26">
          <cell r="A26" t="str">
            <v>P10003</v>
          </cell>
          <cell r="B26" t="str">
            <v>NAAN</v>
          </cell>
        </row>
        <row r="27">
          <cell r="A27" t="str">
            <v>P10004</v>
          </cell>
          <cell r="B27" t="str">
            <v>NAAN</v>
          </cell>
        </row>
        <row r="28">
          <cell r="A28" t="str">
            <v>P10005</v>
          </cell>
          <cell r="B28" t="str">
            <v>NAAN</v>
          </cell>
        </row>
        <row r="29">
          <cell r="A29" t="str">
            <v>P10006</v>
          </cell>
          <cell r="B29" t="str">
            <v>NAAN</v>
          </cell>
        </row>
        <row r="30">
          <cell r="A30" t="str">
            <v>P10007</v>
          </cell>
          <cell r="B30" t="str">
            <v>NAAN</v>
          </cell>
        </row>
        <row r="31">
          <cell r="A31" t="str">
            <v>P10008</v>
          </cell>
          <cell r="B31" t="str">
            <v>NAAN</v>
          </cell>
        </row>
        <row r="32">
          <cell r="A32" t="str">
            <v>P10009</v>
          </cell>
          <cell r="B32" t="str">
            <v>NAAN</v>
          </cell>
        </row>
        <row r="33">
          <cell r="A33" t="str">
            <v>P10010</v>
          </cell>
          <cell r="B33" t="str">
            <v>NAAN</v>
          </cell>
        </row>
        <row r="34">
          <cell r="A34" t="str">
            <v>P10013</v>
          </cell>
          <cell r="B34" t="str">
            <v>NAAN</v>
          </cell>
        </row>
        <row r="35">
          <cell r="A35" t="str">
            <v>P10014</v>
          </cell>
          <cell r="B35" t="str">
            <v>NAAN</v>
          </cell>
        </row>
        <row r="36">
          <cell r="A36" t="str">
            <v>CP_VAR_97_00_00</v>
          </cell>
          <cell r="B36" t="str">
            <v>NAAN_IGE</v>
          </cell>
        </row>
        <row r="37">
          <cell r="A37" t="str">
            <v>CP_NAP_01_00_00</v>
          </cell>
          <cell r="B37" t="str">
            <v>NGA_AWA</v>
          </cell>
        </row>
        <row r="38">
          <cell r="A38" t="str">
            <v>CP_630_01_00_00</v>
          </cell>
          <cell r="B38" t="str">
            <v>NIGUP</v>
          </cell>
        </row>
        <row r="39">
          <cell r="A39" t="str">
            <v>CP_632_03_00_00</v>
          </cell>
          <cell r="B39" t="str">
            <v>NIGUP</v>
          </cell>
        </row>
        <row r="40">
          <cell r="A40" t="str">
            <v>CP_663_05_00_00</v>
          </cell>
          <cell r="B40" t="str">
            <v>NIGUP</v>
          </cell>
        </row>
        <row r="41">
          <cell r="A41" t="str">
            <v>CP_663_07_00_00</v>
          </cell>
          <cell r="B41" t="str">
            <v>NIGUP</v>
          </cell>
        </row>
        <row r="42">
          <cell r="A42" t="str">
            <v>CP_BHL_01_00_00</v>
          </cell>
          <cell r="B42" t="str">
            <v>NIGUP</v>
          </cell>
        </row>
        <row r="43">
          <cell r="A43" t="str">
            <v>CP_HEP_55_00_00</v>
          </cell>
          <cell r="B43" t="str">
            <v>NIGUP</v>
          </cell>
        </row>
        <row r="44">
          <cell r="A44" t="str">
            <v>CP_OTA_CK_00_00</v>
          </cell>
          <cell r="B44" t="str">
            <v>NIGUP</v>
          </cell>
        </row>
        <row r="45">
          <cell r="A45" t="str">
            <v>CP_OTA_CN_00_00</v>
          </cell>
          <cell r="B45" t="str">
            <v>NIGUP</v>
          </cell>
        </row>
        <row r="46">
          <cell r="A46" t="str">
            <v>CP_OTA_CO_00_00</v>
          </cell>
          <cell r="B46" t="str">
            <v>NIGUP</v>
          </cell>
        </row>
        <row r="47">
          <cell r="A47" t="str">
            <v>CP_OTA_DP_00_00</v>
          </cell>
          <cell r="B47" t="str">
            <v>NIGUP</v>
          </cell>
        </row>
        <row r="48">
          <cell r="A48" t="str">
            <v>CP_PAK_45_00_00</v>
          </cell>
          <cell r="B48" t="str">
            <v>NIGUP</v>
          </cell>
        </row>
        <row r="49">
          <cell r="A49" t="str">
            <v>CP_PEN_74_00_00</v>
          </cell>
          <cell r="B49" t="str">
            <v>NIGUP</v>
          </cell>
        </row>
        <row r="50">
          <cell r="A50" t="str">
            <v>CP_TPR_CS_00_00</v>
          </cell>
          <cell r="B50" t="str">
            <v>NIGUP</v>
          </cell>
        </row>
        <row r="51">
          <cell r="A51" t="str">
            <v>CP_VAR_JR_00_00</v>
          </cell>
          <cell r="B51" t="str">
            <v>NIGUP</v>
          </cell>
        </row>
        <row r="52">
          <cell r="A52" t="str">
            <v>CP_VAR_JU_00_00</v>
          </cell>
          <cell r="B52" t="str">
            <v>NIGUP</v>
          </cell>
        </row>
        <row r="53">
          <cell r="A53" t="str">
            <v>CP_VAR_KJ_00_00</v>
          </cell>
          <cell r="B53" t="str">
            <v>NIGUP</v>
          </cell>
        </row>
        <row r="54">
          <cell r="A54" t="str">
            <v>CP_VAR_KT_00_00</v>
          </cell>
          <cell r="B54" t="str">
            <v>NIGUP</v>
          </cell>
        </row>
        <row r="55">
          <cell r="A55" t="str">
            <v>CP_VAR_KY_00_00</v>
          </cell>
          <cell r="B55" t="str">
            <v>NIGUP</v>
          </cell>
        </row>
        <row r="56">
          <cell r="A56" t="str">
            <v>CP_VAR_LW_00_00</v>
          </cell>
          <cell r="B56" t="str">
            <v>NIGUP</v>
          </cell>
        </row>
        <row r="57">
          <cell r="A57" t="str">
            <v>CP_VAR_LX_00_00</v>
          </cell>
          <cell r="B57" t="str">
            <v>NIGUP</v>
          </cell>
        </row>
        <row r="58">
          <cell r="A58" t="str">
            <v>CP_VAR_NN_00_00</v>
          </cell>
          <cell r="B58" t="str">
            <v>NIGUP</v>
          </cell>
        </row>
        <row r="59">
          <cell r="A59" t="str">
            <v>CP_VAR_NW_00_00</v>
          </cell>
          <cell r="B59" t="str">
            <v>NIGUP</v>
          </cell>
        </row>
        <row r="60">
          <cell r="A60" t="str">
            <v>CP_VAR_OL_00_00</v>
          </cell>
          <cell r="B60" t="str">
            <v>NIGUP</v>
          </cell>
        </row>
        <row r="61">
          <cell r="A61" t="str">
            <v>CP_VAR_OV_00_00</v>
          </cell>
          <cell r="B61" t="str">
            <v>NIGUP</v>
          </cell>
        </row>
        <row r="62">
          <cell r="A62" t="str">
            <v>CP_WHN_01_00_00</v>
          </cell>
          <cell r="B62" t="str">
            <v>NIGUP</v>
          </cell>
        </row>
        <row r="63">
          <cell r="A63" t="str">
            <v>CP_WKM_28_00_00</v>
          </cell>
          <cell r="B63" t="str">
            <v>NIGUP</v>
          </cell>
        </row>
        <row r="64">
          <cell r="A64" t="str">
            <v>CP_OTA_01_00_00</v>
          </cell>
          <cell r="B64" t="str">
            <v>OTA_GIS</v>
          </cell>
        </row>
        <row r="65">
          <cell r="A65" t="str">
            <v>CP_OTA_CM_00_00</v>
          </cell>
          <cell r="B65" t="str">
            <v>OTA_GIS</v>
          </cell>
        </row>
        <row r="66">
          <cell r="A66" t="str">
            <v>CP_BLN_21_00_00</v>
          </cell>
          <cell r="B66" t="str">
            <v>TNP</v>
          </cell>
        </row>
        <row r="67">
          <cell r="A67" t="str">
            <v>CP_OTB_16_00_00</v>
          </cell>
          <cell r="B67" t="str">
            <v>TNP</v>
          </cell>
        </row>
        <row r="68">
          <cell r="A68" t="str">
            <v>CP_TEL_BI_00_00</v>
          </cell>
          <cell r="B68" t="str">
            <v>TNP</v>
          </cell>
        </row>
        <row r="69">
          <cell r="A69" t="str">
            <v>CP_TEL_BK_00_00</v>
          </cell>
          <cell r="B69" t="str">
            <v>TNP</v>
          </cell>
        </row>
        <row r="70">
          <cell r="A70" t="str">
            <v>CP_TEL_BL_00_00</v>
          </cell>
          <cell r="B70" t="str">
            <v>TNP</v>
          </cell>
        </row>
        <row r="71">
          <cell r="A71" t="str">
            <v>CP_TEL_BM_00_00</v>
          </cell>
          <cell r="B71" t="str">
            <v>TNP</v>
          </cell>
        </row>
        <row r="72">
          <cell r="A72" t="str">
            <v>CP_TEL_BN_00_00</v>
          </cell>
          <cell r="B72" t="str">
            <v>TNP</v>
          </cell>
        </row>
        <row r="73">
          <cell r="A73" t="str">
            <v>CP_TEL_BO_00_00</v>
          </cell>
          <cell r="B73" t="str">
            <v>TNP</v>
          </cell>
        </row>
        <row r="74">
          <cell r="A74" t="str">
            <v>CP_TEL_BP_00_00</v>
          </cell>
          <cell r="B74" t="str">
            <v>TNP</v>
          </cell>
        </row>
        <row r="75">
          <cell r="A75" t="str">
            <v>CP_TEL_BQ_00_00</v>
          </cell>
          <cell r="B75" t="str">
            <v>TNP</v>
          </cell>
        </row>
        <row r="76">
          <cell r="A76" t="str">
            <v>CP_TEL_BR_00_00</v>
          </cell>
          <cell r="B76" t="str">
            <v>TNP</v>
          </cell>
        </row>
        <row r="77">
          <cell r="A77" t="str">
            <v>CP_TEL_BT_00_00</v>
          </cell>
          <cell r="B77" t="str">
            <v>TNP</v>
          </cell>
        </row>
        <row r="78">
          <cell r="A78" t="str">
            <v>CP_TEL_BU_00_00</v>
          </cell>
          <cell r="B78" t="str">
            <v>TNP</v>
          </cell>
        </row>
        <row r="79">
          <cell r="A79" t="str">
            <v>CP_TEL_BV_00_00</v>
          </cell>
          <cell r="B79" t="str">
            <v>TNP</v>
          </cell>
        </row>
        <row r="80">
          <cell r="A80" t="str">
            <v>CP_TEL_BW_00_00</v>
          </cell>
          <cell r="B80" t="str">
            <v>TNP</v>
          </cell>
        </row>
        <row r="81">
          <cell r="A81" t="str">
            <v>CP_TEL_BX_00_00</v>
          </cell>
          <cell r="B81" t="str">
            <v>TNP</v>
          </cell>
        </row>
        <row r="82">
          <cell r="A82" t="str">
            <v>CP_TEL_BY_00_00</v>
          </cell>
          <cell r="B82" t="str">
            <v>TNP</v>
          </cell>
        </row>
        <row r="83">
          <cell r="A83" t="str">
            <v>CP_TEL_BZ_00_00</v>
          </cell>
          <cell r="B83" t="str">
            <v>TNP</v>
          </cell>
        </row>
        <row r="84">
          <cell r="A84" t="str">
            <v>CP_TEL_CA_00_00</v>
          </cell>
          <cell r="B84" t="str">
            <v>TNP</v>
          </cell>
        </row>
        <row r="85">
          <cell r="A85" t="str">
            <v>CP_TEL_CB_00_00</v>
          </cell>
          <cell r="B85" t="str">
            <v>TNP</v>
          </cell>
        </row>
        <row r="86">
          <cell r="A86" t="str">
            <v>CP_TEL_CC_00_00</v>
          </cell>
          <cell r="B86" t="str">
            <v>TNP</v>
          </cell>
        </row>
        <row r="87">
          <cell r="A87" t="str">
            <v>CP_TEL_CG_00_00</v>
          </cell>
          <cell r="B87" t="str">
            <v>TNP</v>
          </cell>
        </row>
        <row r="88">
          <cell r="A88" t="str">
            <v>CP_TEL_CH_00_00</v>
          </cell>
          <cell r="B88" t="str">
            <v>TNP</v>
          </cell>
        </row>
        <row r="89">
          <cell r="A89" t="str">
            <v>CP_TEL_CI_00_00</v>
          </cell>
          <cell r="B89" t="str">
            <v>TNP</v>
          </cell>
        </row>
        <row r="90">
          <cell r="A90" t="str">
            <v>CP_TEL_CJ_00_00</v>
          </cell>
          <cell r="B90" t="str">
            <v>TNP</v>
          </cell>
        </row>
        <row r="91">
          <cell r="A91" t="str">
            <v>CP_TEL_CK_00_00</v>
          </cell>
          <cell r="B91" t="str">
            <v>TNP</v>
          </cell>
        </row>
        <row r="92">
          <cell r="A92" t="str">
            <v>CP_TEL_CL_00_00</v>
          </cell>
          <cell r="B92" t="str">
            <v>TNP</v>
          </cell>
        </row>
        <row r="93">
          <cell r="A93" t="str">
            <v>CP_TEL_CM_00_00</v>
          </cell>
          <cell r="B93" t="str">
            <v>TNP</v>
          </cell>
        </row>
        <row r="94">
          <cell r="A94" t="str">
            <v>CP_TEL_CQ_00_00</v>
          </cell>
          <cell r="B94" t="str">
            <v>TNP</v>
          </cell>
        </row>
        <row r="95">
          <cell r="A95" t="str">
            <v>CP_TEL_CR_00_00</v>
          </cell>
          <cell r="B95" t="str">
            <v>TNP</v>
          </cell>
        </row>
        <row r="96">
          <cell r="A96" t="str">
            <v>CP_TEL_CS_00_00</v>
          </cell>
          <cell r="B96" t="str">
            <v>TNP</v>
          </cell>
        </row>
        <row r="97">
          <cell r="A97" t="str">
            <v>CP_TEL_CT_00_00</v>
          </cell>
          <cell r="B97" t="str">
            <v>TNP</v>
          </cell>
        </row>
        <row r="98">
          <cell r="A98" t="str">
            <v>CP_TEL_CU_00_00</v>
          </cell>
          <cell r="B98" t="str">
            <v>TNP</v>
          </cell>
        </row>
        <row r="99">
          <cell r="A99" t="str">
            <v>CP_TEL_CV_00_00</v>
          </cell>
          <cell r="B99" t="str">
            <v>TNP</v>
          </cell>
        </row>
        <row r="100">
          <cell r="A100" t="str">
            <v>CP_TEL_CW_00_00</v>
          </cell>
          <cell r="B100" t="str">
            <v>TNP</v>
          </cell>
        </row>
        <row r="101">
          <cell r="A101" t="str">
            <v>CP_TEL_CX_00_00</v>
          </cell>
          <cell r="B101" t="str">
            <v>TNP</v>
          </cell>
        </row>
        <row r="102">
          <cell r="A102" t="str">
            <v>CP_TEL_CY_00_00</v>
          </cell>
          <cell r="B102" t="str">
            <v>TNP</v>
          </cell>
        </row>
        <row r="103">
          <cell r="A103" t="str">
            <v>CP_TEL_CZ_00_00</v>
          </cell>
          <cell r="B103" t="str">
            <v>TNP</v>
          </cell>
        </row>
        <row r="104">
          <cell r="A104" t="str">
            <v>CP_TEL_DA_00_00</v>
          </cell>
          <cell r="B104" t="str">
            <v>TNP</v>
          </cell>
        </row>
        <row r="105">
          <cell r="A105" t="str">
            <v>CP_TEL_DB_00_00</v>
          </cell>
          <cell r="B105" t="str">
            <v>TNP</v>
          </cell>
        </row>
        <row r="106">
          <cell r="A106" t="str">
            <v>CP_TEL_DC_00_00</v>
          </cell>
          <cell r="B106" t="str">
            <v>TNP</v>
          </cell>
        </row>
        <row r="107">
          <cell r="A107" t="str">
            <v>CP_TEL_DD_00_00</v>
          </cell>
          <cell r="B107" t="str">
            <v>TNP</v>
          </cell>
        </row>
        <row r="108">
          <cell r="A108" t="str">
            <v>CP_TEL_DE_00_00</v>
          </cell>
          <cell r="B108" t="str">
            <v>TNP</v>
          </cell>
        </row>
        <row r="109">
          <cell r="A109" t="str">
            <v>CP_TEL_DF_00_00</v>
          </cell>
          <cell r="B109" t="str">
            <v>TNP</v>
          </cell>
        </row>
        <row r="110">
          <cell r="A110" t="str">
            <v>CP_TEL_DG_00_00</v>
          </cell>
          <cell r="B110" t="str">
            <v>TNP</v>
          </cell>
        </row>
        <row r="111">
          <cell r="A111" t="str">
            <v>CP_TEL_DH_00_00</v>
          </cell>
          <cell r="B111" t="str">
            <v>TNP</v>
          </cell>
        </row>
        <row r="112">
          <cell r="A112" t="str">
            <v>CP_TEL_DI_00_00</v>
          </cell>
          <cell r="B112" t="str">
            <v>TNP</v>
          </cell>
        </row>
        <row r="113">
          <cell r="A113" t="str">
            <v>CP_TEL_DJ_00_00</v>
          </cell>
          <cell r="B113" t="str">
            <v>TNP</v>
          </cell>
        </row>
        <row r="114">
          <cell r="A114" t="str">
            <v>CP_TEL_DK_00_00</v>
          </cell>
          <cell r="B114" t="str">
            <v>TNP</v>
          </cell>
        </row>
        <row r="115">
          <cell r="A115" t="str">
            <v>CP_TEL_DL_00_00</v>
          </cell>
          <cell r="B115" t="str">
            <v>TNP</v>
          </cell>
        </row>
        <row r="116">
          <cell r="A116" t="str">
            <v>CP_TEL_DM_00_00</v>
          </cell>
          <cell r="B116" t="str">
            <v>TNP</v>
          </cell>
        </row>
        <row r="117">
          <cell r="A117" t="str">
            <v>CP_TEL_DN_00_00</v>
          </cell>
          <cell r="B117" t="str">
            <v>TNP</v>
          </cell>
        </row>
        <row r="118">
          <cell r="A118" t="str">
            <v>CP_TEL_DO_00_00</v>
          </cell>
          <cell r="B118" t="str">
            <v>TNP</v>
          </cell>
        </row>
        <row r="119">
          <cell r="A119" t="str">
            <v>CP_TEL_DP_00_00</v>
          </cell>
          <cell r="B119" t="str">
            <v>TNP</v>
          </cell>
        </row>
        <row r="120">
          <cell r="A120" t="str">
            <v>CP_TEL_DQ_00_00</v>
          </cell>
          <cell r="B120" t="str">
            <v>TNP</v>
          </cell>
        </row>
        <row r="121">
          <cell r="A121" t="str">
            <v>CP_TEL_DR_00_00</v>
          </cell>
          <cell r="B121" t="str">
            <v>TNP</v>
          </cell>
        </row>
        <row r="122">
          <cell r="A122" t="str">
            <v>CP_TEL_DT_00_00</v>
          </cell>
          <cell r="B122" t="str">
            <v>TNP</v>
          </cell>
        </row>
        <row r="123">
          <cell r="A123" t="str">
            <v>CP_TEL_DU_00_00</v>
          </cell>
          <cell r="B123" t="str">
            <v>TNP</v>
          </cell>
        </row>
        <row r="124">
          <cell r="A124" t="str">
            <v>CP_TEL_DV_00_00</v>
          </cell>
          <cell r="B124" t="str">
            <v>TNP</v>
          </cell>
        </row>
        <row r="125">
          <cell r="A125" t="str">
            <v>CP_TEL_DW_00_00</v>
          </cell>
          <cell r="B125" t="str">
            <v>TNP</v>
          </cell>
        </row>
        <row r="126">
          <cell r="A126" t="str">
            <v>CP_TEL_DX_00_00</v>
          </cell>
          <cell r="B126" t="str">
            <v>TNP</v>
          </cell>
        </row>
        <row r="127">
          <cell r="A127" t="str">
            <v>CP_TEL_EF_00_00</v>
          </cell>
          <cell r="B127" t="str">
            <v>TNP</v>
          </cell>
        </row>
        <row r="128">
          <cell r="A128" t="str">
            <v>CP_TEL_EG_00_00</v>
          </cell>
          <cell r="B128" t="str">
            <v>TNP</v>
          </cell>
        </row>
        <row r="129">
          <cell r="A129" t="str">
            <v>CP_TEL_EH_00_00</v>
          </cell>
          <cell r="B129" t="str">
            <v>TNP</v>
          </cell>
        </row>
        <row r="130">
          <cell r="A130" t="str">
            <v>CP_TEL_EI_00_00</v>
          </cell>
          <cell r="B130" t="str">
            <v>TNP</v>
          </cell>
        </row>
        <row r="131">
          <cell r="A131" t="str">
            <v>CP_TEL_EJ_00_00</v>
          </cell>
          <cell r="B131" t="str">
            <v>TNP</v>
          </cell>
        </row>
        <row r="132">
          <cell r="A132" t="str">
            <v>CP_TEL_EK_00_00</v>
          </cell>
          <cell r="B132" t="str">
            <v>TNP</v>
          </cell>
        </row>
        <row r="133">
          <cell r="A133" t="str">
            <v>CP_TEL_EM_00_00</v>
          </cell>
          <cell r="B133" t="str">
            <v>TNP</v>
          </cell>
        </row>
        <row r="134">
          <cell r="A134" t="str">
            <v>CP_TEL_EN_00_00</v>
          </cell>
          <cell r="B134" t="str">
            <v>TNP</v>
          </cell>
        </row>
        <row r="135">
          <cell r="A135" t="str">
            <v>CP_TEL_EO_00_00</v>
          </cell>
          <cell r="B135" t="str">
            <v>TNP</v>
          </cell>
        </row>
        <row r="136">
          <cell r="A136" t="str">
            <v>CP_TEL_EP_00_00</v>
          </cell>
          <cell r="B136" t="str">
            <v>TNP</v>
          </cell>
        </row>
        <row r="137">
          <cell r="A137" t="str">
            <v>CP_TEL_ER_00_00</v>
          </cell>
          <cell r="B137" t="str">
            <v>TNP</v>
          </cell>
        </row>
        <row r="138">
          <cell r="A138" t="str">
            <v>CP_TEL_ET_00_00</v>
          </cell>
          <cell r="B138" t="str">
            <v>TNP</v>
          </cell>
        </row>
        <row r="139">
          <cell r="A139" t="str">
            <v>CP_TEL_EU_00_00</v>
          </cell>
          <cell r="B139" t="str">
            <v>TNP</v>
          </cell>
        </row>
        <row r="140">
          <cell r="A140" t="str">
            <v>CP_TEL_EV_00_00</v>
          </cell>
          <cell r="B140" t="str">
            <v>TNP</v>
          </cell>
        </row>
        <row r="141">
          <cell r="A141" t="str">
            <v>CP_TEL_EX_00_00</v>
          </cell>
          <cell r="B141" t="str">
            <v>TNP</v>
          </cell>
        </row>
        <row r="142">
          <cell r="A142" t="str">
            <v>CP_TEL_EY_00_00</v>
          </cell>
          <cell r="B142" t="str">
            <v>TNP</v>
          </cell>
        </row>
        <row r="143">
          <cell r="A143" t="str">
            <v>CP_TEL_EZ_00_00</v>
          </cell>
          <cell r="B143" t="str">
            <v>TNP</v>
          </cell>
        </row>
        <row r="144">
          <cell r="A144" t="str">
            <v>CP_TEL_FA_00_00</v>
          </cell>
          <cell r="B144" t="str">
            <v>TNP</v>
          </cell>
        </row>
        <row r="145">
          <cell r="A145" t="str">
            <v>CP_TEL_FB_00_00</v>
          </cell>
          <cell r="B145" t="str">
            <v>TNP</v>
          </cell>
        </row>
        <row r="146">
          <cell r="A146" t="str">
            <v>CP_TEL_FK_00_00</v>
          </cell>
          <cell r="B146" t="str">
            <v>TNP</v>
          </cell>
        </row>
        <row r="147">
          <cell r="A147" t="str">
            <v>CP_TEL_DZ_00_00</v>
          </cell>
          <cell r="B147" t="str">
            <v>TNP</v>
          </cell>
        </row>
        <row r="148">
          <cell r="A148" t="str">
            <v>CP_TEL_EL_00_00</v>
          </cell>
          <cell r="B148" t="str">
            <v>TNP</v>
          </cell>
        </row>
        <row r="149">
          <cell r="A149" t="str">
            <v>CP_TEL_EQ_00_00</v>
          </cell>
          <cell r="B149" t="str">
            <v>TNP</v>
          </cell>
        </row>
        <row r="150">
          <cell r="A150" t="str">
            <v>CP_TEL_ES_00_00</v>
          </cell>
          <cell r="B150" t="str">
            <v>TNP</v>
          </cell>
        </row>
        <row r="151">
          <cell r="A151" t="str">
            <v>CP_TEL_EW_00_00</v>
          </cell>
          <cell r="B151" t="str">
            <v>TNP</v>
          </cell>
        </row>
        <row r="152">
          <cell r="A152" t="str">
            <v>CP_TEL_FL_00_00</v>
          </cell>
          <cell r="B152" t="str">
            <v>TNP</v>
          </cell>
        </row>
        <row r="153">
          <cell r="A153" t="str">
            <v>CP_TEL_FM_00_00</v>
          </cell>
          <cell r="B153" t="str">
            <v>TNP</v>
          </cell>
        </row>
        <row r="154">
          <cell r="A154" t="str">
            <v>CP_TEL_FP_00_00</v>
          </cell>
          <cell r="B154" t="str">
            <v>TNP</v>
          </cell>
        </row>
        <row r="155">
          <cell r="A155" t="str">
            <v>CP_TEL_FQ_00_00</v>
          </cell>
          <cell r="B155" t="str">
            <v>TNP</v>
          </cell>
        </row>
        <row r="156">
          <cell r="A156" t="str">
            <v>CP_TEL_GP_00_00</v>
          </cell>
          <cell r="B156" t="str">
            <v>TNP</v>
          </cell>
        </row>
        <row r="157">
          <cell r="A157" t="str">
            <v>CP_TEL_FT_00_00</v>
          </cell>
          <cell r="B157" t="str">
            <v>TNP</v>
          </cell>
        </row>
        <row r="158">
          <cell r="A158" t="str">
            <v>CP_TEL_FU_00_00</v>
          </cell>
          <cell r="B158" t="str">
            <v>TNP</v>
          </cell>
        </row>
        <row r="159">
          <cell r="A159" t="str">
            <v>CP_TEL_FU_00_00</v>
          </cell>
          <cell r="B159" t="str">
            <v>TNP</v>
          </cell>
        </row>
        <row r="160">
          <cell r="A160" t="str">
            <v>CP_TEL_GN_00_00</v>
          </cell>
          <cell r="B160" t="str">
            <v>TNP</v>
          </cell>
        </row>
        <row r="161">
          <cell r="A161" t="str">
            <v>CP_797_01_00_00</v>
          </cell>
          <cell r="B161" t="str">
            <v>W_COAST</v>
          </cell>
        </row>
        <row r="162">
          <cell r="A162" t="str">
            <v>CP_HKK_04_00_00</v>
          </cell>
          <cell r="B162" t="str">
            <v>W_COAST</v>
          </cell>
        </row>
        <row r="163">
          <cell r="A163" t="str">
            <v>CP_DOB_06_00_00</v>
          </cell>
          <cell r="B163" t="str">
            <v>W_COAST</v>
          </cell>
        </row>
        <row r="164">
          <cell r="A164" t="str">
            <v>CP_DOB_09_00_00</v>
          </cell>
          <cell r="B164" t="str">
            <v>W_COAST</v>
          </cell>
        </row>
        <row r="165">
          <cell r="A165" t="str">
            <v>CP_742_10_00_00</v>
          </cell>
          <cell r="B165" t="str">
            <v>WDV_MGM_MST</v>
          </cell>
        </row>
        <row r="166">
          <cell r="A166" t="str">
            <v>CP_742_11_00_00</v>
          </cell>
          <cell r="B166" t="str">
            <v>WDV_MGM_MST</v>
          </cell>
        </row>
        <row r="167">
          <cell r="A167" t="str">
            <v>CP_743_12_00_00</v>
          </cell>
          <cell r="B167" t="str">
            <v>WDV_MGM_MST</v>
          </cell>
        </row>
        <row r="168">
          <cell r="A168" t="str">
            <v>CP_743_13_00_00</v>
          </cell>
          <cell r="B168" t="str">
            <v>WDV_MGM_MST</v>
          </cell>
        </row>
        <row r="169">
          <cell r="A169" t="str">
            <v>CP_743_14_00_00</v>
          </cell>
          <cell r="B169" t="str">
            <v>WDV_MGM_MST</v>
          </cell>
        </row>
        <row r="170">
          <cell r="A170" t="str">
            <v>CP_WIL_38_00_00</v>
          </cell>
          <cell r="B170" t="str">
            <v>WIL_TSFMR</v>
          </cell>
        </row>
        <row r="171">
          <cell r="A171" t="str">
            <v>CP_WIL_44_00_00</v>
          </cell>
          <cell r="B171" t="str">
            <v>WIL_TSFMR</v>
          </cell>
        </row>
        <row r="172">
          <cell r="A172" t="str">
            <v>CP_711_01_00_00</v>
          </cell>
          <cell r="B172" t="str">
            <v>WRK_RING</v>
          </cell>
        </row>
        <row r="173">
          <cell r="A173" t="str">
            <v>CP_NNI_07_00_00</v>
          </cell>
          <cell r="B173" t="str">
            <v>WRK_RING</v>
          </cell>
        </row>
        <row r="174">
          <cell r="A174" t="str">
            <v>CP_NNI_08_00_00</v>
          </cell>
          <cell r="B174" t="str">
            <v>WRK_RING</v>
          </cell>
        </row>
        <row r="175">
          <cell r="A175" t="str">
            <v>CP_VAR_OY_00_00</v>
          </cell>
          <cell r="B175" t="str">
            <v>WRK_RING</v>
          </cell>
        </row>
        <row r="176">
          <cell r="A176" t="str">
            <v>CP_PDC_33_00_00</v>
          </cell>
          <cell r="B176" t="str">
            <v>HVDC_POLICY</v>
          </cell>
        </row>
        <row r="177">
          <cell r="A177" t="str">
            <v>CP_PDC_34_00_00</v>
          </cell>
          <cell r="B177" t="str">
            <v>HVDC_POLICY</v>
          </cell>
        </row>
        <row r="178">
          <cell r="A178" t="str">
            <v>CP_PDC_35_00_00</v>
          </cell>
          <cell r="B178" t="str">
            <v>HVDC_POLICY</v>
          </cell>
        </row>
        <row r="179">
          <cell r="A179" t="str">
            <v>CP_PDC_36_00_00</v>
          </cell>
          <cell r="B179" t="str">
            <v>HVDC_POLICY</v>
          </cell>
        </row>
        <row r="180">
          <cell r="A180" t="str">
            <v>CP_PDC_51_00_00</v>
          </cell>
          <cell r="B180" t="str">
            <v>HVDC_POLICY</v>
          </cell>
        </row>
        <row r="181">
          <cell r="A181" t="str">
            <v>CP_PDC_52_00_00</v>
          </cell>
          <cell r="B181" t="str">
            <v>HVDC_POLICY</v>
          </cell>
        </row>
        <row r="182">
          <cell r="A182" t="str">
            <v>CP_PDC_53_00_00</v>
          </cell>
          <cell r="B182" t="str">
            <v>HVDC_POLICY</v>
          </cell>
        </row>
        <row r="183">
          <cell r="A183" t="str">
            <v>CP_SNI_19_00_00</v>
          </cell>
          <cell r="B183" t="str">
            <v>OTB_HAY</v>
          </cell>
        </row>
        <row r="184">
          <cell r="A184" t="str">
            <v>P10011</v>
          </cell>
          <cell r="B184" t="str">
            <v>NAAN_GXP</v>
          </cell>
        </row>
        <row r="185">
          <cell r="A185" t="str">
            <v>P10012</v>
          </cell>
          <cell r="B185" t="str">
            <v>NAAN_GXP</v>
          </cell>
        </row>
        <row r="186">
          <cell r="A186" t="str">
            <v>CP_763_07_00_00</v>
          </cell>
          <cell r="B186" t="str">
            <v>BUN_WNG</v>
          </cell>
        </row>
        <row r="187">
          <cell r="A187" t="str">
            <v>CP_VAR_PP_00_00</v>
          </cell>
          <cell r="B187" t="str">
            <v>METER</v>
          </cell>
        </row>
        <row r="188">
          <cell r="A188" t="str">
            <v>CP_VAR_PV_00_00</v>
          </cell>
          <cell r="B188" t="str">
            <v>METER</v>
          </cell>
        </row>
        <row r="189">
          <cell r="A189" t="str">
            <v>CP_757_23_00_00</v>
          </cell>
          <cell r="B189" t="str">
            <v>WGN_SFD</v>
          </cell>
        </row>
        <row r="190">
          <cell r="A190" t="str">
            <v>CP_757_26_00_00</v>
          </cell>
          <cell r="B190" t="str">
            <v>WGN_SFD</v>
          </cell>
        </row>
        <row r="191">
          <cell r="A191" t="str">
            <v>CP_757_28_00_00</v>
          </cell>
          <cell r="B191" t="str">
            <v>WGN_SFD</v>
          </cell>
        </row>
        <row r="192">
          <cell r="A192" t="str">
            <v>CP_757_29_00_00</v>
          </cell>
          <cell r="B192" t="str">
            <v>WGN_SFD</v>
          </cell>
        </row>
        <row r="193">
          <cell r="A193" t="str">
            <v>CP_DOB_09_00_00</v>
          </cell>
          <cell r="B193" t="str">
            <v>W_COAST</v>
          </cell>
        </row>
        <row r="194">
          <cell r="A194" t="str">
            <v>CP_TEL_GQ_00_00</v>
          </cell>
          <cell r="B194" t="str">
            <v>TNP</v>
          </cell>
        </row>
        <row r="195">
          <cell r="A195" t="str">
            <v>CP_TEL_GU_00_00</v>
          </cell>
          <cell r="B195" t="str">
            <v>TNP</v>
          </cell>
        </row>
        <row r="196">
          <cell r="A196" t="str">
            <v>CP_TEL_GV_00_00</v>
          </cell>
          <cell r="B196" t="str">
            <v>TNP</v>
          </cell>
        </row>
        <row r="197">
          <cell r="A197" t="str">
            <v>CP_TEL_GR_00_00</v>
          </cell>
          <cell r="B197" t="str">
            <v>TNP</v>
          </cell>
        </row>
        <row r="198">
          <cell r="A198" t="str">
            <v>CP_TEL_GS_00_00</v>
          </cell>
          <cell r="B198" t="str">
            <v>TNP</v>
          </cell>
        </row>
        <row r="199">
          <cell r="A199" t="str">
            <v>CP_TEL_GT_00_00</v>
          </cell>
          <cell r="B199" t="str">
            <v>TNP</v>
          </cell>
        </row>
        <row r="200">
          <cell r="A200" t="str">
            <v>CP_TEL_GW_00_00</v>
          </cell>
          <cell r="B200" t="str">
            <v>TNP</v>
          </cell>
        </row>
        <row r="201">
          <cell r="A201" t="str">
            <v>CP_TEL_GX_00_00</v>
          </cell>
          <cell r="B201" t="str">
            <v>TNP</v>
          </cell>
        </row>
        <row r="202">
          <cell r="A202" t="str">
            <v>CP_TEL_GY_00_00</v>
          </cell>
          <cell r="B202" t="str">
            <v>TNP</v>
          </cell>
        </row>
        <row r="203">
          <cell r="A203" t="str">
            <v>CP_TEL_GZ_00_00</v>
          </cell>
          <cell r="B203" t="str">
            <v>TNP</v>
          </cell>
        </row>
      </sheetData>
      <sheetData sheetId="1">
        <row r="1">
          <cell r="A1" t="str">
            <v>KEY</v>
          </cell>
          <cell r="B1" t="str">
            <v>PAC</v>
          </cell>
          <cell r="C1" t="str">
            <v>PTD ACT</v>
          </cell>
          <cell r="D1" t="str">
            <v>PTD BUD</v>
          </cell>
          <cell r="CZ1" t="str">
            <v>ALLYRS_FEC</v>
          </cell>
          <cell r="DG1" t="str">
            <v>ALL_YRS_MAC</v>
          </cell>
        </row>
        <row r="2">
          <cell r="A2" t="str">
            <v>None</v>
          </cell>
          <cell r="B2">
            <v>0</v>
          </cell>
          <cell r="C2">
            <v>0</v>
          </cell>
          <cell r="D2">
            <v>0</v>
          </cell>
          <cell r="CZ2">
            <v>0</v>
          </cell>
          <cell r="DG2">
            <v>0</v>
          </cell>
        </row>
        <row r="3">
          <cell r="A3" t="str">
            <v>None</v>
          </cell>
          <cell r="B3">
            <v>0</v>
          </cell>
          <cell r="C3">
            <v>0</v>
          </cell>
          <cell r="D3">
            <v>0</v>
          </cell>
          <cell r="CZ3">
            <v>0</v>
          </cell>
          <cell r="DG3">
            <v>0</v>
          </cell>
        </row>
        <row r="4">
          <cell r="A4" t="str">
            <v>None</v>
          </cell>
          <cell r="B4">
            <v>0</v>
          </cell>
          <cell r="C4">
            <v>0</v>
          </cell>
          <cell r="D4">
            <v>0</v>
          </cell>
          <cell r="CZ4">
            <v>0</v>
          </cell>
          <cell r="DG4">
            <v>0</v>
          </cell>
        </row>
        <row r="5">
          <cell r="A5" t="str">
            <v>None</v>
          </cell>
          <cell r="B5">
            <v>0</v>
          </cell>
          <cell r="C5">
            <v>0</v>
          </cell>
          <cell r="D5">
            <v>0</v>
          </cell>
          <cell r="CZ5">
            <v>0</v>
          </cell>
          <cell r="DG5">
            <v>0</v>
          </cell>
        </row>
        <row r="6">
          <cell r="A6" t="str">
            <v>None</v>
          </cell>
          <cell r="B6">
            <v>0</v>
          </cell>
          <cell r="C6">
            <v>0</v>
          </cell>
          <cell r="D6">
            <v>0</v>
          </cell>
          <cell r="CZ6">
            <v>0</v>
          </cell>
          <cell r="DG6">
            <v>0</v>
          </cell>
        </row>
        <row r="7">
          <cell r="A7" t="str">
            <v>None</v>
          </cell>
          <cell r="B7">
            <v>0</v>
          </cell>
          <cell r="C7">
            <v>0</v>
          </cell>
          <cell r="D7">
            <v>0</v>
          </cell>
          <cell r="CZ7">
            <v>0</v>
          </cell>
          <cell r="DG7">
            <v>0</v>
          </cell>
        </row>
        <row r="8">
          <cell r="A8" t="str">
            <v>None</v>
          </cell>
          <cell r="B8">
            <v>0</v>
          </cell>
          <cell r="C8">
            <v>0</v>
          </cell>
          <cell r="D8">
            <v>0</v>
          </cell>
          <cell r="CZ8">
            <v>0</v>
          </cell>
          <cell r="DG8">
            <v>0</v>
          </cell>
        </row>
        <row r="9">
          <cell r="A9" t="str">
            <v>None</v>
          </cell>
          <cell r="B9">
            <v>0</v>
          </cell>
          <cell r="C9">
            <v>0</v>
          </cell>
          <cell r="D9">
            <v>0</v>
          </cell>
          <cell r="CZ9">
            <v>0</v>
          </cell>
          <cell r="DG9">
            <v>0</v>
          </cell>
        </row>
        <row r="10">
          <cell r="A10" t="str">
            <v>None</v>
          </cell>
          <cell r="B10">
            <v>50000</v>
          </cell>
          <cell r="C10">
            <v>49145.79</v>
          </cell>
          <cell r="D10">
            <v>49145.79</v>
          </cell>
          <cell r="CZ10">
            <v>49156.79</v>
          </cell>
          <cell r="DG10">
            <v>50000</v>
          </cell>
        </row>
        <row r="11">
          <cell r="A11" t="str">
            <v>None</v>
          </cell>
          <cell r="B11">
            <v>200000</v>
          </cell>
          <cell r="C11">
            <v>174995.13</v>
          </cell>
          <cell r="D11">
            <v>174995.13</v>
          </cell>
          <cell r="CZ11">
            <v>174996.13</v>
          </cell>
          <cell r="DG11">
            <v>200000</v>
          </cell>
        </row>
        <row r="12">
          <cell r="A12" t="str">
            <v>None</v>
          </cell>
          <cell r="B12">
            <v>40000</v>
          </cell>
          <cell r="C12">
            <v>34714.22</v>
          </cell>
          <cell r="D12">
            <v>34714.22</v>
          </cell>
          <cell r="CZ12">
            <v>34714.22</v>
          </cell>
          <cell r="DG12">
            <v>40000</v>
          </cell>
        </row>
        <row r="13">
          <cell r="A13" t="str">
            <v>None</v>
          </cell>
          <cell r="B13">
            <v>1636000</v>
          </cell>
          <cell r="C13">
            <v>546610.49</v>
          </cell>
          <cell r="D13">
            <v>546610.49</v>
          </cell>
          <cell r="CZ13">
            <v>546613.49</v>
          </cell>
          <cell r="DG13">
            <v>1636000</v>
          </cell>
        </row>
        <row r="14">
          <cell r="A14" t="str">
            <v>None</v>
          </cell>
          <cell r="B14">
            <v>440000</v>
          </cell>
          <cell r="C14">
            <v>179046.3</v>
          </cell>
          <cell r="D14">
            <v>179046.3</v>
          </cell>
          <cell r="CZ14">
            <v>179046.3</v>
          </cell>
          <cell r="DG14">
            <v>440000</v>
          </cell>
        </row>
        <row r="15">
          <cell r="A15" t="str">
            <v>None</v>
          </cell>
          <cell r="B15">
            <v>1984000</v>
          </cell>
          <cell r="C15">
            <v>1040</v>
          </cell>
          <cell r="D15">
            <v>1040</v>
          </cell>
          <cell r="CZ15">
            <v>1054</v>
          </cell>
          <cell r="DG15">
            <v>1984000</v>
          </cell>
        </row>
        <row r="16">
          <cell r="A16" t="str">
            <v>None</v>
          </cell>
          <cell r="B16">
            <v>165000</v>
          </cell>
          <cell r="C16">
            <v>625087.89</v>
          </cell>
          <cell r="D16">
            <v>625087.89</v>
          </cell>
          <cell r="CZ16">
            <v>625088.89</v>
          </cell>
          <cell r="DG16">
            <v>165000</v>
          </cell>
        </row>
        <row r="17">
          <cell r="A17" t="str">
            <v>None</v>
          </cell>
          <cell r="B17">
            <v>116400</v>
          </cell>
          <cell r="C17">
            <v>122997.98</v>
          </cell>
          <cell r="D17">
            <v>122997.98</v>
          </cell>
          <cell r="CZ17">
            <v>122999.98</v>
          </cell>
          <cell r="DG17">
            <v>116400</v>
          </cell>
        </row>
        <row r="18">
          <cell r="A18" t="str">
            <v>None</v>
          </cell>
          <cell r="B18">
            <v>148268.70000000001</v>
          </cell>
          <cell r="C18">
            <v>130447.95</v>
          </cell>
          <cell r="D18">
            <v>130447.95</v>
          </cell>
          <cell r="CZ18">
            <v>130444.95</v>
          </cell>
          <cell r="DG18">
            <v>148268.70000000001</v>
          </cell>
        </row>
        <row r="19">
          <cell r="A19" t="str">
            <v>None</v>
          </cell>
          <cell r="B19">
            <v>180000</v>
          </cell>
          <cell r="C19">
            <v>169547.41999999998</v>
          </cell>
          <cell r="D19">
            <v>168000.06</v>
          </cell>
          <cell r="CZ19">
            <v>169546.06</v>
          </cell>
          <cell r="DG19">
            <v>180000</v>
          </cell>
        </row>
        <row r="20">
          <cell r="A20" t="str">
            <v>None</v>
          </cell>
          <cell r="B20">
            <v>180000</v>
          </cell>
          <cell r="C20">
            <v>253.56</v>
          </cell>
          <cell r="D20">
            <v>0</v>
          </cell>
          <cell r="CZ20">
            <v>173085</v>
          </cell>
          <cell r="DG20">
            <v>180000</v>
          </cell>
        </row>
        <row r="21">
          <cell r="A21" t="str">
            <v>None</v>
          </cell>
          <cell r="B21">
            <v>180000</v>
          </cell>
          <cell r="C21">
            <v>0</v>
          </cell>
          <cell r="D21">
            <v>0</v>
          </cell>
          <cell r="CZ21">
            <v>140000</v>
          </cell>
          <cell r="DG21">
            <v>180000</v>
          </cell>
        </row>
        <row r="22">
          <cell r="A22" t="str">
            <v>None</v>
          </cell>
          <cell r="B22">
            <v>50000</v>
          </cell>
          <cell r="C22">
            <v>762.01</v>
          </cell>
          <cell r="D22">
            <v>0</v>
          </cell>
          <cell r="CZ22">
            <v>45219</v>
          </cell>
          <cell r="DG22">
            <v>50000</v>
          </cell>
        </row>
        <row r="23">
          <cell r="A23" t="str">
            <v>None</v>
          </cell>
          <cell r="B23">
            <v>145093.1</v>
          </cell>
          <cell r="C23">
            <v>61967.57</v>
          </cell>
          <cell r="D23">
            <v>61967.57</v>
          </cell>
          <cell r="CZ23">
            <v>61971.57</v>
          </cell>
          <cell r="DG23">
            <v>145093.1</v>
          </cell>
        </row>
        <row r="24">
          <cell r="A24" t="str">
            <v>None</v>
          </cell>
          <cell r="B24">
            <v>100000</v>
          </cell>
          <cell r="C24">
            <v>41085.410000000003</v>
          </cell>
          <cell r="D24">
            <v>48596.97</v>
          </cell>
          <cell r="CZ24">
            <v>49602.97</v>
          </cell>
          <cell r="DG24">
            <v>100000</v>
          </cell>
        </row>
        <row r="25">
          <cell r="A25" t="str">
            <v>None</v>
          </cell>
          <cell r="B25">
            <v>290000</v>
          </cell>
          <cell r="C25">
            <v>9333.4699999999993</v>
          </cell>
          <cell r="D25">
            <v>15284.61</v>
          </cell>
          <cell r="CZ25">
            <v>48371</v>
          </cell>
          <cell r="DG25">
            <v>290000</v>
          </cell>
        </row>
        <row r="26">
          <cell r="A26" t="str">
            <v>None</v>
          </cell>
          <cell r="B26">
            <v>290000</v>
          </cell>
          <cell r="C26">
            <v>260764.03999999998</v>
          </cell>
          <cell r="D26">
            <v>258433.96</v>
          </cell>
          <cell r="CZ26">
            <v>260763.96</v>
          </cell>
          <cell r="DG26">
            <v>290000</v>
          </cell>
        </row>
        <row r="27">
          <cell r="A27" t="str">
            <v>None</v>
          </cell>
          <cell r="B27">
            <v>290000</v>
          </cell>
          <cell r="C27">
            <v>338.08</v>
          </cell>
          <cell r="D27">
            <v>154322.01999999999</v>
          </cell>
          <cell r="CZ27">
            <v>260849</v>
          </cell>
          <cell r="DG27">
            <v>290000</v>
          </cell>
        </row>
        <row r="28">
          <cell r="A28" t="str">
            <v>None</v>
          </cell>
          <cell r="B28">
            <v>100000</v>
          </cell>
          <cell r="C28">
            <v>169233.62</v>
          </cell>
          <cell r="D28">
            <v>167560.76</v>
          </cell>
          <cell r="CZ28">
            <v>169230.76</v>
          </cell>
          <cell r="DG28">
            <v>100000</v>
          </cell>
        </row>
        <row r="29">
          <cell r="A29" t="str">
            <v>None</v>
          </cell>
          <cell r="B29">
            <v>100000</v>
          </cell>
          <cell r="C29">
            <v>677.76</v>
          </cell>
          <cell r="D29">
            <v>48470.38</v>
          </cell>
          <cell r="CZ29">
            <v>101307</v>
          </cell>
          <cell r="DG29">
            <v>100000</v>
          </cell>
        </row>
        <row r="30">
          <cell r="A30" t="str">
            <v>None</v>
          </cell>
          <cell r="B30">
            <v>0</v>
          </cell>
          <cell r="C30">
            <v>872551.03</v>
          </cell>
          <cell r="D30">
            <v>872551.03</v>
          </cell>
          <cell r="CZ30">
            <v>872544.03</v>
          </cell>
          <cell r="DG30">
            <v>0</v>
          </cell>
        </row>
        <row r="31">
          <cell r="A31" t="str">
            <v>None</v>
          </cell>
          <cell r="B31">
            <v>984006</v>
          </cell>
          <cell r="C31">
            <v>420890.36</v>
          </cell>
          <cell r="D31">
            <v>420890.36</v>
          </cell>
          <cell r="CZ31">
            <v>420894.36</v>
          </cell>
          <cell r="DG31">
            <v>984006</v>
          </cell>
        </row>
        <row r="32">
          <cell r="A32" t="str">
            <v>None</v>
          </cell>
          <cell r="B32">
            <v>606010</v>
          </cell>
          <cell r="C32">
            <v>606232.28</v>
          </cell>
          <cell r="D32">
            <v>606163.4</v>
          </cell>
          <cell r="CZ32">
            <v>606239.4</v>
          </cell>
          <cell r="DG32">
            <v>606010</v>
          </cell>
        </row>
        <row r="33">
          <cell r="A33" t="str">
            <v>None</v>
          </cell>
          <cell r="B33">
            <v>101000</v>
          </cell>
          <cell r="C33">
            <v>0</v>
          </cell>
          <cell r="D33">
            <v>0</v>
          </cell>
          <cell r="CZ33">
            <v>90100</v>
          </cell>
          <cell r="DG33">
            <v>101000</v>
          </cell>
        </row>
        <row r="34">
          <cell r="A34" t="str">
            <v>None</v>
          </cell>
          <cell r="B34">
            <v>104000</v>
          </cell>
          <cell r="C34">
            <v>0</v>
          </cell>
          <cell r="D34">
            <v>0</v>
          </cell>
          <cell r="CZ34">
            <v>99000</v>
          </cell>
          <cell r="DG34">
            <v>104000</v>
          </cell>
        </row>
        <row r="35">
          <cell r="A35" t="str">
            <v>None</v>
          </cell>
          <cell r="B35">
            <v>450000</v>
          </cell>
          <cell r="C35">
            <v>0</v>
          </cell>
          <cell r="D35">
            <v>99191.62</v>
          </cell>
          <cell r="CZ35">
            <v>356413</v>
          </cell>
          <cell r="DG35">
            <v>450000</v>
          </cell>
        </row>
        <row r="36">
          <cell r="A36" t="str">
            <v>None</v>
          </cell>
          <cell r="B36">
            <v>284000</v>
          </cell>
          <cell r="C36">
            <v>126764.78</v>
          </cell>
          <cell r="D36">
            <v>92800.44</v>
          </cell>
          <cell r="CZ36">
            <v>309635</v>
          </cell>
          <cell r="DG36">
            <v>284000</v>
          </cell>
        </row>
        <row r="37">
          <cell r="A37" t="str">
            <v>None</v>
          </cell>
          <cell r="B37">
            <v>265000</v>
          </cell>
          <cell r="C37">
            <v>466.72</v>
          </cell>
          <cell r="D37">
            <v>0</v>
          </cell>
          <cell r="CZ37">
            <v>263224</v>
          </cell>
          <cell r="DG37">
            <v>265000</v>
          </cell>
        </row>
        <row r="38">
          <cell r="A38" t="str">
            <v>None</v>
          </cell>
          <cell r="B38">
            <v>678000</v>
          </cell>
          <cell r="C38">
            <v>1747.51</v>
          </cell>
          <cell r="D38">
            <v>213508.68</v>
          </cell>
          <cell r="CZ38">
            <v>647275</v>
          </cell>
          <cell r="DG38">
            <v>678000</v>
          </cell>
        </row>
        <row r="39">
          <cell r="A39" t="str">
            <v>None</v>
          </cell>
          <cell r="B39">
            <v>840000</v>
          </cell>
          <cell r="C39">
            <v>0</v>
          </cell>
          <cell r="D39">
            <v>0</v>
          </cell>
          <cell r="CZ39">
            <v>868667</v>
          </cell>
          <cell r="DG39">
            <v>840000</v>
          </cell>
        </row>
        <row r="40">
          <cell r="A40" t="str">
            <v>None</v>
          </cell>
          <cell r="B40">
            <v>158000</v>
          </cell>
          <cell r="C40">
            <v>508.19</v>
          </cell>
          <cell r="D40">
            <v>0</v>
          </cell>
          <cell r="CZ40">
            <v>153999</v>
          </cell>
          <cell r="DG40">
            <v>158000</v>
          </cell>
        </row>
        <row r="41">
          <cell r="A41" t="str">
            <v>None</v>
          </cell>
          <cell r="B41">
            <v>158000</v>
          </cell>
          <cell r="C41">
            <v>0</v>
          </cell>
          <cell r="D41">
            <v>0</v>
          </cell>
          <cell r="CZ41">
            <v>155569</v>
          </cell>
          <cell r="DG41">
            <v>158000</v>
          </cell>
        </row>
        <row r="42">
          <cell r="A42" t="str">
            <v>None</v>
          </cell>
          <cell r="B42">
            <v>0</v>
          </cell>
          <cell r="C42">
            <v>0</v>
          </cell>
          <cell r="D42">
            <v>19851.62</v>
          </cell>
          <cell r="CZ42">
            <v>203044</v>
          </cell>
          <cell r="DG42">
            <v>0</v>
          </cell>
        </row>
        <row r="43">
          <cell r="A43" t="str">
            <v>None</v>
          </cell>
          <cell r="B43">
            <v>157000</v>
          </cell>
          <cell r="C43">
            <v>182587.67</v>
          </cell>
          <cell r="D43">
            <v>182587.67</v>
          </cell>
          <cell r="CZ43">
            <v>182578.67</v>
          </cell>
          <cell r="DG43">
            <v>157000</v>
          </cell>
        </row>
        <row r="44">
          <cell r="A44" t="str">
            <v>None</v>
          </cell>
          <cell r="B44">
            <v>275000</v>
          </cell>
          <cell r="C44">
            <v>0</v>
          </cell>
          <cell r="D44">
            <v>0</v>
          </cell>
          <cell r="CZ44">
            <v>275000</v>
          </cell>
          <cell r="DG44">
            <v>275000</v>
          </cell>
        </row>
        <row r="45">
          <cell r="A45" t="str">
            <v>None</v>
          </cell>
          <cell r="B45">
            <v>0</v>
          </cell>
          <cell r="C45">
            <v>764026.78</v>
          </cell>
          <cell r="D45">
            <v>764026.78</v>
          </cell>
          <cell r="CZ45">
            <v>764034.78</v>
          </cell>
          <cell r="DG45">
            <v>0</v>
          </cell>
        </row>
        <row r="46">
          <cell r="A46" t="str">
            <v>None</v>
          </cell>
          <cell r="B46">
            <v>625872</v>
          </cell>
          <cell r="C46">
            <v>624697.09000000008</v>
          </cell>
          <cell r="D46">
            <v>628679.56000000006</v>
          </cell>
          <cell r="CZ46">
            <v>624695.56000000006</v>
          </cell>
          <cell r="DG46">
            <v>625872</v>
          </cell>
        </row>
        <row r="47">
          <cell r="A47" t="str">
            <v>None</v>
          </cell>
          <cell r="B47">
            <v>2062282</v>
          </cell>
          <cell r="C47">
            <v>2061461.5899999999</v>
          </cell>
          <cell r="D47">
            <v>2048539.41</v>
          </cell>
          <cell r="CZ47">
            <v>2061472.41</v>
          </cell>
          <cell r="DG47">
            <v>2062282</v>
          </cell>
        </row>
        <row r="48">
          <cell r="A48" t="str">
            <v>None</v>
          </cell>
          <cell r="B48">
            <v>100000</v>
          </cell>
          <cell r="C48">
            <v>145966.37000000002</v>
          </cell>
          <cell r="D48">
            <v>144483.92000000001</v>
          </cell>
          <cell r="CZ48">
            <v>145963.92000000001</v>
          </cell>
          <cell r="DG48">
            <v>100000</v>
          </cell>
        </row>
        <row r="49">
          <cell r="A49" t="str">
            <v>None</v>
          </cell>
          <cell r="B49">
            <v>312000</v>
          </cell>
          <cell r="C49">
            <v>0</v>
          </cell>
          <cell r="D49">
            <v>0</v>
          </cell>
          <cell r="CZ49">
            <v>307165</v>
          </cell>
          <cell r="DG49">
            <v>312000</v>
          </cell>
        </row>
        <row r="50">
          <cell r="A50" t="str">
            <v>None</v>
          </cell>
          <cell r="B50">
            <v>508353</v>
          </cell>
          <cell r="C50">
            <v>505633.92</v>
          </cell>
          <cell r="D50">
            <v>502464.35</v>
          </cell>
          <cell r="CZ50">
            <v>505632.35</v>
          </cell>
          <cell r="DG50">
            <v>508353</v>
          </cell>
        </row>
        <row r="51">
          <cell r="A51" t="str">
            <v>None</v>
          </cell>
          <cell r="B51">
            <v>51000</v>
          </cell>
          <cell r="C51">
            <v>39210.44</v>
          </cell>
          <cell r="D51">
            <v>27448.080000000002</v>
          </cell>
          <cell r="CZ51">
            <v>39207.08</v>
          </cell>
          <cell r="DG51">
            <v>51000</v>
          </cell>
        </row>
        <row r="52">
          <cell r="A52" t="str">
            <v>None</v>
          </cell>
          <cell r="B52">
            <v>992000</v>
          </cell>
          <cell r="C52">
            <v>928313.6</v>
          </cell>
          <cell r="D52">
            <v>922494.49</v>
          </cell>
          <cell r="CZ52">
            <v>928316.49</v>
          </cell>
          <cell r="DG52">
            <v>992000</v>
          </cell>
        </row>
        <row r="53">
          <cell r="A53" t="str">
            <v>None</v>
          </cell>
          <cell r="B53">
            <v>500000</v>
          </cell>
          <cell r="C53">
            <v>0</v>
          </cell>
          <cell r="D53">
            <v>0</v>
          </cell>
          <cell r="CZ53">
            <v>500000</v>
          </cell>
          <cell r="DG53">
            <v>500000</v>
          </cell>
        </row>
        <row r="54">
          <cell r="A54" t="str">
            <v>None</v>
          </cell>
          <cell r="B54">
            <v>100000</v>
          </cell>
          <cell r="C54">
            <v>0</v>
          </cell>
          <cell r="D54">
            <v>0</v>
          </cell>
          <cell r="CZ54">
            <v>101198</v>
          </cell>
          <cell r="DG54">
            <v>100000</v>
          </cell>
        </row>
        <row r="55">
          <cell r="A55" t="str">
            <v>None</v>
          </cell>
          <cell r="B55">
            <v>854000</v>
          </cell>
          <cell r="C55">
            <v>169.04</v>
          </cell>
          <cell r="D55">
            <v>0</v>
          </cell>
          <cell r="CZ55">
            <v>852520</v>
          </cell>
          <cell r="DG55">
            <v>854000</v>
          </cell>
        </row>
        <row r="56">
          <cell r="A56" t="str">
            <v>None</v>
          </cell>
          <cell r="B56">
            <v>52468</v>
          </cell>
          <cell r="C56">
            <v>48933.8</v>
          </cell>
          <cell r="D56">
            <v>48933.8</v>
          </cell>
          <cell r="CZ56">
            <v>48934.8</v>
          </cell>
          <cell r="DG56">
            <v>52468</v>
          </cell>
        </row>
        <row r="57">
          <cell r="A57" t="str">
            <v>None</v>
          </cell>
          <cell r="B57">
            <v>20000</v>
          </cell>
          <cell r="C57">
            <v>39544.959999999999</v>
          </cell>
          <cell r="D57">
            <v>38645.64</v>
          </cell>
          <cell r="CZ57">
            <v>39551.64</v>
          </cell>
          <cell r="DG57">
            <v>20000</v>
          </cell>
        </row>
        <row r="58">
          <cell r="A58" t="str">
            <v>None</v>
          </cell>
          <cell r="B58">
            <v>1032000</v>
          </cell>
          <cell r="C58">
            <v>882568.74</v>
          </cell>
          <cell r="D58">
            <v>872848.78</v>
          </cell>
          <cell r="CZ58">
            <v>882569.78</v>
          </cell>
          <cell r="DG58">
            <v>1032000</v>
          </cell>
        </row>
        <row r="59">
          <cell r="A59" t="str">
            <v>None</v>
          </cell>
          <cell r="B59">
            <v>71000</v>
          </cell>
          <cell r="C59">
            <v>24403.38</v>
          </cell>
          <cell r="D59">
            <v>19850.310000000001</v>
          </cell>
          <cell r="CZ59">
            <v>71581</v>
          </cell>
          <cell r="DG59">
            <v>71000</v>
          </cell>
        </row>
        <row r="60">
          <cell r="A60" t="str">
            <v>None</v>
          </cell>
          <cell r="B60">
            <v>96000</v>
          </cell>
          <cell r="C60">
            <v>0</v>
          </cell>
          <cell r="D60">
            <v>0</v>
          </cell>
          <cell r="CZ60">
            <v>95250</v>
          </cell>
          <cell r="DG60">
            <v>96000</v>
          </cell>
        </row>
        <row r="61">
          <cell r="A61" t="str">
            <v>None</v>
          </cell>
          <cell r="B61">
            <v>955650</v>
          </cell>
          <cell r="C61">
            <v>71792.009999999995</v>
          </cell>
          <cell r="D61">
            <v>187628.84</v>
          </cell>
          <cell r="CZ61">
            <v>958272</v>
          </cell>
          <cell r="DG61">
            <v>955650</v>
          </cell>
        </row>
        <row r="62">
          <cell r="A62" t="str">
            <v>None</v>
          </cell>
          <cell r="B62">
            <v>485000</v>
          </cell>
          <cell r="C62">
            <v>0</v>
          </cell>
          <cell r="D62">
            <v>0</v>
          </cell>
          <cell r="CZ62">
            <v>500111</v>
          </cell>
          <cell r="DG62">
            <v>485000</v>
          </cell>
        </row>
        <row r="63">
          <cell r="A63" t="str">
            <v>None</v>
          </cell>
          <cell r="B63">
            <v>200770.43</v>
          </cell>
          <cell r="C63">
            <v>206188.2</v>
          </cell>
          <cell r="D63">
            <v>206188.2</v>
          </cell>
          <cell r="CZ63">
            <v>206189.2</v>
          </cell>
          <cell r="DG63">
            <v>200770.43</v>
          </cell>
        </row>
        <row r="64">
          <cell r="A64" t="str">
            <v>None</v>
          </cell>
          <cell r="B64">
            <v>111000</v>
          </cell>
          <cell r="C64">
            <v>0</v>
          </cell>
          <cell r="D64">
            <v>0</v>
          </cell>
          <cell r="CZ64">
            <v>45000</v>
          </cell>
          <cell r="DG64">
            <v>111000</v>
          </cell>
        </row>
        <row r="65">
          <cell r="A65" t="str">
            <v>None</v>
          </cell>
          <cell r="B65">
            <v>409000</v>
          </cell>
          <cell r="C65">
            <v>54688.69</v>
          </cell>
          <cell r="D65">
            <v>124461.64</v>
          </cell>
          <cell r="CZ65">
            <v>382231</v>
          </cell>
          <cell r="DG65">
            <v>409000</v>
          </cell>
        </row>
        <row r="66">
          <cell r="A66" t="str">
            <v>None</v>
          </cell>
          <cell r="B66">
            <v>114500</v>
          </cell>
          <cell r="C66">
            <v>37027.14</v>
          </cell>
          <cell r="D66">
            <v>0</v>
          </cell>
          <cell r="CZ66">
            <v>108759</v>
          </cell>
          <cell r="DG66">
            <v>114500</v>
          </cell>
        </row>
        <row r="67">
          <cell r="A67" t="str">
            <v>None</v>
          </cell>
          <cell r="B67">
            <v>407745</v>
          </cell>
          <cell r="C67">
            <v>359151.07999999996</v>
          </cell>
          <cell r="D67">
            <v>224327.49</v>
          </cell>
          <cell r="CZ67">
            <v>361414.49</v>
          </cell>
          <cell r="DG67">
            <v>407745</v>
          </cell>
        </row>
        <row r="68">
          <cell r="A68" t="str">
            <v>None</v>
          </cell>
          <cell r="B68">
            <v>0</v>
          </cell>
          <cell r="C68">
            <v>1635732.24</v>
          </cell>
          <cell r="D68">
            <v>1635732.24</v>
          </cell>
          <cell r="CZ68">
            <v>1635757.24</v>
          </cell>
          <cell r="DG68">
            <v>0</v>
          </cell>
        </row>
        <row r="69">
          <cell r="A69" t="str">
            <v>None</v>
          </cell>
          <cell r="B69">
            <v>0</v>
          </cell>
          <cell r="C69">
            <v>252765.88</v>
          </cell>
          <cell r="D69">
            <v>252765.88</v>
          </cell>
          <cell r="CZ69">
            <v>252758.88</v>
          </cell>
          <cell r="DG69">
            <v>0</v>
          </cell>
        </row>
        <row r="70">
          <cell r="A70" t="str">
            <v>None</v>
          </cell>
          <cell r="B70">
            <v>0</v>
          </cell>
          <cell r="C70">
            <v>273561.27</v>
          </cell>
          <cell r="D70">
            <v>273561.27</v>
          </cell>
          <cell r="CZ70">
            <v>273557.27</v>
          </cell>
          <cell r="DG70">
            <v>0</v>
          </cell>
        </row>
        <row r="71">
          <cell r="A71" t="str">
            <v>None</v>
          </cell>
          <cell r="B71">
            <v>0</v>
          </cell>
          <cell r="C71">
            <v>991156.72</v>
          </cell>
          <cell r="D71">
            <v>991156.72</v>
          </cell>
          <cell r="CZ71">
            <v>991144.72</v>
          </cell>
          <cell r="DG71">
            <v>0</v>
          </cell>
        </row>
        <row r="72">
          <cell r="A72" t="str">
            <v>None</v>
          </cell>
          <cell r="B72">
            <v>0</v>
          </cell>
          <cell r="C72">
            <v>0</v>
          </cell>
          <cell r="D72">
            <v>0</v>
          </cell>
          <cell r="CZ72">
            <v>0</v>
          </cell>
          <cell r="DG72">
            <v>0</v>
          </cell>
        </row>
        <row r="73">
          <cell r="A73" t="str">
            <v>None</v>
          </cell>
          <cell r="B73">
            <v>58827</v>
          </cell>
          <cell r="C73">
            <v>44829.56</v>
          </cell>
          <cell r="D73">
            <v>44829.56</v>
          </cell>
          <cell r="CZ73">
            <v>44833.56</v>
          </cell>
          <cell r="DG73">
            <v>58827</v>
          </cell>
        </row>
        <row r="74">
          <cell r="A74" t="str">
            <v>None</v>
          </cell>
          <cell r="B74">
            <v>461258.25</v>
          </cell>
          <cell r="C74">
            <v>364842.26</v>
          </cell>
          <cell r="D74">
            <v>361992.96000000002</v>
          </cell>
          <cell r="CZ74">
            <v>364845.96</v>
          </cell>
          <cell r="DG74">
            <v>461258.25</v>
          </cell>
        </row>
        <row r="75">
          <cell r="A75" t="str">
            <v>None</v>
          </cell>
          <cell r="B75">
            <v>686245</v>
          </cell>
          <cell r="C75">
            <v>739279.54</v>
          </cell>
          <cell r="D75">
            <v>734645.41</v>
          </cell>
          <cell r="CZ75">
            <v>739280.41</v>
          </cell>
          <cell r="DG75">
            <v>686245</v>
          </cell>
        </row>
        <row r="76">
          <cell r="A76" t="str">
            <v>None</v>
          </cell>
          <cell r="B76">
            <v>22000</v>
          </cell>
          <cell r="C76">
            <v>60845.9</v>
          </cell>
          <cell r="D76">
            <v>59725.14</v>
          </cell>
          <cell r="CZ76">
            <v>60857.14</v>
          </cell>
          <cell r="DG76">
            <v>22000</v>
          </cell>
        </row>
        <row r="77">
          <cell r="A77" t="str">
            <v>None</v>
          </cell>
          <cell r="B77">
            <v>661582</v>
          </cell>
          <cell r="C77">
            <v>623328.21</v>
          </cell>
          <cell r="D77">
            <v>102147.6</v>
          </cell>
          <cell r="CZ77">
            <v>661242.63</v>
          </cell>
          <cell r="DG77">
            <v>661582</v>
          </cell>
        </row>
        <row r="78">
          <cell r="A78" t="str">
            <v>None</v>
          </cell>
          <cell r="B78">
            <v>150000</v>
          </cell>
          <cell r="C78">
            <v>423.67</v>
          </cell>
          <cell r="D78">
            <v>47329.68</v>
          </cell>
          <cell r="CZ78">
            <v>151738</v>
          </cell>
          <cell r="DG78">
            <v>150000</v>
          </cell>
        </row>
        <row r="79">
          <cell r="A79" t="str">
            <v>None</v>
          </cell>
          <cell r="B79">
            <v>150000</v>
          </cell>
          <cell r="C79">
            <v>0</v>
          </cell>
          <cell r="D79">
            <v>0</v>
          </cell>
          <cell r="CZ79">
            <v>148827</v>
          </cell>
          <cell r="DG79">
            <v>150000</v>
          </cell>
        </row>
        <row r="80">
          <cell r="A80" t="str">
            <v>None</v>
          </cell>
          <cell r="B80">
            <v>0</v>
          </cell>
          <cell r="C80">
            <v>0</v>
          </cell>
          <cell r="D80">
            <v>187288.44</v>
          </cell>
          <cell r="CZ80">
            <v>587485</v>
          </cell>
          <cell r="DG80">
            <v>0</v>
          </cell>
        </row>
        <row r="81">
          <cell r="A81" t="str">
            <v>None</v>
          </cell>
          <cell r="B81">
            <v>260000</v>
          </cell>
          <cell r="C81">
            <v>275421.48</v>
          </cell>
          <cell r="D81">
            <v>275421.48</v>
          </cell>
          <cell r="CZ81">
            <v>275414.48</v>
          </cell>
          <cell r="DG81">
            <v>260000</v>
          </cell>
        </row>
        <row r="82">
          <cell r="A82" t="str">
            <v>None</v>
          </cell>
          <cell r="B82">
            <v>101000</v>
          </cell>
          <cell r="C82">
            <v>0</v>
          </cell>
          <cell r="D82">
            <v>0</v>
          </cell>
          <cell r="CZ82">
            <v>99000</v>
          </cell>
          <cell r="DG82">
            <v>101000</v>
          </cell>
        </row>
        <row r="83">
          <cell r="A83" t="str">
            <v>None</v>
          </cell>
          <cell r="B83">
            <v>145000</v>
          </cell>
          <cell r="C83">
            <v>116411.16</v>
          </cell>
          <cell r="D83">
            <v>18737.27</v>
          </cell>
          <cell r="CZ83">
            <v>231510</v>
          </cell>
          <cell r="DG83">
            <v>145000</v>
          </cell>
        </row>
        <row r="84">
          <cell r="A84" t="str">
            <v>None</v>
          </cell>
          <cell r="B84">
            <v>150000</v>
          </cell>
          <cell r="C84">
            <v>0</v>
          </cell>
          <cell r="D84">
            <v>0</v>
          </cell>
          <cell r="CZ84">
            <v>192010</v>
          </cell>
          <cell r="DG84">
            <v>150000</v>
          </cell>
        </row>
        <row r="85">
          <cell r="A85" t="str">
            <v>None</v>
          </cell>
          <cell r="B85">
            <v>50000</v>
          </cell>
          <cell r="C85">
            <v>48734.93</v>
          </cell>
          <cell r="D85">
            <v>48734.93</v>
          </cell>
          <cell r="CZ85">
            <v>48730.93</v>
          </cell>
          <cell r="DG85">
            <v>50000</v>
          </cell>
        </row>
        <row r="86">
          <cell r="A86" t="str">
            <v>None</v>
          </cell>
          <cell r="B86">
            <v>2500000</v>
          </cell>
          <cell r="C86">
            <v>1377200.74</v>
          </cell>
          <cell r="D86">
            <v>1375541.81</v>
          </cell>
          <cell r="CZ86">
            <v>1376658.81</v>
          </cell>
          <cell r="DG86">
            <v>2500000</v>
          </cell>
        </row>
        <row r="87">
          <cell r="A87" t="str">
            <v>None</v>
          </cell>
          <cell r="B87">
            <v>6581000</v>
          </cell>
          <cell r="C87">
            <v>5903459.6500000004</v>
          </cell>
          <cell r="D87">
            <v>5903459.6500000004</v>
          </cell>
          <cell r="CZ87">
            <v>5903470.6500000004</v>
          </cell>
          <cell r="DG87">
            <v>6581000</v>
          </cell>
        </row>
        <row r="88">
          <cell r="A88" t="str">
            <v>None</v>
          </cell>
          <cell r="B88">
            <v>270000</v>
          </cell>
          <cell r="C88">
            <v>0</v>
          </cell>
          <cell r="D88">
            <v>49593.13</v>
          </cell>
          <cell r="CZ88">
            <v>289065</v>
          </cell>
          <cell r="DG88">
            <v>270000</v>
          </cell>
        </row>
        <row r="89">
          <cell r="A89" t="str">
            <v>None</v>
          </cell>
          <cell r="B89">
            <v>55000</v>
          </cell>
          <cell r="C89">
            <v>0</v>
          </cell>
          <cell r="D89">
            <v>0</v>
          </cell>
          <cell r="CZ89">
            <v>54998</v>
          </cell>
          <cell r="DG89">
            <v>55000</v>
          </cell>
        </row>
        <row r="90">
          <cell r="A90" t="str">
            <v>None</v>
          </cell>
          <cell r="B90">
            <v>25000</v>
          </cell>
          <cell r="C90">
            <v>13584.88</v>
          </cell>
          <cell r="D90">
            <v>13584.88</v>
          </cell>
          <cell r="CZ90">
            <v>13598.88</v>
          </cell>
          <cell r="DG90">
            <v>25000</v>
          </cell>
        </row>
        <row r="91">
          <cell r="A91" t="str">
            <v>None</v>
          </cell>
          <cell r="B91">
            <v>75000</v>
          </cell>
          <cell r="C91">
            <v>1356225.85</v>
          </cell>
          <cell r="D91">
            <v>1356225.85</v>
          </cell>
          <cell r="CZ91">
            <v>1356221.85</v>
          </cell>
          <cell r="DG91">
            <v>75000</v>
          </cell>
        </row>
        <row r="92">
          <cell r="A92" t="str">
            <v>None</v>
          </cell>
          <cell r="B92">
            <v>8699600</v>
          </cell>
          <cell r="C92">
            <v>8177692.6399999997</v>
          </cell>
          <cell r="D92">
            <v>8177692.6399999997</v>
          </cell>
          <cell r="CZ92">
            <v>8177704.6399999997</v>
          </cell>
          <cell r="DG92">
            <v>8699600</v>
          </cell>
        </row>
        <row r="93">
          <cell r="A93" t="str">
            <v>None</v>
          </cell>
          <cell r="B93">
            <v>100000</v>
          </cell>
          <cell r="C93">
            <v>74903.17</v>
          </cell>
          <cell r="D93">
            <v>55538.44</v>
          </cell>
          <cell r="CZ93">
            <v>74898.44</v>
          </cell>
          <cell r="DG93">
            <v>100000</v>
          </cell>
        </row>
        <row r="94">
          <cell r="A94" t="str">
            <v>None</v>
          </cell>
          <cell r="B94">
            <v>90000</v>
          </cell>
          <cell r="C94">
            <v>0</v>
          </cell>
          <cell r="D94">
            <v>0</v>
          </cell>
          <cell r="CZ94">
            <v>90000</v>
          </cell>
          <cell r="DG94">
            <v>90000</v>
          </cell>
        </row>
        <row r="95">
          <cell r="A95" t="str">
            <v>None</v>
          </cell>
          <cell r="B95">
            <v>0</v>
          </cell>
          <cell r="C95">
            <v>310406.84000000003</v>
          </cell>
          <cell r="D95">
            <v>310406.84000000003</v>
          </cell>
          <cell r="CZ95">
            <v>317412.84000000003</v>
          </cell>
          <cell r="DG95">
            <v>0</v>
          </cell>
        </row>
        <row r="96">
          <cell r="A96" t="str">
            <v>None</v>
          </cell>
          <cell r="B96">
            <v>25000</v>
          </cell>
          <cell r="C96">
            <v>331241.12</v>
          </cell>
          <cell r="D96">
            <v>320072.21000000002</v>
          </cell>
          <cell r="CZ96">
            <v>326256.21000000002</v>
          </cell>
          <cell r="DG96">
            <v>25000</v>
          </cell>
        </row>
        <row r="97">
          <cell r="A97" t="str">
            <v>None</v>
          </cell>
          <cell r="B97">
            <v>2200000</v>
          </cell>
          <cell r="C97">
            <v>3281112.49</v>
          </cell>
          <cell r="D97">
            <v>3281112.49</v>
          </cell>
          <cell r="CZ97">
            <v>3281105.49</v>
          </cell>
          <cell r="DG97">
            <v>2200000</v>
          </cell>
        </row>
        <row r="98">
          <cell r="A98" t="str">
            <v>None</v>
          </cell>
          <cell r="B98">
            <v>5925400</v>
          </cell>
          <cell r="C98">
            <v>5825219.2000000002</v>
          </cell>
          <cell r="D98">
            <v>5825219.2000000002</v>
          </cell>
          <cell r="CZ98">
            <v>5825199.2000000002</v>
          </cell>
          <cell r="DG98">
            <v>5925400</v>
          </cell>
        </row>
        <row r="99">
          <cell r="A99" t="str">
            <v>None</v>
          </cell>
          <cell r="B99">
            <v>53493</v>
          </cell>
          <cell r="C99">
            <v>41940.04</v>
          </cell>
          <cell r="D99">
            <v>40898.46</v>
          </cell>
          <cell r="CZ99">
            <v>41678.46</v>
          </cell>
          <cell r="DG99">
            <v>53493</v>
          </cell>
        </row>
        <row r="100">
          <cell r="A100" t="str">
            <v>None</v>
          </cell>
          <cell r="B100">
            <v>600000</v>
          </cell>
          <cell r="C100">
            <v>0</v>
          </cell>
          <cell r="D100">
            <v>138803.48000000001</v>
          </cell>
          <cell r="CZ100">
            <v>599595</v>
          </cell>
          <cell r="DG100">
            <v>600000</v>
          </cell>
        </row>
        <row r="101">
          <cell r="A101" t="str">
            <v>None</v>
          </cell>
          <cell r="B101">
            <v>0</v>
          </cell>
          <cell r="C101">
            <v>0</v>
          </cell>
          <cell r="D101">
            <v>0</v>
          </cell>
          <cell r="CZ101">
            <v>0</v>
          </cell>
          <cell r="DG101">
            <v>0</v>
          </cell>
        </row>
        <row r="102">
          <cell r="A102" t="str">
            <v>None</v>
          </cell>
          <cell r="B102">
            <v>0</v>
          </cell>
          <cell r="C102">
            <v>663.04000000000008</v>
          </cell>
          <cell r="D102">
            <v>1250.1400000000001</v>
          </cell>
          <cell r="CZ102">
            <v>1899.14</v>
          </cell>
          <cell r="DG102">
            <v>0</v>
          </cell>
        </row>
        <row r="103">
          <cell r="A103" t="str">
            <v>NIGUP</v>
          </cell>
          <cell r="B103">
            <v>750133</v>
          </cell>
          <cell r="C103">
            <v>0</v>
          </cell>
          <cell r="D103">
            <v>0</v>
          </cell>
          <cell r="CZ103">
            <v>0</v>
          </cell>
          <cell r="DG103">
            <v>750133</v>
          </cell>
        </row>
        <row r="104">
          <cell r="A104" t="str">
            <v>None</v>
          </cell>
          <cell r="B104">
            <v>184000</v>
          </cell>
          <cell r="C104">
            <v>204150.48</v>
          </cell>
          <cell r="D104">
            <v>204150.48</v>
          </cell>
          <cell r="CZ104">
            <v>204152.48</v>
          </cell>
          <cell r="DG104">
            <v>184000</v>
          </cell>
        </row>
        <row r="105">
          <cell r="A105" t="str">
            <v>None</v>
          </cell>
          <cell r="B105">
            <v>270000</v>
          </cell>
          <cell r="C105">
            <v>0</v>
          </cell>
          <cell r="D105">
            <v>0</v>
          </cell>
          <cell r="CZ105">
            <v>240300</v>
          </cell>
          <cell r="DG105">
            <v>270000</v>
          </cell>
        </row>
        <row r="106">
          <cell r="A106" t="str">
            <v>NIGUP</v>
          </cell>
          <cell r="B106">
            <v>4408862</v>
          </cell>
          <cell r="C106">
            <v>0</v>
          </cell>
          <cell r="D106">
            <v>0</v>
          </cell>
          <cell r="CZ106">
            <v>0</v>
          </cell>
          <cell r="DG106">
            <v>4408862</v>
          </cell>
        </row>
        <row r="107">
          <cell r="A107" t="str">
            <v>None</v>
          </cell>
          <cell r="B107">
            <v>0</v>
          </cell>
          <cell r="C107">
            <v>0</v>
          </cell>
          <cell r="D107">
            <v>0</v>
          </cell>
          <cell r="CZ107">
            <v>0</v>
          </cell>
          <cell r="DG107">
            <v>0</v>
          </cell>
        </row>
        <row r="108">
          <cell r="A108" t="str">
            <v>None</v>
          </cell>
          <cell r="B108">
            <v>0</v>
          </cell>
          <cell r="C108">
            <v>97716.82</v>
          </cell>
          <cell r="D108">
            <v>97716.82</v>
          </cell>
          <cell r="CZ108">
            <v>97717.82</v>
          </cell>
          <cell r="DG108">
            <v>0</v>
          </cell>
        </row>
        <row r="109">
          <cell r="A109" t="str">
            <v>None</v>
          </cell>
          <cell r="B109">
            <v>50000</v>
          </cell>
          <cell r="C109">
            <v>66366.13</v>
          </cell>
          <cell r="D109">
            <v>65395.47</v>
          </cell>
          <cell r="CZ109">
            <v>66367.47</v>
          </cell>
          <cell r="DG109">
            <v>50000</v>
          </cell>
        </row>
        <row r="110">
          <cell r="A110" t="str">
            <v>None</v>
          </cell>
          <cell r="B110">
            <v>50000</v>
          </cell>
          <cell r="C110">
            <v>0</v>
          </cell>
          <cell r="D110">
            <v>0</v>
          </cell>
          <cell r="CZ110">
            <v>45000</v>
          </cell>
          <cell r="DG110">
            <v>50000</v>
          </cell>
        </row>
        <row r="111">
          <cell r="A111" t="str">
            <v>None</v>
          </cell>
          <cell r="B111">
            <v>0</v>
          </cell>
          <cell r="C111">
            <v>124717.25</v>
          </cell>
          <cell r="D111">
            <v>124717.25</v>
          </cell>
          <cell r="CZ111">
            <v>124725.25</v>
          </cell>
          <cell r="DG111">
            <v>0</v>
          </cell>
        </row>
        <row r="112">
          <cell r="A112" t="str">
            <v>None</v>
          </cell>
          <cell r="B112">
            <v>0</v>
          </cell>
          <cell r="C112">
            <v>413659.59</v>
          </cell>
          <cell r="D112">
            <v>413659.59</v>
          </cell>
          <cell r="CZ112">
            <v>413678.59</v>
          </cell>
          <cell r="DG112">
            <v>0</v>
          </cell>
        </row>
        <row r="113">
          <cell r="A113" t="str">
            <v>None</v>
          </cell>
          <cell r="B113">
            <v>0</v>
          </cell>
          <cell r="C113">
            <v>10105.32</v>
          </cell>
          <cell r="D113">
            <v>10105.32</v>
          </cell>
          <cell r="CZ113">
            <v>10105.32</v>
          </cell>
          <cell r="DG113">
            <v>0</v>
          </cell>
        </row>
        <row r="114">
          <cell r="A114" t="str">
            <v>None</v>
          </cell>
          <cell r="B114">
            <v>115000</v>
          </cell>
          <cell r="C114">
            <v>139720.44</v>
          </cell>
          <cell r="D114">
            <v>138243.5</v>
          </cell>
          <cell r="CZ114">
            <v>139729.5</v>
          </cell>
          <cell r="DG114">
            <v>115000</v>
          </cell>
        </row>
        <row r="115">
          <cell r="A115" t="str">
            <v>None</v>
          </cell>
          <cell r="B115">
            <v>97000</v>
          </cell>
          <cell r="C115">
            <v>82498.36</v>
          </cell>
          <cell r="D115">
            <v>81981.240000000005</v>
          </cell>
          <cell r="CZ115">
            <v>82496.240000000005</v>
          </cell>
          <cell r="DG115">
            <v>97000</v>
          </cell>
        </row>
        <row r="116">
          <cell r="A116" t="str">
            <v>None</v>
          </cell>
          <cell r="B116">
            <v>646000</v>
          </cell>
          <cell r="C116">
            <v>16013.52</v>
          </cell>
          <cell r="D116">
            <v>674.77</v>
          </cell>
          <cell r="CZ116">
            <v>643098.77</v>
          </cell>
          <cell r="DG116">
            <v>646000</v>
          </cell>
        </row>
        <row r="117">
          <cell r="A117" t="str">
            <v>None</v>
          </cell>
          <cell r="B117">
            <v>618346</v>
          </cell>
          <cell r="C117">
            <v>0</v>
          </cell>
          <cell r="D117">
            <v>0</v>
          </cell>
          <cell r="CZ117">
            <v>0</v>
          </cell>
          <cell r="DG117">
            <v>618346</v>
          </cell>
        </row>
        <row r="118">
          <cell r="A118" t="str">
            <v>None</v>
          </cell>
          <cell r="B118">
            <v>150000</v>
          </cell>
          <cell r="C118">
            <v>124498.18</v>
          </cell>
          <cell r="D118">
            <v>111801.81</v>
          </cell>
          <cell r="CZ118">
            <v>240747</v>
          </cell>
          <cell r="DG118">
            <v>150000</v>
          </cell>
        </row>
        <row r="119">
          <cell r="A119" t="str">
            <v>None</v>
          </cell>
          <cell r="B119">
            <v>150000</v>
          </cell>
          <cell r="C119">
            <v>78476.34</v>
          </cell>
          <cell r="D119">
            <v>77028.36</v>
          </cell>
          <cell r="CZ119">
            <v>78474.36</v>
          </cell>
          <cell r="DG119">
            <v>150000</v>
          </cell>
        </row>
        <row r="120">
          <cell r="A120" t="str">
            <v>None</v>
          </cell>
          <cell r="B120">
            <v>156000</v>
          </cell>
          <cell r="C120">
            <v>0</v>
          </cell>
          <cell r="D120">
            <v>0</v>
          </cell>
          <cell r="CZ120">
            <v>148800</v>
          </cell>
          <cell r="DG120">
            <v>156000</v>
          </cell>
        </row>
        <row r="121">
          <cell r="A121" t="str">
            <v>None</v>
          </cell>
          <cell r="B121">
            <v>150000</v>
          </cell>
          <cell r="C121">
            <v>60821.36</v>
          </cell>
          <cell r="D121">
            <v>11163.49</v>
          </cell>
          <cell r="CZ121">
            <v>207780.49</v>
          </cell>
          <cell r="DG121">
            <v>150000</v>
          </cell>
        </row>
        <row r="122">
          <cell r="A122" t="str">
            <v>None</v>
          </cell>
          <cell r="B122">
            <v>993972.04</v>
          </cell>
          <cell r="C122">
            <v>1433700.71</v>
          </cell>
          <cell r="D122">
            <v>1433700.71</v>
          </cell>
          <cell r="CZ122">
            <v>1433664.71</v>
          </cell>
          <cell r="DG122">
            <v>993972.04</v>
          </cell>
        </row>
        <row r="123">
          <cell r="A123" t="str">
            <v>None</v>
          </cell>
          <cell r="B123">
            <v>930006</v>
          </cell>
          <cell r="C123">
            <v>860981.2</v>
          </cell>
          <cell r="D123">
            <v>855584.12</v>
          </cell>
          <cell r="CZ123">
            <v>860979.12</v>
          </cell>
          <cell r="DG123">
            <v>930006</v>
          </cell>
        </row>
        <row r="124">
          <cell r="A124" t="str">
            <v>None</v>
          </cell>
          <cell r="B124">
            <v>698900</v>
          </cell>
          <cell r="C124">
            <v>1217246.68</v>
          </cell>
          <cell r="D124">
            <v>1217246.68</v>
          </cell>
          <cell r="CZ124">
            <v>1217247.68</v>
          </cell>
          <cell r="DG124">
            <v>698900</v>
          </cell>
        </row>
        <row r="125">
          <cell r="A125" t="str">
            <v>None</v>
          </cell>
          <cell r="B125">
            <v>150000</v>
          </cell>
          <cell r="C125">
            <v>122631.22</v>
          </cell>
          <cell r="D125">
            <v>112173.51</v>
          </cell>
          <cell r="CZ125">
            <v>122623.51</v>
          </cell>
          <cell r="DG125">
            <v>150000</v>
          </cell>
        </row>
        <row r="126">
          <cell r="A126" t="str">
            <v>None</v>
          </cell>
          <cell r="B126">
            <v>389000</v>
          </cell>
          <cell r="C126">
            <v>225479.28</v>
          </cell>
          <cell r="D126">
            <v>212018.15</v>
          </cell>
          <cell r="CZ126">
            <v>225490.15</v>
          </cell>
          <cell r="DG126">
            <v>389000</v>
          </cell>
        </row>
        <row r="127">
          <cell r="A127" t="str">
            <v>None</v>
          </cell>
          <cell r="B127">
            <v>50000</v>
          </cell>
          <cell r="C127">
            <v>22182.11</v>
          </cell>
          <cell r="D127">
            <v>14393.31</v>
          </cell>
          <cell r="CZ127">
            <v>22560.31</v>
          </cell>
          <cell r="DG127">
            <v>50000</v>
          </cell>
        </row>
        <row r="128">
          <cell r="A128" t="str">
            <v>None</v>
          </cell>
          <cell r="B128">
            <v>1036000</v>
          </cell>
          <cell r="C128">
            <v>1033204.79</v>
          </cell>
          <cell r="D128">
            <v>1026728.16</v>
          </cell>
          <cell r="CZ128">
            <v>1033206.16</v>
          </cell>
          <cell r="DG128">
            <v>1036000</v>
          </cell>
        </row>
        <row r="129">
          <cell r="A129" t="str">
            <v>None</v>
          </cell>
          <cell r="B129">
            <v>786984</v>
          </cell>
          <cell r="C129">
            <v>703658.12</v>
          </cell>
          <cell r="D129">
            <v>491074.18</v>
          </cell>
          <cell r="CZ129">
            <v>739962.18</v>
          </cell>
          <cell r="DG129">
            <v>786984</v>
          </cell>
        </row>
        <row r="130">
          <cell r="A130" t="str">
            <v>None</v>
          </cell>
          <cell r="B130">
            <v>400000</v>
          </cell>
          <cell r="C130">
            <v>44868.14</v>
          </cell>
          <cell r="D130">
            <v>281807.71999999997</v>
          </cell>
          <cell r="CZ130">
            <v>391181</v>
          </cell>
          <cell r="DG130">
            <v>400000</v>
          </cell>
        </row>
        <row r="131">
          <cell r="A131" t="str">
            <v>None</v>
          </cell>
          <cell r="B131">
            <v>727200</v>
          </cell>
          <cell r="C131">
            <v>654368.39</v>
          </cell>
          <cell r="D131">
            <v>213849.4</v>
          </cell>
          <cell r="CZ131">
            <v>753160</v>
          </cell>
          <cell r="DG131">
            <v>727200</v>
          </cell>
        </row>
        <row r="132">
          <cell r="A132" t="str">
            <v>None</v>
          </cell>
          <cell r="B132">
            <v>384000</v>
          </cell>
          <cell r="C132">
            <v>292399.38</v>
          </cell>
          <cell r="D132">
            <v>292399.38</v>
          </cell>
          <cell r="CZ132">
            <v>292399.38</v>
          </cell>
          <cell r="DG132">
            <v>384000</v>
          </cell>
        </row>
        <row r="133">
          <cell r="A133" t="str">
            <v>None</v>
          </cell>
          <cell r="B133">
            <v>959935.52</v>
          </cell>
          <cell r="C133">
            <v>1035950.62</v>
          </cell>
          <cell r="D133">
            <v>1029456.83</v>
          </cell>
          <cell r="CZ133">
            <v>1035948.83</v>
          </cell>
          <cell r="DG133">
            <v>959935.52</v>
          </cell>
        </row>
        <row r="134">
          <cell r="A134" t="str">
            <v>None</v>
          </cell>
          <cell r="B134">
            <v>312000</v>
          </cell>
          <cell r="C134">
            <v>247376.01</v>
          </cell>
          <cell r="D134">
            <v>243760.73</v>
          </cell>
          <cell r="CZ134">
            <v>245831.73</v>
          </cell>
          <cell r="DG134">
            <v>312000</v>
          </cell>
        </row>
        <row r="135">
          <cell r="A135" t="str">
            <v>None</v>
          </cell>
          <cell r="B135">
            <v>384000</v>
          </cell>
          <cell r="C135">
            <v>359300.03</v>
          </cell>
          <cell r="D135">
            <v>354203.69</v>
          </cell>
          <cell r="CZ135">
            <v>357015.69</v>
          </cell>
          <cell r="DG135">
            <v>384000</v>
          </cell>
        </row>
        <row r="136">
          <cell r="A136" t="str">
            <v>None</v>
          </cell>
          <cell r="B136">
            <v>44000</v>
          </cell>
          <cell r="C136">
            <v>1638.3899999999999</v>
          </cell>
          <cell r="D136">
            <v>494.79</v>
          </cell>
          <cell r="CZ136">
            <v>43573.79</v>
          </cell>
          <cell r="DG136">
            <v>44000</v>
          </cell>
        </row>
        <row r="137">
          <cell r="A137" t="str">
            <v>None</v>
          </cell>
          <cell r="B137">
            <v>1014165</v>
          </cell>
          <cell r="C137">
            <v>963114.04999999993</v>
          </cell>
          <cell r="D137">
            <v>683292.33</v>
          </cell>
          <cell r="CZ137">
            <v>963121.33</v>
          </cell>
          <cell r="DG137">
            <v>1014165</v>
          </cell>
        </row>
        <row r="138">
          <cell r="A138" t="str">
            <v>None</v>
          </cell>
          <cell r="B138">
            <v>610000</v>
          </cell>
          <cell r="C138">
            <v>0</v>
          </cell>
          <cell r="D138">
            <v>0</v>
          </cell>
          <cell r="CZ138">
            <v>471055</v>
          </cell>
          <cell r="DG138">
            <v>610000</v>
          </cell>
        </row>
        <row r="139">
          <cell r="A139" t="str">
            <v>None</v>
          </cell>
          <cell r="B139">
            <v>1195000</v>
          </cell>
          <cell r="C139">
            <v>0</v>
          </cell>
          <cell r="D139">
            <v>0</v>
          </cell>
          <cell r="CZ139">
            <v>1137618</v>
          </cell>
          <cell r="DG139">
            <v>1195000</v>
          </cell>
        </row>
        <row r="140">
          <cell r="A140" t="str">
            <v>None</v>
          </cell>
          <cell r="B140">
            <v>216510.25</v>
          </cell>
          <cell r="C140">
            <v>182995.34</v>
          </cell>
          <cell r="D140">
            <v>182995.34</v>
          </cell>
          <cell r="CZ140">
            <v>182991.34</v>
          </cell>
          <cell r="DG140">
            <v>216510.25</v>
          </cell>
        </row>
        <row r="141">
          <cell r="A141" t="str">
            <v>None</v>
          </cell>
          <cell r="B141">
            <v>121000</v>
          </cell>
          <cell r="C141">
            <v>0</v>
          </cell>
          <cell r="D141">
            <v>0</v>
          </cell>
          <cell r="CZ141">
            <v>127306</v>
          </cell>
          <cell r="DG141">
            <v>121000</v>
          </cell>
        </row>
        <row r="142">
          <cell r="A142" t="str">
            <v>None</v>
          </cell>
          <cell r="B142">
            <v>50000</v>
          </cell>
          <cell r="C142">
            <v>19941.86</v>
          </cell>
          <cell r="D142">
            <v>9861.41</v>
          </cell>
          <cell r="CZ142">
            <v>51591</v>
          </cell>
          <cell r="DG142">
            <v>50000</v>
          </cell>
        </row>
        <row r="143">
          <cell r="A143" t="str">
            <v>None</v>
          </cell>
          <cell r="B143">
            <v>80000</v>
          </cell>
          <cell r="C143">
            <v>0</v>
          </cell>
          <cell r="D143">
            <v>0</v>
          </cell>
          <cell r="CZ143">
            <v>79427</v>
          </cell>
          <cell r="DG143">
            <v>80000</v>
          </cell>
        </row>
        <row r="144">
          <cell r="A144" t="str">
            <v>None</v>
          </cell>
          <cell r="B144">
            <v>545000</v>
          </cell>
          <cell r="C144">
            <v>0</v>
          </cell>
          <cell r="D144">
            <v>0</v>
          </cell>
          <cell r="CZ144">
            <v>516059</v>
          </cell>
          <cell r="DG144">
            <v>545000</v>
          </cell>
        </row>
        <row r="145">
          <cell r="A145" t="str">
            <v>None</v>
          </cell>
          <cell r="B145">
            <v>60000</v>
          </cell>
          <cell r="C145">
            <v>12033.37</v>
          </cell>
          <cell r="D145">
            <v>11345.92</v>
          </cell>
          <cell r="CZ145">
            <v>12034.92</v>
          </cell>
          <cell r="DG145">
            <v>60000</v>
          </cell>
        </row>
        <row r="146">
          <cell r="A146" t="str">
            <v>None</v>
          </cell>
          <cell r="B146">
            <v>60000</v>
          </cell>
          <cell r="C146">
            <v>0</v>
          </cell>
          <cell r="D146">
            <v>0</v>
          </cell>
          <cell r="CZ146">
            <v>55000</v>
          </cell>
          <cell r="DG146">
            <v>60000</v>
          </cell>
        </row>
        <row r="147">
          <cell r="A147" t="str">
            <v>None</v>
          </cell>
          <cell r="B147">
            <v>0</v>
          </cell>
          <cell r="C147">
            <v>159350.96</v>
          </cell>
          <cell r="D147">
            <v>159350.96</v>
          </cell>
          <cell r="CZ147">
            <v>159350.96</v>
          </cell>
          <cell r="DG147">
            <v>0</v>
          </cell>
        </row>
        <row r="148">
          <cell r="A148" t="str">
            <v>None</v>
          </cell>
          <cell r="B148">
            <v>0</v>
          </cell>
          <cell r="C148">
            <v>0</v>
          </cell>
          <cell r="D148">
            <v>0</v>
          </cell>
          <cell r="CZ148">
            <v>0</v>
          </cell>
          <cell r="DG148">
            <v>0</v>
          </cell>
        </row>
        <row r="149">
          <cell r="A149" t="str">
            <v>None</v>
          </cell>
          <cell r="B149">
            <v>115000</v>
          </cell>
          <cell r="C149">
            <v>111264.57</v>
          </cell>
          <cell r="D149">
            <v>111264.57</v>
          </cell>
          <cell r="CZ149">
            <v>111265.57</v>
          </cell>
          <cell r="DG149">
            <v>115000</v>
          </cell>
        </row>
        <row r="150">
          <cell r="A150" t="str">
            <v>None</v>
          </cell>
          <cell r="B150">
            <v>100000</v>
          </cell>
          <cell r="C150">
            <v>295.82</v>
          </cell>
          <cell r="D150">
            <v>0</v>
          </cell>
          <cell r="CZ150">
            <v>96000</v>
          </cell>
          <cell r="DG150">
            <v>100000</v>
          </cell>
        </row>
        <row r="151">
          <cell r="A151" t="str">
            <v>None</v>
          </cell>
          <cell r="B151">
            <v>412800</v>
          </cell>
          <cell r="C151">
            <v>422136.04</v>
          </cell>
          <cell r="D151">
            <v>418882.73</v>
          </cell>
          <cell r="CZ151">
            <v>422130.73</v>
          </cell>
          <cell r="DG151">
            <v>412800</v>
          </cell>
        </row>
        <row r="152">
          <cell r="A152" t="str">
            <v>None</v>
          </cell>
          <cell r="B152">
            <v>0</v>
          </cell>
          <cell r="C152">
            <v>0</v>
          </cell>
          <cell r="D152">
            <v>0</v>
          </cell>
          <cell r="CZ152">
            <v>0</v>
          </cell>
          <cell r="DG152">
            <v>0</v>
          </cell>
        </row>
        <row r="153">
          <cell r="A153" t="str">
            <v>None</v>
          </cell>
          <cell r="B153">
            <v>150000</v>
          </cell>
          <cell r="C153">
            <v>0</v>
          </cell>
          <cell r="D153">
            <v>0</v>
          </cell>
          <cell r="CZ153">
            <v>140000</v>
          </cell>
          <cell r="DG153">
            <v>150000</v>
          </cell>
        </row>
        <row r="154">
          <cell r="A154" t="str">
            <v>None</v>
          </cell>
          <cell r="B154">
            <v>341202</v>
          </cell>
          <cell r="C154">
            <v>183426.41</v>
          </cell>
          <cell r="D154">
            <v>148010.63</v>
          </cell>
          <cell r="CZ154">
            <v>258442.63</v>
          </cell>
          <cell r="DG154">
            <v>341202</v>
          </cell>
        </row>
        <row r="155">
          <cell r="A155" t="str">
            <v>None</v>
          </cell>
          <cell r="B155">
            <v>107021</v>
          </cell>
          <cell r="C155">
            <v>100192.76</v>
          </cell>
          <cell r="D155">
            <v>78052.87</v>
          </cell>
          <cell r="CZ155">
            <v>93916.87</v>
          </cell>
          <cell r="DG155">
            <v>107021</v>
          </cell>
        </row>
        <row r="156">
          <cell r="A156" t="str">
            <v>None</v>
          </cell>
          <cell r="B156">
            <v>0</v>
          </cell>
          <cell r="C156">
            <v>0</v>
          </cell>
          <cell r="D156">
            <v>340850.32</v>
          </cell>
          <cell r="CZ156">
            <v>0</v>
          </cell>
          <cell r="DG156">
            <v>0</v>
          </cell>
        </row>
        <row r="157">
          <cell r="A157" t="str">
            <v>None</v>
          </cell>
          <cell r="B157">
            <v>160000</v>
          </cell>
          <cell r="C157">
            <v>0</v>
          </cell>
          <cell r="D157">
            <v>0</v>
          </cell>
          <cell r="CZ157">
            <v>0</v>
          </cell>
          <cell r="DG157">
            <v>160000</v>
          </cell>
        </row>
        <row r="158">
          <cell r="A158" t="str">
            <v>None</v>
          </cell>
          <cell r="B158">
            <v>0</v>
          </cell>
          <cell r="C158">
            <v>0</v>
          </cell>
          <cell r="D158">
            <v>0</v>
          </cell>
          <cell r="CZ158">
            <v>0</v>
          </cell>
          <cell r="DG158">
            <v>0</v>
          </cell>
        </row>
        <row r="159">
          <cell r="A159" t="str">
            <v>None</v>
          </cell>
          <cell r="B159">
            <v>150000</v>
          </cell>
          <cell r="C159">
            <v>53428.98</v>
          </cell>
          <cell r="D159">
            <v>1319.02</v>
          </cell>
          <cell r="CZ159">
            <v>53096.93</v>
          </cell>
          <cell r="DG159">
            <v>150000</v>
          </cell>
        </row>
        <row r="160">
          <cell r="A160" t="str">
            <v>None</v>
          </cell>
          <cell r="B160">
            <v>60000</v>
          </cell>
          <cell r="C160">
            <v>59851.11</v>
          </cell>
          <cell r="D160">
            <v>58702.12</v>
          </cell>
          <cell r="CZ160">
            <v>59859.12</v>
          </cell>
          <cell r="DG160">
            <v>60000</v>
          </cell>
        </row>
        <row r="161">
          <cell r="A161" t="str">
            <v>None</v>
          </cell>
          <cell r="B161">
            <v>192000</v>
          </cell>
          <cell r="C161">
            <v>43844.74</v>
          </cell>
          <cell r="D161">
            <v>59167.21</v>
          </cell>
          <cell r="CZ161">
            <v>237383</v>
          </cell>
          <cell r="DG161">
            <v>192000</v>
          </cell>
        </row>
        <row r="162">
          <cell r="A162" t="str">
            <v>None</v>
          </cell>
          <cell r="B162">
            <v>150000</v>
          </cell>
          <cell r="C162">
            <v>0</v>
          </cell>
          <cell r="D162">
            <v>0</v>
          </cell>
          <cell r="CZ162">
            <v>148827</v>
          </cell>
          <cell r="DG162">
            <v>150000</v>
          </cell>
        </row>
        <row r="163">
          <cell r="A163" t="str">
            <v>None</v>
          </cell>
          <cell r="B163">
            <v>95000</v>
          </cell>
          <cell r="C163">
            <v>211.3</v>
          </cell>
          <cell r="D163">
            <v>0</v>
          </cell>
          <cell r="CZ163">
            <v>94666</v>
          </cell>
          <cell r="DG163">
            <v>95000</v>
          </cell>
        </row>
        <row r="164">
          <cell r="A164" t="str">
            <v>None</v>
          </cell>
          <cell r="B164">
            <v>0</v>
          </cell>
          <cell r="C164">
            <v>0</v>
          </cell>
          <cell r="D164">
            <v>1200638</v>
          </cell>
          <cell r="CZ164">
            <v>0</v>
          </cell>
          <cell r="DG164">
            <v>0</v>
          </cell>
        </row>
        <row r="165">
          <cell r="A165" t="str">
            <v>None</v>
          </cell>
          <cell r="B165">
            <v>150000</v>
          </cell>
          <cell r="C165">
            <v>155263.26</v>
          </cell>
          <cell r="D165">
            <v>153850.06</v>
          </cell>
          <cell r="CZ165">
            <v>155259.06</v>
          </cell>
          <cell r="DG165">
            <v>150000</v>
          </cell>
        </row>
        <row r="166">
          <cell r="A166" t="str">
            <v>None</v>
          </cell>
          <cell r="B166">
            <v>150000</v>
          </cell>
          <cell r="C166">
            <v>0</v>
          </cell>
          <cell r="D166">
            <v>0</v>
          </cell>
          <cell r="CZ166">
            <v>139464</v>
          </cell>
          <cell r="DG166">
            <v>150000</v>
          </cell>
        </row>
        <row r="167">
          <cell r="A167" t="str">
            <v>None</v>
          </cell>
          <cell r="B167">
            <v>150000</v>
          </cell>
          <cell r="C167">
            <v>0</v>
          </cell>
          <cell r="D167">
            <v>0</v>
          </cell>
          <cell r="CZ167">
            <v>140000</v>
          </cell>
          <cell r="DG167">
            <v>150000</v>
          </cell>
        </row>
        <row r="168">
          <cell r="A168" t="str">
            <v>None</v>
          </cell>
          <cell r="B168">
            <v>1900000</v>
          </cell>
          <cell r="C168">
            <v>1766415.77</v>
          </cell>
          <cell r="D168">
            <v>1766415.77</v>
          </cell>
          <cell r="CZ168">
            <v>1766413.77</v>
          </cell>
          <cell r="DG168">
            <v>1900000</v>
          </cell>
        </row>
        <row r="169">
          <cell r="A169" t="str">
            <v>None</v>
          </cell>
          <cell r="B169">
            <v>165000</v>
          </cell>
          <cell r="C169">
            <v>145658</v>
          </cell>
          <cell r="D169">
            <v>145658</v>
          </cell>
          <cell r="CZ169">
            <v>145657</v>
          </cell>
          <cell r="DG169">
            <v>165000</v>
          </cell>
        </row>
        <row r="170">
          <cell r="A170" t="str">
            <v>None</v>
          </cell>
          <cell r="B170">
            <v>158000</v>
          </cell>
          <cell r="C170">
            <v>0</v>
          </cell>
          <cell r="D170">
            <v>0</v>
          </cell>
          <cell r="CZ170">
            <v>150000</v>
          </cell>
          <cell r="DG170">
            <v>158000</v>
          </cell>
        </row>
        <row r="171">
          <cell r="A171" t="str">
            <v>None</v>
          </cell>
          <cell r="B171">
            <v>165000</v>
          </cell>
          <cell r="C171">
            <v>104718.35</v>
          </cell>
          <cell r="D171">
            <v>103711.16</v>
          </cell>
          <cell r="CZ171">
            <v>104725.16</v>
          </cell>
          <cell r="DG171">
            <v>165000</v>
          </cell>
        </row>
        <row r="172">
          <cell r="A172" t="str">
            <v>None</v>
          </cell>
          <cell r="B172">
            <v>572000</v>
          </cell>
          <cell r="C172">
            <v>338.08</v>
          </cell>
          <cell r="D172">
            <v>0</v>
          </cell>
          <cell r="CZ172">
            <v>572000</v>
          </cell>
          <cell r="DG172">
            <v>572000</v>
          </cell>
        </row>
        <row r="173">
          <cell r="A173" t="str">
            <v>None</v>
          </cell>
          <cell r="B173">
            <v>1900000</v>
          </cell>
          <cell r="C173">
            <v>1704823.05</v>
          </cell>
          <cell r="D173">
            <v>1704823.05</v>
          </cell>
          <cell r="CZ173">
            <v>1704821.05</v>
          </cell>
          <cell r="DG173">
            <v>1900000</v>
          </cell>
        </row>
        <row r="174">
          <cell r="A174" t="str">
            <v>None</v>
          </cell>
          <cell r="B174">
            <v>165000</v>
          </cell>
          <cell r="C174">
            <v>145658</v>
          </cell>
          <cell r="D174">
            <v>145658</v>
          </cell>
          <cell r="CZ174">
            <v>145657</v>
          </cell>
          <cell r="DG174">
            <v>165000</v>
          </cell>
        </row>
        <row r="175">
          <cell r="A175" t="str">
            <v>None</v>
          </cell>
          <cell r="B175">
            <v>0</v>
          </cell>
          <cell r="C175">
            <v>5605370.8099999996</v>
          </cell>
          <cell r="D175">
            <v>5605370.8099999996</v>
          </cell>
          <cell r="CZ175">
            <v>5605460.8099999996</v>
          </cell>
          <cell r="DG175">
            <v>0</v>
          </cell>
        </row>
        <row r="176">
          <cell r="A176" t="str">
            <v>None</v>
          </cell>
          <cell r="B176">
            <v>0</v>
          </cell>
          <cell r="C176">
            <v>474921.8</v>
          </cell>
          <cell r="D176">
            <v>474921.8</v>
          </cell>
          <cell r="CZ176">
            <v>474933.8</v>
          </cell>
          <cell r="DG176">
            <v>0</v>
          </cell>
        </row>
        <row r="177">
          <cell r="A177" t="str">
            <v>None</v>
          </cell>
          <cell r="B177">
            <v>0</v>
          </cell>
          <cell r="C177">
            <v>46480.29</v>
          </cell>
          <cell r="D177">
            <v>46480.29</v>
          </cell>
          <cell r="CZ177">
            <v>46479.29</v>
          </cell>
          <cell r="DG177">
            <v>0</v>
          </cell>
        </row>
        <row r="178">
          <cell r="A178" t="str">
            <v>None</v>
          </cell>
          <cell r="B178">
            <v>150000</v>
          </cell>
          <cell r="C178">
            <v>1216.69</v>
          </cell>
          <cell r="D178">
            <v>629.62</v>
          </cell>
          <cell r="CZ178">
            <v>136217.62</v>
          </cell>
          <cell r="DG178">
            <v>150000</v>
          </cell>
        </row>
        <row r="179">
          <cell r="A179" t="str">
            <v>None</v>
          </cell>
          <cell r="B179">
            <v>150000</v>
          </cell>
          <cell r="C179">
            <v>73012.52</v>
          </cell>
          <cell r="D179">
            <v>73012.52</v>
          </cell>
          <cell r="CZ179">
            <v>73012.52</v>
          </cell>
          <cell r="DG179">
            <v>150000</v>
          </cell>
        </row>
        <row r="180">
          <cell r="A180" t="str">
            <v>None</v>
          </cell>
          <cell r="B180">
            <v>712000</v>
          </cell>
          <cell r="C180">
            <v>681980.39</v>
          </cell>
          <cell r="D180">
            <v>567292.79</v>
          </cell>
          <cell r="CZ180">
            <v>706008.79</v>
          </cell>
          <cell r="DG180">
            <v>712000</v>
          </cell>
        </row>
        <row r="181">
          <cell r="A181" t="str">
            <v>None</v>
          </cell>
          <cell r="B181">
            <v>312000</v>
          </cell>
          <cell r="C181">
            <v>0</v>
          </cell>
          <cell r="D181">
            <v>229593.55</v>
          </cell>
          <cell r="CZ181">
            <v>305819</v>
          </cell>
          <cell r="DG181">
            <v>312000</v>
          </cell>
        </row>
        <row r="182">
          <cell r="A182" t="str">
            <v>None</v>
          </cell>
          <cell r="B182">
            <v>0</v>
          </cell>
          <cell r="C182">
            <v>497186.41</v>
          </cell>
          <cell r="D182">
            <v>497186.41</v>
          </cell>
          <cell r="CZ182">
            <v>497180.41</v>
          </cell>
          <cell r="DG182">
            <v>0</v>
          </cell>
        </row>
        <row r="183">
          <cell r="A183" t="str">
            <v>None</v>
          </cell>
          <cell r="B183">
            <v>7171345</v>
          </cell>
          <cell r="C183">
            <v>5774150</v>
          </cell>
          <cell r="D183">
            <v>5774150</v>
          </cell>
          <cell r="CZ183">
            <v>5774212</v>
          </cell>
          <cell r="DG183">
            <v>7171345</v>
          </cell>
        </row>
        <row r="184">
          <cell r="A184" t="str">
            <v>None</v>
          </cell>
          <cell r="B184">
            <v>120000</v>
          </cell>
          <cell r="C184">
            <v>0</v>
          </cell>
          <cell r="D184">
            <v>0</v>
          </cell>
          <cell r="CZ184">
            <v>0</v>
          </cell>
          <cell r="DG184">
            <v>120000</v>
          </cell>
        </row>
        <row r="185">
          <cell r="A185" t="str">
            <v>None</v>
          </cell>
          <cell r="B185">
            <v>150000</v>
          </cell>
          <cell r="C185">
            <v>295.82</v>
          </cell>
          <cell r="D185">
            <v>79131.009999999995</v>
          </cell>
          <cell r="CZ185">
            <v>140505</v>
          </cell>
          <cell r="DG185">
            <v>150000</v>
          </cell>
        </row>
        <row r="186">
          <cell r="A186" t="str">
            <v>None</v>
          </cell>
          <cell r="B186">
            <v>712000</v>
          </cell>
          <cell r="C186">
            <v>706988.02999999991</v>
          </cell>
          <cell r="D186">
            <v>580326.69999999995</v>
          </cell>
          <cell r="CZ186">
            <v>706983.7</v>
          </cell>
          <cell r="DG186">
            <v>712000</v>
          </cell>
        </row>
        <row r="187">
          <cell r="A187" t="str">
            <v>None</v>
          </cell>
          <cell r="B187">
            <v>312000</v>
          </cell>
          <cell r="C187">
            <v>3105.4</v>
          </cell>
          <cell r="D187">
            <v>238840.26</v>
          </cell>
          <cell r="CZ187">
            <v>305270.07</v>
          </cell>
          <cell r="DG187">
            <v>312000</v>
          </cell>
        </row>
        <row r="188">
          <cell r="A188" t="str">
            <v>None</v>
          </cell>
          <cell r="B188">
            <v>0</v>
          </cell>
          <cell r="C188">
            <v>1331778.17</v>
          </cell>
          <cell r="D188">
            <v>1331778.17</v>
          </cell>
          <cell r="CZ188">
            <v>1331769.17</v>
          </cell>
          <cell r="DG188">
            <v>0</v>
          </cell>
        </row>
        <row r="189">
          <cell r="A189" t="str">
            <v>NIGUP</v>
          </cell>
          <cell r="B189">
            <v>1198442</v>
          </cell>
          <cell r="C189">
            <v>297516.08999999997</v>
          </cell>
          <cell r="D189">
            <v>290125.74</v>
          </cell>
          <cell r="CZ189">
            <v>308945.74</v>
          </cell>
          <cell r="DG189">
            <v>1198442</v>
          </cell>
        </row>
        <row r="190">
          <cell r="A190" t="str">
            <v>NIGUP</v>
          </cell>
          <cell r="B190">
            <v>11488500</v>
          </cell>
          <cell r="C190">
            <v>5659743.5600000005</v>
          </cell>
          <cell r="D190">
            <v>5426814.8700000001</v>
          </cell>
          <cell r="CZ190">
            <v>7349114.9100000001</v>
          </cell>
          <cell r="DG190">
            <v>11488500</v>
          </cell>
        </row>
        <row r="191">
          <cell r="A191" t="str">
            <v>None</v>
          </cell>
          <cell r="B191">
            <v>755000</v>
          </cell>
          <cell r="C191">
            <v>624050.84</v>
          </cell>
          <cell r="D191">
            <v>458867.87</v>
          </cell>
          <cell r="CZ191">
            <v>741593.87</v>
          </cell>
          <cell r="DG191">
            <v>755000</v>
          </cell>
        </row>
        <row r="192">
          <cell r="A192" t="str">
            <v>None</v>
          </cell>
          <cell r="B192">
            <v>312000</v>
          </cell>
          <cell r="C192">
            <v>1930.61</v>
          </cell>
          <cell r="D192">
            <v>228090.67</v>
          </cell>
          <cell r="CZ192">
            <v>318866</v>
          </cell>
          <cell r="DG192">
            <v>312000</v>
          </cell>
        </row>
        <row r="193">
          <cell r="A193" t="str">
            <v>None</v>
          </cell>
          <cell r="B193">
            <v>0</v>
          </cell>
          <cell r="C193">
            <v>0</v>
          </cell>
          <cell r="D193">
            <v>0</v>
          </cell>
          <cell r="CZ193">
            <v>0</v>
          </cell>
          <cell r="DG193">
            <v>0</v>
          </cell>
        </row>
        <row r="194">
          <cell r="A194" t="str">
            <v>None</v>
          </cell>
          <cell r="B194">
            <v>0</v>
          </cell>
          <cell r="C194">
            <v>0</v>
          </cell>
          <cell r="D194">
            <v>0</v>
          </cell>
          <cell r="CZ194">
            <v>0</v>
          </cell>
          <cell r="DG194">
            <v>0</v>
          </cell>
        </row>
        <row r="195">
          <cell r="A195" t="str">
            <v>None</v>
          </cell>
          <cell r="B195">
            <v>0</v>
          </cell>
          <cell r="C195">
            <v>0</v>
          </cell>
          <cell r="D195">
            <v>0</v>
          </cell>
          <cell r="CZ195">
            <v>0</v>
          </cell>
          <cell r="DG195">
            <v>0</v>
          </cell>
        </row>
        <row r="196">
          <cell r="A196" t="str">
            <v>None</v>
          </cell>
          <cell r="B196">
            <v>20000</v>
          </cell>
          <cell r="C196">
            <v>60322.73</v>
          </cell>
          <cell r="D196">
            <v>59421.760000000002</v>
          </cell>
          <cell r="CZ196">
            <v>60317.760000000002</v>
          </cell>
          <cell r="DG196">
            <v>20000</v>
          </cell>
        </row>
        <row r="197">
          <cell r="A197" t="str">
            <v>None</v>
          </cell>
          <cell r="B197">
            <v>195000</v>
          </cell>
          <cell r="C197">
            <v>212751.19999999998</v>
          </cell>
          <cell r="D197">
            <v>211341.18</v>
          </cell>
          <cell r="CZ197">
            <v>212753.18</v>
          </cell>
          <cell r="DG197">
            <v>195000</v>
          </cell>
        </row>
        <row r="198">
          <cell r="A198" t="str">
            <v>None</v>
          </cell>
          <cell r="B198">
            <v>0</v>
          </cell>
          <cell r="C198">
            <v>0</v>
          </cell>
          <cell r="D198">
            <v>0</v>
          </cell>
          <cell r="CZ198">
            <v>0</v>
          </cell>
          <cell r="DG198">
            <v>0</v>
          </cell>
        </row>
        <row r="199">
          <cell r="A199" t="str">
            <v>None</v>
          </cell>
          <cell r="B199">
            <v>0</v>
          </cell>
          <cell r="C199">
            <v>0</v>
          </cell>
          <cell r="D199">
            <v>0</v>
          </cell>
          <cell r="CZ199">
            <v>0</v>
          </cell>
          <cell r="DG199">
            <v>0</v>
          </cell>
        </row>
        <row r="200">
          <cell r="A200" t="str">
            <v>None</v>
          </cell>
          <cell r="B200">
            <v>195000</v>
          </cell>
          <cell r="C200">
            <v>2107.0300000000002</v>
          </cell>
          <cell r="D200">
            <v>0</v>
          </cell>
          <cell r="CZ200">
            <v>176815</v>
          </cell>
          <cell r="DG200">
            <v>195000</v>
          </cell>
        </row>
        <row r="201">
          <cell r="A201" t="str">
            <v>None</v>
          </cell>
          <cell r="B201">
            <v>200000</v>
          </cell>
          <cell r="C201">
            <v>0</v>
          </cell>
          <cell r="D201">
            <v>0</v>
          </cell>
          <cell r="CZ201">
            <v>180000</v>
          </cell>
          <cell r="DG201">
            <v>200000</v>
          </cell>
        </row>
        <row r="202">
          <cell r="A202" t="str">
            <v>None</v>
          </cell>
          <cell r="B202">
            <v>20000</v>
          </cell>
          <cell r="C202">
            <v>1335.72</v>
          </cell>
          <cell r="D202">
            <v>4021.98</v>
          </cell>
          <cell r="CZ202">
            <v>21546</v>
          </cell>
          <cell r="DG202">
            <v>20000</v>
          </cell>
        </row>
        <row r="203">
          <cell r="A203" t="str">
            <v>None</v>
          </cell>
          <cell r="B203">
            <v>19300</v>
          </cell>
          <cell r="C203">
            <v>0</v>
          </cell>
          <cell r="D203">
            <v>0</v>
          </cell>
          <cell r="CZ203">
            <v>19138</v>
          </cell>
          <cell r="DG203">
            <v>19300</v>
          </cell>
        </row>
        <row r="204">
          <cell r="A204" t="str">
            <v>None</v>
          </cell>
          <cell r="B204">
            <v>190000</v>
          </cell>
          <cell r="C204">
            <v>262182.26</v>
          </cell>
          <cell r="D204">
            <v>262182.26</v>
          </cell>
          <cell r="CZ204">
            <v>262174.26</v>
          </cell>
          <cell r="DG204">
            <v>190000</v>
          </cell>
        </row>
        <row r="205">
          <cell r="A205" t="str">
            <v>None</v>
          </cell>
          <cell r="B205">
            <v>20000</v>
          </cell>
          <cell r="C205">
            <v>0</v>
          </cell>
          <cell r="D205">
            <v>0</v>
          </cell>
          <cell r="CZ205">
            <v>0</v>
          </cell>
          <cell r="DG205">
            <v>20000</v>
          </cell>
        </row>
        <row r="206">
          <cell r="A206" t="str">
            <v>None</v>
          </cell>
          <cell r="B206">
            <v>20000</v>
          </cell>
          <cell r="C206">
            <v>63455.45</v>
          </cell>
          <cell r="D206">
            <v>62706.71</v>
          </cell>
          <cell r="CZ206">
            <v>63449.71</v>
          </cell>
          <cell r="DG206">
            <v>20000</v>
          </cell>
        </row>
        <row r="207">
          <cell r="A207" t="str">
            <v>None</v>
          </cell>
          <cell r="B207">
            <v>190000</v>
          </cell>
          <cell r="C207">
            <v>351180.71</v>
          </cell>
          <cell r="D207">
            <v>338307.81</v>
          </cell>
          <cell r="CZ207">
            <v>351182.81</v>
          </cell>
          <cell r="DG207">
            <v>190000</v>
          </cell>
        </row>
        <row r="208">
          <cell r="A208" t="str">
            <v>None</v>
          </cell>
          <cell r="B208">
            <v>190000</v>
          </cell>
          <cell r="C208">
            <v>23330.560000000001</v>
          </cell>
          <cell r="D208">
            <v>0</v>
          </cell>
          <cell r="CZ208">
            <v>183658</v>
          </cell>
          <cell r="DG208">
            <v>190000</v>
          </cell>
        </row>
        <row r="209">
          <cell r="A209" t="str">
            <v>None</v>
          </cell>
          <cell r="B209">
            <v>190000</v>
          </cell>
          <cell r="C209">
            <v>0</v>
          </cell>
          <cell r="D209">
            <v>0</v>
          </cell>
          <cell r="CZ209">
            <v>175000</v>
          </cell>
          <cell r="DG209">
            <v>190000</v>
          </cell>
        </row>
        <row r="210">
          <cell r="A210" t="str">
            <v>None</v>
          </cell>
          <cell r="B210">
            <v>48000</v>
          </cell>
          <cell r="C210">
            <v>6317.4</v>
          </cell>
          <cell r="D210">
            <v>17084.48</v>
          </cell>
          <cell r="CZ210">
            <v>47607</v>
          </cell>
          <cell r="DG210">
            <v>48000</v>
          </cell>
        </row>
        <row r="211">
          <cell r="A211" t="str">
            <v>None</v>
          </cell>
          <cell r="B211">
            <v>20000</v>
          </cell>
          <cell r="C211">
            <v>0</v>
          </cell>
          <cell r="D211">
            <v>0</v>
          </cell>
          <cell r="CZ211">
            <v>18827</v>
          </cell>
          <cell r="DG211">
            <v>20000</v>
          </cell>
        </row>
        <row r="212">
          <cell r="A212" t="str">
            <v>None</v>
          </cell>
          <cell r="B212">
            <v>400000</v>
          </cell>
          <cell r="C212">
            <v>116909.44</v>
          </cell>
          <cell r="D212">
            <v>197793.24</v>
          </cell>
          <cell r="CZ212">
            <v>485133</v>
          </cell>
          <cell r="DG212">
            <v>400000</v>
          </cell>
        </row>
        <row r="213">
          <cell r="A213" t="str">
            <v>None</v>
          </cell>
          <cell r="B213">
            <v>0</v>
          </cell>
          <cell r="C213">
            <v>0</v>
          </cell>
          <cell r="D213">
            <v>19846.27</v>
          </cell>
          <cell r="CZ213">
            <v>0</v>
          </cell>
          <cell r="DG213">
            <v>0</v>
          </cell>
        </row>
        <row r="214">
          <cell r="A214" t="str">
            <v>None</v>
          </cell>
          <cell r="B214">
            <v>170000</v>
          </cell>
          <cell r="C214">
            <v>211.3</v>
          </cell>
          <cell r="D214">
            <v>0</v>
          </cell>
          <cell r="CZ214">
            <v>150946</v>
          </cell>
          <cell r="DG214">
            <v>170000</v>
          </cell>
        </row>
        <row r="215">
          <cell r="A215" t="str">
            <v>None</v>
          </cell>
          <cell r="B215">
            <v>30000</v>
          </cell>
          <cell r="C215">
            <v>0</v>
          </cell>
          <cell r="D215">
            <v>9921.94</v>
          </cell>
          <cell r="CZ215">
            <v>24151</v>
          </cell>
          <cell r="DG215">
            <v>30000</v>
          </cell>
        </row>
        <row r="216">
          <cell r="A216" t="str">
            <v>None</v>
          </cell>
          <cell r="B216">
            <v>170000</v>
          </cell>
          <cell r="C216">
            <v>253.56</v>
          </cell>
          <cell r="D216">
            <v>0</v>
          </cell>
          <cell r="CZ216">
            <v>150000</v>
          </cell>
          <cell r="DG216">
            <v>170000</v>
          </cell>
        </row>
        <row r="217">
          <cell r="A217" t="str">
            <v>None</v>
          </cell>
          <cell r="B217">
            <v>30000</v>
          </cell>
          <cell r="C217">
            <v>0</v>
          </cell>
          <cell r="D217">
            <v>9921.94</v>
          </cell>
          <cell r="CZ217">
            <v>30379</v>
          </cell>
          <cell r="DG217">
            <v>30000</v>
          </cell>
        </row>
        <row r="218">
          <cell r="A218" t="str">
            <v>None</v>
          </cell>
          <cell r="B218">
            <v>50000</v>
          </cell>
          <cell r="C218">
            <v>217.76000000000002</v>
          </cell>
          <cell r="D218">
            <v>46272.3</v>
          </cell>
          <cell r="CZ218">
            <v>42214.3</v>
          </cell>
          <cell r="DG218">
            <v>50000</v>
          </cell>
        </row>
        <row r="219">
          <cell r="A219" t="str">
            <v>None</v>
          </cell>
          <cell r="B219">
            <v>171000</v>
          </cell>
          <cell r="C219">
            <v>0</v>
          </cell>
          <cell r="D219">
            <v>161476.56</v>
          </cell>
          <cell r="CZ219">
            <v>170000</v>
          </cell>
          <cell r="DG219">
            <v>171000</v>
          </cell>
        </row>
        <row r="220">
          <cell r="A220" t="str">
            <v>None</v>
          </cell>
          <cell r="B220">
            <v>45000</v>
          </cell>
          <cell r="C220">
            <v>0</v>
          </cell>
          <cell r="D220">
            <v>0</v>
          </cell>
          <cell r="CZ220">
            <v>0</v>
          </cell>
          <cell r="DG220">
            <v>45000</v>
          </cell>
        </row>
        <row r="221">
          <cell r="A221" t="str">
            <v>None</v>
          </cell>
          <cell r="B221">
            <v>46000</v>
          </cell>
          <cell r="C221">
            <v>0</v>
          </cell>
          <cell r="D221">
            <v>44100</v>
          </cell>
          <cell r="CZ221">
            <v>45000</v>
          </cell>
          <cell r="DG221">
            <v>46000</v>
          </cell>
        </row>
        <row r="222">
          <cell r="A222" t="str">
            <v>None</v>
          </cell>
          <cell r="B222">
            <v>200000</v>
          </cell>
          <cell r="C222">
            <v>0</v>
          </cell>
          <cell r="D222">
            <v>0</v>
          </cell>
          <cell r="CZ222">
            <v>199520</v>
          </cell>
          <cell r="DG222">
            <v>200000</v>
          </cell>
        </row>
        <row r="223">
          <cell r="A223" t="str">
            <v>None</v>
          </cell>
          <cell r="B223">
            <v>0</v>
          </cell>
          <cell r="C223">
            <v>0</v>
          </cell>
          <cell r="D223">
            <v>0</v>
          </cell>
          <cell r="CZ223">
            <v>0</v>
          </cell>
          <cell r="DG223">
            <v>0</v>
          </cell>
        </row>
        <row r="224">
          <cell r="A224" t="str">
            <v>None</v>
          </cell>
          <cell r="B224">
            <v>0</v>
          </cell>
          <cell r="C224">
            <v>0</v>
          </cell>
          <cell r="D224">
            <v>0</v>
          </cell>
          <cell r="CZ224">
            <v>0</v>
          </cell>
          <cell r="DG224">
            <v>0</v>
          </cell>
        </row>
        <row r="225">
          <cell r="A225" t="str">
            <v>None</v>
          </cell>
          <cell r="B225">
            <v>526400</v>
          </cell>
          <cell r="C225">
            <v>300548</v>
          </cell>
          <cell r="D225">
            <v>300548</v>
          </cell>
          <cell r="CZ225">
            <v>300547</v>
          </cell>
          <cell r="DG225">
            <v>526400</v>
          </cell>
        </row>
        <row r="226">
          <cell r="A226" t="str">
            <v>None</v>
          </cell>
          <cell r="B226">
            <v>0</v>
          </cell>
          <cell r="C226">
            <v>57152.66</v>
          </cell>
          <cell r="D226">
            <v>57152.66</v>
          </cell>
          <cell r="CZ226">
            <v>57152.66</v>
          </cell>
          <cell r="DG226">
            <v>0</v>
          </cell>
        </row>
        <row r="227">
          <cell r="A227" t="str">
            <v>None</v>
          </cell>
          <cell r="B227">
            <v>0</v>
          </cell>
          <cell r="C227">
            <v>11763.8</v>
          </cell>
          <cell r="D227">
            <v>11763.8</v>
          </cell>
          <cell r="CZ227">
            <v>11764.8</v>
          </cell>
          <cell r="DG227">
            <v>0</v>
          </cell>
        </row>
        <row r="228">
          <cell r="A228" t="str">
            <v>None</v>
          </cell>
          <cell r="B228">
            <v>0</v>
          </cell>
          <cell r="C228">
            <v>140261.72</v>
          </cell>
          <cell r="D228">
            <v>140261.72</v>
          </cell>
          <cell r="CZ228">
            <v>140264.72</v>
          </cell>
          <cell r="DG228">
            <v>0</v>
          </cell>
        </row>
        <row r="229">
          <cell r="A229" t="str">
            <v>None</v>
          </cell>
          <cell r="B229">
            <v>2917000</v>
          </cell>
          <cell r="C229">
            <v>1330007.98</v>
          </cell>
          <cell r="D229">
            <v>1330007.98</v>
          </cell>
          <cell r="CZ229">
            <v>1330011.98</v>
          </cell>
          <cell r="DG229">
            <v>2917000</v>
          </cell>
        </row>
        <row r="230">
          <cell r="A230" t="str">
            <v>None</v>
          </cell>
          <cell r="B230">
            <v>0</v>
          </cell>
          <cell r="C230">
            <v>0</v>
          </cell>
          <cell r="D230">
            <v>0</v>
          </cell>
          <cell r="CZ230">
            <v>0</v>
          </cell>
          <cell r="DG230">
            <v>0</v>
          </cell>
        </row>
        <row r="231">
          <cell r="A231" t="str">
            <v>None</v>
          </cell>
          <cell r="B231">
            <v>0</v>
          </cell>
          <cell r="C231">
            <v>0</v>
          </cell>
          <cell r="D231">
            <v>0</v>
          </cell>
          <cell r="CZ231">
            <v>0</v>
          </cell>
          <cell r="DG231">
            <v>0</v>
          </cell>
        </row>
        <row r="232">
          <cell r="A232" t="str">
            <v>None</v>
          </cell>
          <cell r="B232">
            <v>100000</v>
          </cell>
          <cell r="C232">
            <v>0</v>
          </cell>
          <cell r="D232">
            <v>0</v>
          </cell>
          <cell r="CZ232">
            <v>85000</v>
          </cell>
          <cell r="DG232">
            <v>100000</v>
          </cell>
        </row>
        <row r="233">
          <cell r="A233" t="str">
            <v>None</v>
          </cell>
          <cell r="B233">
            <v>20000</v>
          </cell>
          <cell r="C233">
            <v>0</v>
          </cell>
          <cell r="D233">
            <v>0</v>
          </cell>
          <cell r="CZ233">
            <v>19878</v>
          </cell>
          <cell r="DG233">
            <v>20000</v>
          </cell>
        </row>
        <row r="234">
          <cell r="A234" t="str">
            <v>None</v>
          </cell>
          <cell r="B234">
            <v>0</v>
          </cell>
          <cell r="C234">
            <v>71319.25</v>
          </cell>
          <cell r="D234">
            <v>71319.25</v>
          </cell>
          <cell r="CZ234">
            <v>71329.25</v>
          </cell>
          <cell r="DG234">
            <v>0</v>
          </cell>
        </row>
        <row r="235">
          <cell r="A235" t="str">
            <v>None</v>
          </cell>
          <cell r="B235">
            <v>0</v>
          </cell>
          <cell r="C235">
            <v>0</v>
          </cell>
          <cell r="D235">
            <v>0</v>
          </cell>
          <cell r="CZ235">
            <v>0</v>
          </cell>
          <cell r="DG235">
            <v>0</v>
          </cell>
        </row>
        <row r="236">
          <cell r="A236" t="str">
            <v>None</v>
          </cell>
          <cell r="B236">
            <v>300000</v>
          </cell>
          <cell r="C236">
            <v>105503.84</v>
          </cell>
          <cell r="D236">
            <v>53597.05</v>
          </cell>
          <cell r="CZ236">
            <v>346668.05</v>
          </cell>
          <cell r="DG236">
            <v>300000</v>
          </cell>
        </row>
        <row r="237">
          <cell r="A237" t="str">
            <v>None</v>
          </cell>
          <cell r="B237">
            <v>50000</v>
          </cell>
          <cell r="C237">
            <v>44876.37</v>
          </cell>
          <cell r="D237">
            <v>0</v>
          </cell>
          <cell r="CZ237">
            <v>61900</v>
          </cell>
          <cell r="DG237">
            <v>50000</v>
          </cell>
        </row>
        <row r="238">
          <cell r="A238" t="str">
            <v>None</v>
          </cell>
          <cell r="B238">
            <v>0</v>
          </cell>
          <cell r="C238">
            <v>0</v>
          </cell>
          <cell r="D238">
            <v>136209.88</v>
          </cell>
          <cell r="CZ238">
            <v>400000</v>
          </cell>
          <cell r="DG238">
            <v>0</v>
          </cell>
        </row>
        <row r="239">
          <cell r="A239" t="str">
            <v>None</v>
          </cell>
          <cell r="B239">
            <v>0</v>
          </cell>
          <cell r="C239">
            <v>0</v>
          </cell>
          <cell r="D239">
            <v>68104.759999999995</v>
          </cell>
          <cell r="CZ239">
            <v>0</v>
          </cell>
          <cell r="DG239">
            <v>0</v>
          </cell>
        </row>
        <row r="240">
          <cell r="A240" t="str">
            <v>None</v>
          </cell>
          <cell r="B240">
            <v>111900</v>
          </cell>
          <cell r="C240">
            <v>85290.49</v>
          </cell>
          <cell r="D240">
            <v>85290.49</v>
          </cell>
          <cell r="CZ240">
            <v>89120.49</v>
          </cell>
          <cell r="DG240">
            <v>111900</v>
          </cell>
        </row>
        <row r="241">
          <cell r="A241" t="str">
            <v>None</v>
          </cell>
          <cell r="B241">
            <v>0</v>
          </cell>
          <cell r="C241">
            <v>0</v>
          </cell>
          <cell r="D241">
            <v>0</v>
          </cell>
          <cell r="CZ241">
            <v>0</v>
          </cell>
          <cell r="DG241">
            <v>0</v>
          </cell>
        </row>
        <row r="242">
          <cell r="A242" t="str">
            <v>None</v>
          </cell>
          <cell r="B242">
            <v>2940000</v>
          </cell>
          <cell r="C242">
            <v>481998.18</v>
          </cell>
          <cell r="D242">
            <v>428667.82</v>
          </cell>
          <cell r="CZ242">
            <v>1950327.82</v>
          </cell>
          <cell r="DG242">
            <v>2940000</v>
          </cell>
        </row>
        <row r="243">
          <cell r="A243" t="str">
            <v>None</v>
          </cell>
          <cell r="B243">
            <v>2490000</v>
          </cell>
          <cell r="C243">
            <v>4387.9399999999996</v>
          </cell>
          <cell r="D243">
            <v>999600</v>
          </cell>
          <cell r="CZ243">
            <v>1209390</v>
          </cell>
          <cell r="DG243">
            <v>2490000</v>
          </cell>
        </row>
        <row r="244">
          <cell r="A244" t="str">
            <v>None</v>
          </cell>
          <cell r="B244">
            <v>0</v>
          </cell>
          <cell r="C244">
            <v>0</v>
          </cell>
          <cell r="D244">
            <v>0</v>
          </cell>
          <cell r="CZ244">
            <v>0</v>
          </cell>
          <cell r="DG244">
            <v>0</v>
          </cell>
        </row>
        <row r="245">
          <cell r="A245" t="str">
            <v>None</v>
          </cell>
          <cell r="B245">
            <v>160000</v>
          </cell>
          <cell r="C245">
            <v>0</v>
          </cell>
          <cell r="D245">
            <v>0</v>
          </cell>
          <cell r="CZ245">
            <v>150000</v>
          </cell>
          <cell r="DG245">
            <v>160000</v>
          </cell>
        </row>
        <row r="246">
          <cell r="A246" t="str">
            <v>None</v>
          </cell>
          <cell r="B246">
            <v>20000</v>
          </cell>
          <cell r="C246">
            <v>0</v>
          </cell>
          <cell r="D246">
            <v>0</v>
          </cell>
          <cell r="CZ246">
            <v>19781</v>
          </cell>
          <cell r="DG246">
            <v>20000</v>
          </cell>
        </row>
        <row r="247">
          <cell r="A247" t="str">
            <v>None</v>
          </cell>
          <cell r="B247">
            <v>0</v>
          </cell>
          <cell r="C247">
            <v>0</v>
          </cell>
          <cell r="D247">
            <v>173737</v>
          </cell>
          <cell r="CZ247">
            <v>0</v>
          </cell>
          <cell r="DG247">
            <v>0</v>
          </cell>
        </row>
        <row r="248">
          <cell r="A248" t="str">
            <v>None</v>
          </cell>
          <cell r="B248">
            <v>121000</v>
          </cell>
          <cell r="C248">
            <v>51152.159999999996</v>
          </cell>
          <cell r="D248">
            <v>118481.56</v>
          </cell>
          <cell r="CZ248">
            <v>50827.56</v>
          </cell>
          <cell r="DG248">
            <v>121000</v>
          </cell>
        </row>
        <row r="249">
          <cell r="A249" t="str">
            <v>None</v>
          </cell>
          <cell r="B249">
            <v>604000</v>
          </cell>
          <cell r="C249">
            <v>645.17999999999995</v>
          </cell>
          <cell r="D249">
            <v>94554.27</v>
          </cell>
          <cell r="CZ249">
            <v>568011</v>
          </cell>
          <cell r="DG249">
            <v>604000</v>
          </cell>
        </row>
        <row r="250">
          <cell r="A250" t="str">
            <v>None</v>
          </cell>
          <cell r="B250">
            <v>0</v>
          </cell>
          <cell r="C250">
            <v>607347.11</v>
          </cell>
          <cell r="D250">
            <v>607347.11</v>
          </cell>
          <cell r="CZ250">
            <v>607374.11</v>
          </cell>
          <cell r="DG250">
            <v>0</v>
          </cell>
        </row>
        <row r="251">
          <cell r="A251" t="str">
            <v>None</v>
          </cell>
          <cell r="B251">
            <v>36262</v>
          </cell>
          <cell r="C251">
            <v>22840.899999999998</v>
          </cell>
          <cell r="D251">
            <v>22273.39</v>
          </cell>
          <cell r="CZ251">
            <v>22702.39</v>
          </cell>
          <cell r="DG251">
            <v>36262</v>
          </cell>
        </row>
        <row r="252">
          <cell r="A252" t="str">
            <v>None</v>
          </cell>
          <cell r="B252">
            <v>0</v>
          </cell>
          <cell r="C252">
            <v>0</v>
          </cell>
          <cell r="D252">
            <v>69494.679999999993</v>
          </cell>
          <cell r="CZ252">
            <v>0</v>
          </cell>
          <cell r="DG252">
            <v>0</v>
          </cell>
        </row>
        <row r="253">
          <cell r="A253" t="str">
            <v>None</v>
          </cell>
          <cell r="B253">
            <v>130000</v>
          </cell>
          <cell r="C253">
            <v>119239.85</v>
          </cell>
          <cell r="D253">
            <v>119239.85</v>
          </cell>
          <cell r="CZ253">
            <v>119236.85</v>
          </cell>
          <cell r="DG253">
            <v>130000</v>
          </cell>
        </row>
        <row r="254">
          <cell r="A254" t="str">
            <v>None</v>
          </cell>
          <cell r="B254">
            <v>20000</v>
          </cell>
          <cell r="C254">
            <v>5348.03</v>
          </cell>
          <cell r="D254">
            <v>5348.03</v>
          </cell>
          <cell r="CZ254">
            <v>5349.03</v>
          </cell>
          <cell r="DG254">
            <v>20000</v>
          </cell>
        </row>
        <row r="255">
          <cell r="A255" t="str">
            <v>None</v>
          </cell>
          <cell r="B255">
            <v>190000</v>
          </cell>
          <cell r="C255">
            <v>0</v>
          </cell>
          <cell r="D255">
            <v>0</v>
          </cell>
          <cell r="CZ255">
            <v>175000</v>
          </cell>
          <cell r="DG255">
            <v>190000</v>
          </cell>
        </row>
        <row r="256">
          <cell r="A256" t="str">
            <v>None</v>
          </cell>
          <cell r="B256">
            <v>20000</v>
          </cell>
          <cell r="C256">
            <v>0</v>
          </cell>
          <cell r="D256">
            <v>4021.98</v>
          </cell>
          <cell r="CZ256">
            <v>16101</v>
          </cell>
          <cell r="DG256">
            <v>20000</v>
          </cell>
        </row>
        <row r="257">
          <cell r="A257" t="str">
            <v>None</v>
          </cell>
          <cell r="B257">
            <v>40000</v>
          </cell>
          <cell r="C257">
            <v>9829.9</v>
          </cell>
          <cell r="D257">
            <v>9046.16</v>
          </cell>
          <cell r="CZ257">
            <v>40333</v>
          </cell>
          <cell r="DG257">
            <v>40000</v>
          </cell>
        </row>
        <row r="258">
          <cell r="A258" t="str">
            <v>None</v>
          </cell>
          <cell r="B258">
            <v>110000</v>
          </cell>
          <cell r="C258">
            <v>91140.95</v>
          </cell>
          <cell r="D258">
            <v>49867.99</v>
          </cell>
          <cell r="CZ258">
            <v>194426</v>
          </cell>
          <cell r="DG258">
            <v>110000</v>
          </cell>
        </row>
        <row r="259">
          <cell r="A259" t="str">
            <v>None</v>
          </cell>
          <cell r="B259">
            <v>60000</v>
          </cell>
          <cell r="C259">
            <v>0</v>
          </cell>
          <cell r="D259">
            <v>0</v>
          </cell>
          <cell r="CZ259">
            <v>60000</v>
          </cell>
          <cell r="DG259">
            <v>60000</v>
          </cell>
        </row>
        <row r="260">
          <cell r="A260" t="str">
            <v>None</v>
          </cell>
          <cell r="B260">
            <v>48000</v>
          </cell>
          <cell r="C260">
            <v>9794.06</v>
          </cell>
          <cell r="D260">
            <v>9230.35</v>
          </cell>
          <cell r="CZ260">
            <v>48649</v>
          </cell>
          <cell r="DG260">
            <v>48000</v>
          </cell>
        </row>
        <row r="261">
          <cell r="A261" t="str">
            <v>None</v>
          </cell>
          <cell r="B261">
            <v>140000</v>
          </cell>
          <cell r="C261">
            <v>71233.2</v>
          </cell>
          <cell r="D261">
            <v>19850.689999999999</v>
          </cell>
          <cell r="CZ261">
            <v>210113</v>
          </cell>
          <cell r="DG261">
            <v>140000</v>
          </cell>
        </row>
        <row r="262">
          <cell r="A262" t="str">
            <v>None</v>
          </cell>
          <cell r="B262">
            <v>0</v>
          </cell>
          <cell r="C262">
            <v>237.36</v>
          </cell>
          <cell r="D262">
            <v>237.36</v>
          </cell>
          <cell r="CZ262">
            <v>230.36</v>
          </cell>
          <cell r="DG262">
            <v>0</v>
          </cell>
        </row>
        <row r="263">
          <cell r="A263" t="str">
            <v>None</v>
          </cell>
          <cell r="B263">
            <v>0</v>
          </cell>
          <cell r="C263">
            <v>260134.22</v>
          </cell>
          <cell r="D263">
            <v>260134.22</v>
          </cell>
          <cell r="CZ263">
            <v>260134.22</v>
          </cell>
          <cell r="DG263">
            <v>0</v>
          </cell>
        </row>
        <row r="264">
          <cell r="A264" t="str">
            <v>None</v>
          </cell>
          <cell r="B264">
            <v>0</v>
          </cell>
          <cell r="C264">
            <v>80105.31</v>
          </cell>
          <cell r="D264">
            <v>80105.31</v>
          </cell>
          <cell r="CZ264">
            <v>80108.31</v>
          </cell>
          <cell r="DG264">
            <v>0</v>
          </cell>
        </row>
        <row r="265">
          <cell r="A265" t="str">
            <v>None</v>
          </cell>
          <cell r="B265">
            <v>15000</v>
          </cell>
          <cell r="C265">
            <v>16466.55</v>
          </cell>
          <cell r="D265">
            <v>16466.55</v>
          </cell>
          <cell r="CZ265">
            <v>16467.55</v>
          </cell>
          <cell r="DG265">
            <v>15000</v>
          </cell>
        </row>
        <row r="266">
          <cell r="A266" t="str">
            <v>None</v>
          </cell>
          <cell r="B266">
            <v>100000</v>
          </cell>
          <cell r="C266">
            <v>5900.8</v>
          </cell>
          <cell r="D266">
            <v>5900.8</v>
          </cell>
          <cell r="CZ266">
            <v>5901.8</v>
          </cell>
          <cell r="DG266">
            <v>100000</v>
          </cell>
        </row>
        <row r="267">
          <cell r="A267" t="str">
            <v>None</v>
          </cell>
          <cell r="B267">
            <v>15000</v>
          </cell>
          <cell r="C267">
            <v>0</v>
          </cell>
          <cell r="D267">
            <v>0</v>
          </cell>
          <cell r="CZ267">
            <v>14356</v>
          </cell>
          <cell r="DG267">
            <v>15000</v>
          </cell>
        </row>
        <row r="268">
          <cell r="A268" t="str">
            <v>None</v>
          </cell>
          <cell r="B268">
            <v>80000</v>
          </cell>
          <cell r="C268">
            <v>0</v>
          </cell>
          <cell r="D268">
            <v>0</v>
          </cell>
          <cell r="CZ268">
            <v>77170</v>
          </cell>
          <cell r="DG268">
            <v>80000</v>
          </cell>
        </row>
        <row r="269">
          <cell r="A269" t="str">
            <v>None</v>
          </cell>
          <cell r="B269">
            <v>80000</v>
          </cell>
          <cell r="C269">
            <v>0</v>
          </cell>
          <cell r="D269">
            <v>0</v>
          </cell>
          <cell r="CZ269">
            <v>70886</v>
          </cell>
          <cell r="DG269">
            <v>80000</v>
          </cell>
        </row>
        <row r="270">
          <cell r="A270" t="str">
            <v>None</v>
          </cell>
          <cell r="B270">
            <v>80000</v>
          </cell>
          <cell r="C270">
            <v>0</v>
          </cell>
          <cell r="D270">
            <v>0</v>
          </cell>
          <cell r="CZ270">
            <v>76000</v>
          </cell>
          <cell r="DG270">
            <v>80000</v>
          </cell>
        </row>
        <row r="271">
          <cell r="A271" t="str">
            <v>None</v>
          </cell>
          <cell r="B271">
            <v>15000</v>
          </cell>
          <cell r="C271">
            <v>0</v>
          </cell>
          <cell r="D271">
            <v>0</v>
          </cell>
          <cell r="CZ271">
            <v>15184</v>
          </cell>
          <cell r="DG271">
            <v>15000</v>
          </cell>
        </row>
        <row r="272">
          <cell r="A272" t="str">
            <v>None</v>
          </cell>
          <cell r="B272">
            <v>15000</v>
          </cell>
          <cell r="C272">
            <v>0</v>
          </cell>
          <cell r="D272">
            <v>0</v>
          </cell>
          <cell r="CZ272">
            <v>14893</v>
          </cell>
          <cell r="DG272">
            <v>15000</v>
          </cell>
        </row>
        <row r="273">
          <cell r="A273" t="str">
            <v>None</v>
          </cell>
          <cell r="B273">
            <v>1428000</v>
          </cell>
          <cell r="C273">
            <v>1437532.9300000002</v>
          </cell>
          <cell r="D273">
            <v>1211811.56</v>
          </cell>
          <cell r="CZ273">
            <v>1437222.56</v>
          </cell>
          <cell r="DG273">
            <v>1428000</v>
          </cell>
        </row>
        <row r="274">
          <cell r="A274" t="str">
            <v>None</v>
          </cell>
          <cell r="B274">
            <v>209000</v>
          </cell>
          <cell r="C274">
            <v>206485.13999999998</v>
          </cell>
          <cell r="D274">
            <v>173638.05</v>
          </cell>
          <cell r="CZ274">
            <v>206485.05</v>
          </cell>
          <cell r="DG274">
            <v>209000</v>
          </cell>
        </row>
        <row r="275">
          <cell r="A275" t="str">
            <v>None</v>
          </cell>
          <cell r="B275">
            <v>116000</v>
          </cell>
          <cell r="C275">
            <v>0</v>
          </cell>
          <cell r="D275">
            <v>0</v>
          </cell>
          <cell r="CZ275">
            <v>112095</v>
          </cell>
          <cell r="DG275">
            <v>116000</v>
          </cell>
        </row>
        <row r="276">
          <cell r="A276" t="str">
            <v>None</v>
          </cell>
          <cell r="B276">
            <v>0</v>
          </cell>
          <cell r="C276">
            <v>252467.33</v>
          </cell>
          <cell r="D276">
            <v>252467.33</v>
          </cell>
          <cell r="CZ276">
            <v>252463.33</v>
          </cell>
          <cell r="DG276">
            <v>0</v>
          </cell>
        </row>
        <row r="277">
          <cell r="A277" t="str">
            <v>None</v>
          </cell>
          <cell r="B277">
            <v>0</v>
          </cell>
          <cell r="C277">
            <v>1129902.55</v>
          </cell>
          <cell r="D277">
            <v>1129902.55</v>
          </cell>
          <cell r="CZ277">
            <v>1129906.55</v>
          </cell>
          <cell r="DG277">
            <v>0</v>
          </cell>
        </row>
        <row r="278">
          <cell r="A278" t="str">
            <v>None</v>
          </cell>
          <cell r="B278">
            <v>0</v>
          </cell>
          <cell r="C278">
            <v>223620.96</v>
          </cell>
          <cell r="D278">
            <v>223620.96</v>
          </cell>
          <cell r="CZ278">
            <v>223619.96</v>
          </cell>
          <cell r="DG278">
            <v>0</v>
          </cell>
        </row>
        <row r="279">
          <cell r="A279" t="str">
            <v>None</v>
          </cell>
          <cell r="B279">
            <v>0</v>
          </cell>
          <cell r="C279">
            <v>0</v>
          </cell>
          <cell r="D279">
            <v>0</v>
          </cell>
          <cell r="CZ279">
            <v>0</v>
          </cell>
          <cell r="DG279">
            <v>0</v>
          </cell>
        </row>
        <row r="280">
          <cell r="A280" t="str">
            <v>None</v>
          </cell>
          <cell r="B280">
            <v>0</v>
          </cell>
          <cell r="C280">
            <v>0</v>
          </cell>
          <cell r="D280">
            <v>0</v>
          </cell>
          <cell r="CZ280">
            <v>0</v>
          </cell>
          <cell r="DG280">
            <v>0</v>
          </cell>
        </row>
        <row r="281">
          <cell r="A281" t="str">
            <v>None</v>
          </cell>
          <cell r="B281">
            <v>0</v>
          </cell>
          <cell r="C281">
            <v>0</v>
          </cell>
          <cell r="D281">
            <v>0</v>
          </cell>
          <cell r="CZ281">
            <v>0</v>
          </cell>
          <cell r="DG281">
            <v>0</v>
          </cell>
        </row>
        <row r="282">
          <cell r="A282" t="str">
            <v>None</v>
          </cell>
          <cell r="B282">
            <v>0</v>
          </cell>
          <cell r="C282">
            <v>0</v>
          </cell>
          <cell r="D282">
            <v>0</v>
          </cell>
          <cell r="CZ282">
            <v>0</v>
          </cell>
          <cell r="DG282">
            <v>0</v>
          </cell>
        </row>
        <row r="283">
          <cell r="A283" t="str">
            <v>None</v>
          </cell>
          <cell r="B283">
            <v>0</v>
          </cell>
          <cell r="C283">
            <v>0</v>
          </cell>
          <cell r="D283">
            <v>0</v>
          </cell>
          <cell r="CZ283">
            <v>0</v>
          </cell>
          <cell r="DG283">
            <v>0</v>
          </cell>
        </row>
        <row r="284">
          <cell r="A284" t="str">
            <v>None</v>
          </cell>
          <cell r="B284">
            <v>302000</v>
          </cell>
          <cell r="C284">
            <v>87402.36</v>
          </cell>
          <cell r="D284">
            <v>87424.55</v>
          </cell>
          <cell r="CZ284">
            <v>293653.38</v>
          </cell>
          <cell r="DG284">
            <v>302000</v>
          </cell>
        </row>
        <row r="285">
          <cell r="A285" t="str">
            <v>None</v>
          </cell>
          <cell r="B285">
            <v>80000</v>
          </cell>
          <cell r="C285">
            <v>20913.03</v>
          </cell>
          <cell r="D285">
            <v>20913.03</v>
          </cell>
          <cell r="CZ285">
            <v>20914.03</v>
          </cell>
          <cell r="DG285">
            <v>80000</v>
          </cell>
        </row>
        <row r="286">
          <cell r="A286" t="str">
            <v>None</v>
          </cell>
          <cell r="B286">
            <v>155000</v>
          </cell>
          <cell r="C286">
            <v>5530.96</v>
          </cell>
          <cell r="D286">
            <v>0</v>
          </cell>
          <cell r="CZ286">
            <v>133576</v>
          </cell>
          <cell r="DG286">
            <v>155000</v>
          </cell>
        </row>
        <row r="287">
          <cell r="A287" t="str">
            <v>None</v>
          </cell>
          <cell r="B287">
            <v>0</v>
          </cell>
          <cell r="C287">
            <v>135293.49</v>
          </cell>
          <cell r="D287">
            <v>135293.49</v>
          </cell>
          <cell r="CZ287">
            <v>135289.49</v>
          </cell>
          <cell r="DG287">
            <v>0</v>
          </cell>
        </row>
        <row r="288">
          <cell r="A288" t="str">
            <v>None</v>
          </cell>
          <cell r="B288">
            <v>190000</v>
          </cell>
          <cell r="C288">
            <v>131031.6</v>
          </cell>
          <cell r="D288">
            <v>129942.74</v>
          </cell>
          <cell r="CZ288">
            <v>131024.74</v>
          </cell>
          <cell r="DG288">
            <v>190000</v>
          </cell>
        </row>
        <row r="289">
          <cell r="A289" t="str">
            <v>None</v>
          </cell>
          <cell r="B289">
            <v>100000</v>
          </cell>
          <cell r="C289">
            <v>338.08</v>
          </cell>
          <cell r="D289">
            <v>0</v>
          </cell>
          <cell r="CZ289">
            <v>97743</v>
          </cell>
          <cell r="DG289">
            <v>100000</v>
          </cell>
        </row>
        <row r="290">
          <cell r="A290" t="str">
            <v>None</v>
          </cell>
          <cell r="B290">
            <v>100000</v>
          </cell>
          <cell r="C290">
            <v>0</v>
          </cell>
          <cell r="D290">
            <v>0</v>
          </cell>
          <cell r="CZ290">
            <v>90000</v>
          </cell>
          <cell r="DG290">
            <v>100000</v>
          </cell>
        </row>
        <row r="291">
          <cell r="A291" t="str">
            <v>None</v>
          </cell>
          <cell r="B291">
            <v>150000</v>
          </cell>
          <cell r="C291">
            <v>101171.62999999999</v>
          </cell>
          <cell r="D291">
            <v>99977.93</v>
          </cell>
          <cell r="CZ291">
            <v>101169.93</v>
          </cell>
          <cell r="DG291">
            <v>150000</v>
          </cell>
        </row>
        <row r="292">
          <cell r="A292" t="str">
            <v>None</v>
          </cell>
          <cell r="B292">
            <v>323000</v>
          </cell>
          <cell r="C292">
            <v>19646.739999999998</v>
          </cell>
          <cell r="D292">
            <v>159805.91999999998</v>
          </cell>
          <cell r="CZ292">
            <v>324129.91999999998</v>
          </cell>
          <cell r="DG292">
            <v>323000</v>
          </cell>
        </row>
        <row r="293">
          <cell r="A293" t="str">
            <v>None</v>
          </cell>
          <cell r="B293">
            <v>230000</v>
          </cell>
          <cell r="C293">
            <v>30691.040000000001</v>
          </cell>
          <cell r="D293">
            <v>25517.050000000003</v>
          </cell>
          <cell r="CZ293">
            <v>183400.63</v>
          </cell>
          <cell r="DG293">
            <v>230000</v>
          </cell>
        </row>
        <row r="294">
          <cell r="A294" t="str">
            <v>WRK_RING</v>
          </cell>
          <cell r="B294">
            <v>1235000</v>
          </cell>
          <cell r="C294">
            <v>1972709.22</v>
          </cell>
          <cell r="D294">
            <v>2252921.29</v>
          </cell>
          <cell r="CZ294">
            <v>81961077.670000002</v>
          </cell>
          <cell r="DG294">
            <v>1235000</v>
          </cell>
        </row>
        <row r="295">
          <cell r="A295" t="str">
            <v>None</v>
          </cell>
          <cell r="B295">
            <v>901000</v>
          </cell>
          <cell r="C295">
            <v>105791.85999999999</v>
          </cell>
          <cell r="D295">
            <v>339133.85</v>
          </cell>
          <cell r="CZ295">
            <v>1004757.76</v>
          </cell>
          <cell r="DG295">
            <v>901000</v>
          </cell>
        </row>
        <row r="296">
          <cell r="A296" t="str">
            <v>None</v>
          </cell>
          <cell r="B296">
            <v>1056000</v>
          </cell>
          <cell r="C296">
            <v>0</v>
          </cell>
          <cell r="D296">
            <v>197755.28</v>
          </cell>
          <cell r="CZ296">
            <v>0</v>
          </cell>
          <cell r="DG296">
            <v>1056000</v>
          </cell>
        </row>
        <row r="297">
          <cell r="A297" t="str">
            <v>None</v>
          </cell>
          <cell r="B297">
            <v>225000</v>
          </cell>
          <cell r="C297">
            <v>67952.53</v>
          </cell>
          <cell r="D297">
            <v>64896.189999999995</v>
          </cell>
          <cell r="CZ297">
            <v>215597.34</v>
          </cell>
          <cell r="DG297">
            <v>225000</v>
          </cell>
        </row>
        <row r="298">
          <cell r="A298" t="str">
            <v>None</v>
          </cell>
          <cell r="B298">
            <v>280000</v>
          </cell>
          <cell r="C298">
            <v>42271.23</v>
          </cell>
          <cell r="D298">
            <v>100190.02</v>
          </cell>
          <cell r="CZ298">
            <v>224844.58</v>
          </cell>
          <cell r="DG298">
            <v>280000</v>
          </cell>
        </row>
        <row r="299">
          <cell r="A299" t="str">
            <v>None</v>
          </cell>
          <cell r="B299">
            <v>269500</v>
          </cell>
          <cell r="C299">
            <v>0</v>
          </cell>
          <cell r="D299">
            <v>0</v>
          </cell>
          <cell r="CZ299">
            <v>0</v>
          </cell>
          <cell r="DG299">
            <v>269500</v>
          </cell>
        </row>
        <row r="300">
          <cell r="A300" t="str">
            <v>None</v>
          </cell>
          <cell r="B300">
            <v>0</v>
          </cell>
          <cell r="C300">
            <v>0</v>
          </cell>
          <cell r="D300">
            <v>0</v>
          </cell>
          <cell r="CZ300">
            <v>90000</v>
          </cell>
          <cell r="DG300">
            <v>0</v>
          </cell>
        </row>
        <row r="301">
          <cell r="A301" t="str">
            <v>None</v>
          </cell>
          <cell r="B301">
            <v>0</v>
          </cell>
          <cell r="C301">
            <v>6101.15</v>
          </cell>
          <cell r="D301">
            <v>6101.15</v>
          </cell>
          <cell r="CZ301">
            <v>6100.15</v>
          </cell>
          <cell r="DG301">
            <v>0</v>
          </cell>
        </row>
        <row r="302">
          <cell r="A302" t="str">
            <v>None</v>
          </cell>
          <cell r="B302">
            <v>0</v>
          </cell>
          <cell r="C302">
            <v>1616706.02</v>
          </cell>
          <cell r="D302">
            <v>1616706.02</v>
          </cell>
          <cell r="CZ302">
            <v>1616710.02</v>
          </cell>
          <cell r="DG302">
            <v>0</v>
          </cell>
        </row>
        <row r="303">
          <cell r="A303" t="str">
            <v>None</v>
          </cell>
          <cell r="B303">
            <v>0</v>
          </cell>
          <cell r="C303">
            <v>0</v>
          </cell>
          <cell r="D303">
            <v>0</v>
          </cell>
          <cell r="CZ303">
            <v>0</v>
          </cell>
          <cell r="DG303">
            <v>0</v>
          </cell>
        </row>
        <row r="304">
          <cell r="A304" t="str">
            <v>None</v>
          </cell>
          <cell r="B304">
            <v>4900000</v>
          </cell>
          <cell r="C304">
            <v>4772822.2699999996</v>
          </cell>
          <cell r="D304">
            <v>4772822.2699999996</v>
          </cell>
          <cell r="CZ304">
            <v>4772853.2699999996</v>
          </cell>
          <cell r="DG304">
            <v>4900000</v>
          </cell>
        </row>
        <row r="305">
          <cell r="A305" t="str">
            <v>None</v>
          </cell>
          <cell r="B305">
            <v>35000</v>
          </cell>
          <cell r="C305">
            <v>52010.96</v>
          </cell>
          <cell r="D305">
            <v>52010.96</v>
          </cell>
          <cell r="CZ305">
            <v>52011.96</v>
          </cell>
          <cell r="DG305">
            <v>35000</v>
          </cell>
        </row>
        <row r="306">
          <cell r="A306" t="str">
            <v>None</v>
          </cell>
          <cell r="B306">
            <v>0</v>
          </cell>
          <cell r="C306">
            <v>0</v>
          </cell>
          <cell r="D306">
            <v>0</v>
          </cell>
          <cell r="CZ306">
            <v>0</v>
          </cell>
          <cell r="DG306">
            <v>0</v>
          </cell>
        </row>
        <row r="307">
          <cell r="A307" t="str">
            <v>None</v>
          </cell>
          <cell r="B307">
            <v>2681000</v>
          </cell>
          <cell r="C307">
            <v>887327.58</v>
          </cell>
          <cell r="D307">
            <v>1240963.5899999999</v>
          </cell>
          <cell r="CZ307">
            <v>1786593.08</v>
          </cell>
          <cell r="DG307">
            <v>2681000</v>
          </cell>
        </row>
        <row r="308">
          <cell r="A308" t="str">
            <v>None</v>
          </cell>
          <cell r="B308">
            <v>420000</v>
          </cell>
          <cell r="C308">
            <v>0</v>
          </cell>
          <cell r="D308">
            <v>0</v>
          </cell>
          <cell r="CZ308">
            <v>400000</v>
          </cell>
          <cell r="DG308">
            <v>420000</v>
          </cell>
        </row>
        <row r="309">
          <cell r="A309" t="str">
            <v>None</v>
          </cell>
          <cell r="B309">
            <v>25000</v>
          </cell>
          <cell r="C309">
            <v>22092.530000000002</v>
          </cell>
          <cell r="D309">
            <v>21519.81</v>
          </cell>
          <cell r="CZ309">
            <v>22084.81</v>
          </cell>
          <cell r="DG309">
            <v>25000</v>
          </cell>
        </row>
        <row r="310">
          <cell r="A310" t="str">
            <v>None</v>
          </cell>
          <cell r="B310">
            <v>234000</v>
          </cell>
          <cell r="C310">
            <v>0</v>
          </cell>
          <cell r="D310">
            <v>8871.92</v>
          </cell>
          <cell r="CZ310">
            <v>0</v>
          </cell>
          <cell r="DG310">
            <v>234000</v>
          </cell>
        </row>
        <row r="311">
          <cell r="A311" t="str">
            <v>None</v>
          </cell>
          <cell r="B311">
            <v>0</v>
          </cell>
          <cell r="C311">
            <v>0</v>
          </cell>
          <cell r="D311">
            <v>0</v>
          </cell>
          <cell r="CZ311">
            <v>20126</v>
          </cell>
          <cell r="DG311">
            <v>0</v>
          </cell>
        </row>
        <row r="312">
          <cell r="A312" t="str">
            <v>None</v>
          </cell>
          <cell r="B312">
            <v>0</v>
          </cell>
          <cell r="C312">
            <v>2085958.57</v>
          </cell>
          <cell r="D312">
            <v>2085958.57</v>
          </cell>
          <cell r="CZ312">
            <v>2085987.57</v>
          </cell>
          <cell r="DG312">
            <v>0</v>
          </cell>
        </row>
        <row r="313">
          <cell r="A313" t="str">
            <v>None</v>
          </cell>
          <cell r="B313">
            <v>0</v>
          </cell>
          <cell r="C313">
            <v>0</v>
          </cell>
          <cell r="D313">
            <v>0</v>
          </cell>
          <cell r="CZ313">
            <v>0</v>
          </cell>
          <cell r="DG313">
            <v>0</v>
          </cell>
        </row>
        <row r="314">
          <cell r="A314" t="str">
            <v>None</v>
          </cell>
          <cell r="B314">
            <v>4400000</v>
          </cell>
          <cell r="C314">
            <v>4577349.6399999997</v>
          </cell>
          <cell r="D314">
            <v>4577349.6399999997</v>
          </cell>
          <cell r="CZ314">
            <v>4577394.6399999997</v>
          </cell>
          <cell r="DG314">
            <v>4400000</v>
          </cell>
        </row>
        <row r="315">
          <cell r="A315" t="str">
            <v>None</v>
          </cell>
          <cell r="B315">
            <v>35000</v>
          </cell>
          <cell r="C315">
            <v>26620.74</v>
          </cell>
          <cell r="D315">
            <v>26620.74</v>
          </cell>
          <cell r="CZ315">
            <v>26623.74</v>
          </cell>
          <cell r="DG315">
            <v>35000</v>
          </cell>
        </row>
        <row r="316">
          <cell r="A316" t="str">
            <v>None</v>
          </cell>
          <cell r="B316">
            <v>0</v>
          </cell>
          <cell r="C316">
            <v>0</v>
          </cell>
          <cell r="D316">
            <v>0</v>
          </cell>
          <cell r="CZ316">
            <v>0</v>
          </cell>
          <cell r="DG316">
            <v>0</v>
          </cell>
        </row>
        <row r="317">
          <cell r="A317" t="str">
            <v>None</v>
          </cell>
          <cell r="B317">
            <v>0</v>
          </cell>
          <cell r="C317">
            <v>0</v>
          </cell>
          <cell r="D317">
            <v>0</v>
          </cell>
          <cell r="CZ317">
            <v>0</v>
          </cell>
          <cell r="DG317">
            <v>0</v>
          </cell>
        </row>
        <row r="318">
          <cell r="A318" t="str">
            <v>None</v>
          </cell>
          <cell r="B318">
            <v>3294000</v>
          </cell>
          <cell r="C318">
            <v>837451.14</v>
          </cell>
          <cell r="D318">
            <v>1192639.8399999999</v>
          </cell>
          <cell r="CZ318">
            <v>1762892.72</v>
          </cell>
          <cell r="DG318">
            <v>3294000</v>
          </cell>
        </row>
        <row r="319">
          <cell r="A319" t="str">
            <v>None</v>
          </cell>
          <cell r="B319">
            <v>450000</v>
          </cell>
          <cell r="C319">
            <v>0</v>
          </cell>
          <cell r="D319">
            <v>0</v>
          </cell>
          <cell r="CZ319">
            <v>403000</v>
          </cell>
          <cell r="DG319">
            <v>450000</v>
          </cell>
        </row>
        <row r="320">
          <cell r="A320" t="str">
            <v>None</v>
          </cell>
          <cell r="B320">
            <v>100000</v>
          </cell>
          <cell r="C320">
            <v>0</v>
          </cell>
          <cell r="D320">
            <v>26959.01</v>
          </cell>
          <cell r="CZ320">
            <v>74183</v>
          </cell>
          <cell r="DG320">
            <v>100000</v>
          </cell>
        </row>
        <row r="321">
          <cell r="A321" t="str">
            <v>None</v>
          </cell>
          <cell r="B321">
            <v>200000</v>
          </cell>
          <cell r="C321">
            <v>0</v>
          </cell>
          <cell r="D321">
            <v>0</v>
          </cell>
          <cell r="CZ321">
            <v>196458</v>
          </cell>
          <cell r="DG321">
            <v>200000</v>
          </cell>
        </row>
        <row r="322">
          <cell r="A322" t="str">
            <v>None</v>
          </cell>
          <cell r="B322">
            <v>150000</v>
          </cell>
          <cell r="C322">
            <v>0</v>
          </cell>
          <cell r="D322">
            <v>99887.4</v>
          </cell>
          <cell r="CZ322">
            <v>128668</v>
          </cell>
          <cell r="DG322">
            <v>150000</v>
          </cell>
        </row>
        <row r="323">
          <cell r="A323" t="str">
            <v>None</v>
          </cell>
          <cell r="B323">
            <v>0</v>
          </cell>
          <cell r="C323">
            <v>1929827.92</v>
          </cell>
          <cell r="D323">
            <v>1929827.92</v>
          </cell>
          <cell r="CZ323">
            <v>1929806.92</v>
          </cell>
          <cell r="DG323">
            <v>0</v>
          </cell>
        </row>
        <row r="324">
          <cell r="A324" t="str">
            <v>None</v>
          </cell>
          <cell r="B324">
            <v>0</v>
          </cell>
          <cell r="C324">
            <v>0</v>
          </cell>
          <cell r="D324">
            <v>0</v>
          </cell>
          <cell r="CZ324">
            <v>0</v>
          </cell>
          <cell r="DG324">
            <v>0</v>
          </cell>
        </row>
        <row r="325">
          <cell r="A325" t="str">
            <v>None</v>
          </cell>
          <cell r="B325">
            <v>799000</v>
          </cell>
          <cell r="C325">
            <v>911464.02</v>
          </cell>
          <cell r="D325">
            <v>811969.79</v>
          </cell>
          <cell r="CZ325">
            <v>1816610.48</v>
          </cell>
          <cell r="DG325">
            <v>799000</v>
          </cell>
        </row>
        <row r="326">
          <cell r="A326" t="str">
            <v>None</v>
          </cell>
          <cell r="B326">
            <v>1015000</v>
          </cell>
          <cell r="C326">
            <v>0</v>
          </cell>
          <cell r="D326">
            <v>208350.43</v>
          </cell>
          <cell r="CZ326">
            <v>0</v>
          </cell>
          <cell r="DG326">
            <v>1015000</v>
          </cell>
        </row>
        <row r="327">
          <cell r="A327" t="str">
            <v>None</v>
          </cell>
          <cell r="B327">
            <v>450000</v>
          </cell>
          <cell r="C327">
            <v>0</v>
          </cell>
          <cell r="D327">
            <v>0</v>
          </cell>
          <cell r="CZ327">
            <v>403000</v>
          </cell>
          <cell r="DG327">
            <v>450000</v>
          </cell>
        </row>
        <row r="328">
          <cell r="A328" t="str">
            <v>None</v>
          </cell>
          <cell r="B328">
            <v>142000</v>
          </cell>
          <cell r="C328">
            <v>0</v>
          </cell>
          <cell r="D328">
            <v>0</v>
          </cell>
          <cell r="CZ328">
            <v>136920</v>
          </cell>
          <cell r="DG328">
            <v>142000</v>
          </cell>
        </row>
        <row r="329">
          <cell r="A329" t="str">
            <v>None</v>
          </cell>
          <cell r="B329">
            <v>150000</v>
          </cell>
          <cell r="C329">
            <v>211.3</v>
          </cell>
          <cell r="D329">
            <v>19972.560000000001</v>
          </cell>
          <cell r="CZ329">
            <v>138053</v>
          </cell>
          <cell r="DG329">
            <v>150000</v>
          </cell>
        </row>
        <row r="330">
          <cell r="A330" t="str">
            <v>None</v>
          </cell>
          <cell r="B330">
            <v>100000</v>
          </cell>
          <cell r="C330">
            <v>0</v>
          </cell>
          <cell r="D330">
            <v>0</v>
          </cell>
          <cell r="CZ330">
            <v>90000</v>
          </cell>
          <cell r="DG330">
            <v>100000</v>
          </cell>
        </row>
        <row r="331">
          <cell r="A331" t="str">
            <v>None</v>
          </cell>
          <cell r="B331">
            <v>95500</v>
          </cell>
          <cell r="C331">
            <v>91594.72</v>
          </cell>
          <cell r="D331">
            <v>91594.72</v>
          </cell>
          <cell r="CZ331">
            <v>91594.72</v>
          </cell>
          <cell r="DG331">
            <v>95500</v>
          </cell>
        </row>
        <row r="332">
          <cell r="A332" t="str">
            <v>None</v>
          </cell>
          <cell r="B332">
            <v>75000</v>
          </cell>
          <cell r="C332">
            <v>122925.79</v>
          </cell>
          <cell r="D332">
            <v>122925.79</v>
          </cell>
          <cell r="CZ332">
            <v>122928.79</v>
          </cell>
          <cell r="DG332">
            <v>75000</v>
          </cell>
        </row>
        <row r="333">
          <cell r="A333" t="str">
            <v>None</v>
          </cell>
          <cell r="B333">
            <v>424500</v>
          </cell>
          <cell r="C333">
            <v>83094.040000000008</v>
          </cell>
          <cell r="D333">
            <v>68695.67</v>
          </cell>
          <cell r="CZ333">
            <v>407426.37</v>
          </cell>
          <cell r="DG333">
            <v>424500</v>
          </cell>
        </row>
        <row r="334">
          <cell r="A334" t="str">
            <v>None</v>
          </cell>
          <cell r="B334">
            <v>70000</v>
          </cell>
          <cell r="C334">
            <v>106.42</v>
          </cell>
          <cell r="D334">
            <v>0</v>
          </cell>
          <cell r="CZ334">
            <v>60953</v>
          </cell>
          <cell r="DG334">
            <v>70000</v>
          </cell>
        </row>
        <row r="335">
          <cell r="A335" t="str">
            <v>None</v>
          </cell>
          <cell r="B335">
            <v>0</v>
          </cell>
          <cell r="C335">
            <v>15873.41</v>
          </cell>
          <cell r="D335">
            <v>15873.41</v>
          </cell>
          <cell r="CZ335">
            <v>15871.41</v>
          </cell>
          <cell r="DG335">
            <v>0</v>
          </cell>
        </row>
        <row r="336">
          <cell r="A336" t="str">
            <v>None</v>
          </cell>
          <cell r="B336">
            <v>20000</v>
          </cell>
          <cell r="C336">
            <v>5435.76</v>
          </cell>
          <cell r="D336">
            <v>5435.76</v>
          </cell>
          <cell r="CZ336">
            <v>5434.76</v>
          </cell>
          <cell r="DG336">
            <v>20000</v>
          </cell>
        </row>
        <row r="337">
          <cell r="A337" t="str">
            <v>None</v>
          </cell>
          <cell r="B337">
            <v>424500</v>
          </cell>
          <cell r="C337">
            <v>47294.47</v>
          </cell>
          <cell r="D337">
            <v>28900.86</v>
          </cell>
          <cell r="CZ337">
            <v>373780.03</v>
          </cell>
          <cell r="DG337">
            <v>424500</v>
          </cell>
        </row>
        <row r="338">
          <cell r="A338" t="str">
            <v>None</v>
          </cell>
          <cell r="B338">
            <v>40000</v>
          </cell>
          <cell r="C338">
            <v>0</v>
          </cell>
          <cell r="D338">
            <v>0</v>
          </cell>
          <cell r="CZ338">
            <v>0</v>
          </cell>
          <cell r="DG338">
            <v>40000</v>
          </cell>
        </row>
        <row r="339">
          <cell r="A339" t="str">
            <v>None</v>
          </cell>
          <cell r="B339">
            <v>75000</v>
          </cell>
          <cell r="C339">
            <v>0</v>
          </cell>
          <cell r="D339">
            <v>0</v>
          </cell>
          <cell r="CZ339">
            <v>60569</v>
          </cell>
          <cell r="DG339">
            <v>75000</v>
          </cell>
        </row>
        <row r="340">
          <cell r="A340" t="str">
            <v>None</v>
          </cell>
          <cell r="B340">
            <v>90000</v>
          </cell>
          <cell r="C340">
            <v>0</v>
          </cell>
          <cell r="D340">
            <v>0</v>
          </cell>
          <cell r="CZ340">
            <v>81225</v>
          </cell>
          <cell r="DG340">
            <v>90000</v>
          </cell>
        </row>
        <row r="341">
          <cell r="A341" t="str">
            <v>None</v>
          </cell>
          <cell r="B341">
            <v>0</v>
          </cell>
          <cell r="C341">
            <v>878.79</v>
          </cell>
          <cell r="D341">
            <v>878.79</v>
          </cell>
          <cell r="CZ341">
            <v>875.79</v>
          </cell>
          <cell r="DG341">
            <v>0</v>
          </cell>
        </row>
        <row r="342">
          <cell r="A342" t="str">
            <v>None</v>
          </cell>
          <cell r="B342">
            <v>111000</v>
          </cell>
          <cell r="C342">
            <v>41244.879999999997</v>
          </cell>
          <cell r="D342">
            <v>94877.61</v>
          </cell>
          <cell r="CZ342">
            <v>42826.6</v>
          </cell>
          <cell r="DG342">
            <v>111000</v>
          </cell>
        </row>
        <row r="343">
          <cell r="A343" t="str">
            <v>None</v>
          </cell>
          <cell r="B343">
            <v>30000</v>
          </cell>
          <cell r="C343">
            <v>0</v>
          </cell>
          <cell r="D343">
            <v>469.72</v>
          </cell>
          <cell r="CZ343">
            <v>470.72</v>
          </cell>
          <cell r="DG343">
            <v>30000</v>
          </cell>
        </row>
        <row r="344">
          <cell r="A344" t="str">
            <v>None</v>
          </cell>
          <cell r="B344">
            <v>30000</v>
          </cell>
          <cell r="C344">
            <v>472.69</v>
          </cell>
          <cell r="D344">
            <v>0</v>
          </cell>
          <cell r="CZ344">
            <v>25638</v>
          </cell>
          <cell r="DG344">
            <v>30000</v>
          </cell>
        </row>
        <row r="345">
          <cell r="A345" t="str">
            <v>None</v>
          </cell>
          <cell r="B345">
            <v>100000</v>
          </cell>
          <cell r="C345">
            <v>0</v>
          </cell>
          <cell r="D345">
            <v>0</v>
          </cell>
          <cell r="CZ345">
            <v>92028</v>
          </cell>
          <cell r="DG345">
            <v>100000</v>
          </cell>
        </row>
        <row r="346">
          <cell r="A346" t="str">
            <v>None</v>
          </cell>
          <cell r="B346">
            <v>50000</v>
          </cell>
          <cell r="C346">
            <v>34169.649999999994</v>
          </cell>
          <cell r="D346">
            <v>24487.17</v>
          </cell>
          <cell r="CZ346">
            <v>34160.17</v>
          </cell>
          <cell r="DG346">
            <v>50000</v>
          </cell>
        </row>
        <row r="347">
          <cell r="A347" t="str">
            <v>None</v>
          </cell>
          <cell r="B347">
            <v>468000</v>
          </cell>
          <cell r="C347">
            <v>41004.909999999996</v>
          </cell>
          <cell r="D347">
            <v>37726.619999999995</v>
          </cell>
          <cell r="CZ347">
            <v>396637.95</v>
          </cell>
          <cell r="DG347">
            <v>468000</v>
          </cell>
        </row>
        <row r="348">
          <cell r="A348" t="str">
            <v>None</v>
          </cell>
          <cell r="B348">
            <v>0</v>
          </cell>
          <cell r="C348">
            <v>0</v>
          </cell>
          <cell r="D348">
            <v>0</v>
          </cell>
          <cell r="CZ348">
            <v>0</v>
          </cell>
          <cell r="DG348">
            <v>0</v>
          </cell>
        </row>
        <row r="349">
          <cell r="A349" t="str">
            <v>None</v>
          </cell>
          <cell r="B349">
            <v>0</v>
          </cell>
          <cell r="C349">
            <v>0</v>
          </cell>
          <cell r="D349">
            <v>0</v>
          </cell>
          <cell r="CZ349">
            <v>0</v>
          </cell>
          <cell r="DG349">
            <v>0</v>
          </cell>
        </row>
        <row r="350">
          <cell r="A350" t="str">
            <v>WDV_MGM_MST</v>
          </cell>
          <cell r="B350">
            <v>119920</v>
          </cell>
          <cell r="C350">
            <v>0</v>
          </cell>
          <cell r="D350">
            <v>1408.22</v>
          </cell>
          <cell r="CZ350">
            <v>-2858.78</v>
          </cell>
          <cell r="DG350">
            <v>119920</v>
          </cell>
        </row>
        <row r="351">
          <cell r="A351" t="str">
            <v>WDV_MGM_MST</v>
          </cell>
          <cell r="B351">
            <v>5000000</v>
          </cell>
          <cell r="C351">
            <v>4721104.33</v>
          </cell>
          <cell r="D351">
            <v>4727583.54</v>
          </cell>
          <cell r="CZ351">
            <v>4834845.54</v>
          </cell>
          <cell r="DG351">
            <v>5000000</v>
          </cell>
        </row>
        <row r="352">
          <cell r="A352" t="str">
            <v>None</v>
          </cell>
          <cell r="B352">
            <v>0</v>
          </cell>
          <cell r="C352">
            <v>0</v>
          </cell>
          <cell r="D352">
            <v>0</v>
          </cell>
          <cell r="CZ352">
            <v>0</v>
          </cell>
          <cell r="DG352">
            <v>0</v>
          </cell>
        </row>
        <row r="353">
          <cell r="A353" t="str">
            <v>None</v>
          </cell>
          <cell r="B353">
            <v>0</v>
          </cell>
          <cell r="C353">
            <v>0</v>
          </cell>
          <cell r="D353">
            <v>0</v>
          </cell>
          <cell r="CZ353">
            <v>0</v>
          </cell>
          <cell r="DG353">
            <v>0</v>
          </cell>
        </row>
        <row r="354">
          <cell r="A354" t="str">
            <v>None</v>
          </cell>
          <cell r="B354">
            <v>0</v>
          </cell>
          <cell r="C354">
            <v>0</v>
          </cell>
          <cell r="D354">
            <v>0</v>
          </cell>
          <cell r="CZ354">
            <v>0</v>
          </cell>
          <cell r="DG354">
            <v>0</v>
          </cell>
        </row>
        <row r="355">
          <cell r="A355" t="str">
            <v>WDV_MGM_MST</v>
          </cell>
          <cell r="B355">
            <v>124918</v>
          </cell>
          <cell r="C355">
            <v>175109.91</v>
          </cell>
          <cell r="D355">
            <v>174807.7</v>
          </cell>
          <cell r="CZ355">
            <v>175027.7</v>
          </cell>
          <cell r="DG355">
            <v>124918</v>
          </cell>
        </row>
        <row r="356">
          <cell r="A356" t="str">
            <v>WDV_MGM_MST</v>
          </cell>
          <cell r="B356">
            <v>11300000</v>
          </cell>
          <cell r="C356">
            <v>9142383.5</v>
          </cell>
          <cell r="D356">
            <v>7411518.2400000002</v>
          </cell>
          <cell r="CZ356">
            <v>10927605.380000001</v>
          </cell>
          <cell r="DG356">
            <v>11300000</v>
          </cell>
        </row>
        <row r="357">
          <cell r="A357" t="str">
            <v>WDV_MGM_MST</v>
          </cell>
          <cell r="B357">
            <v>62000</v>
          </cell>
          <cell r="C357">
            <v>0</v>
          </cell>
          <cell r="D357">
            <v>602.14</v>
          </cell>
          <cell r="CZ357">
            <v>597.14</v>
          </cell>
          <cell r="DG357">
            <v>62000</v>
          </cell>
        </row>
        <row r="358">
          <cell r="A358" t="str">
            <v>None</v>
          </cell>
          <cell r="B358">
            <v>0</v>
          </cell>
          <cell r="C358">
            <v>0</v>
          </cell>
          <cell r="D358">
            <v>0</v>
          </cell>
          <cell r="CZ358">
            <v>-26</v>
          </cell>
          <cell r="DG358">
            <v>0</v>
          </cell>
        </row>
        <row r="359">
          <cell r="A359" t="str">
            <v>None</v>
          </cell>
          <cell r="B359">
            <v>100000</v>
          </cell>
          <cell r="C359">
            <v>0</v>
          </cell>
          <cell r="D359">
            <v>0</v>
          </cell>
          <cell r="CZ359">
            <v>91332</v>
          </cell>
          <cell r="DG359">
            <v>100000</v>
          </cell>
        </row>
        <row r="360">
          <cell r="A360" t="str">
            <v>None</v>
          </cell>
          <cell r="B360">
            <v>880813</v>
          </cell>
          <cell r="C360">
            <v>926739.88</v>
          </cell>
          <cell r="D360">
            <v>920930.63</v>
          </cell>
          <cell r="CZ360">
            <v>926737.63</v>
          </cell>
          <cell r="DG360">
            <v>880813</v>
          </cell>
        </row>
        <row r="361">
          <cell r="A361" t="str">
            <v>None</v>
          </cell>
          <cell r="B361">
            <v>844860</v>
          </cell>
          <cell r="C361">
            <v>778300.41999999993</v>
          </cell>
          <cell r="D361">
            <v>773421.69</v>
          </cell>
          <cell r="CZ361">
            <v>778302.69</v>
          </cell>
          <cell r="DG361">
            <v>844860</v>
          </cell>
        </row>
        <row r="362">
          <cell r="A362" t="str">
            <v>None</v>
          </cell>
          <cell r="B362">
            <v>0</v>
          </cell>
          <cell r="C362">
            <v>308119.69</v>
          </cell>
          <cell r="D362">
            <v>308119.69</v>
          </cell>
          <cell r="CZ362">
            <v>308122.69</v>
          </cell>
          <cell r="DG362">
            <v>0</v>
          </cell>
        </row>
        <row r="363">
          <cell r="A363" t="str">
            <v>None</v>
          </cell>
          <cell r="B363">
            <v>125000</v>
          </cell>
          <cell r="C363">
            <v>0</v>
          </cell>
          <cell r="D363">
            <v>49300.1</v>
          </cell>
          <cell r="CZ363">
            <v>121074</v>
          </cell>
          <cell r="DG363">
            <v>125000</v>
          </cell>
        </row>
        <row r="364">
          <cell r="A364" t="str">
            <v>None</v>
          </cell>
          <cell r="B364">
            <v>130000</v>
          </cell>
          <cell r="C364">
            <v>91971.72</v>
          </cell>
          <cell r="D364">
            <v>104172.73</v>
          </cell>
          <cell r="CZ364">
            <v>91968.72</v>
          </cell>
          <cell r="DG364">
            <v>130000</v>
          </cell>
        </row>
        <row r="365">
          <cell r="A365" t="str">
            <v>None</v>
          </cell>
          <cell r="B365">
            <v>609000</v>
          </cell>
          <cell r="C365">
            <v>0</v>
          </cell>
          <cell r="D365">
            <v>0</v>
          </cell>
          <cell r="CZ365">
            <v>807619</v>
          </cell>
          <cell r="DG365">
            <v>609000</v>
          </cell>
        </row>
        <row r="366">
          <cell r="A366" t="str">
            <v>None</v>
          </cell>
          <cell r="B366">
            <v>130000</v>
          </cell>
          <cell r="C366">
            <v>0</v>
          </cell>
          <cell r="D366">
            <v>55212.14</v>
          </cell>
          <cell r="CZ366">
            <v>77072</v>
          </cell>
          <cell r="DG366">
            <v>130000</v>
          </cell>
        </row>
        <row r="367">
          <cell r="A367" t="str">
            <v>None</v>
          </cell>
          <cell r="B367">
            <v>788400</v>
          </cell>
          <cell r="C367">
            <v>775287.85</v>
          </cell>
          <cell r="D367">
            <v>775287.85</v>
          </cell>
          <cell r="CZ367">
            <v>775289.85</v>
          </cell>
          <cell r="DG367">
            <v>788400</v>
          </cell>
        </row>
        <row r="368">
          <cell r="A368" t="str">
            <v>None</v>
          </cell>
          <cell r="B368">
            <v>630000</v>
          </cell>
          <cell r="C368">
            <v>738603.89</v>
          </cell>
          <cell r="D368">
            <v>738603.89</v>
          </cell>
          <cell r="CZ368">
            <v>738603.89</v>
          </cell>
          <cell r="DG368">
            <v>630000</v>
          </cell>
        </row>
        <row r="369">
          <cell r="A369" t="str">
            <v>None</v>
          </cell>
          <cell r="B369">
            <v>380985</v>
          </cell>
          <cell r="C369">
            <v>364799.61</v>
          </cell>
          <cell r="D369">
            <v>364799.61</v>
          </cell>
          <cell r="CZ369">
            <v>364798.61</v>
          </cell>
          <cell r="DG369">
            <v>380985</v>
          </cell>
        </row>
        <row r="370">
          <cell r="A370" t="str">
            <v>None</v>
          </cell>
          <cell r="B370">
            <v>114000</v>
          </cell>
          <cell r="C370">
            <v>0</v>
          </cell>
          <cell r="D370">
            <v>0</v>
          </cell>
          <cell r="CZ370">
            <v>111011</v>
          </cell>
          <cell r="DG370">
            <v>114000</v>
          </cell>
        </row>
        <row r="371">
          <cell r="A371" t="str">
            <v>None</v>
          </cell>
          <cell r="B371">
            <v>890000</v>
          </cell>
          <cell r="C371">
            <v>501999.60000000003</v>
          </cell>
          <cell r="D371">
            <v>498874.52</v>
          </cell>
          <cell r="CZ371">
            <v>501996.52</v>
          </cell>
          <cell r="DG371">
            <v>890000</v>
          </cell>
        </row>
        <row r="372">
          <cell r="A372" t="str">
            <v>None</v>
          </cell>
          <cell r="B372">
            <v>297000</v>
          </cell>
          <cell r="C372">
            <v>0</v>
          </cell>
          <cell r="D372">
            <v>0</v>
          </cell>
          <cell r="CZ372">
            <v>293031</v>
          </cell>
          <cell r="DG372">
            <v>297000</v>
          </cell>
        </row>
        <row r="373">
          <cell r="A373" t="str">
            <v>None</v>
          </cell>
          <cell r="B373">
            <v>100000</v>
          </cell>
          <cell r="C373">
            <v>0</v>
          </cell>
          <cell r="D373">
            <v>0</v>
          </cell>
          <cell r="CZ373">
            <v>97026</v>
          </cell>
          <cell r="DG373">
            <v>100000</v>
          </cell>
        </row>
        <row r="374">
          <cell r="A374" t="str">
            <v>None</v>
          </cell>
          <cell r="B374">
            <v>743000</v>
          </cell>
          <cell r="C374">
            <v>0</v>
          </cell>
          <cell r="D374">
            <v>0</v>
          </cell>
          <cell r="CZ374">
            <v>723933</v>
          </cell>
          <cell r="DG374">
            <v>743000</v>
          </cell>
        </row>
        <row r="375">
          <cell r="A375" t="str">
            <v>None</v>
          </cell>
          <cell r="B375">
            <v>320983</v>
          </cell>
          <cell r="C375">
            <v>321620.49</v>
          </cell>
          <cell r="D375">
            <v>321620.49</v>
          </cell>
          <cell r="CZ375">
            <v>321618.49</v>
          </cell>
          <cell r="DG375">
            <v>320983</v>
          </cell>
        </row>
        <row r="376">
          <cell r="A376" t="str">
            <v>None</v>
          </cell>
          <cell r="B376">
            <v>140000</v>
          </cell>
          <cell r="C376">
            <v>0</v>
          </cell>
          <cell r="D376">
            <v>39445.72</v>
          </cell>
          <cell r="CZ376">
            <v>500000</v>
          </cell>
          <cell r="DG376">
            <v>140000</v>
          </cell>
        </row>
        <row r="377">
          <cell r="A377" t="str">
            <v>None</v>
          </cell>
          <cell r="B377">
            <v>355000</v>
          </cell>
          <cell r="C377">
            <v>353788.8</v>
          </cell>
          <cell r="D377">
            <v>351571.08</v>
          </cell>
          <cell r="CZ377">
            <v>353793.08</v>
          </cell>
          <cell r="DG377">
            <v>355000</v>
          </cell>
        </row>
        <row r="378">
          <cell r="A378" t="str">
            <v>None</v>
          </cell>
          <cell r="B378">
            <v>38500</v>
          </cell>
          <cell r="C378">
            <v>37142.53</v>
          </cell>
          <cell r="D378">
            <v>37142.53</v>
          </cell>
          <cell r="CZ378">
            <v>37143.53</v>
          </cell>
          <cell r="DG378">
            <v>38500</v>
          </cell>
        </row>
        <row r="379">
          <cell r="A379" t="str">
            <v>None</v>
          </cell>
          <cell r="B379">
            <v>540000</v>
          </cell>
          <cell r="C379">
            <v>0</v>
          </cell>
          <cell r="D379">
            <v>83033.42</v>
          </cell>
          <cell r="CZ379">
            <v>0</v>
          </cell>
          <cell r="DG379">
            <v>540000</v>
          </cell>
        </row>
        <row r="380">
          <cell r="A380" t="str">
            <v>None</v>
          </cell>
          <cell r="B380">
            <v>540000</v>
          </cell>
          <cell r="C380">
            <v>0</v>
          </cell>
          <cell r="D380">
            <v>0</v>
          </cell>
          <cell r="CZ380">
            <v>480000</v>
          </cell>
          <cell r="DG380">
            <v>540000</v>
          </cell>
        </row>
        <row r="381">
          <cell r="A381" t="str">
            <v>None</v>
          </cell>
          <cell r="B381">
            <v>182600</v>
          </cell>
          <cell r="C381">
            <v>2164.94</v>
          </cell>
          <cell r="D381">
            <v>448.49</v>
          </cell>
          <cell r="CZ381">
            <v>131467.49</v>
          </cell>
          <cell r="DG381">
            <v>182600</v>
          </cell>
        </row>
        <row r="382">
          <cell r="A382" t="str">
            <v>None</v>
          </cell>
          <cell r="B382">
            <v>0</v>
          </cell>
          <cell r="C382">
            <v>0</v>
          </cell>
          <cell r="D382">
            <v>170262.28</v>
          </cell>
          <cell r="CZ382">
            <v>0</v>
          </cell>
          <cell r="DG382">
            <v>0</v>
          </cell>
        </row>
        <row r="383">
          <cell r="A383" t="str">
            <v>None</v>
          </cell>
          <cell r="B383">
            <v>0</v>
          </cell>
          <cell r="C383">
            <v>393661.92</v>
          </cell>
          <cell r="D383">
            <v>393661.92</v>
          </cell>
          <cell r="CZ383">
            <v>393658.92</v>
          </cell>
          <cell r="DG383">
            <v>0</v>
          </cell>
        </row>
        <row r="384">
          <cell r="A384" t="str">
            <v>None</v>
          </cell>
          <cell r="B384">
            <v>0</v>
          </cell>
          <cell r="C384">
            <v>0</v>
          </cell>
          <cell r="D384">
            <v>0</v>
          </cell>
          <cell r="CZ384">
            <v>0</v>
          </cell>
          <cell r="DG384">
            <v>0</v>
          </cell>
        </row>
        <row r="385">
          <cell r="A385" t="str">
            <v>None</v>
          </cell>
          <cell r="B385">
            <v>0</v>
          </cell>
          <cell r="C385">
            <v>0</v>
          </cell>
          <cell r="D385">
            <v>0</v>
          </cell>
          <cell r="CZ385">
            <v>0</v>
          </cell>
          <cell r="DG385">
            <v>0</v>
          </cell>
        </row>
        <row r="386">
          <cell r="A386" t="str">
            <v>None</v>
          </cell>
          <cell r="B386">
            <v>0</v>
          </cell>
          <cell r="C386">
            <v>0</v>
          </cell>
          <cell r="D386">
            <v>0</v>
          </cell>
          <cell r="CZ386">
            <v>0</v>
          </cell>
          <cell r="DG386">
            <v>0</v>
          </cell>
        </row>
        <row r="387">
          <cell r="A387" t="str">
            <v>None</v>
          </cell>
          <cell r="B387">
            <v>225000</v>
          </cell>
          <cell r="C387">
            <v>215896.83</v>
          </cell>
          <cell r="D387">
            <v>215896.83</v>
          </cell>
          <cell r="CZ387">
            <v>215894.83</v>
          </cell>
          <cell r="DG387">
            <v>225000</v>
          </cell>
        </row>
        <row r="388">
          <cell r="A388" t="str">
            <v>None</v>
          </cell>
          <cell r="B388">
            <v>0</v>
          </cell>
          <cell r="C388">
            <v>0</v>
          </cell>
          <cell r="D388">
            <v>0</v>
          </cell>
          <cell r="CZ388">
            <v>0</v>
          </cell>
          <cell r="DG388">
            <v>0</v>
          </cell>
        </row>
        <row r="389">
          <cell r="A389" t="str">
            <v>None</v>
          </cell>
          <cell r="B389">
            <v>100000</v>
          </cell>
          <cell r="C389">
            <v>114700.9</v>
          </cell>
          <cell r="D389">
            <v>114700.9</v>
          </cell>
          <cell r="CZ389">
            <v>114702.9</v>
          </cell>
          <cell r="DG389">
            <v>100000</v>
          </cell>
        </row>
        <row r="390">
          <cell r="A390" t="str">
            <v>None</v>
          </cell>
          <cell r="B390">
            <v>50000</v>
          </cell>
          <cell r="C390">
            <v>72468.19</v>
          </cell>
          <cell r="D390">
            <v>72468.19</v>
          </cell>
          <cell r="CZ390">
            <v>72473.19</v>
          </cell>
          <cell r="DG390">
            <v>50000</v>
          </cell>
        </row>
        <row r="391">
          <cell r="A391" t="str">
            <v>WGN_SFD</v>
          </cell>
          <cell r="B391">
            <v>678700</v>
          </cell>
          <cell r="C391">
            <v>0</v>
          </cell>
          <cell r="D391">
            <v>2725</v>
          </cell>
          <cell r="CZ391">
            <v>2</v>
          </cell>
          <cell r="DG391">
            <v>678700</v>
          </cell>
        </row>
        <row r="392">
          <cell r="A392" t="str">
            <v>None</v>
          </cell>
          <cell r="B392">
            <v>100000</v>
          </cell>
          <cell r="C392">
            <v>0</v>
          </cell>
          <cell r="D392">
            <v>0</v>
          </cell>
          <cell r="CZ392">
            <v>82532</v>
          </cell>
          <cell r="DG392">
            <v>100000</v>
          </cell>
        </row>
        <row r="393">
          <cell r="A393" t="str">
            <v>None</v>
          </cell>
          <cell r="B393">
            <v>100000</v>
          </cell>
          <cell r="C393">
            <v>0</v>
          </cell>
          <cell r="D393">
            <v>0</v>
          </cell>
          <cell r="CZ393">
            <v>0</v>
          </cell>
          <cell r="DG393">
            <v>100000</v>
          </cell>
        </row>
        <row r="394">
          <cell r="A394" t="str">
            <v>WGN_SFD</v>
          </cell>
          <cell r="B394">
            <v>10000000</v>
          </cell>
          <cell r="C394">
            <v>5477748.25</v>
          </cell>
          <cell r="D394">
            <v>7322741.2400000002</v>
          </cell>
          <cell r="CZ394">
            <v>6495805.5199999996</v>
          </cell>
          <cell r="DG394">
            <v>10000000</v>
          </cell>
        </row>
        <row r="395">
          <cell r="A395" t="str">
            <v>None</v>
          </cell>
          <cell r="B395">
            <v>50000</v>
          </cell>
          <cell r="C395">
            <v>0</v>
          </cell>
          <cell r="D395">
            <v>12900.87</v>
          </cell>
          <cell r="CZ395">
            <v>41020</v>
          </cell>
          <cell r="DG395">
            <v>50000</v>
          </cell>
        </row>
        <row r="396">
          <cell r="A396" t="str">
            <v>WGN_SFD</v>
          </cell>
          <cell r="B396">
            <v>21140000</v>
          </cell>
          <cell r="C396">
            <v>548516.07999999996</v>
          </cell>
          <cell r="D396">
            <v>1522208.68</v>
          </cell>
          <cell r="CZ396">
            <v>15937967.68</v>
          </cell>
          <cell r="DG396">
            <v>21140000</v>
          </cell>
        </row>
        <row r="397">
          <cell r="A397" t="str">
            <v>WGN_SFD</v>
          </cell>
          <cell r="B397">
            <v>0</v>
          </cell>
          <cell r="C397">
            <v>0</v>
          </cell>
          <cell r="D397">
            <v>2988275.68</v>
          </cell>
          <cell r="CZ397">
            <v>0</v>
          </cell>
          <cell r="DG397">
            <v>0</v>
          </cell>
        </row>
        <row r="398">
          <cell r="A398" t="str">
            <v>None</v>
          </cell>
          <cell r="B398">
            <v>0</v>
          </cell>
          <cell r="C398">
            <v>0</v>
          </cell>
          <cell r="D398">
            <v>0</v>
          </cell>
          <cell r="CZ398">
            <v>0</v>
          </cell>
          <cell r="DG398">
            <v>0</v>
          </cell>
        </row>
        <row r="399">
          <cell r="A399" t="str">
            <v>None</v>
          </cell>
          <cell r="B399">
            <v>1025000</v>
          </cell>
          <cell r="C399">
            <v>0</v>
          </cell>
          <cell r="D399">
            <v>0</v>
          </cell>
          <cell r="CZ399">
            <v>992828</v>
          </cell>
          <cell r="DG399">
            <v>1025000</v>
          </cell>
        </row>
        <row r="400">
          <cell r="A400" t="str">
            <v>None</v>
          </cell>
          <cell r="B400">
            <v>32000</v>
          </cell>
          <cell r="C400">
            <v>0</v>
          </cell>
          <cell r="D400">
            <v>0</v>
          </cell>
          <cell r="CZ400">
            <v>31902</v>
          </cell>
          <cell r="DG400">
            <v>32000</v>
          </cell>
        </row>
        <row r="401">
          <cell r="A401" t="str">
            <v>None</v>
          </cell>
          <cell r="B401">
            <v>0</v>
          </cell>
          <cell r="C401">
            <v>0</v>
          </cell>
          <cell r="D401">
            <v>102157.48</v>
          </cell>
          <cell r="CZ401">
            <v>312727</v>
          </cell>
          <cell r="DG401">
            <v>0</v>
          </cell>
        </row>
        <row r="402">
          <cell r="A402" t="str">
            <v>None</v>
          </cell>
          <cell r="B402">
            <v>626961</v>
          </cell>
          <cell r="C402">
            <v>715066.69000000006</v>
          </cell>
          <cell r="D402">
            <v>710745.52</v>
          </cell>
          <cell r="CZ402">
            <v>715074.52</v>
          </cell>
          <cell r="DG402">
            <v>626961</v>
          </cell>
        </row>
        <row r="403">
          <cell r="A403" t="str">
            <v>None</v>
          </cell>
          <cell r="B403">
            <v>50000</v>
          </cell>
          <cell r="C403">
            <v>2002.39</v>
          </cell>
          <cell r="D403">
            <v>48780.6</v>
          </cell>
          <cell r="CZ403">
            <v>2004.39</v>
          </cell>
          <cell r="DG403">
            <v>50000</v>
          </cell>
        </row>
        <row r="404">
          <cell r="A404" t="str">
            <v>None</v>
          </cell>
          <cell r="B404">
            <v>640410</v>
          </cell>
          <cell r="C404">
            <v>500304.46</v>
          </cell>
          <cell r="D404">
            <v>0</v>
          </cell>
          <cell r="CZ404">
            <v>704341</v>
          </cell>
          <cell r="DG404">
            <v>640410</v>
          </cell>
        </row>
        <row r="405">
          <cell r="A405" t="str">
            <v>None</v>
          </cell>
          <cell r="B405">
            <v>0</v>
          </cell>
          <cell r="C405">
            <v>0</v>
          </cell>
          <cell r="D405">
            <v>0</v>
          </cell>
          <cell r="CZ405">
            <v>0</v>
          </cell>
          <cell r="DG405">
            <v>0</v>
          </cell>
        </row>
        <row r="406">
          <cell r="A406" t="str">
            <v>None</v>
          </cell>
          <cell r="B406">
            <v>155000</v>
          </cell>
          <cell r="C406">
            <v>0</v>
          </cell>
          <cell r="D406">
            <v>0</v>
          </cell>
          <cell r="CZ406">
            <v>0</v>
          </cell>
          <cell r="DG406">
            <v>155000</v>
          </cell>
        </row>
        <row r="407">
          <cell r="A407" t="str">
            <v>None</v>
          </cell>
          <cell r="B407">
            <v>1133667</v>
          </cell>
          <cell r="C407">
            <v>1265621.1000000001</v>
          </cell>
          <cell r="D407">
            <v>1257687.55</v>
          </cell>
          <cell r="CZ407">
            <v>1265621.55</v>
          </cell>
          <cell r="DG407">
            <v>1133667</v>
          </cell>
        </row>
        <row r="408">
          <cell r="A408" t="str">
            <v>None</v>
          </cell>
          <cell r="B408">
            <v>1006000</v>
          </cell>
          <cell r="C408">
            <v>518278.41</v>
          </cell>
          <cell r="D408">
            <v>271357.61</v>
          </cell>
          <cell r="CZ408">
            <v>518278.61</v>
          </cell>
          <cell r="DG408">
            <v>1006000</v>
          </cell>
        </row>
        <row r="409">
          <cell r="A409" t="str">
            <v>None</v>
          </cell>
          <cell r="B409">
            <v>0</v>
          </cell>
          <cell r="C409">
            <v>184702.52</v>
          </cell>
          <cell r="D409">
            <v>184702.52</v>
          </cell>
          <cell r="CZ409">
            <v>184702.52</v>
          </cell>
          <cell r="DG409">
            <v>0</v>
          </cell>
        </row>
        <row r="410">
          <cell r="A410" t="str">
            <v>None</v>
          </cell>
          <cell r="B410">
            <v>192489</v>
          </cell>
          <cell r="C410">
            <v>3492.3599999999997</v>
          </cell>
          <cell r="D410">
            <v>3405.97</v>
          </cell>
          <cell r="CZ410">
            <v>3471.97</v>
          </cell>
          <cell r="DG410">
            <v>192489</v>
          </cell>
        </row>
        <row r="411">
          <cell r="A411" t="str">
            <v>None</v>
          </cell>
          <cell r="B411">
            <v>4247216</v>
          </cell>
          <cell r="C411">
            <v>1894011.7</v>
          </cell>
          <cell r="D411">
            <v>1773935.24</v>
          </cell>
          <cell r="CZ411">
            <v>3971158.39</v>
          </cell>
          <cell r="DG411">
            <v>4247216</v>
          </cell>
        </row>
        <row r="412">
          <cell r="A412" t="str">
            <v>BUN_WNG</v>
          </cell>
          <cell r="B412">
            <v>13900000</v>
          </cell>
          <cell r="C412">
            <v>5045945.8899999997</v>
          </cell>
          <cell r="D412">
            <v>4901418.01</v>
          </cell>
          <cell r="CZ412">
            <v>8551776.5999999996</v>
          </cell>
          <cell r="DG412">
            <v>13900000</v>
          </cell>
        </row>
        <row r="413">
          <cell r="A413" t="str">
            <v>None</v>
          </cell>
          <cell r="B413">
            <v>0</v>
          </cell>
          <cell r="C413">
            <v>62251.93</v>
          </cell>
          <cell r="D413">
            <v>62251.93</v>
          </cell>
          <cell r="CZ413">
            <v>62252.93</v>
          </cell>
          <cell r="DG413">
            <v>0</v>
          </cell>
        </row>
        <row r="414">
          <cell r="A414" t="str">
            <v>None</v>
          </cell>
          <cell r="B414">
            <v>159000</v>
          </cell>
          <cell r="C414">
            <v>20414.05</v>
          </cell>
          <cell r="D414">
            <v>13656</v>
          </cell>
          <cell r="CZ414">
            <v>156006</v>
          </cell>
          <cell r="DG414">
            <v>159000</v>
          </cell>
        </row>
        <row r="415">
          <cell r="A415" t="str">
            <v>None</v>
          </cell>
          <cell r="B415">
            <v>150000</v>
          </cell>
          <cell r="C415">
            <v>11844.19</v>
          </cell>
          <cell r="D415">
            <v>11844.16</v>
          </cell>
          <cell r="CZ415">
            <v>11844.19</v>
          </cell>
          <cell r="DG415">
            <v>150000</v>
          </cell>
        </row>
        <row r="416">
          <cell r="A416" t="str">
            <v>None</v>
          </cell>
          <cell r="B416">
            <v>50000</v>
          </cell>
          <cell r="C416">
            <v>0</v>
          </cell>
          <cell r="D416">
            <v>0</v>
          </cell>
          <cell r="CZ416">
            <v>28597</v>
          </cell>
          <cell r="DG416">
            <v>50000</v>
          </cell>
        </row>
        <row r="417">
          <cell r="A417" t="str">
            <v>None</v>
          </cell>
          <cell r="B417">
            <v>93000</v>
          </cell>
          <cell r="C417">
            <v>0</v>
          </cell>
          <cell r="D417">
            <v>0</v>
          </cell>
          <cell r="CZ417">
            <v>87903</v>
          </cell>
          <cell r="DG417">
            <v>93000</v>
          </cell>
        </row>
        <row r="418">
          <cell r="A418" t="str">
            <v>None</v>
          </cell>
          <cell r="B418">
            <v>75000</v>
          </cell>
          <cell r="C418">
            <v>0</v>
          </cell>
          <cell r="D418">
            <v>0</v>
          </cell>
          <cell r="CZ418">
            <v>70795</v>
          </cell>
          <cell r="DG418">
            <v>75000</v>
          </cell>
        </row>
        <row r="419">
          <cell r="A419" t="str">
            <v>None</v>
          </cell>
          <cell r="B419">
            <v>50000</v>
          </cell>
          <cell r="C419">
            <v>0</v>
          </cell>
          <cell r="D419">
            <v>19749.23</v>
          </cell>
          <cell r="CZ419">
            <v>45000</v>
          </cell>
          <cell r="DG419">
            <v>50000</v>
          </cell>
        </row>
        <row r="420">
          <cell r="A420" t="str">
            <v>None</v>
          </cell>
          <cell r="B420">
            <v>50000</v>
          </cell>
          <cell r="C420">
            <v>0</v>
          </cell>
          <cell r="D420">
            <v>0</v>
          </cell>
          <cell r="CZ420">
            <v>48339</v>
          </cell>
          <cell r="DG420">
            <v>50000</v>
          </cell>
        </row>
        <row r="421">
          <cell r="A421" t="str">
            <v>None</v>
          </cell>
          <cell r="B421">
            <v>0</v>
          </cell>
          <cell r="C421">
            <v>2053291.86</v>
          </cell>
          <cell r="D421">
            <v>2053291.86</v>
          </cell>
          <cell r="CZ421">
            <v>2053307.86</v>
          </cell>
          <cell r="DG421">
            <v>0</v>
          </cell>
        </row>
        <row r="422">
          <cell r="A422" t="str">
            <v>None</v>
          </cell>
          <cell r="B422">
            <v>0</v>
          </cell>
          <cell r="C422">
            <v>23.63</v>
          </cell>
          <cell r="D422">
            <v>23.63</v>
          </cell>
          <cell r="CZ422">
            <v>15.63</v>
          </cell>
          <cell r="DG422">
            <v>0</v>
          </cell>
        </row>
        <row r="423">
          <cell r="A423" t="str">
            <v>None</v>
          </cell>
          <cell r="B423">
            <v>0</v>
          </cell>
          <cell r="C423">
            <v>0</v>
          </cell>
          <cell r="D423">
            <v>0</v>
          </cell>
          <cell r="CZ423">
            <v>0</v>
          </cell>
          <cell r="DG423">
            <v>0</v>
          </cell>
        </row>
        <row r="424">
          <cell r="A424" t="str">
            <v>None</v>
          </cell>
          <cell r="B424">
            <v>0</v>
          </cell>
          <cell r="C424">
            <v>2260.6</v>
          </cell>
          <cell r="D424">
            <v>2260.6</v>
          </cell>
          <cell r="CZ424">
            <v>2260.6</v>
          </cell>
          <cell r="DG424">
            <v>0</v>
          </cell>
        </row>
        <row r="425">
          <cell r="A425" t="str">
            <v>None</v>
          </cell>
          <cell r="B425">
            <v>0</v>
          </cell>
          <cell r="C425">
            <v>0</v>
          </cell>
          <cell r="D425">
            <v>0</v>
          </cell>
          <cell r="CZ425">
            <v>0</v>
          </cell>
          <cell r="DG425">
            <v>0</v>
          </cell>
        </row>
        <row r="426">
          <cell r="A426" t="str">
            <v>None</v>
          </cell>
          <cell r="B426">
            <v>122000</v>
          </cell>
          <cell r="C426">
            <v>117991.57</v>
          </cell>
          <cell r="D426">
            <v>117991.57</v>
          </cell>
          <cell r="CZ426">
            <v>117991.57</v>
          </cell>
          <cell r="DG426">
            <v>122000</v>
          </cell>
        </row>
        <row r="427">
          <cell r="A427" t="str">
            <v>None</v>
          </cell>
          <cell r="B427">
            <v>633197</v>
          </cell>
          <cell r="C427">
            <v>440675.20999999996</v>
          </cell>
          <cell r="D427">
            <v>429529.8</v>
          </cell>
          <cell r="CZ427">
            <v>693565.8</v>
          </cell>
          <cell r="DG427">
            <v>633197</v>
          </cell>
        </row>
        <row r="428">
          <cell r="A428" t="str">
            <v>None</v>
          </cell>
          <cell r="B428">
            <v>435000</v>
          </cell>
          <cell r="C428">
            <v>0</v>
          </cell>
          <cell r="D428">
            <v>0</v>
          </cell>
          <cell r="CZ428">
            <v>424870</v>
          </cell>
          <cell r="DG428">
            <v>435000</v>
          </cell>
        </row>
        <row r="429">
          <cell r="A429" t="str">
            <v>None</v>
          </cell>
          <cell r="B429">
            <v>50000</v>
          </cell>
          <cell r="C429">
            <v>0</v>
          </cell>
          <cell r="D429">
            <v>11574.15</v>
          </cell>
          <cell r="CZ429">
            <v>11648.15</v>
          </cell>
          <cell r="DG429">
            <v>50000</v>
          </cell>
        </row>
        <row r="430">
          <cell r="A430" t="str">
            <v>None</v>
          </cell>
          <cell r="B430">
            <v>534000</v>
          </cell>
          <cell r="C430">
            <v>35013.770000000004</v>
          </cell>
          <cell r="D430">
            <v>230218.48</v>
          </cell>
          <cell r="CZ430">
            <v>575658.48</v>
          </cell>
          <cell r="DG430">
            <v>534000</v>
          </cell>
        </row>
        <row r="431">
          <cell r="A431" t="str">
            <v>None</v>
          </cell>
          <cell r="B431">
            <v>50000</v>
          </cell>
          <cell r="C431">
            <v>0</v>
          </cell>
          <cell r="D431">
            <v>0</v>
          </cell>
          <cell r="CZ431">
            <v>49942</v>
          </cell>
          <cell r="DG431">
            <v>50000</v>
          </cell>
        </row>
        <row r="432">
          <cell r="A432" t="str">
            <v>None</v>
          </cell>
          <cell r="B432">
            <v>1015000</v>
          </cell>
          <cell r="C432">
            <v>0</v>
          </cell>
          <cell r="D432">
            <v>0</v>
          </cell>
          <cell r="CZ432">
            <v>970080</v>
          </cell>
          <cell r="DG432">
            <v>1015000</v>
          </cell>
        </row>
        <row r="433">
          <cell r="A433" t="str">
            <v>None</v>
          </cell>
          <cell r="B433">
            <v>200000</v>
          </cell>
          <cell r="C433">
            <v>11720.64</v>
          </cell>
          <cell r="D433">
            <v>0</v>
          </cell>
          <cell r="CZ433">
            <v>168852</v>
          </cell>
          <cell r="DG433">
            <v>200000</v>
          </cell>
        </row>
        <row r="434">
          <cell r="A434" t="str">
            <v>None</v>
          </cell>
          <cell r="B434">
            <v>0</v>
          </cell>
          <cell r="C434">
            <v>0</v>
          </cell>
          <cell r="D434">
            <v>0</v>
          </cell>
          <cell r="CZ434">
            <v>50158</v>
          </cell>
          <cell r="DG434">
            <v>0</v>
          </cell>
        </row>
        <row r="435">
          <cell r="A435" t="str">
            <v>None</v>
          </cell>
          <cell r="B435">
            <v>0</v>
          </cell>
          <cell r="C435">
            <v>1398017.94</v>
          </cell>
          <cell r="D435">
            <v>1398017.94</v>
          </cell>
          <cell r="CZ435">
            <v>1398024.94</v>
          </cell>
          <cell r="DG435">
            <v>0</v>
          </cell>
        </row>
        <row r="436">
          <cell r="A436" t="str">
            <v>None</v>
          </cell>
          <cell r="B436">
            <v>0</v>
          </cell>
          <cell r="C436">
            <v>0</v>
          </cell>
          <cell r="D436">
            <v>0</v>
          </cell>
          <cell r="CZ436">
            <v>9</v>
          </cell>
          <cell r="DG436">
            <v>0</v>
          </cell>
        </row>
        <row r="437">
          <cell r="A437" t="str">
            <v>None</v>
          </cell>
          <cell r="B437">
            <v>0</v>
          </cell>
          <cell r="C437">
            <v>0</v>
          </cell>
          <cell r="D437">
            <v>0</v>
          </cell>
          <cell r="CZ437">
            <v>0</v>
          </cell>
          <cell r="DG437">
            <v>0</v>
          </cell>
        </row>
        <row r="438">
          <cell r="A438" t="str">
            <v>None</v>
          </cell>
          <cell r="B438">
            <v>0</v>
          </cell>
          <cell r="C438">
            <v>0</v>
          </cell>
          <cell r="D438">
            <v>0</v>
          </cell>
          <cell r="CZ438">
            <v>0</v>
          </cell>
          <cell r="DG438">
            <v>0</v>
          </cell>
        </row>
        <row r="439">
          <cell r="A439" t="str">
            <v>None</v>
          </cell>
          <cell r="B439">
            <v>0</v>
          </cell>
          <cell r="C439">
            <v>2260.6</v>
          </cell>
          <cell r="D439">
            <v>2260.6</v>
          </cell>
          <cell r="CZ439">
            <v>2260.6</v>
          </cell>
          <cell r="DG439">
            <v>0</v>
          </cell>
        </row>
        <row r="440">
          <cell r="A440" t="str">
            <v>None</v>
          </cell>
          <cell r="B440">
            <v>28000</v>
          </cell>
          <cell r="C440">
            <v>18181.32</v>
          </cell>
          <cell r="D440">
            <v>18181.32</v>
          </cell>
          <cell r="CZ440">
            <v>18192.32</v>
          </cell>
          <cell r="DG440">
            <v>28000</v>
          </cell>
        </row>
        <row r="441">
          <cell r="A441" t="str">
            <v>None</v>
          </cell>
          <cell r="B441">
            <v>566782</v>
          </cell>
          <cell r="C441">
            <v>388467.69</v>
          </cell>
          <cell r="D441">
            <v>377878.17</v>
          </cell>
          <cell r="CZ441">
            <v>625554.17000000004</v>
          </cell>
          <cell r="DG441">
            <v>566782</v>
          </cell>
        </row>
        <row r="442">
          <cell r="A442" t="str">
            <v>None</v>
          </cell>
          <cell r="B442">
            <v>465000</v>
          </cell>
          <cell r="C442">
            <v>0</v>
          </cell>
          <cell r="D442">
            <v>0</v>
          </cell>
          <cell r="CZ442">
            <v>438064</v>
          </cell>
          <cell r="DG442">
            <v>465000</v>
          </cell>
        </row>
        <row r="443">
          <cell r="A443" t="str">
            <v>None</v>
          </cell>
          <cell r="B443">
            <v>50000</v>
          </cell>
          <cell r="C443">
            <v>5076.37</v>
          </cell>
          <cell r="D443">
            <v>5076.37</v>
          </cell>
          <cell r="CZ443">
            <v>5076.37</v>
          </cell>
          <cell r="DG443">
            <v>50000</v>
          </cell>
        </row>
        <row r="444">
          <cell r="A444" t="str">
            <v>None</v>
          </cell>
          <cell r="B444">
            <v>468000</v>
          </cell>
          <cell r="C444">
            <v>36836.370000000003</v>
          </cell>
          <cell r="D444">
            <v>36029.68</v>
          </cell>
          <cell r="CZ444">
            <v>479295.68</v>
          </cell>
          <cell r="DG444">
            <v>468000</v>
          </cell>
        </row>
        <row r="445">
          <cell r="A445" t="str">
            <v>None</v>
          </cell>
          <cell r="B445">
            <v>50000</v>
          </cell>
          <cell r="C445">
            <v>0</v>
          </cell>
          <cell r="D445">
            <v>0</v>
          </cell>
          <cell r="CZ445">
            <v>48468</v>
          </cell>
          <cell r="DG445">
            <v>50000</v>
          </cell>
        </row>
        <row r="446">
          <cell r="A446" t="str">
            <v>None</v>
          </cell>
          <cell r="B446">
            <v>625000</v>
          </cell>
          <cell r="C446">
            <v>0</v>
          </cell>
          <cell r="D446">
            <v>0</v>
          </cell>
          <cell r="CZ446">
            <v>597770</v>
          </cell>
          <cell r="DG446">
            <v>625000</v>
          </cell>
        </row>
        <row r="447">
          <cell r="A447" t="str">
            <v>None</v>
          </cell>
          <cell r="B447">
            <v>250000</v>
          </cell>
          <cell r="C447">
            <v>0</v>
          </cell>
          <cell r="D447">
            <v>0</v>
          </cell>
          <cell r="CZ447">
            <v>222166</v>
          </cell>
          <cell r="DG447">
            <v>250000</v>
          </cell>
        </row>
        <row r="448">
          <cell r="A448" t="str">
            <v>None</v>
          </cell>
          <cell r="B448">
            <v>0</v>
          </cell>
          <cell r="C448">
            <v>0</v>
          </cell>
          <cell r="D448">
            <v>0</v>
          </cell>
          <cell r="CZ448">
            <v>50158</v>
          </cell>
          <cell r="DG448">
            <v>0</v>
          </cell>
        </row>
        <row r="449">
          <cell r="A449" t="str">
            <v>None</v>
          </cell>
          <cell r="B449">
            <v>90000</v>
          </cell>
          <cell r="C449">
            <v>64850.44</v>
          </cell>
          <cell r="D449">
            <v>64850.44</v>
          </cell>
          <cell r="CZ449">
            <v>64789.440000000002</v>
          </cell>
          <cell r="DG449">
            <v>90000</v>
          </cell>
        </row>
        <row r="450">
          <cell r="A450" t="str">
            <v>None</v>
          </cell>
          <cell r="B450">
            <v>145500</v>
          </cell>
          <cell r="C450">
            <v>0</v>
          </cell>
          <cell r="D450">
            <v>0</v>
          </cell>
          <cell r="CZ450">
            <v>0</v>
          </cell>
          <cell r="DG450">
            <v>145500</v>
          </cell>
        </row>
        <row r="451">
          <cell r="A451" t="str">
            <v>None</v>
          </cell>
          <cell r="B451">
            <v>1180000</v>
          </cell>
          <cell r="C451">
            <v>985194.35</v>
          </cell>
          <cell r="D451">
            <v>950604.84</v>
          </cell>
          <cell r="CZ451">
            <v>1094063.8400000001</v>
          </cell>
          <cell r="DG451">
            <v>1180000</v>
          </cell>
        </row>
        <row r="452">
          <cell r="A452" t="str">
            <v>None</v>
          </cell>
          <cell r="B452">
            <v>1078482.22</v>
          </cell>
          <cell r="C452">
            <v>292436.34000000003</v>
          </cell>
          <cell r="D452">
            <v>248453.14</v>
          </cell>
          <cell r="CZ452">
            <v>996942.14</v>
          </cell>
          <cell r="DG452">
            <v>1078482.22</v>
          </cell>
        </row>
        <row r="453">
          <cell r="A453" t="str">
            <v>None</v>
          </cell>
          <cell r="B453">
            <v>605000</v>
          </cell>
          <cell r="C453">
            <v>84545.04</v>
          </cell>
          <cell r="D453">
            <v>165154.51999999999</v>
          </cell>
          <cell r="CZ453">
            <v>436582</v>
          </cell>
          <cell r="DG453">
            <v>605000</v>
          </cell>
        </row>
        <row r="454">
          <cell r="A454" t="str">
            <v>None</v>
          </cell>
          <cell r="B454">
            <v>60000</v>
          </cell>
          <cell r="C454">
            <v>0</v>
          </cell>
          <cell r="D454">
            <v>58827.45</v>
          </cell>
          <cell r="CZ454">
            <v>31023</v>
          </cell>
          <cell r="DG454">
            <v>60000</v>
          </cell>
        </row>
        <row r="455">
          <cell r="A455" t="str">
            <v>None</v>
          </cell>
          <cell r="B455">
            <v>2196956</v>
          </cell>
          <cell r="C455">
            <v>2052994.77</v>
          </cell>
          <cell r="D455">
            <v>1936880.74</v>
          </cell>
          <cell r="CZ455">
            <v>2052990.74</v>
          </cell>
          <cell r="DG455">
            <v>2196956</v>
          </cell>
        </row>
        <row r="456">
          <cell r="A456" t="str">
            <v>None</v>
          </cell>
          <cell r="B456">
            <v>106000</v>
          </cell>
          <cell r="C456">
            <v>103807.41</v>
          </cell>
          <cell r="D456">
            <v>34735.160000000003</v>
          </cell>
          <cell r="CZ456">
            <v>89195.16</v>
          </cell>
          <cell r="DG456">
            <v>106000</v>
          </cell>
        </row>
        <row r="457">
          <cell r="A457" t="str">
            <v>None</v>
          </cell>
          <cell r="B457">
            <v>1010000</v>
          </cell>
          <cell r="C457">
            <v>1180214.04</v>
          </cell>
          <cell r="D457">
            <v>1279922.27</v>
          </cell>
          <cell r="CZ457">
            <v>1180501.27</v>
          </cell>
          <cell r="DG457">
            <v>1010000</v>
          </cell>
        </row>
        <row r="458">
          <cell r="A458" t="str">
            <v>None</v>
          </cell>
          <cell r="B458">
            <v>640000</v>
          </cell>
          <cell r="C458">
            <v>288719.8</v>
          </cell>
          <cell r="D458">
            <v>311759.23</v>
          </cell>
          <cell r="CZ458">
            <v>639102</v>
          </cell>
          <cell r="DG458">
            <v>640000</v>
          </cell>
        </row>
        <row r="459">
          <cell r="A459" t="str">
            <v>None</v>
          </cell>
          <cell r="B459">
            <v>500000</v>
          </cell>
          <cell r="C459">
            <v>0</v>
          </cell>
          <cell r="D459">
            <v>0</v>
          </cell>
          <cell r="CZ459">
            <v>495565</v>
          </cell>
          <cell r="DG459">
            <v>500000</v>
          </cell>
        </row>
        <row r="460">
          <cell r="A460" t="str">
            <v>None</v>
          </cell>
          <cell r="B460">
            <v>1546000</v>
          </cell>
          <cell r="C460">
            <v>0</v>
          </cell>
          <cell r="D460">
            <v>0</v>
          </cell>
          <cell r="CZ460">
            <v>1494417</v>
          </cell>
          <cell r="DG460">
            <v>1546000</v>
          </cell>
        </row>
        <row r="461">
          <cell r="A461" t="str">
            <v>None</v>
          </cell>
          <cell r="B461">
            <v>0</v>
          </cell>
          <cell r="C461">
            <v>0</v>
          </cell>
          <cell r="D461">
            <v>19938.37</v>
          </cell>
          <cell r="CZ461">
            <v>0</v>
          </cell>
          <cell r="DG461">
            <v>0</v>
          </cell>
        </row>
        <row r="462">
          <cell r="A462" t="str">
            <v>None</v>
          </cell>
          <cell r="B462">
            <v>0</v>
          </cell>
          <cell r="C462">
            <v>33320.61</v>
          </cell>
          <cell r="D462">
            <v>33320.61</v>
          </cell>
          <cell r="CZ462">
            <v>33318.61</v>
          </cell>
          <cell r="DG462">
            <v>0</v>
          </cell>
        </row>
        <row r="463">
          <cell r="A463" t="str">
            <v>None</v>
          </cell>
          <cell r="B463">
            <v>0</v>
          </cell>
          <cell r="C463">
            <v>14578.48</v>
          </cell>
          <cell r="D463">
            <v>14578.48</v>
          </cell>
          <cell r="CZ463">
            <v>14580.48</v>
          </cell>
          <cell r="DG463">
            <v>0</v>
          </cell>
        </row>
        <row r="464">
          <cell r="A464" t="str">
            <v>None</v>
          </cell>
          <cell r="B464">
            <v>37500</v>
          </cell>
          <cell r="C464">
            <v>32648.74</v>
          </cell>
          <cell r="D464">
            <v>32648.74</v>
          </cell>
          <cell r="CZ464">
            <v>32650.74</v>
          </cell>
          <cell r="DG464">
            <v>37500</v>
          </cell>
        </row>
        <row r="465">
          <cell r="A465" t="str">
            <v>None</v>
          </cell>
          <cell r="B465">
            <v>10000</v>
          </cell>
          <cell r="C465">
            <v>13842.18</v>
          </cell>
          <cell r="D465">
            <v>13842.18</v>
          </cell>
          <cell r="CZ465">
            <v>13836.18</v>
          </cell>
          <cell r="DG465">
            <v>10000</v>
          </cell>
        </row>
        <row r="466">
          <cell r="A466" t="str">
            <v>None</v>
          </cell>
          <cell r="B466">
            <v>30000</v>
          </cell>
          <cell r="C466">
            <v>2198.16</v>
          </cell>
          <cell r="D466">
            <v>0</v>
          </cell>
          <cell r="CZ466">
            <v>18579</v>
          </cell>
          <cell r="DG466">
            <v>30000</v>
          </cell>
        </row>
        <row r="467">
          <cell r="A467" t="str">
            <v>None</v>
          </cell>
          <cell r="B467">
            <v>59000</v>
          </cell>
          <cell r="C467">
            <v>0</v>
          </cell>
          <cell r="D467">
            <v>0</v>
          </cell>
          <cell r="CZ467">
            <v>49824</v>
          </cell>
          <cell r="DG467">
            <v>59000</v>
          </cell>
        </row>
        <row r="468">
          <cell r="A468" t="str">
            <v>None</v>
          </cell>
          <cell r="B468">
            <v>50000</v>
          </cell>
          <cell r="C468">
            <v>0</v>
          </cell>
          <cell r="D468">
            <v>0</v>
          </cell>
          <cell r="CZ468">
            <v>46419</v>
          </cell>
          <cell r="DG468">
            <v>50000</v>
          </cell>
        </row>
        <row r="469">
          <cell r="A469" t="str">
            <v>None</v>
          </cell>
          <cell r="B469">
            <v>0</v>
          </cell>
          <cell r="C469">
            <v>0</v>
          </cell>
          <cell r="D469">
            <v>183883.28</v>
          </cell>
          <cell r="CZ469">
            <v>0</v>
          </cell>
          <cell r="DG469">
            <v>0</v>
          </cell>
        </row>
        <row r="470">
          <cell r="A470" t="str">
            <v>None</v>
          </cell>
          <cell r="B470">
            <v>0</v>
          </cell>
          <cell r="C470">
            <v>0</v>
          </cell>
          <cell r="D470">
            <v>17707.28</v>
          </cell>
          <cell r="CZ470">
            <v>0</v>
          </cell>
          <cell r="DG470">
            <v>0</v>
          </cell>
        </row>
        <row r="471">
          <cell r="A471" t="str">
            <v>None</v>
          </cell>
          <cell r="B471">
            <v>0</v>
          </cell>
          <cell r="C471">
            <v>245005.33</v>
          </cell>
          <cell r="D471">
            <v>245005.33</v>
          </cell>
          <cell r="CZ471">
            <v>244998.33</v>
          </cell>
          <cell r="DG471">
            <v>0</v>
          </cell>
        </row>
        <row r="472">
          <cell r="A472" t="str">
            <v>None</v>
          </cell>
          <cell r="B472">
            <v>0</v>
          </cell>
          <cell r="C472">
            <v>16422.48</v>
          </cell>
          <cell r="D472">
            <v>16422.48</v>
          </cell>
          <cell r="CZ472">
            <v>16417.48</v>
          </cell>
          <cell r="DG472">
            <v>0</v>
          </cell>
        </row>
        <row r="473">
          <cell r="A473" t="str">
            <v>None</v>
          </cell>
          <cell r="B473">
            <v>25000</v>
          </cell>
          <cell r="C473">
            <v>0</v>
          </cell>
          <cell r="D473">
            <v>19952.64</v>
          </cell>
          <cell r="CZ473">
            <v>20458</v>
          </cell>
          <cell r="DG473">
            <v>25000</v>
          </cell>
        </row>
        <row r="474">
          <cell r="A474" t="str">
            <v>None</v>
          </cell>
          <cell r="B474">
            <v>10000</v>
          </cell>
          <cell r="C474">
            <v>20462.3</v>
          </cell>
          <cell r="D474">
            <v>20462.3</v>
          </cell>
          <cell r="CZ474">
            <v>20459.3</v>
          </cell>
          <cell r="DG474">
            <v>10000</v>
          </cell>
        </row>
        <row r="475">
          <cell r="A475" t="str">
            <v>None</v>
          </cell>
          <cell r="B475">
            <v>40000</v>
          </cell>
          <cell r="C475">
            <v>0</v>
          </cell>
          <cell r="D475">
            <v>0</v>
          </cell>
          <cell r="CZ475">
            <v>35892</v>
          </cell>
          <cell r="DG475">
            <v>40000</v>
          </cell>
        </row>
        <row r="476">
          <cell r="A476" t="str">
            <v>None</v>
          </cell>
          <cell r="B476">
            <v>40000</v>
          </cell>
          <cell r="C476">
            <v>0</v>
          </cell>
          <cell r="D476">
            <v>0</v>
          </cell>
          <cell r="CZ476">
            <v>35861</v>
          </cell>
          <cell r="DG476">
            <v>40000</v>
          </cell>
        </row>
        <row r="477">
          <cell r="A477" t="str">
            <v>None</v>
          </cell>
          <cell r="B477">
            <v>59000</v>
          </cell>
          <cell r="C477">
            <v>4108.9799999999996</v>
          </cell>
          <cell r="D477">
            <v>0</v>
          </cell>
          <cell r="CZ477">
            <v>49117</v>
          </cell>
          <cell r="DG477">
            <v>59000</v>
          </cell>
        </row>
        <row r="478">
          <cell r="A478" t="str">
            <v>None</v>
          </cell>
          <cell r="B478">
            <v>50000</v>
          </cell>
          <cell r="C478">
            <v>0</v>
          </cell>
          <cell r="D478">
            <v>0</v>
          </cell>
          <cell r="CZ478">
            <v>48740</v>
          </cell>
          <cell r="DG478">
            <v>50000</v>
          </cell>
        </row>
        <row r="479">
          <cell r="A479" t="str">
            <v>None</v>
          </cell>
          <cell r="B479">
            <v>0</v>
          </cell>
          <cell r="C479">
            <v>0</v>
          </cell>
          <cell r="D479">
            <v>68104.759999999995</v>
          </cell>
          <cell r="CZ479">
            <v>0</v>
          </cell>
          <cell r="DG479">
            <v>0</v>
          </cell>
        </row>
        <row r="480">
          <cell r="A480" t="str">
            <v>None</v>
          </cell>
          <cell r="B480">
            <v>0</v>
          </cell>
          <cell r="C480">
            <v>0</v>
          </cell>
          <cell r="D480">
            <v>183883.28</v>
          </cell>
          <cell r="CZ480">
            <v>0</v>
          </cell>
          <cell r="DG480">
            <v>0</v>
          </cell>
        </row>
        <row r="481">
          <cell r="A481" t="str">
            <v>None</v>
          </cell>
          <cell r="B481">
            <v>0</v>
          </cell>
          <cell r="C481">
            <v>0</v>
          </cell>
          <cell r="D481">
            <v>17707.28</v>
          </cell>
          <cell r="CZ481">
            <v>0</v>
          </cell>
          <cell r="DG481">
            <v>0</v>
          </cell>
        </row>
        <row r="482">
          <cell r="A482" t="str">
            <v>None</v>
          </cell>
          <cell r="B482">
            <v>203000</v>
          </cell>
          <cell r="C482">
            <v>36023.06</v>
          </cell>
          <cell r="D482">
            <v>26717.11</v>
          </cell>
          <cell r="CZ482">
            <v>134075.38</v>
          </cell>
          <cell r="DG482">
            <v>203000</v>
          </cell>
        </row>
        <row r="483">
          <cell r="A483" t="str">
            <v>None</v>
          </cell>
          <cell r="B483">
            <v>534000</v>
          </cell>
          <cell r="C483">
            <v>0</v>
          </cell>
          <cell r="D483">
            <v>0</v>
          </cell>
          <cell r="CZ483">
            <v>530000</v>
          </cell>
          <cell r="DG483">
            <v>534000</v>
          </cell>
        </row>
        <row r="484">
          <cell r="A484" t="str">
            <v>None</v>
          </cell>
          <cell r="B484">
            <v>402000</v>
          </cell>
          <cell r="C484">
            <v>0</v>
          </cell>
          <cell r="D484">
            <v>128037.32</v>
          </cell>
          <cell r="CZ484">
            <v>391951</v>
          </cell>
          <cell r="DG484">
            <v>402000</v>
          </cell>
        </row>
        <row r="485">
          <cell r="A485" t="str">
            <v>None</v>
          </cell>
          <cell r="B485">
            <v>561500</v>
          </cell>
          <cell r="C485">
            <v>0</v>
          </cell>
          <cell r="D485">
            <v>0</v>
          </cell>
          <cell r="CZ485">
            <v>541923</v>
          </cell>
          <cell r="DG485">
            <v>561500</v>
          </cell>
        </row>
        <row r="486">
          <cell r="A486" t="str">
            <v>None</v>
          </cell>
          <cell r="B486">
            <v>150000</v>
          </cell>
          <cell r="C486">
            <v>93389.6</v>
          </cell>
          <cell r="D486">
            <v>93389.6</v>
          </cell>
          <cell r="CZ486">
            <v>93396.6</v>
          </cell>
          <cell r="DG486">
            <v>150000</v>
          </cell>
        </row>
        <row r="487">
          <cell r="A487" t="str">
            <v>None</v>
          </cell>
          <cell r="B487">
            <v>60000</v>
          </cell>
          <cell r="C487">
            <v>-6791.05</v>
          </cell>
          <cell r="D487">
            <v>14887.26</v>
          </cell>
          <cell r="CZ487">
            <v>36379</v>
          </cell>
          <cell r="DG487">
            <v>60000</v>
          </cell>
        </row>
        <row r="488">
          <cell r="A488" t="str">
            <v>None</v>
          </cell>
          <cell r="B488">
            <v>742700</v>
          </cell>
          <cell r="C488">
            <v>0</v>
          </cell>
          <cell r="D488">
            <v>234280.76</v>
          </cell>
          <cell r="CZ488">
            <v>759965</v>
          </cell>
          <cell r="DG488">
            <v>742700</v>
          </cell>
        </row>
        <row r="489">
          <cell r="A489" t="str">
            <v>None</v>
          </cell>
          <cell r="B489">
            <v>732000</v>
          </cell>
          <cell r="C489">
            <v>0</v>
          </cell>
          <cell r="D489">
            <v>0</v>
          </cell>
          <cell r="CZ489">
            <v>711522</v>
          </cell>
          <cell r="DG489">
            <v>732000</v>
          </cell>
        </row>
        <row r="490">
          <cell r="A490" t="str">
            <v>None</v>
          </cell>
          <cell r="B490">
            <v>5065845</v>
          </cell>
          <cell r="C490">
            <v>5391332.54</v>
          </cell>
          <cell r="D490">
            <v>5391332.54</v>
          </cell>
          <cell r="CZ490">
            <v>5391331.54</v>
          </cell>
          <cell r="DG490">
            <v>5065845</v>
          </cell>
        </row>
        <row r="491">
          <cell r="A491" t="str">
            <v>None</v>
          </cell>
          <cell r="B491">
            <v>0</v>
          </cell>
          <cell r="C491">
            <v>244022.21</v>
          </cell>
          <cell r="D491">
            <v>237961.31</v>
          </cell>
          <cell r="CZ491">
            <v>242494.31</v>
          </cell>
          <cell r="DG491">
            <v>0</v>
          </cell>
        </row>
        <row r="492">
          <cell r="A492" t="str">
            <v>None</v>
          </cell>
          <cell r="B492">
            <v>120000</v>
          </cell>
          <cell r="C492">
            <v>89384.33</v>
          </cell>
          <cell r="D492">
            <v>89384.33</v>
          </cell>
          <cell r="CZ492">
            <v>89385.33</v>
          </cell>
          <cell r="DG492">
            <v>120000</v>
          </cell>
        </row>
        <row r="493">
          <cell r="A493" t="str">
            <v>None</v>
          </cell>
          <cell r="B493">
            <v>0</v>
          </cell>
          <cell r="C493">
            <v>1233474.3899999999</v>
          </cell>
          <cell r="D493">
            <v>1233474.3899999999</v>
          </cell>
          <cell r="CZ493">
            <v>1233508.3899999999</v>
          </cell>
          <cell r="DG493">
            <v>0</v>
          </cell>
        </row>
        <row r="494">
          <cell r="A494" t="str">
            <v>None</v>
          </cell>
          <cell r="B494">
            <v>235265</v>
          </cell>
          <cell r="C494">
            <v>241695.21</v>
          </cell>
          <cell r="D494">
            <v>241695.21</v>
          </cell>
          <cell r="CZ494">
            <v>241701.21</v>
          </cell>
          <cell r="DG494">
            <v>235265</v>
          </cell>
        </row>
        <row r="495">
          <cell r="A495" t="str">
            <v>None</v>
          </cell>
          <cell r="B495">
            <v>141000</v>
          </cell>
          <cell r="C495">
            <v>20649.07</v>
          </cell>
          <cell r="D495">
            <v>149742.99</v>
          </cell>
          <cell r="CZ495">
            <v>84038.74</v>
          </cell>
          <cell r="DG495">
            <v>141000</v>
          </cell>
        </row>
        <row r="496">
          <cell r="A496" t="str">
            <v>None</v>
          </cell>
          <cell r="B496">
            <v>94000</v>
          </cell>
          <cell r="C496">
            <v>0</v>
          </cell>
          <cell r="D496">
            <v>53249.68</v>
          </cell>
          <cell r="CZ496">
            <v>0</v>
          </cell>
          <cell r="DG496">
            <v>94000</v>
          </cell>
        </row>
        <row r="497">
          <cell r="A497" t="str">
            <v>None</v>
          </cell>
          <cell r="B497">
            <v>470000</v>
          </cell>
          <cell r="C497">
            <v>0</v>
          </cell>
          <cell r="D497">
            <v>0</v>
          </cell>
          <cell r="CZ497">
            <v>467000</v>
          </cell>
          <cell r="DG497">
            <v>470000</v>
          </cell>
        </row>
        <row r="498">
          <cell r="A498" t="str">
            <v>None</v>
          </cell>
          <cell r="B498">
            <v>284000</v>
          </cell>
          <cell r="C498">
            <v>0</v>
          </cell>
          <cell r="D498">
            <v>0</v>
          </cell>
          <cell r="CZ498">
            <v>283644</v>
          </cell>
          <cell r="DG498">
            <v>284000</v>
          </cell>
        </row>
        <row r="499">
          <cell r="A499" t="str">
            <v>None</v>
          </cell>
          <cell r="B499">
            <v>75000</v>
          </cell>
          <cell r="C499">
            <v>19634.27</v>
          </cell>
          <cell r="D499">
            <v>0</v>
          </cell>
          <cell r="CZ499">
            <v>216</v>
          </cell>
          <cell r="DG499">
            <v>75000</v>
          </cell>
        </row>
        <row r="500">
          <cell r="A500" t="str">
            <v>None</v>
          </cell>
          <cell r="B500">
            <v>8796472</v>
          </cell>
          <cell r="C500">
            <v>6873235.4299999997</v>
          </cell>
          <cell r="D500">
            <v>6873235.4299999997</v>
          </cell>
          <cell r="CZ500">
            <v>6873210.4299999997</v>
          </cell>
          <cell r="DG500">
            <v>8796472</v>
          </cell>
        </row>
        <row r="501">
          <cell r="A501" t="str">
            <v>None</v>
          </cell>
          <cell r="B501">
            <v>183000</v>
          </cell>
          <cell r="C501">
            <v>0</v>
          </cell>
          <cell r="D501">
            <v>0</v>
          </cell>
          <cell r="CZ501">
            <v>176000</v>
          </cell>
          <cell r="DG501">
            <v>183000</v>
          </cell>
        </row>
        <row r="502">
          <cell r="A502" t="str">
            <v>None</v>
          </cell>
          <cell r="B502">
            <v>75000</v>
          </cell>
          <cell r="C502">
            <v>0</v>
          </cell>
          <cell r="D502">
            <v>0</v>
          </cell>
          <cell r="CZ502">
            <v>70000</v>
          </cell>
          <cell r="DG502">
            <v>75000</v>
          </cell>
        </row>
        <row r="503">
          <cell r="A503" t="str">
            <v>None</v>
          </cell>
          <cell r="B503">
            <v>490000</v>
          </cell>
          <cell r="C503">
            <v>0</v>
          </cell>
          <cell r="D503">
            <v>0</v>
          </cell>
          <cell r="CZ503">
            <v>437464</v>
          </cell>
          <cell r="DG503">
            <v>490000</v>
          </cell>
        </row>
        <row r="504">
          <cell r="A504" t="str">
            <v>None</v>
          </cell>
          <cell r="B504">
            <v>255000</v>
          </cell>
          <cell r="C504">
            <v>280753.78999999998</v>
          </cell>
          <cell r="D504">
            <v>176526.4</v>
          </cell>
          <cell r="CZ504">
            <v>280770.40000000002</v>
          </cell>
          <cell r="DG504">
            <v>255000</v>
          </cell>
        </row>
        <row r="505">
          <cell r="A505" t="str">
            <v>None</v>
          </cell>
          <cell r="B505">
            <v>175000</v>
          </cell>
          <cell r="C505">
            <v>0</v>
          </cell>
          <cell r="D505">
            <v>0</v>
          </cell>
          <cell r="CZ505">
            <v>173027</v>
          </cell>
          <cell r="DG505">
            <v>175000</v>
          </cell>
        </row>
        <row r="506">
          <cell r="A506" t="str">
            <v>None</v>
          </cell>
          <cell r="B506">
            <v>85000</v>
          </cell>
          <cell r="C506">
            <v>112274.17</v>
          </cell>
          <cell r="D506">
            <v>49023.53</v>
          </cell>
          <cell r="CZ506">
            <v>48978</v>
          </cell>
          <cell r="DG506">
            <v>85000</v>
          </cell>
        </row>
        <row r="507">
          <cell r="A507" t="str">
            <v>None</v>
          </cell>
          <cell r="B507">
            <v>146000</v>
          </cell>
          <cell r="C507">
            <v>7255.6900000000005</v>
          </cell>
          <cell r="D507">
            <v>6993.01</v>
          </cell>
          <cell r="CZ507">
            <v>131936.01</v>
          </cell>
          <cell r="DG507">
            <v>146000</v>
          </cell>
        </row>
        <row r="508">
          <cell r="A508" t="str">
            <v>None</v>
          </cell>
          <cell r="B508">
            <v>95000</v>
          </cell>
          <cell r="C508">
            <v>0</v>
          </cell>
          <cell r="D508">
            <v>0</v>
          </cell>
          <cell r="CZ508">
            <v>88329</v>
          </cell>
          <cell r="DG508">
            <v>95000</v>
          </cell>
        </row>
        <row r="509">
          <cell r="A509" t="str">
            <v>None</v>
          </cell>
          <cell r="B509">
            <v>100000</v>
          </cell>
          <cell r="C509">
            <v>0</v>
          </cell>
          <cell r="D509">
            <v>97835.35</v>
          </cell>
          <cell r="CZ509">
            <v>71720</v>
          </cell>
          <cell r="DG509">
            <v>100000</v>
          </cell>
        </row>
        <row r="510">
          <cell r="A510" t="str">
            <v>None</v>
          </cell>
          <cell r="B510">
            <v>282000</v>
          </cell>
          <cell r="C510">
            <v>39122.03</v>
          </cell>
          <cell r="D510">
            <v>35846.01</v>
          </cell>
          <cell r="CZ510">
            <v>168382.01</v>
          </cell>
          <cell r="DG510">
            <v>282000</v>
          </cell>
        </row>
        <row r="511">
          <cell r="A511" t="str">
            <v>None</v>
          </cell>
          <cell r="B511">
            <v>313000</v>
          </cell>
          <cell r="C511">
            <v>0</v>
          </cell>
          <cell r="D511">
            <v>0</v>
          </cell>
          <cell r="CZ511">
            <v>311000</v>
          </cell>
          <cell r="DG511">
            <v>313000</v>
          </cell>
        </row>
        <row r="512">
          <cell r="A512" t="str">
            <v>None</v>
          </cell>
          <cell r="B512">
            <v>0</v>
          </cell>
          <cell r="C512">
            <v>0</v>
          </cell>
          <cell r="D512">
            <v>0</v>
          </cell>
          <cell r="CZ512">
            <v>0</v>
          </cell>
          <cell r="DG512">
            <v>0</v>
          </cell>
        </row>
        <row r="513">
          <cell r="A513" t="str">
            <v>None</v>
          </cell>
          <cell r="B513">
            <v>216000</v>
          </cell>
          <cell r="C513">
            <v>0</v>
          </cell>
          <cell r="D513">
            <v>49276.87</v>
          </cell>
          <cell r="CZ513">
            <v>214166</v>
          </cell>
          <cell r="DG513">
            <v>216000</v>
          </cell>
        </row>
        <row r="514">
          <cell r="A514" t="str">
            <v>None</v>
          </cell>
          <cell r="B514">
            <v>10164510</v>
          </cell>
          <cell r="C514">
            <v>8857407.6199999992</v>
          </cell>
          <cell r="D514">
            <v>8859642</v>
          </cell>
          <cell r="CZ514">
            <v>8857423</v>
          </cell>
          <cell r="DG514">
            <v>10164510</v>
          </cell>
        </row>
        <row r="515">
          <cell r="A515" t="str">
            <v>None</v>
          </cell>
          <cell r="B515">
            <v>291000</v>
          </cell>
          <cell r="C515">
            <v>35371.26</v>
          </cell>
          <cell r="D515">
            <v>28939.21</v>
          </cell>
          <cell r="CZ515">
            <v>231195.21</v>
          </cell>
          <cell r="DG515">
            <v>291000</v>
          </cell>
        </row>
        <row r="516">
          <cell r="A516" t="str">
            <v>None</v>
          </cell>
          <cell r="B516">
            <v>329000</v>
          </cell>
          <cell r="C516">
            <v>324552.95999999996</v>
          </cell>
          <cell r="D516">
            <v>248000.08</v>
          </cell>
          <cell r="CZ516">
            <v>324037.08</v>
          </cell>
          <cell r="DG516">
            <v>329000</v>
          </cell>
        </row>
        <row r="517">
          <cell r="A517" t="str">
            <v>None</v>
          </cell>
          <cell r="B517">
            <v>1240000</v>
          </cell>
          <cell r="C517">
            <v>1186399.54</v>
          </cell>
          <cell r="D517">
            <v>1094789.93</v>
          </cell>
          <cell r="CZ517">
            <v>1184578.93</v>
          </cell>
          <cell r="DG517">
            <v>1240000</v>
          </cell>
        </row>
        <row r="518">
          <cell r="A518" t="str">
            <v>None</v>
          </cell>
          <cell r="B518">
            <v>0</v>
          </cell>
          <cell r="C518">
            <v>0</v>
          </cell>
          <cell r="D518">
            <v>245177.72</v>
          </cell>
          <cell r="CZ518">
            <v>940834</v>
          </cell>
          <cell r="DG518">
            <v>0</v>
          </cell>
        </row>
        <row r="519">
          <cell r="A519" t="str">
            <v>None</v>
          </cell>
          <cell r="B519">
            <v>358000</v>
          </cell>
          <cell r="C519">
            <v>323155.70999999996</v>
          </cell>
          <cell r="D519">
            <v>356280.42</v>
          </cell>
          <cell r="CZ519">
            <v>321076.42</v>
          </cell>
          <cell r="DG519">
            <v>358000</v>
          </cell>
        </row>
        <row r="520">
          <cell r="A520" t="str">
            <v>None</v>
          </cell>
          <cell r="B520">
            <v>406895</v>
          </cell>
          <cell r="C520">
            <v>362919.52</v>
          </cell>
          <cell r="D520">
            <v>362919.52</v>
          </cell>
          <cell r="CZ520">
            <v>362923.52000000002</v>
          </cell>
          <cell r="DG520">
            <v>406895</v>
          </cell>
        </row>
        <row r="521">
          <cell r="A521" t="str">
            <v>None</v>
          </cell>
          <cell r="B521">
            <v>1591000</v>
          </cell>
          <cell r="C521">
            <v>1127274.44</v>
          </cell>
          <cell r="D521">
            <v>1127274.44</v>
          </cell>
          <cell r="CZ521">
            <v>1127273.44</v>
          </cell>
          <cell r="DG521">
            <v>1591000</v>
          </cell>
        </row>
        <row r="522">
          <cell r="A522" t="str">
            <v>None</v>
          </cell>
          <cell r="B522">
            <v>337000</v>
          </cell>
          <cell r="C522">
            <v>23009.9</v>
          </cell>
          <cell r="D522">
            <v>22970.959999999999</v>
          </cell>
          <cell r="CZ522">
            <v>271836.32</v>
          </cell>
          <cell r="DG522">
            <v>337000</v>
          </cell>
        </row>
        <row r="523">
          <cell r="A523" t="str">
            <v>None</v>
          </cell>
          <cell r="B523">
            <v>916000</v>
          </cell>
          <cell r="C523">
            <v>316304.45999999996</v>
          </cell>
          <cell r="D523">
            <v>300320.74</v>
          </cell>
          <cell r="CZ523">
            <v>503862.98</v>
          </cell>
          <cell r="DG523">
            <v>916000</v>
          </cell>
        </row>
        <row r="524">
          <cell r="A524" t="str">
            <v>None</v>
          </cell>
          <cell r="B524">
            <v>0</v>
          </cell>
          <cell r="C524">
            <v>0</v>
          </cell>
          <cell r="D524">
            <v>0</v>
          </cell>
          <cell r="CZ524">
            <v>0</v>
          </cell>
          <cell r="DG524">
            <v>0</v>
          </cell>
        </row>
        <row r="525">
          <cell r="A525" t="str">
            <v>None</v>
          </cell>
          <cell r="B525">
            <v>0</v>
          </cell>
          <cell r="C525">
            <v>0</v>
          </cell>
          <cell r="D525">
            <v>0</v>
          </cell>
          <cell r="CZ525">
            <v>0</v>
          </cell>
          <cell r="DG525">
            <v>0</v>
          </cell>
        </row>
        <row r="526">
          <cell r="A526" t="str">
            <v>None</v>
          </cell>
          <cell r="B526">
            <v>661000</v>
          </cell>
          <cell r="C526">
            <v>0</v>
          </cell>
          <cell r="D526">
            <v>207719.8</v>
          </cell>
          <cell r="CZ526">
            <v>488080</v>
          </cell>
          <cell r="DG526">
            <v>661000</v>
          </cell>
        </row>
        <row r="527">
          <cell r="A527" t="str">
            <v>None</v>
          </cell>
          <cell r="B527">
            <v>661000</v>
          </cell>
          <cell r="C527">
            <v>0</v>
          </cell>
          <cell r="D527">
            <v>0</v>
          </cell>
          <cell r="CZ527">
            <v>631377</v>
          </cell>
          <cell r="DG527">
            <v>661000</v>
          </cell>
        </row>
        <row r="528">
          <cell r="A528" t="str">
            <v>None</v>
          </cell>
          <cell r="B528">
            <v>895000</v>
          </cell>
          <cell r="C528">
            <v>0</v>
          </cell>
          <cell r="D528">
            <v>284337.84000000003</v>
          </cell>
          <cell r="CZ528">
            <v>896172</v>
          </cell>
          <cell r="DG528">
            <v>895000</v>
          </cell>
        </row>
        <row r="529">
          <cell r="A529" t="str">
            <v>None</v>
          </cell>
          <cell r="B529">
            <v>957000</v>
          </cell>
          <cell r="C529">
            <v>0</v>
          </cell>
          <cell r="D529">
            <v>0</v>
          </cell>
          <cell r="CZ529">
            <v>924571</v>
          </cell>
          <cell r="DG529">
            <v>957000</v>
          </cell>
        </row>
        <row r="530">
          <cell r="A530" t="str">
            <v>None</v>
          </cell>
          <cell r="B530">
            <v>71000</v>
          </cell>
          <cell r="C530">
            <v>0</v>
          </cell>
          <cell r="D530">
            <v>0</v>
          </cell>
          <cell r="CZ530">
            <v>6400</v>
          </cell>
          <cell r="DG530">
            <v>71000</v>
          </cell>
        </row>
        <row r="531">
          <cell r="A531" t="str">
            <v>None</v>
          </cell>
          <cell r="B531">
            <v>0</v>
          </cell>
          <cell r="C531">
            <v>0</v>
          </cell>
          <cell r="D531">
            <v>0</v>
          </cell>
          <cell r="CZ531">
            <v>0</v>
          </cell>
          <cell r="DG531">
            <v>0</v>
          </cell>
        </row>
        <row r="532">
          <cell r="A532" t="str">
            <v>None</v>
          </cell>
          <cell r="B532">
            <v>30000</v>
          </cell>
          <cell r="C532">
            <v>35287.68</v>
          </cell>
          <cell r="D532">
            <v>35287.57</v>
          </cell>
          <cell r="CZ532">
            <v>35287.68</v>
          </cell>
          <cell r="DG532">
            <v>30000</v>
          </cell>
        </row>
        <row r="533">
          <cell r="A533" t="str">
            <v>None</v>
          </cell>
          <cell r="B533">
            <v>30000</v>
          </cell>
          <cell r="C533">
            <v>0</v>
          </cell>
          <cell r="D533">
            <v>0</v>
          </cell>
          <cell r="CZ533">
            <v>25158</v>
          </cell>
          <cell r="DG533">
            <v>30000</v>
          </cell>
        </row>
        <row r="534">
          <cell r="A534" t="str">
            <v>None</v>
          </cell>
          <cell r="B534">
            <v>30000</v>
          </cell>
          <cell r="C534">
            <v>0</v>
          </cell>
          <cell r="D534">
            <v>0</v>
          </cell>
          <cell r="CZ534">
            <v>25122</v>
          </cell>
          <cell r="DG534">
            <v>30000</v>
          </cell>
        </row>
        <row r="535">
          <cell r="A535" t="str">
            <v>None</v>
          </cell>
          <cell r="B535">
            <v>464014.14</v>
          </cell>
          <cell r="C535">
            <v>484981.83</v>
          </cell>
          <cell r="D535">
            <v>484981.83</v>
          </cell>
          <cell r="CZ535">
            <v>484977.83</v>
          </cell>
          <cell r="DG535">
            <v>464014.14</v>
          </cell>
        </row>
        <row r="536">
          <cell r="A536" t="str">
            <v>None</v>
          </cell>
          <cell r="B536">
            <v>0</v>
          </cell>
          <cell r="C536">
            <v>7421.84</v>
          </cell>
          <cell r="D536">
            <v>7421.84</v>
          </cell>
          <cell r="CZ536">
            <v>7421.84</v>
          </cell>
          <cell r="DG536">
            <v>0</v>
          </cell>
        </row>
        <row r="537">
          <cell r="A537" t="str">
            <v>None</v>
          </cell>
          <cell r="B537">
            <v>0</v>
          </cell>
          <cell r="C537">
            <v>35850.400000000001</v>
          </cell>
          <cell r="D537">
            <v>35850.400000000001</v>
          </cell>
          <cell r="CZ537">
            <v>35849.4</v>
          </cell>
          <cell r="DG537">
            <v>0</v>
          </cell>
        </row>
        <row r="538">
          <cell r="A538" t="str">
            <v>None</v>
          </cell>
          <cell r="B538">
            <v>426000</v>
          </cell>
          <cell r="C538">
            <v>404960.21</v>
          </cell>
          <cell r="D538">
            <v>404960.21</v>
          </cell>
          <cell r="CZ538">
            <v>404969.21</v>
          </cell>
          <cell r="DG538">
            <v>426000</v>
          </cell>
        </row>
        <row r="539">
          <cell r="A539" t="str">
            <v>None</v>
          </cell>
          <cell r="B539">
            <v>48000</v>
          </cell>
          <cell r="C539">
            <v>55063.31</v>
          </cell>
          <cell r="D539">
            <v>55063.31</v>
          </cell>
          <cell r="CZ539">
            <v>55062.31</v>
          </cell>
          <cell r="DG539">
            <v>48000</v>
          </cell>
        </row>
        <row r="540">
          <cell r="A540" t="str">
            <v>None</v>
          </cell>
          <cell r="B540">
            <v>90000</v>
          </cell>
          <cell r="C540">
            <v>95883.04</v>
          </cell>
          <cell r="D540">
            <v>95883.04</v>
          </cell>
          <cell r="CZ540">
            <v>95892.04</v>
          </cell>
          <cell r="DG540">
            <v>90000</v>
          </cell>
        </row>
        <row r="541">
          <cell r="A541" t="str">
            <v>None</v>
          </cell>
          <cell r="B541">
            <v>1415000</v>
          </cell>
          <cell r="C541">
            <v>0</v>
          </cell>
          <cell r="D541">
            <v>316370.92</v>
          </cell>
          <cell r="CZ541">
            <v>1404095</v>
          </cell>
          <cell r="DG541">
            <v>1415000</v>
          </cell>
        </row>
        <row r="542">
          <cell r="A542" t="str">
            <v>None</v>
          </cell>
          <cell r="B542">
            <v>140000</v>
          </cell>
          <cell r="C542">
            <v>116411.48000000001</v>
          </cell>
          <cell r="D542">
            <v>46902.35</v>
          </cell>
          <cell r="CZ542">
            <v>116412.35</v>
          </cell>
          <cell r="DG542">
            <v>140000</v>
          </cell>
        </row>
        <row r="543">
          <cell r="A543" t="str">
            <v>None</v>
          </cell>
          <cell r="B543">
            <v>140000</v>
          </cell>
          <cell r="C543">
            <v>2855.52</v>
          </cell>
          <cell r="D543">
            <v>65283.15</v>
          </cell>
          <cell r="CZ543">
            <v>143540</v>
          </cell>
          <cell r="DG543">
            <v>140000</v>
          </cell>
        </row>
        <row r="544">
          <cell r="A544" t="str">
            <v>None</v>
          </cell>
          <cell r="B544">
            <v>270000</v>
          </cell>
          <cell r="C544">
            <v>0</v>
          </cell>
          <cell r="D544">
            <v>0</v>
          </cell>
          <cell r="CZ544">
            <v>134439</v>
          </cell>
          <cell r="DG544">
            <v>270000</v>
          </cell>
        </row>
        <row r="545">
          <cell r="A545" t="str">
            <v>None</v>
          </cell>
          <cell r="B545">
            <v>725000</v>
          </cell>
          <cell r="C545">
            <v>0</v>
          </cell>
          <cell r="D545">
            <v>223724.52</v>
          </cell>
          <cell r="CZ545">
            <v>719813</v>
          </cell>
          <cell r="DG545">
            <v>725000</v>
          </cell>
        </row>
        <row r="546">
          <cell r="A546" t="str">
            <v>None</v>
          </cell>
          <cell r="B546">
            <v>725000</v>
          </cell>
          <cell r="C546">
            <v>0</v>
          </cell>
          <cell r="D546">
            <v>0</v>
          </cell>
          <cell r="CZ546">
            <v>680495</v>
          </cell>
          <cell r="DG546">
            <v>725000</v>
          </cell>
        </row>
        <row r="547">
          <cell r="A547" t="str">
            <v>None</v>
          </cell>
          <cell r="B547">
            <v>150000</v>
          </cell>
          <cell r="C547">
            <v>146563.76</v>
          </cell>
          <cell r="D547">
            <v>0</v>
          </cell>
          <cell r="CZ547">
            <v>145645</v>
          </cell>
          <cell r="DG547">
            <v>150000</v>
          </cell>
        </row>
        <row r="548">
          <cell r="A548" t="str">
            <v>None</v>
          </cell>
          <cell r="B548">
            <v>14000</v>
          </cell>
          <cell r="C548">
            <v>0</v>
          </cell>
          <cell r="D548">
            <v>0</v>
          </cell>
          <cell r="CZ548">
            <v>15252</v>
          </cell>
          <cell r="DG548">
            <v>14000</v>
          </cell>
        </row>
        <row r="549">
          <cell r="A549" t="str">
            <v>None</v>
          </cell>
          <cell r="B549">
            <v>60000</v>
          </cell>
          <cell r="C549">
            <v>75458.14</v>
          </cell>
          <cell r="D549">
            <v>75458.14</v>
          </cell>
          <cell r="CZ549">
            <v>75458.14</v>
          </cell>
          <cell r="DG549">
            <v>60000</v>
          </cell>
        </row>
        <row r="550">
          <cell r="A550" t="str">
            <v>None</v>
          </cell>
          <cell r="B550">
            <v>40000</v>
          </cell>
          <cell r="C550">
            <v>0</v>
          </cell>
          <cell r="D550">
            <v>0</v>
          </cell>
          <cell r="CZ550">
            <v>38000</v>
          </cell>
          <cell r="DG550">
            <v>40000</v>
          </cell>
        </row>
        <row r="551">
          <cell r="A551" t="str">
            <v>None</v>
          </cell>
          <cell r="B551">
            <v>5000</v>
          </cell>
          <cell r="C551">
            <v>0</v>
          </cell>
          <cell r="D551">
            <v>0</v>
          </cell>
          <cell r="CZ551">
            <v>5175</v>
          </cell>
          <cell r="DG551">
            <v>5000</v>
          </cell>
        </row>
        <row r="552">
          <cell r="A552" t="str">
            <v>W_COAST</v>
          </cell>
          <cell r="B552">
            <v>15000000</v>
          </cell>
          <cell r="C552">
            <v>161661.75</v>
          </cell>
          <cell r="D552">
            <v>192086.15</v>
          </cell>
          <cell r="CZ552">
            <v>14397091.84</v>
          </cell>
          <cell r="DG552">
            <v>15000000</v>
          </cell>
        </row>
        <row r="553">
          <cell r="A553" t="str">
            <v>None</v>
          </cell>
          <cell r="B553">
            <v>360000</v>
          </cell>
          <cell r="C553">
            <v>2846.96</v>
          </cell>
          <cell r="D553">
            <v>99189.26</v>
          </cell>
          <cell r="CZ553">
            <v>284443</v>
          </cell>
          <cell r="DG553">
            <v>360000</v>
          </cell>
        </row>
        <row r="554">
          <cell r="A554" t="str">
            <v>None</v>
          </cell>
          <cell r="B554">
            <v>400000</v>
          </cell>
          <cell r="C554">
            <v>0</v>
          </cell>
          <cell r="D554">
            <v>0</v>
          </cell>
          <cell r="CZ554">
            <v>356796</v>
          </cell>
          <cell r="DG554">
            <v>400000</v>
          </cell>
        </row>
        <row r="555">
          <cell r="A555" t="str">
            <v>None</v>
          </cell>
          <cell r="B555">
            <v>592000</v>
          </cell>
          <cell r="C555">
            <v>1694.4</v>
          </cell>
          <cell r="D555">
            <v>183542.56</v>
          </cell>
          <cell r="CZ555">
            <v>438483</v>
          </cell>
          <cell r="DG555">
            <v>592000</v>
          </cell>
        </row>
        <row r="556">
          <cell r="A556" t="str">
            <v>None</v>
          </cell>
          <cell r="B556">
            <v>592000</v>
          </cell>
          <cell r="C556">
            <v>0</v>
          </cell>
          <cell r="D556">
            <v>0</v>
          </cell>
          <cell r="CZ556">
            <v>557437</v>
          </cell>
          <cell r="DG556">
            <v>592000</v>
          </cell>
        </row>
        <row r="557">
          <cell r="A557" t="str">
            <v>None</v>
          </cell>
          <cell r="B557">
            <v>400000</v>
          </cell>
          <cell r="C557">
            <v>0</v>
          </cell>
          <cell r="D557">
            <v>197249.5</v>
          </cell>
          <cell r="CZ557">
            <v>409660</v>
          </cell>
          <cell r="DG557">
            <v>400000</v>
          </cell>
        </row>
        <row r="558">
          <cell r="A558" t="str">
            <v>None</v>
          </cell>
          <cell r="B558">
            <v>4500000</v>
          </cell>
          <cell r="C558">
            <v>8848778.620000001</v>
          </cell>
          <cell r="D558">
            <v>8781559.1500000004</v>
          </cell>
          <cell r="CZ558">
            <v>9129567.1500000004</v>
          </cell>
          <cell r="DG558">
            <v>4500000</v>
          </cell>
        </row>
        <row r="559">
          <cell r="A559" t="str">
            <v>None</v>
          </cell>
          <cell r="B559">
            <v>0</v>
          </cell>
          <cell r="C559">
            <v>15247119.369999999</v>
          </cell>
          <cell r="D559">
            <v>15240966.52</v>
          </cell>
          <cell r="CZ559">
            <v>15247115.52</v>
          </cell>
          <cell r="DG559">
            <v>0</v>
          </cell>
        </row>
        <row r="560">
          <cell r="A560" t="str">
            <v>None</v>
          </cell>
          <cell r="B560">
            <v>0</v>
          </cell>
          <cell r="C560">
            <v>228209.23</v>
          </cell>
          <cell r="D560">
            <v>228209.23</v>
          </cell>
          <cell r="CZ560">
            <v>228216.23</v>
          </cell>
          <cell r="DG560">
            <v>0</v>
          </cell>
        </row>
        <row r="561">
          <cell r="A561" t="str">
            <v>None</v>
          </cell>
          <cell r="B561">
            <v>127000</v>
          </cell>
          <cell r="C561">
            <v>59195.839999999997</v>
          </cell>
          <cell r="D561">
            <v>59195.839999999997</v>
          </cell>
          <cell r="CZ561">
            <v>59193.84</v>
          </cell>
          <cell r="DG561">
            <v>127000</v>
          </cell>
        </row>
        <row r="562">
          <cell r="A562" t="str">
            <v>None</v>
          </cell>
          <cell r="B562">
            <v>34000</v>
          </cell>
          <cell r="C562">
            <v>38590.99</v>
          </cell>
          <cell r="D562">
            <v>38590.99</v>
          </cell>
          <cell r="CZ562">
            <v>38588.99</v>
          </cell>
          <cell r="DG562">
            <v>34000</v>
          </cell>
        </row>
        <row r="563">
          <cell r="A563" t="str">
            <v>None</v>
          </cell>
          <cell r="B563">
            <v>116000</v>
          </cell>
          <cell r="C563">
            <v>231259.76</v>
          </cell>
          <cell r="D563">
            <v>231259.76</v>
          </cell>
          <cell r="CZ563">
            <v>231263.76</v>
          </cell>
          <cell r="DG563">
            <v>116000</v>
          </cell>
        </row>
        <row r="564">
          <cell r="A564" t="str">
            <v>None</v>
          </cell>
          <cell r="B564">
            <v>150000</v>
          </cell>
          <cell r="C564">
            <v>130067.62</v>
          </cell>
          <cell r="D564">
            <v>127673.12</v>
          </cell>
          <cell r="CZ564">
            <v>130062.12</v>
          </cell>
          <cell r="DG564">
            <v>150000</v>
          </cell>
        </row>
        <row r="565">
          <cell r="A565" t="str">
            <v>None</v>
          </cell>
          <cell r="B565">
            <v>34000</v>
          </cell>
          <cell r="C565">
            <v>41901.32</v>
          </cell>
          <cell r="D565">
            <v>41302.720000000001</v>
          </cell>
          <cell r="CZ565">
            <v>41902.720000000001</v>
          </cell>
          <cell r="DG565">
            <v>34000</v>
          </cell>
        </row>
        <row r="566">
          <cell r="A566" t="str">
            <v>None</v>
          </cell>
          <cell r="B566">
            <v>44000</v>
          </cell>
          <cell r="C566">
            <v>60670.100000000006</v>
          </cell>
          <cell r="D566">
            <v>54804.73</v>
          </cell>
          <cell r="CZ566">
            <v>60670.73</v>
          </cell>
          <cell r="DG566">
            <v>44000</v>
          </cell>
        </row>
        <row r="567">
          <cell r="A567" t="str">
            <v>None</v>
          </cell>
          <cell r="B567">
            <v>150000</v>
          </cell>
          <cell r="C567">
            <v>7174.6</v>
          </cell>
          <cell r="D567">
            <v>0</v>
          </cell>
          <cell r="CZ567">
            <v>150199</v>
          </cell>
          <cell r="DG567">
            <v>150000</v>
          </cell>
        </row>
        <row r="568">
          <cell r="A568" t="str">
            <v>None</v>
          </cell>
          <cell r="B568">
            <v>150000</v>
          </cell>
          <cell r="C568">
            <v>0</v>
          </cell>
          <cell r="D568">
            <v>0</v>
          </cell>
          <cell r="CZ568">
            <v>140000</v>
          </cell>
          <cell r="DG568">
            <v>150000</v>
          </cell>
        </row>
        <row r="569">
          <cell r="A569" t="str">
            <v>None</v>
          </cell>
          <cell r="B569">
            <v>30000</v>
          </cell>
          <cell r="C569">
            <v>1658.07</v>
          </cell>
          <cell r="D569">
            <v>4929.53</v>
          </cell>
          <cell r="CZ569">
            <v>30393</v>
          </cell>
          <cell r="DG569">
            <v>30000</v>
          </cell>
        </row>
        <row r="570">
          <cell r="A570" t="str">
            <v>None</v>
          </cell>
          <cell r="B570">
            <v>34000</v>
          </cell>
          <cell r="C570">
            <v>18408.16</v>
          </cell>
          <cell r="D570">
            <v>0</v>
          </cell>
          <cell r="CZ570">
            <v>19228</v>
          </cell>
          <cell r="DG570">
            <v>34000</v>
          </cell>
        </row>
        <row r="571">
          <cell r="A571" t="str">
            <v>None</v>
          </cell>
          <cell r="B571">
            <v>67000</v>
          </cell>
          <cell r="C571">
            <v>0</v>
          </cell>
          <cell r="D571">
            <v>0</v>
          </cell>
          <cell r="CZ571">
            <v>52373</v>
          </cell>
          <cell r="DG571">
            <v>67000</v>
          </cell>
        </row>
        <row r="572">
          <cell r="A572" t="str">
            <v>None</v>
          </cell>
          <cell r="B572">
            <v>30000</v>
          </cell>
          <cell r="C572">
            <v>0</v>
          </cell>
          <cell r="D572">
            <v>0</v>
          </cell>
          <cell r="CZ572">
            <v>29996</v>
          </cell>
          <cell r="DG572">
            <v>30000</v>
          </cell>
        </row>
        <row r="573">
          <cell r="A573" t="str">
            <v>None</v>
          </cell>
          <cell r="B573">
            <v>34000</v>
          </cell>
          <cell r="C573">
            <v>0</v>
          </cell>
          <cell r="D573">
            <v>0</v>
          </cell>
          <cell r="CZ573">
            <v>33917</v>
          </cell>
          <cell r="DG573">
            <v>34000</v>
          </cell>
        </row>
        <row r="574">
          <cell r="A574" t="str">
            <v>None</v>
          </cell>
          <cell r="B574">
            <v>30000</v>
          </cell>
          <cell r="C574">
            <v>0</v>
          </cell>
          <cell r="D574">
            <v>0</v>
          </cell>
          <cell r="CZ574">
            <v>32684</v>
          </cell>
          <cell r="DG574">
            <v>30000</v>
          </cell>
        </row>
        <row r="575">
          <cell r="A575" t="str">
            <v>None</v>
          </cell>
          <cell r="B575">
            <v>180000</v>
          </cell>
          <cell r="C575">
            <v>91169.75</v>
          </cell>
          <cell r="D575">
            <v>88733.28</v>
          </cell>
          <cell r="CZ575">
            <v>147050</v>
          </cell>
          <cell r="DG575">
            <v>180000</v>
          </cell>
        </row>
        <row r="576">
          <cell r="A576" t="str">
            <v>None</v>
          </cell>
          <cell r="B576">
            <v>180000</v>
          </cell>
          <cell r="C576">
            <v>0</v>
          </cell>
          <cell r="D576">
            <v>0</v>
          </cell>
          <cell r="CZ576">
            <v>180000</v>
          </cell>
          <cell r="DG576">
            <v>180000</v>
          </cell>
        </row>
        <row r="577">
          <cell r="A577" t="str">
            <v>None</v>
          </cell>
          <cell r="B577">
            <v>150000</v>
          </cell>
          <cell r="C577">
            <v>154342.14000000001</v>
          </cell>
          <cell r="D577">
            <v>154342.14000000001</v>
          </cell>
          <cell r="CZ577">
            <v>154340.14000000001</v>
          </cell>
          <cell r="DG577">
            <v>150000</v>
          </cell>
        </row>
        <row r="578">
          <cell r="A578" t="str">
            <v>None</v>
          </cell>
          <cell r="B578">
            <v>190000</v>
          </cell>
          <cell r="C578">
            <v>233594.04</v>
          </cell>
          <cell r="D578">
            <v>233594.04</v>
          </cell>
          <cell r="CZ578">
            <v>233584.04</v>
          </cell>
          <cell r="DG578">
            <v>190000</v>
          </cell>
        </row>
        <row r="579">
          <cell r="A579" t="str">
            <v>None</v>
          </cell>
          <cell r="B579">
            <v>34000</v>
          </cell>
          <cell r="C579">
            <v>1756.45</v>
          </cell>
          <cell r="D579">
            <v>1756.45</v>
          </cell>
          <cell r="CZ579">
            <v>1755.45</v>
          </cell>
          <cell r="DG579">
            <v>34000</v>
          </cell>
        </row>
        <row r="580">
          <cell r="A580" t="str">
            <v>None</v>
          </cell>
          <cell r="B580">
            <v>116000</v>
          </cell>
          <cell r="C580">
            <v>181904.11</v>
          </cell>
          <cell r="D580">
            <v>181904.11</v>
          </cell>
          <cell r="CZ580">
            <v>181910.11</v>
          </cell>
          <cell r="DG580">
            <v>116000</v>
          </cell>
        </row>
        <row r="581">
          <cell r="A581" t="str">
            <v>None</v>
          </cell>
          <cell r="B581">
            <v>116000</v>
          </cell>
          <cell r="C581">
            <v>0</v>
          </cell>
          <cell r="D581">
            <v>0</v>
          </cell>
          <cell r="CZ581">
            <v>0</v>
          </cell>
          <cell r="DG581">
            <v>116000</v>
          </cell>
        </row>
        <row r="582">
          <cell r="A582" t="str">
            <v>None</v>
          </cell>
          <cell r="B582">
            <v>150000</v>
          </cell>
          <cell r="C582">
            <v>0</v>
          </cell>
          <cell r="D582">
            <v>0</v>
          </cell>
          <cell r="CZ582">
            <v>140000</v>
          </cell>
          <cell r="DG582">
            <v>150000</v>
          </cell>
        </row>
        <row r="583">
          <cell r="A583" t="str">
            <v>None</v>
          </cell>
          <cell r="B583">
            <v>19017</v>
          </cell>
          <cell r="C583">
            <v>15034.99</v>
          </cell>
          <cell r="D583">
            <v>15008.18</v>
          </cell>
          <cell r="CZ583">
            <v>15035.18</v>
          </cell>
          <cell r="DG583">
            <v>19017</v>
          </cell>
        </row>
        <row r="584">
          <cell r="A584" t="str">
            <v>None</v>
          </cell>
          <cell r="B584">
            <v>30000</v>
          </cell>
          <cell r="C584">
            <v>0</v>
          </cell>
          <cell r="D584">
            <v>13944.07</v>
          </cell>
          <cell r="CZ584">
            <v>14000</v>
          </cell>
          <cell r="DG584">
            <v>30000</v>
          </cell>
        </row>
        <row r="585">
          <cell r="A585" t="str">
            <v>None</v>
          </cell>
          <cell r="B585">
            <v>45000</v>
          </cell>
          <cell r="C585">
            <v>22487.81</v>
          </cell>
          <cell r="D585">
            <v>0</v>
          </cell>
          <cell r="CZ585">
            <v>29765</v>
          </cell>
          <cell r="DG585">
            <v>45000</v>
          </cell>
        </row>
        <row r="586">
          <cell r="A586" t="str">
            <v>None</v>
          </cell>
          <cell r="B586">
            <v>20000</v>
          </cell>
          <cell r="C586">
            <v>0</v>
          </cell>
          <cell r="D586">
            <v>0</v>
          </cell>
          <cell r="CZ586">
            <v>19856</v>
          </cell>
          <cell r="DG586">
            <v>20000</v>
          </cell>
        </row>
        <row r="587">
          <cell r="A587" t="str">
            <v>None</v>
          </cell>
          <cell r="B587">
            <v>150000</v>
          </cell>
          <cell r="C587">
            <v>0</v>
          </cell>
          <cell r="D587">
            <v>74319.199999999997</v>
          </cell>
          <cell r="CZ587">
            <v>72518</v>
          </cell>
          <cell r="DG587">
            <v>150000</v>
          </cell>
        </row>
        <row r="588">
          <cell r="A588" t="str">
            <v>None</v>
          </cell>
          <cell r="B588">
            <v>0</v>
          </cell>
          <cell r="C588">
            <v>0</v>
          </cell>
          <cell r="D588">
            <v>29708.15</v>
          </cell>
          <cell r="CZ588">
            <v>450000</v>
          </cell>
          <cell r="DG588">
            <v>0</v>
          </cell>
        </row>
        <row r="589">
          <cell r="A589" t="str">
            <v>None</v>
          </cell>
          <cell r="B589">
            <v>70000</v>
          </cell>
          <cell r="C589">
            <v>62170.63</v>
          </cell>
          <cell r="D589">
            <v>62170.63</v>
          </cell>
          <cell r="CZ589">
            <v>62169.63</v>
          </cell>
          <cell r="DG589">
            <v>70000</v>
          </cell>
        </row>
        <row r="590">
          <cell r="A590" t="str">
            <v>None</v>
          </cell>
          <cell r="B590">
            <v>90000</v>
          </cell>
          <cell r="C590">
            <v>76725.350000000006</v>
          </cell>
          <cell r="D590">
            <v>74819.64</v>
          </cell>
          <cell r="CZ590">
            <v>88209.64</v>
          </cell>
          <cell r="DG590">
            <v>90000</v>
          </cell>
        </row>
        <row r="591">
          <cell r="A591" t="str">
            <v>None</v>
          </cell>
          <cell r="B591">
            <v>102000</v>
          </cell>
          <cell r="C591">
            <v>54136.539999999994</v>
          </cell>
          <cell r="D591">
            <v>36508.699999999997</v>
          </cell>
          <cell r="CZ591">
            <v>54474.7</v>
          </cell>
          <cell r="DG591">
            <v>102000</v>
          </cell>
        </row>
        <row r="592">
          <cell r="A592" t="str">
            <v>None</v>
          </cell>
          <cell r="B592">
            <v>30000</v>
          </cell>
          <cell r="C592">
            <v>0</v>
          </cell>
          <cell r="D592">
            <v>0</v>
          </cell>
          <cell r="CZ592">
            <v>30000</v>
          </cell>
          <cell r="DG592">
            <v>30000</v>
          </cell>
        </row>
        <row r="593">
          <cell r="A593" t="str">
            <v>None</v>
          </cell>
          <cell r="B593">
            <v>170000</v>
          </cell>
          <cell r="C593">
            <v>186235.19</v>
          </cell>
          <cell r="D593">
            <v>186235.19</v>
          </cell>
          <cell r="CZ593">
            <v>186246.19</v>
          </cell>
          <cell r="DG593">
            <v>170000</v>
          </cell>
        </row>
        <row r="594">
          <cell r="A594" t="str">
            <v>None</v>
          </cell>
          <cell r="B594">
            <v>135000</v>
          </cell>
          <cell r="C594">
            <v>0</v>
          </cell>
          <cell r="D594">
            <v>0</v>
          </cell>
          <cell r="CZ594">
            <v>0</v>
          </cell>
          <cell r="DG594">
            <v>135000</v>
          </cell>
        </row>
        <row r="595">
          <cell r="A595" t="str">
            <v>None</v>
          </cell>
          <cell r="B595">
            <v>366000</v>
          </cell>
          <cell r="C595">
            <v>35656.39</v>
          </cell>
          <cell r="D595">
            <v>112821.88</v>
          </cell>
          <cell r="CZ595">
            <v>358107.5</v>
          </cell>
          <cell r="DG595">
            <v>366000</v>
          </cell>
        </row>
        <row r="596">
          <cell r="A596" t="str">
            <v>None</v>
          </cell>
          <cell r="B596">
            <v>150000</v>
          </cell>
          <cell r="C596">
            <v>0</v>
          </cell>
          <cell r="D596">
            <v>0</v>
          </cell>
          <cell r="CZ596">
            <v>140000</v>
          </cell>
          <cell r="DG596">
            <v>150000</v>
          </cell>
        </row>
        <row r="597">
          <cell r="A597" t="str">
            <v>None</v>
          </cell>
          <cell r="B597">
            <v>30000</v>
          </cell>
          <cell r="C597">
            <v>0</v>
          </cell>
          <cell r="D597">
            <v>0</v>
          </cell>
          <cell r="CZ597">
            <v>31026</v>
          </cell>
          <cell r="DG597">
            <v>30000</v>
          </cell>
        </row>
        <row r="598">
          <cell r="A598" t="str">
            <v>None</v>
          </cell>
          <cell r="B598">
            <v>10000</v>
          </cell>
          <cell r="C598">
            <v>40714.53</v>
          </cell>
          <cell r="D598">
            <v>40714.53</v>
          </cell>
          <cell r="CZ598">
            <v>40719.53</v>
          </cell>
          <cell r="DG598">
            <v>10000</v>
          </cell>
        </row>
        <row r="599">
          <cell r="A599" t="str">
            <v>None</v>
          </cell>
          <cell r="B599">
            <v>190000</v>
          </cell>
          <cell r="C599">
            <v>165341.53</v>
          </cell>
          <cell r="D599">
            <v>165341.53</v>
          </cell>
          <cell r="CZ599">
            <v>165372.53</v>
          </cell>
          <cell r="DG599">
            <v>190000</v>
          </cell>
        </row>
        <row r="600">
          <cell r="A600" t="str">
            <v>None</v>
          </cell>
          <cell r="B600">
            <v>160000</v>
          </cell>
          <cell r="C600">
            <v>185937.24</v>
          </cell>
          <cell r="D600">
            <v>185937.24</v>
          </cell>
          <cell r="CZ600">
            <v>185933.24</v>
          </cell>
          <cell r="DG600">
            <v>160000</v>
          </cell>
        </row>
        <row r="601">
          <cell r="A601" t="str">
            <v>None</v>
          </cell>
          <cell r="B601">
            <v>200000</v>
          </cell>
          <cell r="C601">
            <v>219106.67</v>
          </cell>
          <cell r="D601">
            <v>218254.17</v>
          </cell>
          <cell r="CZ601">
            <v>219111.17</v>
          </cell>
          <cell r="DG601">
            <v>200000</v>
          </cell>
        </row>
        <row r="602">
          <cell r="A602" t="str">
            <v>None</v>
          </cell>
          <cell r="B602">
            <v>41000</v>
          </cell>
          <cell r="C602">
            <v>43649.72</v>
          </cell>
          <cell r="D602">
            <v>43649.72</v>
          </cell>
          <cell r="CZ602">
            <v>43651.72</v>
          </cell>
          <cell r="DG602">
            <v>41000</v>
          </cell>
        </row>
        <row r="603">
          <cell r="A603" t="str">
            <v>None</v>
          </cell>
          <cell r="B603">
            <v>240000</v>
          </cell>
          <cell r="C603">
            <v>312752.75</v>
          </cell>
          <cell r="D603">
            <v>307573.96999999997</v>
          </cell>
          <cell r="CZ603">
            <v>312679.96999999997</v>
          </cell>
          <cell r="DG603">
            <v>240000</v>
          </cell>
        </row>
        <row r="604">
          <cell r="A604" t="str">
            <v>None</v>
          </cell>
          <cell r="B604">
            <v>100000</v>
          </cell>
          <cell r="C604">
            <v>0</v>
          </cell>
          <cell r="D604">
            <v>0</v>
          </cell>
          <cell r="CZ604">
            <v>280116</v>
          </cell>
          <cell r="DG604">
            <v>100000</v>
          </cell>
        </row>
        <row r="605">
          <cell r="A605" t="str">
            <v>None</v>
          </cell>
          <cell r="B605">
            <v>100000</v>
          </cell>
          <cell r="C605">
            <v>0</v>
          </cell>
          <cell r="D605">
            <v>0</v>
          </cell>
          <cell r="CZ605">
            <v>95000</v>
          </cell>
          <cell r="DG605">
            <v>100000</v>
          </cell>
        </row>
        <row r="606">
          <cell r="A606" t="str">
            <v>None</v>
          </cell>
          <cell r="B606">
            <v>25000</v>
          </cell>
          <cell r="C606">
            <v>0</v>
          </cell>
          <cell r="D606">
            <v>4993.3599999999997</v>
          </cell>
          <cell r="CZ606">
            <v>25477</v>
          </cell>
          <cell r="DG606">
            <v>25000</v>
          </cell>
        </row>
        <row r="607">
          <cell r="A607" t="str">
            <v>None</v>
          </cell>
          <cell r="B607">
            <v>210000</v>
          </cell>
          <cell r="C607">
            <v>0</v>
          </cell>
          <cell r="D607">
            <v>79367.03</v>
          </cell>
          <cell r="CZ607">
            <v>209026</v>
          </cell>
          <cell r="DG607">
            <v>210000</v>
          </cell>
        </row>
        <row r="608">
          <cell r="A608" t="str">
            <v>None</v>
          </cell>
          <cell r="B608">
            <v>25000</v>
          </cell>
          <cell r="C608">
            <v>0</v>
          </cell>
          <cell r="D608">
            <v>0</v>
          </cell>
          <cell r="CZ608">
            <v>24820</v>
          </cell>
          <cell r="DG608">
            <v>25000</v>
          </cell>
        </row>
        <row r="609">
          <cell r="A609" t="str">
            <v>None</v>
          </cell>
          <cell r="B609">
            <v>210000</v>
          </cell>
          <cell r="C609">
            <v>0</v>
          </cell>
          <cell r="D609">
            <v>0</v>
          </cell>
          <cell r="CZ609">
            <v>208905</v>
          </cell>
          <cell r="DG609">
            <v>210000</v>
          </cell>
        </row>
        <row r="610">
          <cell r="A610" t="str">
            <v>None</v>
          </cell>
          <cell r="B610">
            <v>0</v>
          </cell>
          <cell r="C610">
            <v>0</v>
          </cell>
          <cell r="D610">
            <v>0</v>
          </cell>
          <cell r="CZ610">
            <v>0</v>
          </cell>
          <cell r="DG610">
            <v>0</v>
          </cell>
        </row>
        <row r="611">
          <cell r="A611" t="str">
            <v>None</v>
          </cell>
          <cell r="B611">
            <v>0</v>
          </cell>
          <cell r="C611">
            <v>0</v>
          </cell>
          <cell r="D611">
            <v>0</v>
          </cell>
          <cell r="CZ611">
            <v>0</v>
          </cell>
          <cell r="DG611">
            <v>0</v>
          </cell>
        </row>
        <row r="612">
          <cell r="A612" t="str">
            <v>None</v>
          </cell>
          <cell r="B612">
            <v>197000</v>
          </cell>
          <cell r="C612">
            <v>306865.64</v>
          </cell>
          <cell r="D612">
            <v>307099.14</v>
          </cell>
          <cell r="CZ612">
            <v>306872.14</v>
          </cell>
          <cell r="DG612">
            <v>197000</v>
          </cell>
        </row>
        <row r="613">
          <cell r="A613" t="str">
            <v>None</v>
          </cell>
          <cell r="B613">
            <v>60000</v>
          </cell>
          <cell r="C613">
            <v>53962.52</v>
          </cell>
          <cell r="D613">
            <v>53962.52</v>
          </cell>
          <cell r="CZ613">
            <v>53965.52</v>
          </cell>
          <cell r="DG613">
            <v>60000</v>
          </cell>
        </row>
        <row r="614">
          <cell r="A614" t="str">
            <v>None</v>
          </cell>
          <cell r="B614">
            <v>1011000</v>
          </cell>
          <cell r="C614">
            <v>1272607.44</v>
          </cell>
          <cell r="D614">
            <v>1158865.81</v>
          </cell>
          <cell r="CZ614">
            <v>1272607.81</v>
          </cell>
          <cell r="DG614">
            <v>1011000</v>
          </cell>
        </row>
        <row r="615">
          <cell r="A615" t="str">
            <v>None</v>
          </cell>
          <cell r="B615">
            <v>0</v>
          </cell>
          <cell r="C615">
            <v>0</v>
          </cell>
          <cell r="D615">
            <v>0</v>
          </cell>
          <cell r="CZ615">
            <v>0</v>
          </cell>
          <cell r="DG615">
            <v>0</v>
          </cell>
        </row>
        <row r="616">
          <cell r="A616" t="str">
            <v>None</v>
          </cell>
          <cell r="B616">
            <v>65000</v>
          </cell>
          <cell r="C616">
            <v>78200.53</v>
          </cell>
          <cell r="D616">
            <v>78200.53</v>
          </cell>
          <cell r="CZ616">
            <v>78197.53</v>
          </cell>
          <cell r="DG616">
            <v>65000</v>
          </cell>
        </row>
        <row r="617">
          <cell r="A617" t="str">
            <v>None</v>
          </cell>
          <cell r="B617">
            <v>70000</v>
          </cell>
          <cell r="C617">
            <v>41701.94</v>
          </cell>
          <cell r="D617">
            <v>41701.94</v>
          </cell>
          <cell r="CZ617">
            <v>41701.94</v>
          </cell>
          <cell r="DG617">
            <v>70000</v>
          </cell>
        </row>
        <row r="618">
          <cell r="A618" t="str">
            <v>None</v>
          </cell>
          <cell r="B618">
            <v>60000</v>
          </cell>
          <cell r="C618">
            <v>0</v>
          </cell>
          <cell r="D618">
            <v>0</v>
          </cell>
          <cell r="CZ618">
            <v>57000</v>
          </cell>
          <cell r="DG618">
            <v>60000</v>
          </cell>
        </row>
        <row r="619">
          <cell r="A619" t="str">
            <v>None</v>
          </cell>
          <cell r="B619">
            <v>98000</v>
          </cell>
          <cell r="C619">
            <v>0</v>
          </cell>
          <cell r="D619">
            <v>0</v>
          </cell>
          <cell r="CZ619">
            <v>97187</v>
          </cell>
          <cell r="DG619">
            <v>98000</v>
          </cell>
        </row>
        <row r="620">
          <cell r="A620" t="str">
            <v>None</v>
          </cell>
          <cell r="B620">
            <v>140000</v>
          </cell>
          <cell r="C620">
            <v>129580.54000000001</v>
          </cell>
          <cell r="D620">
            <v>136656.44</v>
          </cell>
          <cell r="CZ620">
            <v>129578.44</v>
          </cell>
          <cell r="DG620">
            <v>140000</v>
          </cell>
        </row>
        <row r="621">
          <cell r="A621" t="str">
            <v>None</v>
          </cell>
          <cell r="B621">
            <v>375000</v>
          </cell>
          <cell r="C621">
            <v>93215.09</v>
          </cell>
          <cell r="D621">
            <v>99193.5</v>
          </cell>
          <cell r="CZ621">
            <v>327627</v>
          </cell>
          <cell r="DG621">
            <v>375000</v>
          </cell>
        </row>
        <row r="622">
          <cell r="A622" t="str">
            <v>None</v>
          </cell>
          <cell r="B622">
            <v>375000</v>
          </cell>
          <cell r="C622">
            <v>0</v>
          </cell>
          <cell r="D622">
            <v>0</v>
          </cell>
          <cell r="CZ622">
            <v>342836</v>
          </cell>
          <cell r="DG622">
            <v>375000</v>
          </cell>
        </row>
        <row r="623">
          <cell r="A623" t="str">
            <v>None</v>
          </cell>
          <cell r="B623">
            <v>50000</v>
          </cell>
          <cell r="C623">
            <v>0</v>
          </cell>
          <cell r="D623">
            <v>9368.83</v>
          </cell>
          <cell r="CZ623">
            <v>50348</v>
          </cell>
          <cell r="DG623">
            <v>50000</v>
          </cell>
        </row>
        <row r="624">
          <cell r="A624" t="str">
            <v>None</v>
          </cell>
          <cell r="B624">
            <v>700000</v>
          </cell>
          <cell r="C624">
            <v>167339.84</v>
          </cell>
          <cell r="D624">
            <v>218889.2</v>
          </cell>
          <cell r="CZ624">
            <v>616495</v>
          </cell>
          <cell r="DG624">
            <v>700000</v>
          </cell>
        </row>
        <row r="625">
          <cell r="A625" t="str">
            <v>None</v>
          </cell>
          <cell r="B625">
            <v>620000</v>
          </cell>
          <cell r="C625">
            <v>0</v>
          </cell>
          <cell r="D625">
            <v>0</v>
          </cell>
          <cell r="CZ625">
            <v>585358</v>
          </cell>
          <cell r="DG625">
            <v>620000</v>
          </cell>
        </row>
        <row r="626">
          <cell r="A626" t="str">
            <v>None</v>
          </cell>
          <cell r="B626">
            <v>80000</v>
          </cell>
          <cell r="C626">
            <v>0</v>
          </cell>
          <cell r="D626">
            <v>0</v>
          </cell>
          <cell r="CZ626">
            <v>0</v>
          </cell>
          <cell r="DG626">
            <v>80000</v>
          </cell>
        </row>
        <row r="627">
          <cell r="A627" t="str">
            <v>None</v>
          </cell>
          <cell r="B627">
            <v>0</v>
          </cell>
          <cell r="C627">
            <v>0</v>
          </cell>
          <cell r="D627">
            <v>0</v>
          </cell>
          <cell r="CZ627">
            <v>0</v>
          </cell>
          <cell r="DG627">
            <v>0</v>
          </cell>
        </row>
        <row r="628">
          <cell r="A628" t="str">
            <v>None</v>
          </cell>
          <cell r="B628">
            <v>190000</v>
          </cell>
          <cell r="C628">
            <v>164875.43</v>
          </cell>
          <cell r="D628">
            <v>159112.47</v>
          </cell>
          <cell r="CZ628">
            <v>164880.47</v>
          </cell>
          <cell r="DG628">
            <v>190000</v>
          </cell>
        </row>
        <row r="629">
          <cell r="A629" t="str">
            <v>None</v>
          </cell>
          <cell r="B629">
            <v>30000</v>
          </cell>
          <cell r="C629">
            <v>0</v>
          </cell>
          <cell r="D629">
            <v>0</v>
          </cell>
          <cell r="CZ629">
            <v>0</v>
          </cell>
          <cell r="DG629">
            <v>30000</v>
          </cell>
        </row>
        <row r="630">
          <cell r="A630" t="str">
            <v>None</v>
          </cell>
          <cell r="B630">
            <v>150000</v>
          </cell>
          <cell r="C630">
            <v>5193.9799999999996</v>
          </cell>
          <cell r="D630">
            <v>0</v>
          </cell>
          <cell r="CZ630">
            <v>144791</v>
          </cell>
          <cell r="DG630">
            <v>150000</v>
          </cell>
        </row>
        <row r="631">
          <cell r="A631" t="str">
            <v>None</v>
          </cell>
          <cell r="B631">
            <v>150000</v>
          </cell>
          <cell r="C631">
            <v>0</v>
          </cell>
          <cell r="D631">
            <v>0</v>
          </cell>
          <cell r="CZ631">
            <v>143000</v>
          </cell>
          <cell r="DG631">
            <v>150000</v>
          </cell>
        </row>
        <row r="632">
          <cell r="A632" t="str">
            <v>None</v>
          </cell>
          <cell r="B632">
            <v>30000</v>
          </cell>
          <cell r="C632">
            <v>0</v>
          </cell>
          <cell r="D632">
            <v>0</v>
          </cell>
          <cell r="CZ632">
            <v>26335</v>
          </cell>
          <cell r="DG632">
            <v>30000</v>
          </cell>
        </row>
        <row r="633">
          <cell r="A633" t="str">
            <v>None</v>
          </cell>
          <cell r="B633">
            <v>30000</v>
          </cell>
          <cell r="C633">
            <v>0</v>
          </cell>
          <cell r="D633">
            <v>0</v>
          </cell>
          <cell r="CZ633">
            <v>29784</v>
          </cell>
          <cell r="DG633">
            <v>30000</v>
          </cell>
        </row>
        <row r="634">
          <cell r="A634" t="str">
            <v>None</v>
          </cell>
          <cell r="B634">
            <v>5000000</v>
          </cell>
          <cell r="C634">
            <v>0</v>
          </cell>
          <cell r="D634">
            <v>0</v>
          </cell>
          <cell r="CZ634">
            <v>0</v>
          </cell>
          <cell r="DG634">
            <v>5000000</v>
          </cell>
        </row>
        <row r="635">
          <cell r="A635" t="str">
            <v>None</v>
          </cell>
          <cell r="B635">
            <v>0</v>
          </cell>
          <cell r="C635">
            <v>24446.48</v>
          </cell>
          <cell r="D635">
            <v>24446.48</v>
          </cell>
          <cell r="CZ635">
            <v>24446.48</v>
          </cell>
          <cell r="DG635">
            <v>0</v>
          </cell>
        </row>
        <row r="636">
          <cell r="A636" t="str">
            <v>None</v>
          </cell>
          <cell r="B636">
            <v>0</v>
          </cell>
          <cell r="C636">
            <v>0</v>
          </cell>
          <cell r="D636">
            <v>0</v>
          </cell>
          <cell r="CZ636">
            <v>0</v>
          </cell>
          <cell r="DG636">
            <v>0</v>
          </cell>
        </row>
        <row r="637">
          <cell r="A637" t="str">
            <v>None</v>
          </cell>
          <cell r="B637">
            <v>215000</v>
          </cell>
          <cell r="C637">
            <v>240091.41</v>
          </cell>
          <cell r="D637">
            <v>227144.21</v>
          </cell>
          <cell r="CZ637">
            <v>238664.21</v>
          </cell>
          <cell r="DG637">
            <v>215000</v>
          </cell>
        </row>
        <row r="638">
          <cell r="A638" t="str">
            <v>None</v>
          </cell>
          <cell r="B638">
            <v>35390</v>
          </cell>
          <cell r="C638">
            <v>14353.35</v>
          </cell>
          <cell r="D638">
            <v>14353.35</v>
          </cell>
          <cell r="CZ638">
            <v>14353.35</v>
          </cell>
          <cell r="DG638">
            <v>35390</v>
          </cell>
        </row>
        <row r="639">
          <cell r="A639" t="str">
            <v>None</v>
          </cell>
          <cell r="B639">
            <v>75000</v>
          </cell>
          <cell r="C639">
            <v>0</v>
          </cell>
          <cell r="D639">
            <v>0</v>
          </cell>
          <cell r="CZ639">
            <v>71000</v>
          </cell>
          <cell r="DG639">
            <v>75000</v>
          </cell>
        </row>
        <row r="640">
          <cell r="A640" t="str">
            <v>None</v>
          </cell>
          <cell r="B640">
            <v>0</v>
          </cell>
          <cell r="C640">
            <v>260609.22</v>
          </cell>
          <cell r="D640">
            <v>260609.22</v>
          </cell>
          <cell r="CZ640">
            <v>260606.22</v>
          </cell>
          <cell r="DG640">
            <v>0</v>
          </cell>
        </row>
        <row r="641">
          <cell r="A641" t="str">
            <v>None</v>
          </cell>
          <cell r="B641">
            <v>46000</v>
          </cell>
          <cell r="C641">
            <v>75295.98</v>
          </cell>
          <cell r="D641">
            <v>75295.98</v>
          </cell>
          <cell r="CZ641">
            <v>75278.98</v>
          </cell>
          <cell r="DG641">
            <v>46000</v>
          </cell>
        </row>
        <row r="642">
          <cell r="A642" t="str">
            <v>None</v>
          </cell>
          <cell r="B642">
            <v>65000</v>
          </cell>
          <cell r="C642">
            <v>114973.47</v>
          </cell>
          <cell r="D642">
            <v>114973.47</v>
          </cell>
          <cell r="CZ642">
            <v>114974.47</v>
          </cell>
          <cell r="DG642">
            <v>65000</v>
          </cell>
        </row>
        <row r="643">
          <cell r="A643" t="str">
            <v>None</v>
          </cell>
          <cell r="B643">
            <v>96000</v>
          </cell>
          <cell r="C643">
            <v>0</v>
          </cell>
          <cell r="D643">
            <v>0</v>
          </cell>
          <cell r="CZ643">
            <v>5</v>
          </cell>
          <cell r="DG643">
            <v>96000</v>
          </cell>
        </row>
        <row r="644">
          <cell r="A644" t="str">
            <v>None</v>
          </cell>
          <cell r="B644">
            <v>175000</v>
          </cell>
          <cell r="C644">
            <v>270016.17</v>
          </cell>
          <cell r="D644">
            <v>270016.17</v>
          </cell>
          <cell r="CZ644">
            <v>270020.17</v>
          </cell>
          <cell r="DG644">
            <v>175000</v>
          </cell>
        </row>
        <row r="645">
          <cell r="A645" t="str">
            <v>None</v>
          </cell>
          <cell r="B645">
            <v>60000</v>
          </cell>
          <cell r="C645">
            <v>72528.039999999994</v>
          </cell>
          <cell r="D645">
            <v>72528.039999999994</v>
          </cell>
          <cell r="CZ645">
            <v>72524.039999999994</v>
          </cell>
          <cell r="DG645">
            <v>60000</v>
          </cell>
        </row>
        <row r="646">
          <cell r="A646" t="str">
            <v>None</v>
          </cell>
          <cell r="B646">
            <v>150000</v>
          </cell>
          <cell r="C646">
            <v>111237.18</v>
          </cell>
          <cell r="D646">
            <v>111237.18</v>
          </cell>
          <cell r="CZ646">
            <v>111243.18</v>
          </cell>
          <cell r="DG646">
            <v>150000</v>
          </cell>
        </row>
        <row r="647">
          <cell r="A647" t="str">
            <v>None</v>
          </cell>
          <cell r="B647">
            <v>220000</v>
          </cell>
          <cell r="C647">
            <v>212866.05</v>
          </cell>
          <cell r="D647">
            <v>212866.05</v>
          </cell>
          <cell r="CZ647">
            <v>212875.05</v>
          </cell>
          <cell r="DG647">
            <v>220000</v>
          </cell>
        </row>
        <row r="648">
          <cell r="A648" t="str">
            <v>None</v>
          </cell>
          <cell r="B648">
            <v>132000</v>
          </cell>
          <cell r="C648">
            <v>185483.56</v>
          </cell>
          <cell r="D648">
            <v>185483.56</v>
          </cell>
          <cell r="CZ648">
            <v>185480.56</v>
          </cell>
          <cell r="DG648">
            <v>132000</v>
          </cell>
        </row>
        <row r="649">
          <cell r="A649" t="str">
            <v>None</v>
          </cell>
          <cell r="B649">
            <v>130000</v>
          </cell>
          <cell r="C649">
            <v>93889.26</v>
          </cell>
          <cell r="D649">
            <v>93889.26</v>
          </cell>
          <cell r="CZ649">
            <v>93893.26</v>
          </cell>
          <cell r="DG649">
            <v>130000</v>
          </cell>
        </row>
        <row r="650">
          <cell r="A650" t="str">
            <v>None</v>
          </cell>
          <cell r="B650">
            <v>220000</v>
          </cell>
          <cell r="C650">
            <v>253710.55</v>
          </cell>
          <cell r="D650">
            <v>250622.66</v>
          </cell>
          <cell r="CZ650">
            <v>222749</v>
          </cell>
          <cell r="DG650">
            <v>220000</v>
          </cell>
        </row>
        <row r="651">
          <cell r="A651" t="str">
            <v>None</v>
          </cell>
          <cell r="B651">
            <v>150000</v>
          </cell>
          <cell r="C651">
            <v>0</v>
          </cell>
          <cell r="D651">
            <v>0</v>
          </cell>
          <cell r="CZ651">
            <v>143000</v>
          </cell>
          <cell r="DG651">
            <v>150000</v>
          </cell>
        </row>
        <row r="652">
          <cell r="A652" t="str">
            <v>None</v>
          </cell>
          <cell r="B652">
            <v>150000</v>
          </cell>
          <cell r="C652">
            <v>127607.89</v>
          </cell>
          <cell r="D652">
            <v>13474.759999999998</v>
          </cell>
          <cell r="CZ652">
            <v>115578.56</v>
          </cell>
          <cell r="DG652">
            <v>150000</v>
          </cell>
        </row>
        <row r="653">
          <cell r="A653" t="str">
            <v>None</v>
          </cell>
          <cell r="B653">
            <v>155000</v>
          </cell>
          <cell r="C653">
            <v>0</v>
          </cell>
          <cell r="D653">
            <v>0</v>
          </cell>
          <cell r="CZ653">
            <v>148000</v>
          </cell>
          <cell r="DG653">
            <v>155000</v>
          </cell>
        </row>
        <row r="654">
          <cell r="A654" t="str">
            <v>None</v>
          </cell>
          <cell r="B654">
            <v>37000</v>
          </cell>
          <cell r="C654">
            <v>49644.22</v>
          </cell>
          <cell r="D654">
            <v>59870.679999999993</v>
          </cell>
          <cell r="CZ654">
            <v>49645.16</v>
          </cell>
          <cell r="DG654">
            <v>37000</v>
          </cell>
        </row>
        <row r="655">
          <cell r="A655" t="str">
            <v>None</v>
          </cell>
          <cell r="B655">
            <v>130000</v>
          </cell>
          <cell r="C655">
            <v>84824.15</v>
          </cell>
          <cell r="D655">
            <v>151415.01</v>
          </cell>
          <cell r="CZ655">
            <v>82933.289999999994</v>
          </cell>
          <cell r="DG655">
            <v>130000</v>
          </cell>
        </row>
        <row r="656">
          <cell r="A656" t="str">
            <v>None</v>
          </cell>
          <cell r="B656">
            <v>38000</v>
          </cell>
          <cell r="C656">
            <v>0</v>
          </cell>
          <cell r="D656">
            <v>0</v>
          </cell>
          <cell r="CZ656">
            <v>37752</v>
          </cell>
          <cell r="DG656">
            <v>38000</v>
          </cell>
        </row>
        <row r="657">
          <cell r="A657" t="str">
            <v>None</v>
          </cell>
          <cell r="B657">
            <v>130000</v>
          </cell>
          <cell r="C657">
            <v>0</v>
          </cell>
          <cell r="D657">
            <v>0</v>
          </cell>
          <cell r="CZ657">
            <v>129278</v>
          </cell>
          <cell r="DG657">
            <v>130000</v>
          </cell>
        </row>
        <row r="658">
          <cell r="A658" t="str">
            <v>None</v>
          </cell>
          <cell r="B658">
            <v>0</v>
          </cell>
          <cell r="C658">
            <v>0</v>
          </cell>
          <cell r="D658">
            <v>180277.28</v>
          </cell>
          <cell r="CZ658">
            <v>288233</v>
          </cell>
          <cell r="DG658">
            <v>0</v>
          </cell>
        </row>
        <row r="659">
          <cell r="A659" t="str">
            <v>None</v>
          </cell>
          <cell r="B659">
            <v>354634.86</v>
          </cell>
          <cell r="C659">
            <v>354405.89</v>
          </cell>
          <cell r="D659">
            <v>354405.89</v>
          </cell>
          <cell r="CZ659">
            <v>354401.89</v>
          </cell>
          <cell r="DG659">
            <v>354634.86</v>
          </cell>
        </row>
        <row r="660">
          <cell r="A660" t="str">
            <v>None</v>
          </cell>
          <cell r="B660">
            <v>268952.28000000003</v>
          </cell>
          <cell r="C660">
            <v>268952.28000000003</v>
          </cell>
          <cell r="D660">
            <v>268952.28000000003</v>
          </cell>
          <cell r="CZ660">
            <v>268946.28000000003</v>
          </cell>
          <cell r="DG660">
            <v>268952.28000000003</v>
          </cell>
        </row>
        <row r="661">
          <cell r="A661" t="str">
            <v>None</v>
          </cell>
          <cell r="B661">
            <v>600000</v>
          </cell>
          <cell r="C661">
            <v>620167.29</v>
          </cell>
          <cell r="D661">
            <v>512585.33</v>
          </cell>
          <cell r="CZ661">
            <v>620165.32999999996</v>
          </cell>
          <cell r="DG661">
            <v>600000</v>
          </cell>
        </row>
        <row r="662">
          <cell r="A662" t="str">
            <v>None</v>
          </cell>
          <cell r="B662">
            <v>200000</v>
          </cell>
          <cell r="C662">
            <v>179600.68000000002</v>
          </cell>
          <cell r="D662">
            <v>178474.79</v>
          </cell>
          <cell r="CZ662">
            <v>179594.79</v>
          </cell>
          <cell r="DG662">
            <v>200000</v>
          </cell>
        </row>
        <row r="663">
          <cell r="A663" t="str">
            <v>None</v>
          </cell>
          <cell r="B663">
            <v>200000</v>
          </cell>
          <cell r="C663">
            <v>0</v>
          </cell>
          <cell r="D663">
            <v>65380.72</v>
          </cell>
          <cell r="CZ663">
            <v>215597</v>
          </cell>
          <cell r="DG663">
            <v>200000</v>
          </cell>
        </row>
        <row r="664">
          <cell r="A664" t="str">
            <v>None</v>
          </cell>
          <cell r="B664">
            <v>908940</v>
          </cell>
          <cell r="C664">
            <v>0</v>
          </cell>
          <cell r="D664">
            <v>280592.28000000003</v>
          </cell>
          <cell r="CZ664">
            <v>874646</v>
          </cell>
          <cell r="DG664">
            <v>908940</v>
          </cell>
        </row>
        <row r="665">
          <cell r="A665" t="str">
            <v>None</v>
          </cell>
          <cell r="B665">
            <v>910000</v>
          </cell>
          <cell r="C665">
            <v>0</v>
          </cell>
          <cell r="D665">
            <v>0</v>
          </cell>
          <cell r="CZ665">
            <v>853213</v>
          </cell>
          <cell r="DG665">
            <v>910000</v>
          </cell>
        </row>
        <row r="666">
          <cell r="A666" t="str">
            <v>None</v>
          </cell>
          <cell r="B666">
            <v>4500000</v>
          </cell>
          <cell r="C666">
            <v>5604403.29</v>
          </cell>
          <cell r="D666">
            <v>5434745.9699999997</v>
          </cell>
          <cell r="CZ666">
            <v>5854373.9699999997</v>
          </cell>
          <cell r="DG666">
            <v>4500000</v>
          </cell>
        </row>
        <row r="667">
          <cell r="A667" t="str">
            <v>None</v>
          </cell>
          <cell r="B667">
            <v>0</v>
          </cell>
          <cell r="C667">
            <v>618988.27</v>
          </cell>
          <cell r="D667">
            <v>618988.27</v>
          </cell>
          <cell r="CZ667">
            <v>619001.27</v>
          </cell>
          <cell r="DG667">
            <v>0</v>
          </cell>
        </row>
        <row r="668">
          <cell r="A668" t="str">
            <v>None</v>
          </cell>
          <cell r="B668">
            <v>23172442</v>
          </cell>
          <cell r="C668">
            <v>18269639.629999999</v>
          </cell>
          <cell r="D668">
            <v>18269639.629999999</v>
          </cell>
          <cell r="CZ668">
            <v>18269647.629999999</v>
          </cell>
          <cell r="DG668">
            <v>23172442</v>
          </cell>
        </row>
        <row r="669">
          <cell r="A669" t="str">
            <v>None</v>
          </cell>
          <cell r="B669">
            <v>250000</v>
          </cell>
          <cell r="C669">
            <v>221002.57</v>
          </cell>
          <cell r="D669">
            <v>156497.79</v>
          </cell>
          <cell r="CZ669">
            <v>221020.79</v>
          </cell>
          <cell r="DG669">
            <v>250000</v>
          </cell>
        </row>
        <row r="670">
          <cell r="A670" t="str">
            <v>None</v>
          </cell>
          <cell r="B670">
            <v>250000</v>
          </cell>
          <cell r="C670">
            <v>4720.32</v>
          </cell>
          <cell r="D670">
            <v>140965.49</v>
          </cell>
          <cell r="CZ670">
            <v>252133</v>
          </cell>
          <cell r="DG670">
            <v>250000</v>
          </cell>
        </row>
        <row r="671">
          <cell r="A671" t="str">
            <v>None</v>
          </cell>
          <cell r="B671">
            <v>1107250</v>
          </cell>
          <cell r="C671">
            <v>0</v>
          </cell>
          <cell r="D671">
            <v>0</v>
          </cell>
          <cell r="CZ671">
            <v>1039366</v>
          </cell>
          <cell r="DG671">
            <v>1107250</v>
          </cell>
        </row>
        <row r="672">
          <cell r="A672" t="str">
            <v>None</v>
          </cell>
          <cell r="B672">
            <v>0</v>
          </cell>
          <cell r="C672">
            <v>153261.81</v>
          </cell>
          <cell r="D672">
            <v>153261.81</v>
          </cell>
          <cell r="CZ672">
            <v>153262.81</v>
          </cell>
          <cell r="DG672">
            <v>0</v>
          </cell>
        </row>
        <row r="673">
          <cell r="A673" t="str">
            <v>None</v>
          </cell>
          <cell r="B673">
            <v>200000</v>
          </cell>
          <cell r="C673">
            <v>0</v>
          </cell>
          <cell r="D673">
            <v>0</v>
          </cell>
          <cell r="CZ673">
            <v>200447</v>
          </cell>
          <cell r="DG673">
            <v>200000</v>
          </cell>
        </row>
        <row r="674">
          <cell r="A674" t="str">
            <v>None</v>
          </cell>
          <cell r="B674">
            <v>50000</v>
          </cell>
          <cell r="C674">
            <v>0</v>
          </cell>
          <cell r="D674">
            <v>0</v>
          </cell>
          <cell r="CZ674">
            <v>48221</v>
          </cell>
          <cell r="DG674">
            <v>50000</v>
          </cell>
        </row>
        <row r="675">
          <cell r="A675" t="str">
            <v>None</v>
          </cell>
          <cell r="B675">
            <v>1500000</v>
          </cell>
          <cell r="C675">
            <v>26147.599999999999</v>
          </cell>
          <cell r="D675">
            <v>686284.59000000008</v>
          </cell>
          <cell r="CZ675">
            <v>782019.3</v>
          </cell>
          <cell r="DG675">
            <v>1500000</v>
          </cell>
        </row>
        <row r="676">
          <cell r="A676" t="str">
            <v>None</v>
          </cell>
          <cell r="B676">
            <v>150000</v>
          </cell>
          <cell r="C676">
            <v>0</v>
          </cell>
          <cell r="D676">
            <v>0</v>
          </cell>
          <cell r="CZ676">
            <v>152377</v>
          </cell>
          <cell r="DG676">
            <v>150000</v>
          </cell>
        </row>
        <row r="677">
          <cell r="A677" t="str">
            <v>None</v>
          </cell>
          <cell r="B677">
            <v>150000</v>
          </cell>
          <cell r="C677">
            <v>0</v>
          </cell>
          <cell r="D677">
            <v>0</v>
          </cell>
          <cell r="CZ677">
            <v>150000</v>
          </cell>
          <cell r="DG677">
            <v>150000</v>
          </cell>
        </row>
        <row r="678">
          <cell r="A678" t="str">
            <v>None</v>
          </cell>
          <cell r="B678">
            <v>50000</v>
          </cell>
          <cell r="C678">
            <v>0</v>
          </cell>
          <cell r="D678">
            <v>14982.53</v>
          </cell>
          <cell r="CZ678">
            <v>50411</v>
          </cell>
          <cell r="DG678">
            <v>50000</v>
          </cell>
        </row>
        <row r="679">
          <cell r="A679" t="str">
            <v>None</v>
          </cell>
          <cell r="B679">
            <v>50000</v>
          </cell>
          <cell r="C679">
            <v>0</v>
          </cell>
          <cell r="D679">
            <v>0</v>
          </cell>
          <cell r="CZ679">
            <v>49640</v>
          </cell>
          <cell r="DG679">
            <v>50000</v>
          </cell>
        </row>
        <row r="680">
          <cell r="A680" t="str">
            <v>None</v>
          </cell>
          <cell r="B680">
            <v>130000</v>
          </cell>
          <cell r="C680">
            <v>31509.43</v>
          </cell>
          <cell r="D680">
            <v>0</v>
          </cell>
          <cell r="CZ680">
            <v>161671</v>
          </cell>
          <cell r="DG680">
            <v>130000</v>
          </cell>
        </row>
        <row r="681">
          <cell r="A681" t="str">
            <v>None</v>
          </cell>
          <cell r="B681">
            <v>130000</v>
          </cell>
          <cell r="C681">
            <v>0</v>
          </cell>
          <cell r="D681">
            <v>0</v>
          </cell>
          <cell r="CZ681">
            <v>132765</v>
          </cell>
          <cell r="DG681">
            <v>130000</v>
          </cell>
        </row>
        <row r="682">
          <cell r="A682" t="str">
            <v>None</v>
          </cell>
          <cell r="B682">
            <v>130000</v>
          </cell>
          <cell r="C682">
            <v>0</v>
          </cell>
          <cell r="D682">
            <v>0</v>
          </cell>
          <cell r="CZ682">
            <v>122000</v>
          </cell>
          <cell r="DG682">
            <v>130000</v>
          </cell>
        </row>
        <row r="683">
          <cell r="A683" t="str">
            <v>None</v>
          </cell>
          <cell r="B683">
            <v>30000</v>
          </cell>
          <cell r="C683">
            <v>0</v>
          </cell>
          <cell r="D683">
            <v>0</v>
          </cell>
          <cell r="CZ683">
            <v>30138</v>
          </cell>
          <cell r="DG683">
            <v>30000</v>
          </cell>
        </row>
        <row r="684">
          <cell r="A684" t="str">
            <v>None</v>
          </cell>
          <cell r="B684">
            <v>29000</v>
          </cell>
          <cell r="C684">
            <v>34139.659999999996</v>
          </cell>
          <cell r="D684">
            <v>33925.699999999997</v>
          </cell>
          <cell r="CZ684">
            <v>34140.699999999997</v>
          </cell>
          <cell r="DG684">
            <v>29000</v>
          </cell>
        </row>
        <row r="685">
          <cell r="A685" t="str">
            <v>None</v>
          </cell>
          <cell r="B685">
            <v>54000</v>
          </cell>
          <cell r="C685">
            <v>0</v>
          </cell>
          <cell r="D685">
            <v>0</v>
          </cell>
          <cell r="CZ685">
            <v>50671</v>
          </cell>
          <cell r="DG685">
            <v>54000</v>
          </cell>
        </row>
        <row r="686">
          <cell r="A686" t="str">
            <v>None</v>
          </cell>
          <cell r="B686">
            <v>580000</v>
          </cell>
          <cell r="C686">
            <v>0</v>
          </cell>
          <cell r="D686">
            <v>0</v>
          </cell>
          <cell r="CZ686">
            <v>546056</v>
          </cell>
          <cell r="DG686">
            <v>580000</v>
          </cell>
        </row>
        <row r="687">
          <cell r="A687" t="str">
            <v>None</v>
          </cell>
          <cell r="B687">
            <v>110194</v>
          </cell>
          <cell r="C687">
            <v>90054.74</v>
          </cell>
          <cell r="D687">
            <v>90054.74</v>
          </cell>
          <cell r="CZ687">
            <v>90052.74</v>
          </cell>
          <cell r="DG687">
            <v>110194</v>
          </cell>
        </row>
        <row r="688">
          <cell r="A688" t="str">
            <v>None</v>
          </cell>
          <cell r="B688">
            <v>187000</v>
          </cell>
          <cell r="C688">
            <v>0</v>
          </cell>
          <cell r="D688">
            <v>0</v>
          </cell>
          <cell r="CZ688">
            <v>0</v>
          </cell>
          <cell r="DG688">
            <v>187000</v>
          </cell>
        </row>
        <row r="689">
          <cell r="A689" t="str">
            <v>None</v>
          </cell>
          <cell r="B689">
            <v>218476</v>
          </cell>
          <cell r="C689">
            <v>0</v>
          </cell>
          <cell r="D689">
            <v>0</v>
          </cell>
          <cell r="CZ689">
            <v>0</v>
          </cell>
          <cell r="DG689">
            <v>218476</v>
          </cell>
        </row>
        <row r="690">
          <cell r="A690" t="str">
            <v>None</v>
          </cell>
          <cell r="B690">
            <v>30000</v>
          </cell>
          <cell r="C690">
            <v>0</v>
          </cell>
          <cell r="D690">
            <v>0</v>
          </cell>
          <cell r="CZ690">
            <v>0</v>
          </cell>
          <cell r="DG690">
            <v>30000</v>
          </cell>
        </row>
        <row r="691">
          <cell r="A691" t="str">
            <v>None</v>
          </cell>
          <cell r="B691">
            <v>425000</v>
          </cell>
          <cell r="C691">
            <v>0</v>
          </cell>
          <cell r="D691">
            <v>0</v>
          </cell>
          <cell r="CZ691">
            <v>379000</v>
          </cell>
          <cell r="DG691">
            <v>425000</v>
          </cell>
        </row>
        <row r="692">
          <cell r="A692" t="str">
            <v>None</v>
          </cell>
          <cell r="B692">
            <v>748710</v>
          </cell>
          <cell r="C692">
            <v>0</v>
          </cell>
          <cell r="D692">
            <v>0</v>
          </cell>
          <cell r="CZ692">
            <v>692908</v>
          </cell>
          <cell r="DG692">
            <v>748710</v>
          </cell>
        </row>
        <row r="693">
          <cell r="A693" t="str">
            <v>None</v>
          </cell>
          <cell r="B693">
            <v>0</v>
          </cell>
          <cell r="C693">
            <v>1880518.9</v>
          </cell>
          <cell r="D693">
            <v>1880518.9</v>
          </cell>
          <cell r="CZ693">
            <v>1880514.9</v>
          </cell>
          <cell r="DG693">
            <v>0</v>
          </cell>
        </row>
        <row r="694">
          <cell r="A694" t="str">
            <v>None</v>
          </cell>
          <cell r="B694">
            <v>0</v>
          </cell>
          <cell r="C694">
            <v>0</v>
          </cell>
          <cell r="D694">
            <v>0</v>
          </cell>
          <cell r="CZ694">
            <v>0</v>
          </cell>
          <cell r="DG694">
            <v>0</v>
          </cell>
        </row>
        <row r="695">
          <cell r="A695" t="str">
            <v>None</v>
          </cell>
          <cell r="B695">
            <v>2380034</v>
          </cell>
          <cell r="C695">
            <v>2398251.87</v>
          </cell>
          <cell r="D695">
            <v>2398251.87</v>
          </cell>
          <cell r="CZ695">
            <v>2398264.87</v>
          </cell>
          <cell r="DG695">
            <v>2380034</v>
          </cell>
        </row>
        <row r="696">
          <cell r="A696" t="str">
            <v>None</v>
          </cell>
          <cell r="B696">
            <v>0</v>
          </cell>
          <cell r="C696">
            <v>0</v>
          </cell>
          <cell r="D696">
            <v>0</v>
          </cell>
          <cell r="CZ696">
            <v>0</v>
          </cell>
          <cell r="DG696">
            <v>0</v>
          </cell>
        </row>
        <row r="697">
          <cell r="A697" t="str">
            <v>None</v>
          </cell>
          <cell r="B697">
            <v>238536.34</v>
          </cell>
          <cell r="C697">
            <v>238536.34</v>
          </cell>
          <cell r="D697">
            <v>238536.34</v>
          </cell>
          <cell r="CZ697">
            <v>238520.34</v>
          </cell>
          <cell r="DG697">
            <v>238536.34</v>
          </cell>
        </row>
        <row r="698">
          <cell r="A698" t="str">
            <v>None</v>
          </cell>
          <cell r="B698">
            <v>200000</v>
          </cell>
          <cell r="C698">
            <v>240658.09</v>
          </cell>
          <cell r="D698">
            <v>240658.09</v>
          </cell>
          <cell r="CZ698">
            <v>240658.09</v>
          </cell>
          <cell r="DG698">
            <v>200000</v>
          </cell>
        </row>
        <row r="699">
          <cell r="A699" t="str">
            <v>None</v>
          </cell>
          <cell r="B699">
            <v>0</v>
          </cell>
          <cell r="C699">
            <v>1768114.58</v>
          </cell>
          <cell r="D699">
            <v>1768114.58</v>
          </cell>
          <cell r="CZ699">
            <v>1768101.58</v>
          </cell>
          <cell r="DG699">
            <v>0</v>
          </cell>
        </row>
        <row r="700">
          <cell r="A700" t="str">
            <v>None</v>
          </cell>
          <cell r="B700">
            <v>0</v>
          </cell>
          <cell r="C700">
            <v>193635.23</v>
          </cell>
          <cell r="D700">
            <v>193635.23</v>
          </cell>
          <cell r="CZ700">
            <v>193622.23</v>
          </cell>
          <cell r="DG700">
            <v>0</v>
          </cell>
        </row>
        <row r="701">
          <cell r="A701" t="str">
            <v>None</v>
          </cell>
          <cell r="B701">
            <v>31100000</v>
          </cell>
          <cell r="C701">
            <v>29021053.079999998</v>
          </cell>
          <cell r="D701">
            <v>28970095.989999998</v>
          </cell>
          <cell r="CZ701">
            <v>29021116.989999998</v>
          </cell>
          <cell r="DG701">
            <v>31100000</v>
          </cell>
        </row>
        <row r="702">
          <cell r="A702" t="str">
            <v>None</v>
          </cell>
          <cell r="B702">
            <v>0</v>
          </cell>
          <cell r="C702">
            <v>0</v>
          </cell>
          <cell r="D702">
            <v>0</v>
          </cell>
          <cell r="CZ702">
            <v>0</v>
          </cell>
          <cell r="DG702">
            <v>0</v>
          </cell>
        </row>
        <row r="703">
          <cell r="A703" t="str">
            <v>None</v>
          </cell>
          <cell r="B703">
            <v>0</v>
          </cell>
          <cell r="C703">
            <v>0</v>
          </cell>
          <cell r="D703">
            <v>0</v>
          </cell>
          <cell r="CZ703">
            <v>0</v>
          </cell>
          <cell r="DG703">
            <v>0</v>
          </cell>
        </row>
        <row r="704">
          <cell r="A704" t="str">
            <v>None</v>
          </cell>
          <cell r="B704">
            <v>300000</v>
          </cell>
          <cell r="C704">
            <v>301831.23</v>
          </cell>
          <cell r="D704">
            <v>301831.23</v>
          </cell>
          <cell r="CZ704">
            <v>301834.23</v>
          </cell>
          <cell r="DG704">
            <v>300000</v>
          </cell>
        </row>
        <row r="705">
          <cell r="A705" t="str">
            <v>None</v>
          </cell>
          <cell r="B705">
            <v>0</v>
          </cell>
          <cell r="C705">
            <v>0</v>
          </cell>
          <cell r="D705">
            <v>0</v>
          </cell>
          <cell r="CZ705">
            <v>0</v>
          </cell>
          <cell r="DG705">
            <v>0</v>
          </cell>
        </row>
        <row r="706">
          <cell r="A706" t="str">
            <v>None</v>
          </cell>
          <cell r="B706">
            <v>0</v>
          </cell>
          <cell r="C706">
            <v>0</v>
          </cell>
          <cell r="D706">
            <v>0</v>
          </cell>
          <cell r="CZ706">
            <v>0</v>
          </cell>
          <cell r="DG706">
            <v>0</v>
          </cell>
        </row>
        <row r="707">
          <cell r="A707" t="str">
            <v>None</v>
          </cell>
          <cell r="B707">
            <v>0</v>
          </cell>
          <cell r="C707">
            <v>0</v>
          </cell>
          <cell r="D707">
            <v>0</v>
          </cell>
          <cell r="CZ707">
            <v>0</v>
          </cell>
          <cell r="DG707">
            <v>0</v>
          </cell>
        </row>
        <row r="708">
          <cell r="A708" t="str">
            <v>None</v>
          </cell>
          <cell r="B708">
            <v>3000000</v>
          </cell>
          <cell r="C708">
            <v>2630982.38</v>
          </cell>
          <cell r="D708">
            <v>2789425.91</v>
          </cell>
          <cell r="CZ708">
            <v>3470677.98</v>
          </cell>
          <cell r="DG708">
            <v>3000000</v>
          </cell>
        </row>
        <row r="709">
          <cell r="A709" t="str">
            <v>None</v>
          </cell>
          <cell r="B709">
            <v>0</v>
          </cell>
          <cell r="C709">
            <v>183036.99</v>
          </cell>
          <cell r="D709">
            <v>183036.99</v>
          </cell>
          <cell r="CZ709">
            <v>183033.99</v>
          </cell>
          <cell r="DG709">
            <v>0</v>
          </cell>
        </row>
        <row r="710">
          <cell r="A710" t="str">
            <v>None</v>
          </cell>
          <cell r="B710">
            <v>60000</v>
          </cell>
          <cell r="C710">
            <v>0</v>
          </cell>
          <cell r="D710">
            <v>0</v>
          </cell>
          <cell r="CZ710">
            <v>60000</v>
          </cell>
          <cell r="DG710">
            <v>60000</v>
          </cell>
        </row>
        <row r="711">
          <cell r="A711" t="str">
            <v>None</v>
          </cell>
          <cell r="B711">
            <v>6000</v>
          </cell>
          <cell r="C711">
            <v>0</v>
          </cell>
          <cell r="D711">
            <v>0</v>
          </cell>
          <cell r="CZ711">
            <v>0</v>
          </cell>
          <cell r="DG711">
            <v>6000</v>
          </cell>
        </row>
        <row r="712">
          <cell r="A712" t="str">
            <v>None</v>
          </cell>
          <cell r="B712">
            <v>85000</v>
          </cell>
          <cell r="C712">
            <v>47852.219999999994</v>
          </cell>
          <cell r="D712">
            <v>46663.7</v>
          </cell>
          <cell r="CZ712">
            <v>133645.70000000001</v>
          </cell>
          <cell r="DG712">
            <v>85000</v>
          </cell>
        </row>
        <row r="713">
          <cell r="A713" t="str">
            <v>None</v>
          </cell>
          <cell r="B713">
            <v>6000</v>
          </cell>
          <cell r="C713">
            <v>1343.64</v>
          </cell>
          <cell r="D713">
            <v>1269.18</v>
          </cell>
          <cell r="CZ713">
            <v>7481.18</v>
          </cell>
          <cell r="DG713">
            <v>6000</v>
          </cell>
        </row>
        <row r="714">
          <cell r="A714" t="str">
            <v>None</v>
          </cell>
          <cell r="B714">
            <v>85000</v>
          </cell>
          <cell r="C714">
            <v>0</v>
          </cell>
          <cell r="D714">
            <v>0</v>
          </cell>
          <cell r="CZ714">
            <v>85000</v>
          </cell>
          <cell r="DG714">
            <v>85000</v>
          </cell>
        </row>
        <row r="715">
          <cell r="A715" t="str">
            <v>None</v>
          </cell>
          <cell r="B715">
            <v>85000</v>
          </cell>
          <cell r="C715">
            <v>0</v>
          </cell>
          <cell r="D715">
            <v>0</v>
          </cell>
          <cell r="CZ715">
            <v>85332</v>
          </cell>
          <cell r="DG715">
            <v>85000</v>
          </cell>
        </row>
        <row r="716">
          <cell r="A716" t="str">
            <v>None</v>
          </cell>
          <cell r="B716">
            <v>6000</v>
          </cell>
          <cell r="C716">
            <v>0</v>
          </cell>
          <cell r="D716">
            <v>0</v>
          </cell>
          <cell r="CZ716">
            <v>6038</v>
          </cell>
          <cell r="DG716">
            <v>6000</v>
          </cell>
        </row>
        <row r="717">
          <cell r="A717" t="str">
            <v>None</v>
          </cell>
          <cell r="B717">
            <v>6000</v>
          </cell>
          <cell r="C717">
            <v>0</v>
          </cell>
          <cell r="D717">
            <v>0</v>
          </cell>
          <cell r="CZ717">
            <v>6205</v>
          </cell>
          <cell r="DG717">
            <v>6000</v>
          </cell>
        </row>
        <row r="718">
          <cell r="A718" t="str">
            <v>None</v>
          </cell>
          <cell r="B718">
            <v>0</v>
          </cell>
          <cell r="C718">
            <v>81555.429999999993</v>
          </cell>
          <cell r="D718">
            <v>81555.429999999993</v>
          </cell>
          <cell r="CZ718">
            <v>81556.429999999993</v>
          </cell>
          <cell r="DG718">
            <v>0</v>
          </cell>
        </row>
        <row r="719">
          <cell r="A719" t="str">
            <v>None</v>
          </cell>
          <cell r="B719">
            <v>70000</v>
          </cell>
          <cell r="C719">
            <v>22263.89</v>
          </cell>
          <cell r="D719">
            <v>21265.07</v>
          </cell>
          <cell r="CZ719">
            <v>92127.07</v>
          </cell>
          <cell r="DG719">
            <v>70000</v>
          </cell>
        </row>
        <row r="720">
          <cell r="A720" t="str">
            <v>None</v>
          </cell>
          <cell r="B720">
            <v>157000</v>
          </cell>
          <cell r="C720">
            <v>0</v>
          </cell>
          <cell r="D720">
            <v>19840.169999999998</v>
          </cell>
          <cell r="CZ720">
            <v>154418</v>
          </cell>
          <cell r="DG720">
            <v>157000</v>
          </cell>
        </row>
        <row r="721">
          <cell r="A721" t="str">
            <v>None</v>
          </cell>
          <cell r="B721">
            <v>70000</v>
          </cell>
          <cell r="C721">
            <v>71793.97</v>
          </cell>
          <cell r="D721">
            <v>0</v>
          </cell>
          <cell r="CZ721">
            <v>86450</v>
          </cell>
          <cell r="DG721">
            <v>70000</v>
          </cell>
        </row>
        <row r="722">
          <cell r="A722" t="str">
            <v>None</v>
          </cell>
          <cell r="B722">
            <v>70000</v>
          </cell>
          <cell r="C722">
            <v>0</v>
          </cell>
          <cell r="D722">
            <v>0</v>
          </cell>
          <cell r="CZ722">
            <v>70000</v>
          </cell>
          <cell r="DG722">
            <v>70000</v>
          </cell>
        </row>
        <row r="723">
          <cell r="A723" t="str">
            <v>None</v>
          </cell>
          <cell r="B723">
            <v>257000</v>
          </cell>
          <cell r="C723">
            <v>0</v>
          </cell>
          <cell r="D723">
            <v>19714.84</v>
          </cell>
          <cell r="CZ723">
            <v>270259</v>
          </cell>
          <cell r="DG723">
            <v>257000</v>
          </cell>
        </row>
        <row r="724">
          <cell r="A724" t="str">
            <v>None</v>
          </cell>
          <cell r="B724">
            <v>40000</v>
          </cell>
          <cell r="C724">
            <v>18399.72</v>
          </cell>
          <cell r="D724">
            <v>15664.87</v>
          </cell>
          <cell r="CZ724">
            <v>42294.87</v>
          </cell>
          <cell r="DG724">
            <v>40000</v>
          </cell>
        </row>
        <row r="725">
          <cell r="A725" t="str">
            <v>None</v>
          </cell>
          <cell r="B725">
            <v>60000</v>
          </cell>
          <cell r="C725">
            <v>0</v>
          </cell>
          <cell r="D725">
            <v>0</v>
          </cell>
          <cell r="CZ725">
            <v>125366</v>
          </cell>
          <cell r="DG725">
            <v>60000</v>
          </cell>
        </row>
        <row r="726">
          <cell r="A726" t="str">
            <v>None</v>
          </cell>
          <cell r="B726">
            <v>0</v>
          </cell>
          <cell r="C726">
            <v>98357.49</v>
          </cell>
          <cell r="D726">
            <v>98357.49</v>
          </cell>
          <cell r="CZ726">
            <v>98354.49</v>
          </cell>
          <cell r="DG726">
            <v>0</v>
          </cell>
        </row>
        <row r="727">
          <cell r="A727" t="str">
            <v>None</v>
          </cell>
          <cell r="B727">
            <v>60000</v>
          </cell>
          <cell r="C727">
            <v>30241.63</v>
          </cell>
          <cell r="D727">
            <v>28953.61</v>
          </cell>
          <cell r="CZ727">
            <v>64007.61</v>
          </cell>
          <cell r="DG727">
            <v>60000</v>
          </cell>
        </row>
        <row r="728">
          <cell r="A728" t="str">
            <v>None</v>
          </cell>
          <cell r="B728">
            <v>50000</v>
          </cell>
          <cell r="C728">
            <v>0</v>
          </cell>
          <cell r="D728">
            <v>0</v>
          </cell>
          <cell r="CZ728">
            <v>51278</v>
          </cell>
          <cell r="DG728">
            <v>50000</v>
          </cell>
        </row>
        <row r="729">
          <cell r="A729" t="str">
            <v>None</v>
          </cell>
          <cell r="B729">
            <v>60000</v>
          </cell>
          <cell r="C729">
            <v>81998.61</v>
          </cell>
          <cell r="D729">
            <v>81998.61</v>
          </cell>
          <cell r="CZ729">
            <v>81999.61</v>
          </cell>
          <cell r="DG729">
            <v>60000</v>
          </cell>
        </row>
        <row r="730">
          <cell r="A730" t="str">
            <v>None</v>
          </cell>
          <cell r="B730">
            <v>60000</v>
          </cell>
          <cell r="C730">
            <v>85902.6</v>
          </cell>
          <cell r="D730">
            <v>85902.6</v>
          </cell>
          <cell r="CZ730">
            <v>85905.600000000006</v>
          </cell>
          <cell r="DG730">
            <v>60000</v>
          </cell>
        </row>
        <row r="731">
          <cell r="A731" t="str">
            <v>None</v>
          </cell>
          <cell r="B731">
            <v>10000</v>
          </cell>
          <cell r="C731">
            <v>6554.41</v>
          </cell>
          <cell r="D731">
            <v>6554.41</v>
          </cell>
          <cell r="CZ731">
            <v>6556.41</v>
          </cell>
          <cell r="DG731">
            <v>10000</v>
          </cell>
        </row>
        <row r="732">
          <cell r="A732" t="str">
            <v>None</v>
          </cell>
          <cell r="B732">
            <v>60000</v>
          </cell>
          <cell r="C732">
            <v>0</v>
          </cell>
          <cell r="D732">
            <v>0</v>
          </cell>
          <cell r="CZ732">
            <v>58177</v>
          </cell>
          <cell r="DG732">
            <v>60000</v>
          </cell>
        </row>
        <row r="733">
          <cell r="A733" t="str">
            <v>None</v>
          </cell>
          <cell r="B733">
            <v>60000</v>
          </cell>
          <cell r="C733">
            <v>0</v>
          </cell>
          <cell r="D733">
            <v>0</v>
          </cell>
          <cell r="CZ733">
            <v>55000</v>
          </cell>
          <cell r="DG733">
            <v>60000</v>
          </cell>
        </row>
        <row r="734">
          <cell r="A734" t="str">
            <v>None</v>
          </cell>
          <cell r="B734">
            <v>10000</v>
          </cell>
          <cell r="C734">
            <v>0</v>
          </cell>
          <cell r="D734">
            <v>0</v>
          </cell>
          <cell r="CZ734">
            <v>10185</v>
          </cell>
          <cell r="DG734">
            <v>10000</v>
          </cell>
        </row>
        <row r="735">
          <cell r="A735" t="str">
            <v>None</v>
          </cell>
          <cell r="B735">
            <v>10000</v>
          </cell>
          <cell r="C735">
            <v>0</v>
          </cell>
          <cell r="D735">
            <v>0</v>
          </cell>
          <cell r="CZ735">
            <v>9979</v>
          </cell>
          <cell r="DG735">
            <v>10000</v>
          </cell>
        </row>
        <row r="736">
          <cell r="A736" t="str">
            <v>None</v>
          </cell>
          <cell r="B736">
            <v>60000</v>
          </cell>
          <cell r="C736">
            <v>122010.93</v>
          </cell>
          <cell r="D736">
            <v>122010.93</v>
          </cell>
          <cell r="CZ736">
            <v>122013.93</v>
          </cell>
          <cell r="DG736">
            <v>60000</v>
          </cell>
        </row>
        <row r="737">
          <cell r="A737" t="str">
            <v>None</v>
          </cell>
          <cell r="B737">
            <v>60000</v>
          </cell>
          <cell r="C737">
            <v>85975.84</v>
          </cell>
          <cell r="D737">
            <v>85975.84</v>
          </cell>
          <cell r="CZ737">
            <v>85974.84</v>
          </cell>
          <cell r="DG737">
            <v>60000</v>
          </cell>
        </row>
        <row r="738">
          <cell r="A738" t="str">
            <v>None</v>
          </cell>
          <cell r="B738">
            <v>10000</v>
          </cell>
          <cell r="C738">
            <v>7231.55</v>
          </cell>
          <cell r="D738">
            <v>7231.55</v>
          </cell>
          <cell r="CZ738">
            <v>7232.55</v>
          </cell>
          <cell r="DG738">
            <v>10000</v>
          </cell>
        </row>
        <row r="739">
          <cell r="A739" t="str">
            <v>None</v>
          </cell>
          <cell r="B739">
            <v>60000</v>
          </cell>
          <cell r="C739">
            <v>0</v>
          </cell>
          <cell r="D739">
            <v>0</v>
          </cell>
          <cell r="CZ739">
            <v>58177</v>
          </cell>
          <cell r="DG739">
            <v>60000</v>
          </cell>
        </row>
        <row r="740">
          <cell r="A740" t="str">
            <v>None</v>
          </cell>
          <cell r="B740">
            <v>60000</v>
          </cell>
          <cell r="C740">
            <v>0</v>
          </cell>
          <cell r="D740">
            <v>0</v>
          </cell>
          <cell r="CZ740">
            <v>57000</v>
          </cell>
          <cell r="DG740">
            <v>60000</v>
          </cell>
        </row>
        <row r="741">
          <cell r="A741" t="str">
            <v>None</v>
          </cell>
          <cell r="B741">
            <v>10000</v>
          </cell>
          <cell r="C741">
            <v>0</v>
          </cell>
          <cell r="D741">
            <v>0</v>
          </cell>
          <cell r="CZ741">
            <v>10160</v>
          </cell>
          <cell r="DG741">
            <v>10000</v>
          </cell>
        </row>
        <row r="742">
          <cell r="A742" t="str">
            <v>None</v>
          </cell>
          <cell r="B742">
            <v>10000</v>
          </cell>
          <cell r="C742">
            <v>0</v>
          </cell>
          <cell r="D742">
            <v>0</v>
          </cell>
          <cell r="CZ742">
            <v>9979</v>
          </cell>
          <cell r="DG742">
            <v>10000</v>
          </cell>
        </row>
        <row r="743">
          <cell r="A743" t="str">
            <v>None</v>
          </cell>
          <cell r="B743">
            <v>0</v>
          </cell>
          <cell r="C743">
            <v>137119.6</v>
          </cell>
          <cell r="D743">
            <v>137119.6</v>
          </cell>
          <cell r="CZ743">
            <v>137125.6</v>
          </cell>
          <cell r="DG743">
            <v>0</v>
          </cell>
        </row>
        <row r="744">
          <cell r="A744" t="str">
            <v>None</v>
          </cell>
          <cell r="B744">
            <v>0</v>
          </cell>
          <cell r="C744">
            <v>0</v>
          </cell>
          <cell r="D744">
            <v>0</v>
          </cell>
          <cell r="CZ744">
            <v>0</v>
          </cell>
          <cell r="DG744">
            <v>0</v>
          </cell>
        </row>
        <row r="745">
          <cell r="A745" t="str">
            <v>None</v>
          </cell>
          <cell r="B745">
            <v>0</v>
          </cell>
          <cell r="C745">
            <v>0</v>
          </cell>
          <cell r="D745">
            <v>0</v>
          </cell>
          <cell r="CZ745">
            <v>0</v>
          </cell>
          <cell r="DG745">
            <v>0</v>
          </cell>
        </row>
        <row r="746">
          <cell r="A746" t="str">
            <v>None</v>
          </cell>
          <cell r="B746">
            <v>0</v>
          </cell>
          <cell r="C746">
            <v>0</v>
          </cell>
          <cell r="D746">
            <v>0</v>
          </cell>
          <cell r="CZ746">
            <v>0</v>
          </cell>
          <cell r="DG746">
            <v>0</v>
          </cell>
        </row>
        <row r="747">
          <cell r="A747" t="str">
            <v>None</v>
          </cell>
          <cell r="B747">
            <v>150000</v>
          </cell>
          <cell r="C747">
            <v>38725.189999999995</v>
          </cell>
          <cell r="D747">
            <v>37477.24</v>
          </cell>
          <cell r="CZ747">
            <v>38725.24</v>
          </cell>
          <cell r="DG747">
            <v>150000</v>
          </cell>
        </row>
        <row r="748">
          <cell r="A748" t="str">
            <v>None</v>
          </cell>
          <cell r="B748">
            <v>200000</v>
          </cell>
          <cell r="C748">
            <v>145542.60999999999</v>
          </cell>
          <cell r="D748">
            <v>145542.60999999999</v>
          </cell>
          <cell r="CZ748">
            <v>145540.60999999999</v>
          </cell>
          <cell r="DG748">
            <v>200000</v>
          </cell>
        </row>
        <row r="749">
          <cell r="A749" t="str">
            <v>None</v>
          </cell>
          <cell r="B749">
            <v>180000</v>
          </cell>
          <cell r="C749">
            <v>272981.34999999998</v>
          </cell>
          <cell r="D749">
            <v>272981.34999999998</v>
          </cell>
          <cell r="CZ749">
            <v>272981.34999999998</v>
          </cell>
          <cell r="DG749">
            <v>180000</v>
          </cell>
        </row>
        <row r="750">
          <cell r="A750" t="str">
            <v>None</v>
          </cell>
          <cell r="B750">
            <v>370000</v>
          </cell>
          <cell r="C750">
            <v>221129.74000000002</v>
          </cell>
          <cell r="D750">
            <v>306660.13</v>
          </cell>
          <cell r="CZ750">
            <v>221128.29</v>
          </cell>
          <cell r="DG750">
            <v>370000</v>
          </cell>
        </row>
        <row r="751">
          <cell r="A751" t="str">
            <v>None</v>
          </cell>
          <cell r="B751">
            <v>0</v>
          </cell>
          <cell r="C751">
            <v>1048637.6299999999</v>
          </cell>
          <cell r="D751">
            <v>1048637.6299999999</v>
          </cell>
          <cell r="CZ751">
            <v>1048628.6299999999</v>
          </cell>
          <cell r="DG751">
            <v>0</v>
          </cell>
        </row>
        <row r="752">
          <cell r="A752" t="str">
            <v>None</v>
          </cell>
          <cell r="B752">
            <v>200000</v>
          </cell>
          <cell r="C752">
            <v>296338.64</v>
          </cell>
          <cell r="D752">
            <v>296338.64</v>
          </cell>
          <cell r="CZ752">
            <v>296346.64</v>
          </cell>
          <cell r="DG752">
            <v>200000</v>
          </cell>
        </row>
        <row r="753">
          <cell r="A753" t="str">
            <v>None</v>
          </cell>
          <cell r="B753">
            <v>1666000</v>
          </cell>
          <cell r="C753">
            <v>1427197.44</v>
          </cell>
          <cell r="D753">
            <v>1521224.77</v>
          </cell>
          <cell r="CZ753">
            <v>1663637.03</v>
          </cell>
          <cell r="DG753">
            <v>1666000</v>
          </cell>
        </row>
        <row r="754">
          <cell r="A754" t="str">
            <v>None</v>
          </cell>
          <cell r="B754">
            <v>0</v>
          </cell>
          <cell r="C754">
            <v>2952935.84</v>
          </cell>
          <cell r="D754">
            <v>2952935.84</v>
          </cell>
          <cell r="CZ754">
            <v>2952928.84</v>
          </cell>
          <cell r="DG754">
            <v>0</v>
          </cell>
        </row>
        <row r="755">
          <cell r="A755" t="str">
            <v>None</v>
          </cell>
          <cell r="B755">
            <v>150000</v>
          </cell>
          <cell r="C755">
            <v>128549.33</v>
          </cell>
          <cell r="D755">
            <v>128549.33</v>
          </cell>
          <cell r="CZ755">
            <v>128553.33</v>
          </cell>
          <cell r="DG755">
            <v>150000</v>
          </cell>
        </row>
        <row r="756">
          <cell r="A756" t="str">
            <v>None</v>
          </cell>
          <cell r="B756">
            <v>150000</v>
          </cell>
          <cell r="C756">
            <v>122579.93</v>
          </cell>
          <cell r="D756">
            <v>122579.93</v>
          </cell>
          <cell r="CZ756">
            <v>122583.93</v>
          </cell>
          <cell r="DG756">
            <v>150000</v>
          </cell>
        </row>
        <row r="757">
          <cell r="A757" t="str">
            <v>None</v>
          </cell>
          <cell r="B757">
            <v>170000</v>
          </cell>
          <cell r="C757">
            <v>270906.02</v>
          </cell>
          <cell r="D757">
            <v>270879.46000000002</v>
          </cell>
          <cell r="CZ757">
            <v>270907.46000000002</v>
          </cell>
          <cell r="DG757">
            <v>170000</v>
          </cell>
        </row>
        <row r="758">
          <cell r="A758" t="str">
            <v>None</v>
          </cell>
          <cell r="B758">
            <v>20000</v>
          </cell>
          <cell r="C758">
            <v>15929.37</v>
          </cell>
          <cell r="D758">
            <v>15929.37</v>
          </cell>
          <cell r="CZ758">
            <v>15929.37</v>
          </cell>
          <cell r="DG758">
            <v>20000</v>
          </cell>
        </row>
        <row r="759">
          <cell r="A759" t="str">
            <v>None</v>
          </cell>
          <cell r="B759">
            <v>170000</v>
          </cell>
          <cell r="C759">
            <v>0</v>
          </cell>
          <cell r="D759">
            <v>0</v>
          </cell>
          <cell r="CZ759">
            <v>169176</v>
          </cell>
          <cell r="DG759">
            <v>170000</v>
          </cell>
        </row>
        <row r="760">
          <cell r="A760" t="str">
            <v>None</v>
          </cell>
          <cell r="B760">
            <v>170000</v>
          </cell>
          <cell r="C760">
            <v>0</v>
          </cell>
          <cell r="D760">
            <v>0</v>
          </cell>
          <cell r="CZ760">
            <v>163000</v>
          </cell>
          <cell r="DG760">
            <v>170000</v>
          </cell>
        </row>
        <row r="761">
          <cell r="A761" t="str">
            <v>None</v>
          </cell>
          <cell r="B761">
            <v>20000</v>
          </cell>
          <cell r="C761">
            <v>0</v>
          </cell>
          <cell r="D761">
            <v>0</v>
          </cell>
          <cell r="CZ761">
            <v>20526</v>
          </cell>
          <cell r="DG761">
            <v>20000</v>
          </cell>
        </row>
        <row r="762">
          <cell r="A762" t="str">
            <v>None</v>
          </cell>
          <cell r="B762">
            <v>20000</v>
          </cell>
          <cell r="C762">
            <v>0</v>
          </cell>
          <cell r="D762">
            <v>0</v>
          </cell>
          <cell r="CZ762">
            <v>19856</v>
          </cell>
          <cell r="DG762">
            <v>20000</v>
          </cell>
        </row>
        <row r="763">
          <cell r="A763" t="str">
            <v>None</v>
          </cell>
          <cell r="B763">
            <v>180000</v>
          </cell>
          <cell r="C763">
            <v>205633.59</v>
          </cell>
          <cell r="D763">
            <v>205633.59</v>
          </cell>
          <cell r="CZ763">
            <v>205631.59</v>
          </cell>
          <cell r="DG763">
            <v>180000</v>
          </cell>
        </row>
        <row r="764">
          <cell r="A764" t="str">
            <v>None</v>
          </cell>
          <cell r="B764">
            <v>150000</v>
          </cell>
          <cell r="C764">
            <v>127033.57</v>
          </cell>
          <cell r="D764">
            <v>127033.57</v>
          </cell>
          <cell r="CZ764">
            <v>127032.57</v>
          </cell>
          <cell r="DG764">
            <v>150000</v>
          </cell>
        </row>
        <row r="765">
          <cell r="A765" t="str">
            <v>None</v>
          </cell>
          <cell r="B765">
            <v>199000</v>
          </cell>
          <cell r="C765">
            <v>12714.85</v>
          </cell>
          <cell r="D765">
            <v>10895.51</v>
          </cell>
          <cell r="CZ765">
            <v>364712.51</v>
          </cell>
          <cell r="DG765">
            <v>199000</v>
          </cell>
        </row>
        <row r="766">
          <cell r="A766" t="str">
            <v>None</v>
          </cell>
          <cell r="B766">
            <v>120000</v>
          </cell>
          <cell r="C766">
            <v>167709.29</v>
          </cell>
          <cell r="D766">
            <v>167709.29</v>
          </cell>
          <cell r="CZ766">
            <v>167708.29</v>
          </cell>
          <cell r="DG766">
            <v>120000</v>
          </cell>
        </row>
        <row r="767">
          <cell r="A767" t="str">
            <v>None</v>
          </cell>
          <cell r="B767">
            <v>15000</v>
          </cell>
          <cell r="C767">
            <v>13440.51</v>
          </cell>
          <cell r="D767">
            <v>13440.51</v>
          </cell>
          <cell r="CZ767">
            <v>13441.51</v>
          </cell>
          <cell r="DG767">
            <v>15000</v>
          </cell>
        </row>
        <row r="768">
          <cell r="A768" t="str">
            <v>None</v>
          </cell>
          <cell r="B768">
            <v>120000</v>
          </cell>
          <cell r="C768">
            <v>0</v>
          </cell>
          <cell r="D768">
            <v>0</v>
          </cell>
          <cell r="CZ768">
            <v>118822</v>
          </cell>
          <cell r="DG768">
            <v>120000</v>
          </cell>
        </row>
        <row r="769">
          <cell r="A769" t="str">
            <v>None</v>
          </cell>
          <cell r="B769">
            <v>15000</v>
          </cell>
          <cell r="C769">
            <v>0</v>
          </cell>
          <cell r="D769">
            <v>4930.29</v>
          </cell>
          <cell r="CZ769">
            <v>15257</v>
          </cell>
          <cell r="DG769">
            <v>15000</v>
          </cell>
        </row>
        <row r="770">
          <cell r="A770" t="str">
            <v>None</v>
          </cell>
          <cell r="B770">
            <v>15000</v>
          </cell>
          <cell r="C770">
            <v>0</v>
          </cell>
          <cell r="D770">
            <v>0</v>
          </cell>
          <cell r="CZ770">
            <v>14893</v>
          </cell>
          <cell r="DG770">
            <v>15000</v>
          </cell>
        </row>
        <row r="771">
          <cell r="A771" t="str">
            <v>None</v>
          </cell>
          <cell r="B771">
            <v>70000</v>
          </cell>
          <cell r="C771">
            <v>66244.759999999995</v>
          </cell>
          <cell r="D771">
            <v>66244.759999999995</v>
          </cell>
          <cell r="CZ771">
            <v>66245.759999999995</v>
          </cell>
          <cell r="DG771">
            <v>70000</v>
          </cell>
        </row>
        <row r="772">
          <cell r="A772" t="str">
            <v>None</v>
          </cell>
          <cell r="B772">
            <v>12000</v>
          </cell>
          <cell r="C772">
            <v>8433.6299999999992</v>
          </cell>
          <cell r="D772">
            <v>8433.6299999999992</v>
          </cell>
          <cell r="CZ772">
            <v>8434.6299999999992</v>
          </cell>
          <cell r="DG772">
            <v>12000</v>
          </cell>
        </row>
        <row r="773">
          <cell r="A773" t="str">
            <v>None</v>
          </cell>
          <cell r="B773">
            <v>70000</v>
          </cell>
          <cell r="C773">
            <v>0</v>
          </cell>
          <cell r="D773">
            <v>0</v>
          </cell>
          <cell r="CZ773">
            <v>70474</v>
          </cell>
          <cell r="DG773">
            <v>70000</v>
          </cell>
        </row>
        <row r="774">
          <cell r="A774" t="str">
            <v>None</v>
          </cell>
          <cell r="B774">
            <v>70000</v>
          </cell>
          <cell r="C774">
            <v>0</v>
          </cell>
          <cell r="D774">
            <v>0</v>
          </cell>
          <cell r="CZ774">
            <v>67000</v>
          </cell>
          <cell r="DG774">
            <v>70000</v>
          </cell>
        </row>
        <row r="775">
          <cell r="A775" t="str">
            <v>None</v>
          </cell>
          <cell r="B775">
            <v>12000</v>
          </cell>
          <cell r="C775">
            <v>0</v>
          </cell>
          <cell r="D775">
            <v>4962.34</v>
          </cell>
          <cell r="CZ775">
            <v>12070</v>
          </cell>
          <cell r="DG775">
            <v>12000</v>
          </cell>
        </row>
        <row r="776">
          <cell r="A776" t="str">
            <v>None</v>
          </cell>
          <cell r="B776">
            <v>12000</v>
          </cell>
          <cell r="C776">
            <v>0</v>
          </cell>
          <cell r="D776">
            <v>0</v>
          </cell>
          <cell r="CZ776">
            <v>11892</v>
          </cell>
          <cell r="DG776">
            <v>12000</v>
          </cell>
        </row>
        <row r="777">
          <cell r="A777" t="str">
            <v>None</v>
          </cell>
          <cell r="B777">
            <v>350000</v>
          </cell>
          <cell r="C777">
            <v>360374.02</v>
          </cell>
          <cell r="D777">
            <v>356602.59</v>
          </cell>
          <cell r="CZ777">
            <v>360361.59</v>
          </cell>
          <cell r="DG777">
            <v>350000</v>
          </cell>
        </row>
        <row r="778">
          <cell r="A778" t="str">
            <v>None</v>
          </cell>
          <cell r="B778">
            <v>790749</v>
          </cell>
          <cell r="C778">
            <v>0</v>
          </cell>
          <cell r="D778">
            <v>0</v>
          </cell>
          <cell r="CZ778">
            <v>0</v>
          </cell>
          <cell r="DG778">
            <v>790749</v>
          </cell>
        </row>
        <row r="779">
          <cell r="A779" t="str">
            <v>None</v>
          </cell>
          <cell r="B779">
            <v>1127580</v>
          </cell>
          <cell r="C779">
            <v>49290.84</v>
          </cell>
          <cell r="D779">
            <v>49290.84</v>
          </cell>
          <cell r="CZ779">
            <v>49291.839999999997</v>
          </cell>
          <cell r="DG779">
            <v>1127580</v>
          </cell>
        </row>
        <row r="780">
          <cell r="A780" t="str">
            <v>None</v>
          </cell>
          <cell r="B780">
            <v>150000</v>
          </cell>
          <cell r="C780">
            <v>99617.26999999999</v>
          </cell>
          <cell r="D780">
            <v>72553.009999999995</v>
          </cell>
          <cell r="CZ780">
            <v>163635.01</v>
          </cell>
          <cell r="DG780">
            <v>150000</v>
          </cell>
        </row>
        <row r="781">
          <cell r="A781" t="str">
            <v>None</v>
          </cell>
          <cell r="B781">
            <v>375000</v>
          </cell>
          <cell r="C781">
            <v>349600.16</v>
          </cell>
          <cell r="D781">
            <v>349600.16</v>
          </cell>
          <cell r="CZ781">
            <v>349595.16</v>
          </cell>
          <cell r="DG781">
            <v>375000</v>
          </cell>
        </row>
        <row r="782">
          <cell r="A782" t="str">
            <v>None</v>
          </cell>
          <cell r="B782">
            <v>350000</v>
          </cell>
          <cell r="C782">
            <v>227074.31999999998</v>
          </cell>
          <cell r="D782">
            <v>218021.58</v>
          </cell>
          <cell r="CZ782">
            <v>334641.58</v>
          </cell>
          <cell r="DG782">
            <v>350000</v>
          </cell>
        </row>
        <row r="783">
          <cell r="A783" t="str">
            <v>None</v>
          </cell>
          <cell r="B783">
            <v>0</v>
          </cell>
          <cell r="C783">
            <v>0</v>
          </cell>
          <cell r="D783">
            <v>10632.68</v>
          </cell>
          <cell r="CZ783">
            <v>0</v>
          </cell>
          <cell r="DG783">
            <v>0</v>
          </cell>
        </row>
        <row r="784">
          <cell r="A784" t="str">
            <v>None</v>
          </cell>
          <cell r="B784">
            <v>0</v>
          </cell>
          <cell r="C784">
            <v>0</v>
          </cell>
          <cell r="D784">
            <v>0</v>
          </cell>
          <cell r="CZ784">
            <v>0</v>
          </cell>
          <cell r="DG784">
            <v>0</v>
          </cell>
        </row>
        <row r="785">
          <cell r="A785" t="str">
            <v>None</v>
          </cell>
          <cell r="B785">
            <v>128000</v>
          </cell>
          <cell r="C785">
            <v>0</v>
          </cell>
          <cell r="D785">
            <v>0</v>
          </cell>
          <cell r="CZ785">
            <v>127357</v>
          </cell>
          <cell r="DG785">
            <v>128000</v>
          </cell>
        </row>
        <row r="786">
          <cell r="A786" t="str">
            <v>None</v>
          </cell>
          <cell r="B786">
            <v>0</v>
          </cell>
          <cell r="C786">
            <v>337476.78</v>
          </cell>
          <cell r="D786">
            <v>337172.13</v>
          </cell>
          <cell r="CZ786">
            <v>337480.13</v>
          </cell>
          <cell r="DG786">
            <v>0</v>
          </cell>
        </row>
        <row r="787">
          <cell r="A787" t="str">
            <v>None</v>
          </cell>
          <cell r="B787">
            <v>0</v>
          </cell>
          <cell r="C787">
            <v>263695.28999999998</v>
          </cell>
          <cell r="D787">
            <v>263695.28999999998</v>
          </cell>
          <cell r="CZ787">
            <v>263695.28999999998</v>
          </cell>
          <cell r="DG787">
            <v>0</v>
          </cell>
        </row>
        <row r="788">
          <cell r="A788" t="str">
            <v>None</v>
          </cell>
          <cell r="B788">
            <v>250000</v>
          </cell>
          <cell r="C788">
            <v>261415.06</v>
          </cell>
          <cell r="D788">
            <v>261415.06</v>
          </cell>
          <cell r="CZ788">
            <v>261434.06</v>
          </cell>
          <cell r="DG788">
            <v>250000</v>
          </cell>
        </row>
        <row r="789">
          <cell r="A789" t="str">
            <v>None</v>
          </cell>
          <cell r="B789">
            <v>850864</v>
          </cell>
          <cell r="C789">
            <v>38918.129999999997</v>
          </cell>
          <cell r="D789">
            <v>38918.129999999997</v>
          </cell>
          <cell r="CZ789">
            <v>38919.129999999997</v>
          </cell>
          <cell r="DG789">
            <v>850864</v>
          </cell>
        </row>
        <row r="790">
          <cell r="A790" t="str">
            <v>None</v>
          </cell>
          <cell r="B790">
            <v>375000</v>
          </cell>
          <cell r="C790">
            <v>346918.84</v>
          </cell>
          <cell r="D790">
            <v>346918.84</v>
          </cell>
          <cell r="CZ790">
            <v>346915.84000000003</v>
          </cell>
          <cell r="DG790">
            <v>375000</v>
          </cell>
        </row>
        <row r="791">
          <cell r="A791" t="str">
            <v>None</v>
          </cell>
          <cell r="B791">
            <v>0</v>
          </cell>
          <cell r="C791">
            <v>0</v>
          </cell>
          <cell r="D791">
            <v>10632.68</v>
          </cell>
          <cell r="CZ791">
            <v>0</v>
          </cell>
          <cell r="DG791">
            <v>0</v>
          </cell>
        </row>
        <row r="792">
          <cell r="A792" t="str">
            <v>None</v>
          </cell>
          <cell r="B792">
            <v>0</v>
          </cell>
          <cell r="C792">
            <v>0</v>
          </cell>
          <cell r="D792">
            <v>0</v>
          </cell>
          <cell r="CZ792">
            <v>0</v>
          </cell>
          <cell r="DG792">
            <v>0</v>
          </cell>
        </row>
        <row r="793">
          <cell r="A793" t="str">
            <v>None</v>
          </cell>
          <cell r="B793">
            <v>350000</v>
          </cell>
          <cell r="C793">
            <v>225003.89</v>
          </cell>
          <cell r="D793">
            <v>158731.60999999999</v>
          </cell>
          <cell r="CZ793">
            <v>350437</v>
          </cell>
          <cell r="DG793">
            <v>350000</v>
          </cell>
        </row>
        <row r="794">
          <cell r="A794" t="str">
            <v>None</v>
          </cell>
          <cell r="B794">
            <v>350000</v>
          </cell>
          <cell r="C794">
            <v>0</v>
          </cell>
          <cell r="D794">
            <v>0</v>
          </cell>
          <cell r="CZ794">
            <v>347490</v>
          </cell>
          <cell r="DG794">
            <v>350000</v>
          </cell>
        </row>
        <row r="795">
          <cell r="A795" t="str">
            <v>None</v>
          </cell>
          <cell r="B795">
            <v>150000</v>
          </cell>
          <cell r="C795">
            <v>155010.85</v>
          </cell>
          <cell r="D795">
            <v>139944.22</v>
          </cell>
          <cell r="CZ795">
            <v>157160.22</v>
          </cell>
          <cell r="DG795">
            <v>150000</v>
          </cell>
        </row>
        <row r="796">
          <cell r="A796" t="str">
            <v>None</v>
          </cell>
          <cell r="B796">
            <v>89000</v>
          </cell>
          <cell r="C796">
            <v>0</v>
          </cell>
          <cell r="D796">
            <v>0</v>
          </cell>
          <cell r="CZ796">
            <v>90284</v>
          </cell>
          <cell r="DG796">
            <v>89000</v>
          </cell>
        </row>
        <row r="797">
          <cell r="A797" t="str">
            <v>None</v>
          </cell>
          <cell r="B797">
            <v>825020</v>
          </cell>
          <cell r="C797">
            <v>0</v>
          </cell>
          <cell r="D797">
            <v>0</v>
          </cell>
          <cell r="CZ797">
            <v>0</v>
          </cell>
          <cell r="DG797">
            <v>825020</v>
          </cell>
        </row>
        <row r="798">
          <cell r="A798" t="str">
            <v>None</v>
          </cell>
          <cell r="B798">
            <v>0</v>
          </cell>
          <cell r="C798">
            <v>0</v>
          </cell>
          <cell r="D798">
            <v>0</v>
          </cell>
          <cell r="CZ798">
            <v>0</v>
          </cell>
          <cell r="DG798">
            <v>0</v>
          </cell>
        </row>
        <row r="799">
          <cell r="A799" t="str">
            <v>None</v>
          </cell>
          <cell r="B799">
            <v>11300</v>
          </cell>
          <cell r="C799">
            <v>10578.23</v>
          </cell>
          <cell r="D799">
            <v>10578.23</v>
          </cell>
          <cell r="CZ799">
            <v>10578.23</v>
          </cell>
          <cell r="DG799">
            <v>11300</v>
          </cell>
        </row>
        <row r="800">
          <cell r="A800" t="str">
            <v>None</v>
          </cell>
          <cell r="B800">
            <v>0</v>
          </cell>
          <cell r="C800">
            <v>0</v>
          </cell>
          <cell r="D800">
            <v>0</v>
          </cell>
          <cell r="CZ800">
            <v>0</v>
          </cell>
          <cell r="DG800">
            <v>0</v>
          </cell>
        </row>
        <row r="801">
          <cell r="A801" t="str">
            <v>None</v>
          </cell>
          <cell r="B801">
            <v>64480</v>
          </cell>
          <cell r="C801">
            <v>59650.340000000004</v>
          </cell>
          <cell r="D801">
            <v>55848.69</v>
          </cell>
          <cell r="CZ801">
            <v>58680.69</v>
          </cell>
          <cell r="DG801">
            <v>64480</v>
          </cell>
        </row>
        <row r="802">
          <cell r="A802" t="str">
            <v>None</v>
          </cell>
          <cell r="B802">
            <v>74750</v>
          </cell>
          <cell r="C802">
            <v>43060.22</v>
          </cell>
          <cell r="D802">
            <v>41946.97</v>
          </cell>
          <cell r="CZ802">
            <v>80125.83</v>
          </cell>
          <cell r="DG802">
            <v>74750</v>
          </cell>
        </row>
        <row r="803">
          <cell r="A803" t="str">
            <v>None</v>
          </cell>
          <cell r="B803">
            <v>80000</v>
          </cell>
          <cell r="C803">
            <v>0</v>
          </cell>
          <cell r="D803">
            <v>0</v>
          </cell>
          <cell r="CZ803">
            <v>0</v>
          </cell>
          <cell r="DG803">
            <v>80000</v>
          </cell>
        </row>
        <row r="804">
          <cell r="A804" t="str">
            <v>None</v>
          </cell>
          <cell r="B804">
            <v>18000</v>
          </cell>
          <cell r="C804">
            <v>0</v>
          </cell>
          <cell r="D804">
            <v>0</v>
          </cell>
          <cell r="CZ804">
            <v>0</v>
          </cell>
          <cell r="DG804">
            <v>18000</v>
          </cell>
        </row>
        <row r="805">
          <cell r="A805" t="str">
            <v>None</v>
          </cell>
          <cell r="B805">
            <v>25000</v>
          </cell>
          <cell r="C805">
            <v>0</v>
          </cell>
          <cell r="D805">
            <v>0</v>
          </cell>
          <cell r="CZ805">
            <v>0</v>
          </cell>
          <cell r="DG805">
            <v>25000</v>
          </cell>
        </row>
        <row r="806">
          <cell r="A806" t="str">
            <v>None</v>
          </cell>
          <cell r="B806">
            <v>1534000</v>
          </cell>
          <cell r="C806">
            <v>177292.41999999998</v>
          </cell>
          <cell r="D806">
            <v>642281.08000000007</v>
          </cell>
          <cell r="CZ806">
            <v>2008220.4</v>
          </cell>
          <cell r="DG806">
            <v>1534000</v>
          </cell>
        </row>
        <row r="807">
          <cell r="A807" t="str">
            <v>None</v>
          </cell>
          <cell r="B807">
            <v>0</v>
          </cell>
          <cell r="C807">
            <v>2367.27</v>
          </cell>
          <cell r="D807">
            <v>41868.149999999994</v>
          </cell>
          <cell r="CZ807">
            <v>2367.27</v>
          </cell>
          <cell r="DG807">
            <v>0</v>
          </cell>
        </row>
        <row r="808">
          <cell r="A808" t="str">
            <v>None</v>
          </cell>
          <cell r="B808">
            <v>0</v>
          </cell>
          <cell r="C808">
            <v>0</v>
          </cell>
          <cell r="D808">
            <v>0</v>
          </cell>
          <cell r="CZ808">
            <v>0</v>
          </cell>
          <cell r="DG808">
            <v>0</v>
          </cell>
        </row>
        <row r="809">
          <cell r="A809" t="str">
            <v>None</v>
          </cell>
          <cell r="B809">
            <v>0</v>
          </cell>
          <cell r="C809">
            <v>214787.68</v>
          </cell>
          <cell r="D809">
            <v>214787.68</v>
          </cell>
          <cell r="CZ809">
            <v>214789.68</v>
          </cell>
          <cell r="DG809">
            <v>0</v>
          </cell>
        </row>
        <row r="810">
          <cell r="A810" t="str">
            <v>None</v>
          </cell>
          <cell r="B810">
            <v>0</v>
          </cell>
          <cell r="C810">
            <v>32760.42</v>
          </cell>
          <cell r="D810">
            <v>32760.42</v>
          </cell>
          <cell r="CZ810">
            <v>32758.42</v>
          </cell>
          <cell r="DG810">
            <v>0</v>
          </cell>
        </row>
        <row r="811">
          <cell r="A811" t="str">
            <v>None</v>
          </cell>
          <cell r="B811">
            <v>41100</v>
          </cell>
          <cell r="C811">
            <v>41062.800000000003</v>
          </cell>
          <cell r="D811">
            <v>41062.800000000003</v>
          </cell>
          <cell r="CZ811">
            <v>41064.800000000003</v>
          </cell>
          <cell r="DG811">
            <v>41100</v>
          </cell>
        </row>
        <row r="812">
          <cell r="A812" t="str">
            <v>None</v>
          </cell>
          <cell r="B812">
            <v>74750</v>
          </cell>
          <cell r="C812">
            <v>74059.95</v>
          </cell>
          <cell r="D812">
            <v>74059.95</v>
          </cell>
          <cell r="CZ812">
            <v>74058.95</v>
          </cell>
          <cell r="DG812">
            <v>74750</v>
          </cell>
        </row>
        <row r="813">
          <cell r="A813" t="str">
            <v>None</v>
          </cell>
          <cell r="B813">
            <v>54000</v>
          </cell>
          <cell r="C813">
            <v>54779.33</v>
          </cell>
          <cell r="D813">
            <v>54779.33</v>
          </cell>
          <cell r="CZ813">
            <v>54781.33</v>
          </cell>
          <cell r="DG813">
            <v>54000</v>
          </cell>
        </row>
        <row r="814">
          <cell r="A814" t="str">
            <v>None</v>
          </cell>
          <cell r="B814">
            <v>45000</v>
          </cell>
          <cell r="C814">
            <v>42535.19</v>
          </cell>
          <cell r="D814">
            <v>42535.19</v>
          </cell>
          <cell r="CZ814">
            <v>42533.19</v>
          </cell>
          <cell r="DG814">
            <v>45000</v>
          </cell>
        </row>
        <row r="815">
          <cell r="A815" t="str">
            <v>None</v>
          </cell>
          <cell r="B815">
            <v>0</v>
          </cell>
          <cell r="C815">
            <v>0</v>
          </cell>
          <cell r="D815">
            <v>0</v>
          </cell>
          <cell r="CZ815">
            <v>0</v>
          </cell>
          <cell r="DG815">
            <v>0</v>
          </cell>
        </row>
        <row r="816">
          <cell r="A816" t="str">
            <v>None</v>
          </cell>
          <cell r="B816">
            <v>20000</v>
          </cell>
          <cell r="C816">
            <v>17000</v>
          </cell>
          <cell r="D816">
            <v>17000</v>
          </cell>
          <cell r="CZ816">
            <v>17000</v>
          </cell>
          <cell r="DG816">
            <v>20000</v>
          </cell>
        </row>
        <row r="817">
          <cell r="A817" t="str">
            <v>None</v>
          </cell>
          <cell r="B817">
            <v>55260</v>
          </cell>
          <cell r="C817">
            <v>36616.239999999998</v>
          </cell>
          <cell r="D817">
            <v>36616.239999999998</v>
          </cell>
          <cell r="CZ817">
            <v>36616.239999999998</v>
          </cell>
          <cell r="DG817">
            <v>55260</v>
          </cell>
        </row>
        <row r="818">
          <cell r="A818" t="str">
            <v>None</v>
          </cell>
          <cell r="B818">
            <v>100050</v>
          </cell>
          <cell r="C818">
            <v>18175</v>
          </cell>
          <cell r="D818">
            <v>0</v>
          </cell>
          <cell r="CZ818">
            <v>75442</v>
          </cell>
          <cell r="DG818">
            <v>100050</v>
          </cell>
        </row>
        <row r="819">
          <cell r="A819" t="str">
            <v>None</v>
          </cell>
          <cell r="B819">
            <v>74700</v>
          </cell>
          <cell r="C819">
            <v>0</v>
          </cell>
          <cell r="D819">
            <v>0</v>
          </cell>
          <cell r="CZ819">
            <v>72000</v>
          </cell>
          <cell r="DG819">
            <v>74700</v>
          </cell>
        </row>
        <row r="820">
          <cell r="A820" t="str">
            <v>None</v>
          </cell>
          <cell r="B820">
            <v>15295</v>
          </cell>
          <cell r="C820">
            <v>0</v>
          </cell>
          <cell r="D820">
            <v>0</v>
          </cell>
          <cell r="CZ820">
            <v>13812</v>
          </cell>
          <cell r="DG820">
            <v>15295</v>
          </cell>
        </row>
        <row r="821">
          <cell r="A821" t="str">
            <v>None</v>
          </cell>
          <cell r="B821">
            <v>220754</v>
          </cell>
          <cell r="C821">
            <v>0</v>
          </cell>
          <cell r="D821">
            <v>0</v>
          </cell>
          <cell r="CZ821">
            <v>218683</v>
          </cell>
          <cell r="DG821">
            <v>220754</v>
          </cell>
        </row>
        <row r="822">
          <cell r="A822" t="str">
            <v>None</v>
          </cell>
          <cell r="B822">
            <v>0</v>
          </cell>
          <cell r="C822">
            <v>0</v>
          </cell>
          <cell r="D822">
            <v>0</v>
          </cell>
          <cell r="CZ822">
            <v>0</v>
          </cell>
          <cell r="DG822">
            <v>0</v>
          </cell>
        </row>
        <row r="823">
          <cell r="A823" t="str">
            <v>None</v>
          </cell>
          <cell r="B823">
            <v>3715238</v>
          </cell>
          <cell r="C823">
            <v>3445268.87</v>
          </cell>
          <cell r="D823">
            <v>3445268.87</v>
          </cell>
          <cell r="CZ823">
            <v>3445297.87</v>
          </cell>
          <cell r="DG823">
            <v>3715238</v>
          </cell>
        </row>
        <row r="824">
          <cell r="A824" t="str">
            <v>None</v>
          </cell>
          <cell r="B824">
            <v>0</v>
          </cell>
          <cell r="C824">
            <v>247438.56</v>
          </cell>
          <cell r="D824">
            <v>247438.56</v>
          </cell>
          <cell r="CZ824">
            <v>247432.56</v>
          </cell>
          <cell r="DG824">
            <v>0</v>
          </cell>
        </row>
        <row r="825">
          <cell r="A825" t="str">
            <v>None</v>
          </cell>
          <cell r="B825">
            <v>0</v>
          </cell>
          <cell r="C825">
            <v>29446.34</v>
          </cell>
          <cell r="D825">
            <v>29446.34</v>
          </cell>
          <cell r="CZ825">
            <v>29450.34</v>
          </cell>
          <cell r="DG825">
            <v>0</v>
          </cell>
        </row>
        <row r="826">
          <cell r="A826" t="str">
            <v>None</v>
          </cell>
          <cell r="B826">
            <v>0</v>
          </cell>
          <cell r="C826">
            <v>1238733.3700000001</v>
          </cell>
          <cell r="D826">
            <v>1238733.3700000001</v>
          </cell>
          <cell r="CZ826">
            <v>1238728.3700000001</v>
          </cell>
          <cell r="DG826">
            <v>0</v>
          </cell>
        </row>
        <row r="827">
          <cell r="A827" t="str">
            <v>None</v>
          </cell>
          <cell r="B827">
            <v>0</v>
          </cell>
          <cell r="C827">
            <v>43236.2</v>
          </cell>
          <cell r="D827">
            <v>43236.2</v>
          </cell>
          <cell r="CZ827">
            <v>43236.2</v>
          </cell>
          <cell r="DG827">
            <v>0</v>
          </cell>
        </row>
        <row r="828">
          <cell r="A828" t="str">
            <v>None</v>
          </cell>
          <cell r="B828">
            <v>0</v>
          </cell>
          <cell r="C828">
            <v>42000.35</v>
          </cell>
          <cell r="D828">
            <v>42000.35</v>
          </cell>
          <cell r="CZ828">
            <v>42000.35</v>
          </cell>
          <cell r="DG828">
            <v>0</v>
          </cell>
        </row>
        <row r="829">
          <cell r="A829" t="str">
            <v>None</v>
          </cell>
          <cell r="B829">
            <v>0</v>
          </cell>
          <cell r="C829">
            <v>47997.18</v>
          </cell>
          <cell r="D829">
            <v>47997.18</v>
          </cell>
          <cell r="CZ829">
            <v>47997.18</v>
          </cell>
          <cell r="DG829">
            <v>0</v>
          </cell>
        </row>
        <row r="830">
          <cell r="A830" t="str">
            <v>None</v>
          </cell>
          <cell r="B830">
            <v>0</v>
          </cell>
          <cell r="C830">
            <v>13415.94</v>
          </cell>
          <cell r="D830">
            <v>13415.94</v>
          </cell>
          <cell r="CZ830">
            <v>13414.94</v>
          </cell>
          <cell r="DG830">
            <v>0</v>
          </cell>
        </row>
        <row r="831">
          <cell r="A831" t="str">
            <v>None</v>
          </cell>
          <cell r="B831">
            <v>0</v>
          </cell>
          <cell r="C831">
            <v>115580.36</v>
          </cell>
          <cell r="D831">
            <v>115580.36</v>
          </cell>
          <cell r="CZ831">
            <v>115599.36</v>
          </cell>
          <cell r="DG831">
            <v>0</v>
          </cell>
        </row>
        <row r="832">
          <cell r="A832" t="str">
            <v>None</v>
          </cell>
          <cell r="B832">
            <v>0</v>
          </cell>
          <cell r="C832">
            <v>504987.38</v>
          </cell>
          <cell r="D832">
            <v>504987.38</v>
          </cell>
          <cell r="CZ832">
            <v>504985.38</v>
          </cell>
          <cell r="DG832">
            <v>0</v>
          </cell>
        </row>
        <row r="833">
          <cell r="A833" t="str">
            <v>None</v>
          </cell>
          <cell r="B833">
            <v>23336630</v>
          </cell>
          <cell r="C833">
            <v>20254217.59</v>
          </cell>
          <cell r="D833">
            <v>20254217.59</v>
          </cell>
          <cell r="CZ833">
            <v>20254218.59</v>
          </cell>
          <cell r="DG833">
            <v>23336630</v>
          </cell>
        </row>
        <row r="834">
          <cell r="A834" t="str">
            <v>None</v>
          </cell>
          <cell r="B834">
            <v>0</v>
          </cell>
          <cell r="C834">
            <v>223040.46</v>
          </cell>
          <cell r="D834">
            <v>223040.46</v>
          </cell>
          <cell r="CZ834">
            <v>223042.46</v>
          </cell>
          <cell r="DG834">
            <v>0</v>
          </cell>
        </row>
        <row r="835">
          <cell r="A835" t="str">
            <v>None</v>
          </cell>
          <cell r="B835">
            <v>0</v>
          </cell>
          <cell r="C835">
            <v>3311125.08</v>
          </cell>
          <cell r="D835">
            <v>3311125.08</v>
          </cell>
          <cell r="CZ835">
            <v>3311132.08</v>
          </cell>
          <cell r="DG835">
            <v>0</v>
          </cell>
        </row>
        <row r="836">
          <cell r="A836" t="str">
            <v>None</v>
          </cell>
          <cell r="B836">
            <v>198000</v>
          </cell>
          <cell r="C836">
            <v>195952.51</v>
          </cell>
          <cell r="D836">
            <v>195952.51</v>
          </cell>
          <cell r="CZ836">
            <v>195952.51</v>
          </cell>
          <cell r="DG836">
            <v>198000</v>
          </cell>
        </row>
        <row r="837">
          <cell r="A837" t="str">
            <v>None</v>
          </cell>
          <cell r="B837">
            <v>0</v>
          </cell>
          <cell r="C837">
            <v>0</v>
          </cell>
          <cell r="D837">
            <v>0.6</v>
          </cell>
          <cell r="CZ837">
            <v>-14</v>
          </cell>
          <cell r="DG837">
            <v>0</v>
          </cell>
        </row>
        <row r="838">
          <cell r="A838" t="str">
            <v>None</v>
          </cell>
          <cell r="B838">
            <v>128037</v>
          </cell>
          <cell r="C838">
            <v>128037.05</v>
          </cell>
          <cell r="D838">
            <v>128037.05</v>
          </cell>
          <cell r="CZ838">
            <v>128037.05</v>
          </cell>
          <cell r="DG838">
            <v>128037</v>
          </cell>
        </row>
        <row r="839">
          <cell r="A839" t="str">
            <v>None</v>
          </cell>
          <cell r="B839">
            <v>25000</v>
          </cell>
          <cell r="C839">
            <v>0</v>
          </cell>
          <cell r="D839">
            <v>0</v>
          </cell>
          <cell r="CZ839">
            <v>23500</v>
          </cell>
          <cell r="DG839">
            <v>25000</v>
          </cell>
        </row>
        <row r="840">
          <cell r="A840" t="str">
            <v>None</v>
          </cell>
          <cell r="B840">
            <v>0</v>
          </cell>
          <cell r="C840">
            <v>0</v>
          </cell>
          <cell r="D840">
            <v>0</v>
          </cell>
          <cell r="CZ840">
            <v>0</v>
          </cell>
          <cell r="DG840">
            <v>0</v>
          </cell>
        </row>
        <row r="841">
          <cell r="A841" t="str">
            <v>None</v>
          </cell>
          <cell r="B841">
            <v>401588</v>
          </cell>
          <cell r="C841">
            <v>314944.42</v>
          </cell>
          <cell r="D841">
            <v>315795.05</v>
          </cell>
          <cell r="CZ841">
            <v>360038.05</v>
          </cell>
          <cell r="DG841">
            <v>401588</v>
          </cell>
        </row>
        <row r="842">
          <cell r="A842" t="str">
            <v>None</v>
          </cell>
          <cell r="B842">
            <v>81930</v>
          </cell>
          <cell r="C842">
            <v>34711.42</v>
          </cell>
          <cell r="D842">
            <v>6114.24</v>
          </cell>
          <cell r="CZ842">
            <v>45765.24</v>
          </cell>
          <cell r="DG842">
            <v>81930</v>
          </cell>
        </row>
        <row r="843">
          <cell r="A843" t="str">
            <v>None</v>
          </cell>
          <cell r="B843">
            <v>0</v>
          </cell>
          <cell r="C843">
            <v>0</v>
          </cell>
          <cell r="D843">
            <v>0</v>
          </cell>
          <cell r="CZ843">
            <v>0</v>
          </cell>
          <cell r="DG843">
            <v>0</v>
          </cell>
        </row>
        <row r="844">
          <cell r="A844" t="str">
            <v>None</v>
          </cell>
          <cell r="B844">
            <v>57869</v>
          </cell>
          <cell r="C844">
            <v>54942.03</v>
          </cell>
          <cell r="D844">
            <v>54942.03</v>
          </cell>
          <cell r="CZ844">
            <v>54943.03</v>
          </cell>
          <cell r="DG844">
            <v>57869</v>
          </cell>
        </row>
        <row r="845">
          <cell r="A845" t="str">
            <v>None</v>
          </cell>
          <cell r="B845">
            <v>0</v>
          </cell>
          <cell r="C845">
            <v>0</v>
          </cell>
          <cell r="D845">
            <v>46172</v>
          </cell>
          <cell r="CZ845">
            <v>0</v>
          </cell>
          <cell r="DG845">
            <v>0</v>
          </cell>
        </row>
        <row r="846">
          <cell r="A846" t="str">
            <v>None</v>
          </cell>
          <cell r="B846">
            <v>0</v>
          </cell>
          <cell r="C846">
            <v>0</v>
          </cell>
          <cell r="D846">
            <v>0</v>
          </cell>
          <cell r="CZ846">
            <v>0</v>
          </cell>
          <cell r="DG846">
            <v>0</v>
          </cell>
        </row>
        <row r="847">
          <cell r="A847" t="str">
            <v>None</v>
          </cell>
          <cell r="B847">
            <v>10770</v>
          </cell>
          <cell r="C847">
            <v>1538.79</v>
          </cell>
          <cell r="D847">
            <v>0</v>
          </cell>
          <cell r="CZ847">
            <v>0</v>
          </cell>
          <cell r="DG847">
            <v>10770</v>
          </cell>
        </row>
        <row r="848">
          <cell r="A848" t="str">
            <v>None</v>
          </cell>
          <cell r="B848">
            <v>36000</v>
          </cell>
          <cell r="C848">
            <v>7027.52</v>
          </cell>
          <cell r="D848">
            <v>6853.06</v>
          </cell>
          <cell r="CZ848">
            <v>35912.06</v>
          </cell>
          <cell r="DG848">
            <v>36000</v>
          </cell>
        </row>
        <row r="849">
          <cell r="A849" t="str">
            <v>None</v>
          </cell>
          <cell r="B849">
            <v>10000</v>
          </cell>
          <cell r="C849">
            <v>10800.96</v>
          </cell>
          <cell r="D849">
            <v>10800.96</v>
          </cell>
          <cell r="CZ849">
            <v>10800.96</v>
          </cell>
          <cell r="DG849">
            <v>10000</v>
          </cell>
        </row>
        <row r="850">
          <cell r="A850" t="str">
            <v>None</v>
          </cell>
          <cell r="B850">
            <v>25000</v>
          </cell>
          <cell r="C850">
            <v>0</v>
          </cell>
          <cell r="D850">
            <v>4928.29</v>
          </cell>
          <cell r="CZ850">
            <v>22848</v>
          </cell>
          <cell r="DG850">
            <v>25000</v>
          </cell>
        </row>
        <row r="851">
          <cell r="A851" t="str">
            <v>None</v>
          </cell>
          <cell r="B851">
            <v>80000</v>
          </cell>
          <cell r="C851">
            <v>470.21</v>
          </cell>
          <cell r="D851">
            <v>4928.49</v>
          </cell>
          <cell r="CZ851">
            <v>78604</v>
          </cell>
          <cell r="DG851">
            <v>80000</v>
          </cell>
        </row>
        <row r="852">
          <cell r="A852" t="str">
            <v>None</v>
          </cell>
          <cell r="B852">
            <v>0</v>
          </cell>
          <cell r="C852">
            <v>0</v>
          </cell>
          <cell r="D852">
            <v>0</v>
          </cell>
          <cell r="CZ852">
            <v>0</v>
          </cell>
          <cell r="DG852">
            <v>0</v>
          </cell>
        </row>
        <row r="853">
          <cell r="A853" t="str">
            <v>None</v>
          </cell>
          <cell r="B853">
            <v>0</v>
          </cell>
          <cell r="C853">
            <v>0</v>
          </cell>
          <cell r="D853">
            <v>0</v>
          </cell>
          <cell r="CZ853">
            <v>0</v>
          </cell>
          <cell r="DG853">
            <v>0</v>
          </cell>
        </row>
        <row r="854">
          <cell r="A854" t="str">
            <v>None</v>
          </cell>
          <cell r="B854">
            <v>0</v>
          </cell>
          <cell r="C854">
            <v>0</v>
          </cell>
          <cell r="D854">
            <v>17026.2</v>
          </cell>
          <cell r="CZ854">
            <v>0</v>
          </cell>
          <cell r="DG854">
            <v>0</v>
          </cell>
        </row>
        <row r="855">
          <cell r="A855" t="str">
            <v>None</v>
          </cell>
          <cell r="B855">
            <v>0</v>
          </cell>
          <cell r="C855">
            <v>0</v>
          </cell>
          <cell r="D855">
            <v>57889.24</v>
          </cell>
          <cell r="CZ855">
            <v>0</v>
          </cell>
          <cell r="DG855">
            <v>0</v>
          </cell>
        </row>
        <row r="856">
          <cell r="A856" t="str">
            <v>None</v>
          </cell>
          <cell r="B856">
            <v>0</v>
          </cell>
          <cell r="C856">
            <v>0</v>
          </cell>
          <cell r="D856">
            <v>34052.400000000001</v>
          </cell>
          <cell r="CZ856">
            <v>0</v>
          </cell>
          <cell r="DG856">
            <v>0</v>
          </cell>
        </row>
        <row r="857">
          <cell r="A857" t="str">
            <v>None</v>
          </cell>
          <cell r="B857">
            <v>109278</v>
          </cell>
          <cell r="C857">
            <v>89436.09</v>
          </cell>
          <cell r="D857">
            <v>89436.09</v>
          </cell>
          <cell r="CZ857">
            <v>89436.09</v>
          </cell>
          <cell r="DG857">
            <v>109278</v>
          </cell>
        </row>
        <row r="858">
          <cell r="A858" t="str">
            <v>None</v>
          </cell>
          <cell r="B858">
            <v>56776</v>
          </cell>
          <cell r="C858">
            <v>47404.21</v>
          </cell>
          <cell r="D858">
            <v>47404.21</v>
          </cell>
          <cell r="CZ858">
            <v>47402.21</v>
          </cell>
          <cell r="DG858">
            <v>56776</v>
          </cell>
        </row>
        <row r="859">
          <cell r="A859" t="str">
            <v>None</v>
          </cell>
          <cell r="B859">
            <v>0</v>
          </cell>
          <cell r="C859">
            <v>0</v>
          </cell>
          <cell r="D859">
            <v>0</v>
          </cell>
          <cell r="CZ859">
            <v>0</v>
          </cell>
          <cell r="DG859">
            <v>0</v>
          </cell>
        </row>
        <row r="860">
          <cell r="A860" t="str">
            <v>None</v>
          </cell>
          <cell r="B860">
            <v>0</v>
          </cell>
          <cell r="C860">
            <v>0</v>
          </cell>
          <cell r="D860">
            <v>0</v>
          </cell>
          <cell r="CZ860">
            <v>0</v>
          </cell>
          <cell r="DG860">
            <v>0</v>
          </cell>
        </row>
        <row r="861">
          <cell r="A861" t="str">
            <v>None</v>
          </cell>
          <cell r="B861">
            <v>143500</v>
          </cell>
          <cell r="C861">
            <v>59428.46</v>
          </cell>
          <cell r="D861">
            <v>56932.99</v>
          </cell>
          <cell r="CZ861">
            <v>97123.99</v>
          </cell>
          <cell r="DG861">
            <v>143500</v>
          </cell>
        </row>
        <row r="862">
          <cell r="A862" t="str">
            <v>None</v>
          </cell>
          <cell r="B862">
            <v>41400</v>
          </cell>
          <cell r="C862">
            <v>0</v>
          </cell>
          <cell r="D862">
            <v>0</v>
          </cell>
          <cell r="CZ862">
            <v>0</v>
          </cell>
          <cell r="DG862">
            <v>41400</v>
          </cell>
        </row>
        <row r="863">
          <cell r="A863" t="str">
            <v>None</v>
          </cell>
          <cell r="B863">
            <v>200000</v>
          </cell>
          <cell r="C863">
            <v>4882.75</v>
          </cell>
          <cell r="D863">
            <v>0</v>
          </cell>
          <cell r="CZ863">
            <v>194557</v>
          </cell>
          <cell r="DG863">
            <v>200000</v>
          </cell>
        </row>
        <row r="864">
          <cell r="A864" t="str">
            <v>None</v>
          </cell>
          <cell r="B864">
            <v>82352</v>
          </cell>
          <cell r="C864">
            <v>0</v>
          </cell>
          <cell r="D864">
            <v>19750.28</v>
          </cell>
          <cell r="CZ864">
            <v>102000</v>
          </cell>
          <cell r="DG864">
            <v>82352</v>
          </cell>
        </row>
        <row r="865">
          <cell r="A865" t="str">
            <v>None</v>
          </cell>
          <cell r="B865">
            <v>186655</v>
          </cell>
          <cell r="C865">
            <v>155197.73000000001</v>
          </cell>
          <cell r="D865">
            <v>155197.73000000001</v>
          </cell>
          <cell r="CZ865">
            <v>155195.73000000001</v>
          </cell>
          <cell r="DG865">
            <v>186655</v>
          </cell>
        </row>
        <row r="866">
          <cell r="A866" t="str">
            <v>None</v>
          </cell>
          <cell r="B866">
            <v>0</v>
          </cell>
          <cell r="C866">
            <v>80828.08</v>
          </cell>
          <cell r="D866">
            <v>80770.38</v>
          </cell>
          <cell r="CZ866">
            <v>80831.38</v>
          </cell>
          <cell r="DG866">
            <v>0</v>
          </cell>
        </row>
        <row r="867">
          <cell r="A867" t="str">
            <v>None</v>
          </cell>
          <cell r="B867">
            <v>0</v>
          </cell>
          <cell r="C867">
            <v>127716.16</v>
          </cell>
          <cell r="D867">
            <v>127569.84</v>
          </cell>
          <cell r="CZ867">
            <v>127709.84</v>
          </cell>
          <cell r="DG867">
            <v>0</v>
          </cell>
        </row>
        <row r="868">
          <cell r="A868" t="str">
            <v>None</v>
          </cell>
          <cell r="B868">
            <v>0</v>
          </cell>
          <cell r="C868">
            <v>210120.08</v>
          </cell>
          <cell r="D868">
            <v>210120.08</v>
          </cell>
          <cell r="CZ868">
            <v>210115.08</v>
          </cell>
          <cell r="DG868">
            <v>0</v>
          </cell>
        </row>
        <row r="869">
          <cell r="A869" t="str">
            <v>None</v>
          </cell>
          <cell r="B869">
            <v>0</v>
          </cell>
          <cell r="C869">
            <v>787784.02</v>
          </cell>
          <cell r="D869">
            <v>785135.54</v>
          </cell>
          <cell r="CZ869">
            <v>787792.54</v>
          </cell>
          <cell r="DG869">
            <v>0</v>
          </cell>
        </row>
        <row r="870">
          <cell r="A870" t="str">
            <v>None</v>
          </cell>
          <cell r="B870">
            <v>0</v>
          </cell>
          <cell r="C870">
            <v>1130069.4200000002</v>
          </cell>
          <cell r="D870">
            <v>1128718.5900000001</v>
          </cell>
          <cell r="CZ870">
            <v>1130056.5900000001</v>
          </cell>
          <cell r="DG870">
            <v>0</v>
          </cell>
        </row>
        <row r="871">
          <cell r="A871" t="str">
            <v>None</v>
          </cell>
          <cell r="B871">
            <v>0</v>
          </cell>
          <cell r="C871">
            <v>0</v>
          </cell>
          <cell r="D871">
            <v>0</v>
          </cell>
          <cell r="CZ871">
            <v>0</v>
          </cell>
          <cell r="DG871">
            <v>0</v>
          </cell>
        </row>
        <row r="872">
          <cell r="A872" t="str">
            <v>None</v>
          </cell>
          <cell r="B872">
            <v>2531704</v>
          </cell>
          <cell r="C872">
            <v>2478444.7599999998</v>
          </cell>
          <cell r="D872">
            <v>2477875.5099999998</v>
          </cell>
          <cell r="CZ872">
            <v>2478471.5099999998</v>
          </cell>
          <cell r="DG872">
            <v>2531704</v>
          </cell>
        </row>
        <row r="873">
          <cell r="A873" t="str">
            <v>None</v>
          </cell>
          <cell r="B873">
            <v>241960</v>
          </cell>
          <cell r="C873">
            <v>205747.92</v>
          </cell>
          <cell r="D873">
            <v>0</v>
          </cell>
          <cell r="CZ873">
            <v>355625</v>
          </cell>
          <cell r="DG873">
            <v>241960</v>
          </cell>
        </row>
        <row r="874">
          <cell r="A874" t="str">
            <v>None</v>
          </cell>
          <cell r="B874">
            <v>11500</v>
          </cell>
          <cell r="C874">
            <v>13971.55</v>
          </cell>
          <cell r="D874">
            <v>13971.55</v>
          </cell>
          <cell r="CZ874">
            <v>13971.55</v>
          </cell>
          <cell r="DG874">
            <v>11500</v>
          </cell>
        </row>
        <row r="875">
          <cell r="A875" t="str">
            <v>None</v>
          </cell>
          <cell r="B875">
            <v>0</v>
          </cell>
          <cell r="C875">
            <v>0</v>
          </cell>
          <cell r="D875">
            <v>0</v>
          </cell>
          <cell r="CZ875">
            <v>0</v>
          </cell>
          <cell r="DG875">
            <v>0</v>
          </cell>
        </row>
        <row r="876">
          <cell r="A876" t="str">
            <v>None</v>
          </cell>
          <cell r="B876">
            <v>25000</v>
          </cell>
          <cell r="C876">
            <v>0</v>
          </cell>
          <cell r="D876">
            <v>19971.53</v>
          </cell>
          <cell r="CZ876">
            <v>10000</v>
          </cell>
          <cell r="DG876">
            <v>25000</v>
          </cell>
        </row>
        <row r="877">
          <cell r="A877" t="str">
            <v>None</v>
          </cell>
          <cell r="B877">
            <v>111500</v>
          </cell>
          <cell r="C877">
            <v>117648.12</v>
          </cell>
          <cell r="D877">
            <v>65955.95</v>
          </cell>
          <cell r="CZ877">
            <v>117648.95</v>
          </cell>
          <cell r="DG877">
            <v>111500</v>
          </cell>
        </row>
        <row r="878">
          <cell r="A878" t="str">
            <v>None</v>
          </cell>
          <cell r="B878">
            <v>25000</v>
          </cell>
          <cell r="C878">
            <v>0</v>
          </cell>
          <cell r="D878">
            <v>0</v>
          </cell>
          <cell r="CZ878">
            <v>23800</v>
          </cell>
          <cell r="DG878">
            <v>25000</v>
          </cell>
        </row>
        <row r="879">
          <cell r="A879" t="str">
            <v>None</v>
          </cell>
          <cell r="B879">
            <v>0</v>
          </cell>
          <cell r="C879">
            <v>0</v>
          </cell>
          <cell r="D879">
            <v>0</v>
          </cell>
          <cell r="CZ879">
            <v>0</v>
          </cell>
          <cell r="DG879">
            <v>0</v>
          </cell>
        </row>
        <row r="880">
          <cell r="A880" t="str">
            <v>None</v>
          </cell>
          <cell r="B880">
            <v>9249000</v>
          </cell>
          <cell r="C880">
            <v>7356102.3600000003</v>
          </cell>
          <cell r="D880">
            <v>7356102.3600000003</v>
          </cell>
          <cell r="CZ880">
            <v>7356198.3600000003</v>
          </cell>
          <cell r="DG880">
            <v>9249000</v>
          </cell>
        </row>
        <row r="881">
          <cell r="A881" t="str">
            <v>None</v>
          </cell>
          <cell r="B881">
            <v>0</v>
          </cell>
          <cell r="C881">
            <v>326588.21000000002</v>
          </cell>
          <cell r="D881">
            <v>326588.21000000002</v>
          </cell>
          <cell r="CZ881">
            <v>326585.21000000002</v>
          </cell>
          <cell r="DG881">
            <v>0</v>
          </cell>
        </row>
        <row r="882">
          <cell r="A882" t="str">
            <v>None</v>
          </cell>
          <cell r="B882">
            <v>383428.34</v>
          </cell>
          <cell r="C882">
            <v>168544.71</v>
          </cell>
          <cell r="D882">
            <v>168544.71</v>
          </cell>
          <cell r="CZ882">
            <v>168544.71</v>
          </cell>
          <cell r="DG882">
            <v>383428.34</v>
          </cell>
        </row>
        <row r="883">
          <cell r="A883" t="str">
            <v>None</v>
          </cell>
          <cell r="B883">
            <v>0</v>
          </cell>
          <cell r="C883">
            <v>4199.3500000000004</v>
          </cell>
          <cell r="D883">
            <v>4199.3500000000004</v>
          </cell>
          <cell r="CZ883">
            <v>4196.3500000000004</v>
          </cell>
          <cell r="DG883">
            <v>0</v>
          </cell>
        </row>
        <row r="884">
          <cell r="A884" t="str">
            <v>None</v>
          </cell>
          <cell r="B884">
            <v>103500</v>
          </cell>
          <cell r="C884">
            <v>135416.07</v>
          </cell>
          <cell r="D884">
            <v>135416.07</v>
          </cell>
          <cell r="CZ884">
            <v>135414.07</v>
          </cell>
          <cell r="DG884">
            <v>103500</v>
          </cell>
        </row>
        <row r="885">
          <cell r="A885" t="str">
            <v>None</v>
          </cell>
          <cell r="B885">
            <v>23000</v>
          </cell>
          <cell r="C885">
            <v>21173.61</v>
          </cell>
          <cell r="D885">
            <v>21173.61</v>
          </cell>
          <cell r="CZ885">
            <v>21174.61</v>
          </cell>
          <cell r="DG885">
            <v>23000</v>
          </cell>
        </row>
        <row r="886">
          <cell r="A886" t="str">
            <v>None</v>
          </cell>
          <cell r="B886">
            <v>25000</v>
          </cell>
          <cell r="C886">
            <v>24691.78</v>
          </cell>
          <cell r="D886">
            <v>24691.78</v>
          </cell>
          <cell r="CZ886">
            <v>24690.78</v>
          </cell>
          <cell r="DG886">
            <v>25000</v>
          </cell>
        </row>
        <row r="887">
          <cell r="A887" t="str">
            <v>None</v>
          </cell>
          <cell r="B887">
            <v>8969000</v>
          </cell>
          <cell r="C887">
            <v>4913115.79</v>
          </cell>
          <cell r="D887">
            <v>4961704.7</v>
          </cell>
          <cell r="CZ887">
            <v>5582220.6200000001</v>
          </cell>
          <cell r="DG887">
            <v>8969000</v>
          </cell>
        </row>
        <row r="888">
          <cell r="A888" t="str">
            <v>None</v>
          </cell>
          <cell r="B888">
            <v>0</v>
          </cell>
          <cell r="C888">
            <v>0</v>
          </cell>
          <cell r="D888">
            <v>0</v>
          </cell>
          <cell r="CZ888">
            <v>0</v>
          </cell>
          <cell r="DG888">
            <v>0</v>
          </cell>
        </row>
        <row r="889">
          <cell r="A889" t="str">
            <v>None</v>
          </cell>
          <cell r="B889">
            <v>346500</v>
          </cell>
          <cell r="C889">
            <v>10096.08</v>
          </cell>
          <cell r="D889">
            <v>73326.649999999994</v>
          </cell>
          <cell r="CZ889">
            <v>343235</v>
          </cell>
          <cell r="DG889">
            <v>346500</v>
          </cell>
        </row>
        <row r="890">
          <cell r="A890" t="str">
            <v>None</v>
          </cell>
          <cell r="B890">
            <v>0</v>
          </cell>
          <cell r="C890">
            <v>0</v>
          </cell>
          <cell r="D890">
            <v>0</v>
          </cell>
          <cell r="CZ890">
            <v>0</v>
          </cell>
          <cell r="DG890">
            <v>0</v>
          </cell>
        </row>
        <row r="891">
          <cell r="A891" t="str">
            <v>None</v>
          </cell>
          <cell r="B891">
            <v>48100</v>
          </cell>
          <cell r="C891">
            <v>0</v>
          </cell>
          <cell r="D891">
            <v>24654.560000000001</v>
          </cell>
          <cell r="CZ891">
            <v>45000</v>
          </cell>
          <cell r="DG891">
            <v>48100</v>
          </cell>
        </row>
        <row r="892">
          <cell r="A892" t="str">
            <v>None</v>
          </cell>
          <cell r="B892">
            <v>39228</v>
          </cell>
          <cell r="C892">
            <v>28449.02</v>
          </cell>
          <cell r="D892">
            <v>28449.02</v>
          </cell>
          <cell r="CZ892">
            <v>28449.02</v>
          </cell>
          <cell r="DG892">
            <v>39228</v>
          </cell>
        </row>
        <row r="893">
          <cell r="A893" t="str">
            <v>None</v>
          </cell>
          <cell r="B893">
            <v>82187</v>
          </cell>
          <cell r="C893">
            <v>59534.02</v>
          </cell>
          <cell r="D893">
            <v>59534.02</v>
          </cell>
          <cell r="CZ893">
            <v>59534.02</v>
          </cell>
          <cell r="DG893">
            <v>82187</v>
          </cell>
        </row>
        <row r="894">
          <cell r="A894" t="str">
            <v>None</v>
          </cell>
          <cell r="B894">
            <v>150000</v>
          </cell>
          <cell r="C894">
            <v>0</v>
          </cell>
          <cell r="D894">
            <v>0</v>
          </cell>
          <cell r="CZ894">
            <v>0</v>
          </cell>
          <cell r="DG894">
            <v>150000</v>
          </cell>
        </row>
        <row r="895">
          <cell r="A895" t="str">
            <v>None</v>
          </cell>
          <cell r="B895">
            <v>600000.02</v>
          </cell>
          <cell r="C895">
            <v>0</v>
          </cell>
          <cell r="D895">
            <v>0</v>
          </cell>
          <cell r="CZ895">
            <v>0</v>
          </cell>
          <cell r="DG895">
            <v>600000.02</v>
          </cell>
        </row>
        <row r="896">
          <cell r="A896" t="str">
            <v>None</v>
          </cell>
          <cell r="B896">
            <v>750000.01</v>
          </cell>
          <cell r="C896">
            <v>0</v>
          </cell>
          <cell r="D896">
            <v>0</v>
          </cell>
          <cell r="CZ896">
            <v>0</v>
          </cell>
          <cell r="DG896">
            <v>750000.01</v>
          </cell>
        </row>
        <row r="897">
          <cell r="A897" t="str">
            <v>None</v>
          </cell>
          <cell r="B897">
            <v>900000.01</v>
          </cell>
          <cell r="C897">
            <v>0</v>
          </cell>
          <cell r="D897">
            <v>0</v>
          </cell>
          <cell r="CZ897">
            <v>0</v>
          </cell>
          <cell r="DG897">
            <v>900000.01</v>
          </cell>
        </row>
        <row r="898">
          <cell r="A898" t="str">
            <v>None</v>
          </cell>
          <cell r="B898">
            <v>288521</v>
          </cell>
          <cell r="C898">
            <v>288138.19</v>
          </cell>
          <cell r="D898">
            <v>288138.19</v>
          </cell>
          <cell r="CZ898">
            <v>288137.19</v>
          </cell>
          <cell r="DG898">
            <v>288521</v>
          </cell>
        </row>
        <row r="899">
          <cell r="A899" t="str">
            <v>None</v>
          </cell>
          <cell r="B899">
            <v>145778</v>
          </cell>
          <cell r="C899">
            <v>119410.07</v>
          </cell>
          <cell r="D899">
            <v>119410.07</v>
          </cell>
          <cell r="CZ899">
            <v>119405.07</v>
          </cell>
          <cell r="DG899">
            <v>145778</v>
          </cell>
        </row>
        <row r="900">
          <cell r="A900" t="str">
            <v>None</v>
          </cell>
          <cell r="B900">
            <v>385991</v>
          </cell>
          <cell r="C900">
            <v>381962.44</v>
          </cell>
          <cell r="D900">
            <v>381962.44</v>
          </cell>
          <cell r="CZ900">
            <v>381964.44</v>
          </cell>
          <cell r="DG900">
            <v>385991</v>
          </cell>
        </row>
        <row r="901">
          <cell r="A901" t="str">
            <v>None</v>
          </cell>
          <cell r="B901">
            <v>0</v>
          </cell>
          <cell r="C901">
            <v>0</v>
          </cell>
          <cell r="D901">
            <v>0</v>
          </cell>
          <cell r="CZ901">
            <v>0</v>
          </cell>
          <cell r="DG901">
            <v>0</v>
          </cell>
        </row>
        <row r="902">
          <cell r="A902" t="str">
            <v>None</v>
          </cell>
          <cell r="B902">
            <v>0</v>
          </cell>
          <cell r="C902">
            <v>0</v>
          </cell>
          <cell r="D902">
            <v>0</v>
          </cell>
          <cell r="CZ902">
            <v>0</v>
          </cell>
          <cell r="DG902">
            <v>0</v>
          </cell>
        </row>
        <row r="903">
          <cell r="A903" t="str">
            <v>None</v>
          </cell>
          <cell r="B903">
            <v>0</v>
          </cell>
          <cell r="C903">
            <v>0</v>
          </cell>
          <cell r="D903">
            <v>0</v>
          </cell>
          <cell r="CZ903">
            <v>0</v>
          </cell>
          <cell r="DG903">
            <v>0</v>
          </cell>
        </row>
        <row r="904">
          <cell r="A904" t="str">
            <v>None</v>
          </cell>
          <cell r="B904">
            <v>0</v>
          </cell>
          <cell r="C904">
            <v>0</v>
          </cell>
          <cell r="D904">
            <v>0</v>
          </cell>
          <cell r="CZ904">
            <v>0</v>
          </cell>
          <cell r="DG904">
            <v>0</v>
          </cell>
        </row>
        <row r="905">
          <cell r="A905" t="str">
            <v>None</v>
          </cell>
          <cell r="B905">
            <v>522016.33</v>
          </cell>
          <cell r="C905">
            <v>522016.33</v>
          </cell>
          <cell r="D905">
            <v>522016.33</v>
          </cell>
          <cell r="CZ905">
            <v>522033.33</v>
          </cell>
          <cell r="DG905">
            <v>522016.33</v>
          </cell>
        </row>
        <row r="906">
          <cell r="A906" t="str">
            <v>None</v>
          </cell>
          <cell r="B906">
            <v>0</v>
          </cell>
          <cell r="C906">
            <v>0</v>
          </cell>
          <cell r="D906">
            <v>0</v>
          </cell>
          <cell r="CZ906">
            <v>0</v>
          </cell>
          <cell r="DG906">
            <v>0</v>
          </cell>
        </row>
        <row r="907">
          <cell r="A907" t="str">
            <v>None</v>
          </cell>
          <cell r="B907">
            <v>0</v>
          </cell>
          <cell r="C907">
            <v>0</v>
          </cell>
          <cell r="D907">
            <v>0</v>
          </cell>
          <cell r="CZ907">
            <v>0</v>
          </cell>
          <cell r="DG907">
            <v>0</v>
          </cell>
        </row>
        <row r="908">
          <cell r="A908" t="str">
            <v>None</v>
          </cell>
          <cell r="B908">
            <v>254520.34</v>
          </cell>
          <cell r="C908">
            <v>111954.16</v>
          </cell>
          <cell r="D908">
            <v>111954.16</v>
          </cell>
          <cell r="CZ908">
            <v>111968.16</v>
          </cell>
          <cell r="DG908">
            <v>254520.34</v>
          </cell>
        </row>
        <row r="909">
          <cell r="A909" t="str">
            <v>None</v>
          </cell>
          <cell r="B909">
            <v>1079265</v>
          </cell>
          <cell r="C909">
            <v>1065362.74</v>
          </cell>
          <cell r="D909">
            <v>1065362.74</v>
          </cell>
          <cell r="CZ909">
            <v>1065368.74</v>
          </cell>
          <cell r="DG909">
            <v>1079265</v>
          </cell>
        </row>
        <row r="910">
          <cell r="A910" t="str">
            <v>None</v>
          </cell>
          <cell r="B910">
            <v>0</v>
          </cell>
          <cell r="C910">
            <v>0</v>
          </cell>
          <cell r="D910">
            <v>0</v>
          </cell>
          <cell r="CZ910">
            <v>0</v>
          </cell>
          <cell r="DG910">
            <v>0</v>
          </cell>
        </row>
        <row r="911">
          <cell r="A911" t="str">
            <v>None</v>
          </cell>
          <cell r="B911">
            <v>0</v>
          </cell>
          <cell r="C911">
            <v>0</v>
          </cell>
          <cell r="D911">
            <v>0</v>
          </cell>
          <cell r="CZ911">
            <v>0</v>
          </cell>
          <cell r="DG911">
            <v>0</v>
          </cell>
        </row>
        <row r="912">
          <cell r="A912" t="str">
            <v>None</v>
          </cell>
          <cell r="B912">
            <v>0</v>
          </cell>
          <cell r="C912">
            <v>0</v>
          </cell>
          <cell r="D912">
            <v>0</v>
          </cell>
          <cell r="CZ912">
            <v>0</v>
          </cell>
          <cell r="DG912">
            <v>0</v>
          </cell>
        </row>
        <row r="913">
          <cell r="A913" t="str">
            <v>None</v>
          </cell>
          <cell r="B913">
            <v>492123</v>
          </cell>
          <cell r="C913">
            <v>388409.56</v>
          </cell>
          <cell r="D913">
            <v>388409.56</v>
          </cell>
          <cell r="CZ913">
            <v>388408.56</v>
          </cell>
          <cell r="DG913">
            <v>492123</v>
          </cell>
        </row>
        <row r="914">
          <cell r="A914" t="str">
            <v>None</v>
          </cell>
          <cell r="B914">
            <v>712268</v>
          </cell>
          <cell r="C914">
            <v>703982.04</v>
          </cell>
          <cell r="D914">
            <v>703982.04</v>
          </cell>
          <cell r="CZ914">
            <v>703977.04</v>
          </cell>
          <cell r="DG914">
            <v>712268</v>
          </cell>
        </row>
        <row r="915">
          <cell r="A915" t="str">
            <v>None</v>
          </cell>
          <cell r="B915">
            <v>0</v>
          </cell>
          <cell r="C915">
            <v>0</v>
          </cell>
          <cell r="D915">
            <v>0</v>
          </cell>
          <cell r="CZ915">
            <v>0</v>
          </cell>
          <cell r="DG915">
            <v>0</v>
          </cell>
        </row>
        <row r="916">
          <cell r="A916" t="str">
            <v>None</v>
          </cell>
          <cell r="B916">
            <v>89750</v>
          </cell>
          <cell r="C916">
            <v>64927.76</v>
          </cell>
          <cell r="D916">
            <v>64927.76</v>
          </cell>
          <cell r="CZ916">
            <v>64931.76</v>
          </cell>
          <cell r="DG916">
            <v>89750</v>
          </cell>
        </row>
        <row r="917">
          <cell r="A917" t="str">
            <v>None</v>
          </cell>
          <cell r="B917">
            <v>144215</v>
          </cell>
          <cell r="C917">
            <v>99950.29</v>
          </cell>
          <cell r="D917">
            <v>99950.29</v>
          </cell>
          <cell r="CZ917">
            <v>99950.29</v>
          </cell>
          <cell r="DG917">
            <v>144215</v>
          </cell>
        </row>
        <row r="918">
          <cell r="A918" t="str">
            <v>None</v>
          </cell>
          <cell r="B918">
            <v>273268.11</v>
          </cell>
          <cell r="C918">
            <v>223360.53</v>
          </cell>
          <cell r="D918">
            <v>223360.53</v>
          </cell>
          <cell r="CZ918">
            <v>223361.53</v>
          </cell>
          <cell r="DG918">
            <v>273268.11</v>
          </cell>
        </row>
        <row r="919">
          <cell r="A919" t="str">
            <v>None</v>
          </cell>
          <cell r="B919">
            <v>0</v>
          </cell>
          <cell r="C919">
            <v>0</v>
          </cell>
          <cell r="D919">
            <v>0</v>
          </cell>
          <cell r="CZ919">
            <v>0</v>
          </cell>
          <cell r="DG919">
            <v>0</v>
          </cell>
        </row>
        <row r="920">
          <cell r="A920" t="str">
            <v>None</v>
          </cell>
          <cell r="B920">
            <v>0</v>
          </cell>
          <cell r="C920">
            <v>0</v>
          </cell>
          <cell r="D920">
            <v>0</v>
          </cell>
          <cell r="CZ920">
            <v>0</v>
          </cell>
          <cell r="DG920">
            <v>0</v>
          </cell>
        </row>
        <row r="921">
          <cell r="A921" t="str">
            <v>None</v>
          </cell>
          <cell r="B921">
            <v>0</v>
          </cell>
          <cell r="C921">
            <v>0</v>
          </cell>
          <cell r="D921">
            <v>0</v>
          </cell>
          <cell r="CZ921">
            <v>0</v>
          </cell>
          <cell r="DG921">
            <v>0</v>
          </cell>
        </row>
        <row r="922">
          <cell r="A922" t="str">
            <v>None</v>
          </cell>
          <cell r="B922">
            <v>0</v>
          </cell>
          <cell r="C922">
            <v>0</v>
          </cell>
          <cell r="D922">
            <v>0</v>
          </cell>
          <cell r="CZ922">
            <v>0</v>
          </cell>
          <cell r="DG922">
            <v>0</v>
          </cell>
        </row>
        <row r="923">
          <cell r="A923" t="str">
            <v>None</v>
          </cell>
          <cell r="B923">
            <v>0</v>
          </cell>
          <cell r="C923">
            <v>0</v>
          </cell>
          <cell r="D923">
            <v>0</v>
          </cell>
          <cell r="CZ923">
            <v>0</v>
          </cell>
          <cell r="DG923">
            <v>0</v>
          </cell>
        </row>
        <row r="924">
          <cell r="A924" t="str">
            <v>None</v>
          </cell>
          <cell r="B924">
            <v>51100</v>
          </cell>
          <cell r="C924">
            <v>0</v>
          </cell>
          <cell r="D924">
            <v>0</v>
          </cell>
          <cell r="CZ924">
            <v>1</v>
          </cell>
          <cell r="DG924">
            <v>51100</v>
          </cell>
        </row>
        <row r="925">
          <cell r="A925" t="str">
            <v>None</v>
          </cell>
          <cell r="B925">
            <v>44500</v>
          </cell>
          <cell r="C925">
            <v>43257.62</v>
          </cell>
          <cell r="D925">
            <v>43257.62</v>
          </cell>
          <cell r="CZ925">
            <v>43258.62</v>
          </cell>
          <cell r="DG925">
            <v>44500</v>
          </cell>
        </row>
        <row r="926">
          <cell r="A926" t="str">
            <v>None</v>
          </cell>
          <cell r="B926">
            <v>90879.62</v>
          </cell>
          <cell r="C926">
            <v>79199.12</v>
          </cell>
          <cell r="D926">
            <v>79199.12</v>
          </cell>
          <cell r="CZ926">
            <v>79202.12</v>
          </cell>
          <cell r="DG926">
            <v>90879.62</v>
          </cell>
        </row>
        <row r="927">
          <cell r="A927" t="str">
            <v>None</v>
          </cell>
          <cell r="B927">
            <v>223000</v>
          </cell>
          <cell r="C927">
            <v>219182.36</v>
          </cell>
          <cell r="D927">
            <v>219182.36</v>
          </cell>
          <cell r="CZ927">
            <v>219191.36</v>
          </cell>
          <cell r="DG927">
            <v>223000</v>
          </cell>
        </row>
        <row r="928">
          <cell r="A928" t="str">
            <v>None</v>
          </cell>
          <cell r="B928">
            <v>0</v>
          </cell>
          <cell r="C928">
            <v>0</v>
          </cell>
          <cell r="D928">
            <v>0</v>
          </cell>
          <cell r="CZ928">
            <v>0</v>
          </cell>
          <cell r="DG928">
            <v>0</v>
          </cell>
        </row>
        <row r="929">
          <cell r="A929" t="str">
            <v>None</v>
          </cell>
          <cell r="B929">
            <v>5499760</v>
          </cell>
          <cell r="C929">
            <v>4477828.8500000006</v>
          </cell>
          <cell r="D929">
            <v>4507744.6400000006</v>
          </cell>
          <cell r="CZ929">
            <v>4478388.6399999997</v>
          </cell>
          <cell r="DG929">
            <v>5499760</v>
          </cell>
        </row>
        <row r="930">
          <cell r="A930" t="str">
            <v>None</v>
          </cell>
          <cell r="B930">
            <v>0</v>
          </cell>
          <cell r="C930">
            <v>0</v>
          </cell>
          <cell r="D930">
            <v>847.61</v>
          </cell>
          <cell r="CZ930">
            <v>-0.39</v>
          </cell>
          <cell r="DG930">
            <v>0</v>
          </cell>
        </row>
        <row r="931">
          <cell r="A931" t="str">
            <v>None</v>
          </cell>
          <cell r="B931">
            <v>0</v>
          </cell>
          <cell r="C931">
            <v>0</v>
          </cell>
          <cell r="D931">
            <v>0</v>
          </cell>
          <cell r="CZ931">
            <v>0</v>
          </cell>
          <cell r="DG931">
            <v>0</v>
          </cell>
        </row>
        <row r="932">
          <cell r="A932" t="str">
            <v>None</v>
          </cell>
          <cell r="B932">
            <v>140413.54</v>
          </cell>
          <cell r="C932">
            <v>124073.35</v>
          </cell>
          <cell r="D932">
            <v>124073.35</v>
          </cell>
          <cell r="CZ932">
            <v>124073.35</v>
          </cell>
          <cell r="DG932">
            <v>140413.54</v>
          </cell>
        </row>
        <row r="933">
          <cell r="A933" t="str">
            <v>None</v>
          </cell>
          <cell r="B933">
            <v>0</v>
          </cell>
          <cell r="C933">
            <v>0</v>
          </cell>
          <cell r="D933">
            <v>0</v>
          </cell>
          <cell r="CZ933">
            <v>0</v>
          </cell>
          <cell r="DG933">
            <v>0</v>
          </cell>
        </row>
        <row r="934">
          <cell r="A934" t="str">
            <v>None</v>
          </cell>
          <cell r="B934">
            <v>63525</v>
          </cell>
          <cell r="C934">
            <v>0</v>
          </cell>
          <cell r="D934">
            <v>0</v>
          </cell>
          <cell r="CZ934">
            <v>60000</v>
          </cell>
          <cell r="DG934">
            <v>63525</v>
          </cell>
        </row>
        <row r="935">
          <cell r="A935" t="str">
            <v>None</v>
          </cell>
          <cell r="B935">
            <v>114000</v>
          </cell>
          <cell r="C935">
            <v>110220.54</v>
          </cell>
          <cell r="D935">
            <v>110220.54</v>
          </cell>
          <cell r="CZ935">
            <v>110220.54</v>
          </cell>
          <cell r="DG935">
            <v>114000</v>
          </cell>
        </row>
        <row r="936">
          <cell r="A936" t="str">
            <v>None</v>
          </cell>
          <cell r="B936">
            <v>0</v>
          </cell>
          <cell r="C936">
            <v>219433.59999999998</v>
          </cell>
          <cell r="D936">
            <v>219429.27</v>
          </cell>
          <cell r="CZ936">
            <v>219432.27</v>
          </cell>
          <cell r="DG936">
            <v>0</v>
          </cell>
        </row>
        <row r="937">
          <cell r="A937" t="str">
            <v>None</v>
          </cell>
          <cell r="B937">
            <v>88000</v>
          </cell>
          <cell r="C937">
            <v>76078.64</v>
          </cell>
          <cell r="D937">
            <v>76078.64</v>
          </cell>
          <cell r="CZ937">
            <v>76079.64</v>
          </cell>
          <cell r="DG937">
            <v>88000</v>
          </cell>
        </row>
        <row r="938">
          <cell r="A938" t="str">
            <v>None</v>
          </cell>
          <cell r="B938">
            <v>0</v>
          </cell>
          <cell r="C938">
            <v>0</v>
          </cell>
          <cell r="D938">
            <v>0</v>
          </cell>
          <cell r="CZ938">
            <v>0</v>
          </cell>
          <cell r="DG938">
            <v>0</v>
          </cell>
        </row>
        <row r="939">
          <cell r="A939" t="str">
            <v>None</v>
          </cell>
          <cell r="B939">
            <v>25000</v>
          </cell>
          <cell r="C939">
            <v>0</v>
          </cell>
          <cell r="D939">
            <v>0</v>
          </cell>
          <cell r="CZ939">
            <v>23800</v>
          </cell>
          <cell r="DG939">
            <v>25000</v>
          </cell>
        </row>
        <row r="940">
          <cell r="A940" t="str">
            <v>None</v>
          </cell>
          <cell r="B940">
            <v>284130</v>
          </cell>
          <cell r="C940">
            <v>0</v>
          </cell>
          <cell r="D940">
            <v>0</v>
          </cell>
          <cell r="CZ940">
            <v>246802</v>
          </cell>
          <cell r="DG940">
            <v>284130</v>
          </cell>
        </row>
        <row r="941">
          <cell r="A941" t="str">
            <v>None</v>
          </cell>
          <cell r="B941">
            <v>11440</v>
          </cell>
          <cell r="C941">
            <v>2569.5</v>
          </cell>
          <cell r="D941">
            <v>1879.36</v>
          </cell>
          <cell r="CZ941">
            <v>7911.36</v>
          </cell>
          <cell r="DG941">
            <v>11440</v>
          </cell>
        </row>
        <row r="942">
          <cell r="A942" t="str">
            <v>None</v>
          </cell>
          <cell r="B942">
            <v>0</v>
          </cell>
          <cell r="C942">
            <v>0</v>
          </cell>
          <cell r="D942">
            <v>0</v>
          </cell>
          <cell r="CZ942">
            <v>0</v>
          </cell>
          <cell r="DG942">
            <v>0</v>
          </cell>
        </row>
        <row r="943">
          <cell r="A943" t="str">
            <v>None</v>
          </cell>
          <cell r="B943">
            <v>18000</v>
          </cell>
          <cell r="C943">
            <v>16865.7</v>
          </cell>
          <cell r="D943">
            <v>16865.7</v>
          </cell>
          <cell r="CZ943">
            <v>16862.7</v>
          </cell>
          <cell r="DG943">
            <v>18000</v>
          </cell>
        </row>
        <row r="944">
          <cell r="A944" t="str">
            <v>None</v>
          </cell>
          <cell r="B944">
            <v>0</v>
          </cell>
          <cell r="C944">
            <v>0</v>
          </cell>
          <cell r="D944">
            <v>0</v>
          </cell>
          <cell r="CZ944">
            <v>0</v>
          </cell>
          <cell r="DG944">
            <v>0</v>
          </cell>
        </row>
        <row r="945">
          <cell r="A945" t="str">
            <v>None</v>
          </cell>
          <cell r="B945">
            <v>161000</v>
          </cell>
          <cell r="C945">
            <v>0</v>
          </cell>
          <cell r="D945">
            <v>0</v>
          </cell>
          <cell r="CZ945">
            <v>155000</v>
          </cell>
          <cell r="DG945">
            <v>161000</v>
          </cell>
        </row>
        <row r="946">
          <cell r="A946" t="str">
            <v>None</v>
          </cell>
          <cell r="B946">
            <v>74200</v>
          </cell>
          <cell r="C946">
            <v>73478.209999999992</v>
          </cell>
          <cell r="D946">
            <v>78175.28</v>
          </cell>
          <cell r="CZ946">
            <v>73477.279999999999</v>
          </cell>
          <cell r="DG946">
            <v>74200</v>
          </cell>
        </row>
        <row r="947">
          <cell r="A947" t="str">
            <v>None</v>
          </cell>
          <cell r="B947">
            <v>15000</v>
          </cell>
          <cell r="C947">
            <v>8034.58</v>
          </cell>
          <cell r="D947">
            <v>8034.58</v>
          </cell>
          <cell r="CZ947">
            <v>8034.58</v>
          </cell>
          <cell r="DG947">
            <v>15000</v>
          </cell>
        </row>
        <row r="948">
          <cell r="A948" t="str">
            <v>None</v>
          </cell>
          <cell r="B948">
            <v>25000</v>
          </cell>
          <cell r="C948">
            <v>0</v>
          </cell>
          <cell r="D948">
            <v>0</v>
          </cell>
          <cell r="CZ948">
            <v>24307</v>
          </cell>
          <cell r="DG948">
            <v>25000</v>
          </cell>
        </row>
        <row r="949">
          <cell r="A949" t="str">
            <v>None</v>
          </cell>
          <cell r="B949">
            <v>25000</v>
          </cell>
          <cell r="C949">
            <v>0</v>
          </cell>
          <cell r="D949">
            <v>0</v>
          </cell>
          <cell r="CZ949">
            <v>24000</v>
          </cell>
          <cell r="DG949">
            <v>25000</v>
          </cell>
        </row>
        <row r="950">
          <cell r="A950" t="str">
            <v>None</v>
          </cell>
          <cell r="B950">
            <v>66000</v>
          </cell>
          <cell r="C950">
            <v>61505.87</v>
          </cell>
          <cell r="D950">
            <v>61505.87</v>
          </cell>
          <cell r="CZ950">
            <v>61505.87</v>
          </cell>
          <cell r="DG950">
            <v>66000</v>
          </cell>
        </row>
        <row r="951">
          <cell r="A951" t="str">
            <v>None</v>
          </cell>
          <cell r="B951">
            <v>110332.29</v>
          </cell>
          <cell r="C951">
            <v>99669.31</v>
          </cell>
          <cell r="D951">
            <v>59330.42</v>
          </cell>
          <cell r="CZ951">
            <v>108701.42</v>
          </cell>
          <cell r="DG951">
            <v>110332.29</v>
          </cell>
        </row>
        <row r="952">
          <cell r="A952" t="str">
            <v>None</v>
          </cell>
          <cell r="B952">
            <v>22000</v>
          </cell>
          <cell r="C952">
            <v>18630</v>
          </cell>
          <cell r="D952">
            <v>18630</v>
          </cell>
          <cell r="CZ952">
            <v>18630</v>
          </cell>
          <cell r="DG952">
            <v>22000</v>
          </cell>
        </row>
        <row r="953">
          <cell r="A953" t="str">
            <v>None</v>
          </cell>
          <cell r="B953">
            <v>25000</v>
          </cell>
          <cell r="C953">
            <v>0</v>
          </cell>
          <cell r="D953">
            <v>0</v>
          </cell>
          <cell r="CZ953">
            <v>24000</v>
          </cell>
          <cell r="DG953">
            <v>25000</v>
          </cell>
        </row>
        <row r="954">
          <cell r="A954" t="str">
            <v>None</v>
          </cell>
          <cell r="B954">
            <v>1355300</v>
          </cell>
          <cell r="C954">
            <v>1225219.45</v>
          </cell>
          <cell r="D954">
            <v>1225219.45</v>
          </cell>
          <cell r="CZ954">
            <v>1225223.45</v>
          </cell>
          <cell r="DG954">
            <v>1355300</v>
          </cell>
        </row>
        <row r="955">
          <cell r="A955" t="str">
            <v>None</v>
          </cell>
          <cell r="B955">
            <v>90000</v>
          </cell>
          <cell r="C955">
            <v>94372.25</v>
          </cell>
          <cell r="D955">
            <v>94372.25</v>
          </cell>
          <cell r="CZ955">
            <v>94374.25</v>
          </cell>
          <cell r="DG955">
            <v>90000</v>
          </cell>
        </row>
        <row r="956">
          <cell r="A956" t="str">
            <v>None</v>
          </cell>
          <cell r="B956">
            <v>0</v>
          </cell>
          <cell r="C956">
            <v>0</v>
          </cell>
          <cell r="D956">
            <v>0</v>
          </cell>
          <cell r="CZ956">
            <v>-2</v>
          </cell>
          <cell r="DG956">
            <v>0</v>
          </cell>
        </row>
        <row r="957">
          <cell r="A957" t="str">
            <v>None</v>
          </cell>
          <cell r="B957">
            <v>111300</v>
          </cell>
          <cell r="C957">
            <v>94972.39</v>
          </cell>
          <cell r="D957">
            <v>94972.39</v>
          </cell>
          <cell r="CZ957">
            <v>94972.39</v>
          </cell>
          <cell r="DG957">
            <v>111300</v>
          </cell>
        </row>
        <row r="958">
          <cell r="A958" t="str">
            <v>None</v>
          </cell>
          <cell r="B958">
            <v>0</v>
          </cell>
          <cell r="C958">
            <v>31454.18</v>
          </cell>
          <cell r="D958">
            <v>31454.18</v>
          </cell>
          <cell r="CZ958">
            <v>31453.18</v>
          </cell>
          <cell r="DG958">
            <v>0</v>
          </cell>
        </row>
        <row r="959">
          <cell r="A959" t="str">
            <v>None</v>
          </cell>
          <cell r="B959">
            <v>0</v>
          </cell>
          <cell r="C959">
            <v>30944.25</v>
          </cell>
          <cell r="D959">
            <v>30944.25</v>
          </cell>
          <cell r="CZ959">
            <v>30944.25</v>
          </cell>
          <cell r="DG959">
            <v>0</v>
          </cell>
        </row>
        <row r="960">
          <cell r="A960" t="str">
            <v>None</v>
          </cell>
          <cell r="B960">
            <v>77500</v>
          </cell>
          <cell r="C960">
            <v>107962.26</v>
          </cell>
          <cell r="D960">
            <v>107962.26</v>
          </cell>
          <cell r="CZ960">
            <v>107960.26</v>
          </cell>
          <cell r="DG960">
            <v>77500</v>
          </cell>
        </row>
        <row r="961">
          <cell r="A961" t="str">
            <v>None</v>
          </cell>
          <cell r="B961">
            <v>129600</v>
          </cell>
          <cell r="C961">
            <v>125874.73</v>
          </cell>
          <cell r="D961">
            <v>125874.73</v>
          </cell>
          <cell r="CZ961">
            <v>125876.73</v>
          </cell>
          <cell r="DG961">
            <v>129600</v>
          </cell>
        </row>
        <row r="962">
          <cell r="A962" t="str">
            <v>None</v>
          </cell>
          <cell r="B962">
            <v>140000</v>
          </cell>
          <cell r="C962">
            <v>141213.19</v>
          </cell>
          <cell r="D962">
            <v>141213.19</v>
          </cell>
          <cell r="CZ962">
            <v>141213.19</v>
          </cell>
          <cell r="DG962">
            <v>140000</v>
          </cell>
        </row>
        <row r="963">
          <cell r="A963" t="str">
            <v>None</v>
          </cell>
          <cell r="B963">
            <v>140000</v>
          </cell>
          <cell r="C963">
            <v>146761.64000000001</v>
          </cell>
          <cell r="D963">
            <v>146761.64000000001</v>
          </cell>
          <cell r="CZ963">
            <v>146760.64000000001</v>
          </cell>
          <cell r="DG963">
            <v>140000</v>
          </cell>
        </row>
        <row r="964">
          <cell r="A964" t="str">
            <v>None</v>
          </cell>
          <cell r="B964">
            <v>16001</v>
          </cell>
          <cell r="C964">
            <v>9074.43</v>
          </cell>
          <cell r="D964">
            <v>9074.43</v>
          </cell>
          <cell r="CZ964">
            <v>9076.43</v>
          </cell>
          <cell r="DG964">
            <v>16001</v>
          </cell>
        </row>
        <row r="965">
          <cell r="A965" t="str">
            <v>None</v>
          </cell>
          <cell r="B965">
            <v>133500</v>
          </cell>
          <cell r="C965">
            <v>119351.16</v>
          </cell>
          <cell r="D965">
            <v>131635.38</v>
          </cell>
          <cell r="CZ965">
            <v>119349.38</v>
          </cell>
          <cell r="DG965">
            <v>133500</v>
          </cell>
        </row>
        <row r="966">
          <cell r="A966" t="str">
            <v>None</v>
          </cell>
          <cell r="B966">
            <v>0</v>
          </cell>
          <cell r="C966">
            <v>0</v>
          </cell>
          <cell r="D966">
            <v>0</v>
          </cell>
          <cell r="CZ966">
            <v>0</v>
          </cell>
          <cell r="DG966">
            <v>0</v>
          </cell>
        </row>
        <row r="967">
          <cell r="A967" t="str">
            <v>None</v>
          </cell>
          <cell r="B967">
            <v>196800</v>
          </cell>
          <cell r="C967">
            <v>196561.49</v>
          </cell>
          <cell r="D967">
            <v>196561.49</v>
          </cell>
          <cell r="CZ967">
            <v>196560.49</v>
          </cell>
          <cell r="DG967">
            <v>196800</v>
          </cell>
        </row>
        <row r="968">
          <cell r="A968" t="str">
            <v>None</v>
          </cell>
          <cell r="B968">
            <v>40000</v>
          </cell>
          <cell r="C968">
            <v>0</v>
          </cell>
          <cell r="D968">
            <v>0</v>
          </cell>
          <cell r="CZ968">
            <v>38000</v>
          </cell>
          <cell r="DG968">
            <v>40000</v>
          </cell>
        </row>
        <row r="969">
          <cell r="A969" t="str">
            <v>None</v>
          </cell>
          <cell r="B969">
            <v>196800</v>
          </cell>
          <cell r="C969">
            <v>0</v>
          </cell>
          <cell r="D969">
            <v>39548.58</v>
          </cell>
          <cell r="CZ969">
            <v>185591</v>
          </cell>
          <cell r="DG969">
            <v>196800</v>
          </cell>
        </row>
        <row r="970">
          <cell r="A970" t="str">
            <v>None</v>
          </cell>
          <cell r="B970">
            <v>550000</v>
          </cell>
          <cell r="C970">
            <v>0</v>
          </cell>
          <cell r="D970">
            <v>0</v>
          </cell>
          <cell r="CZ970">
            <v>525000</v>
          </cell>
          <cell r="DG970">
            <v>550000</v>
          </cell>
        </row>
        <row r="971">
          <cell r="A971" t="str">
            <v>None</v>
          </cell>
          <cell r="B971">
            <v>23530</v>
          </cell>
          <cell r="C971">
            <v>0</v>
          </cell>
          <cell r="D971">
            <v>0</v>
          </cell>
          <cell r="CZ971">
            <v>23288</v>
          </cell>
          <cell r="DG971">
            <v>23530</v>
          </cell>
        </row>
        <row r="972">
          <cell r="A972" t="str">
            <v>None</v>
          </cell>
          <cell r="B972">
            <v>0</v>
          </cell>
          <cell r="C972">
            <v>0</v>
          </cell>
          <cell r="D972">
            <v>0</v>
          </cell>
          <cell r="CZ972">
            <v>0</v>
          </cell>
          <cell r="DG972">
            <v>0</v>
          </cell>
        </row>
        <row r="973">
          <cell r="A973" t="str">
            <v>None</v>
          </cell>
          <cell r="B973">
            <v>0</v>
          </cell>
          <cell r="C973">
            <v>0</v>
          </cell>
          <cell r="D973">
            <v>0</v>
          </cell>
          <cell r="CZ973">
            <v>0</v>
          </cell>
          <cell r="DG973">
            <v>0</v>
          </cell>
        </row>
        <row r="974">
          <cell r="A974" t="str">
            <v>None</v>
          </cell>
          <cell r="B974">
            <v>0</v>
          </cell>
          <cell r="C974">
            <v>0</v>
          </cell>
          <cell r="D974">
            <v>0</v>
          </cell>
          <cell r="CZ974">
            <v>0</v>
          </cell>
          <cell r="DG974">
            <v>0</v>
          </cell>
        </row>
        <row r="975">
          <cell r="A975" t="str">
            <v>None</v>
          </cell>
          <cell r="B975">
            <v>0</v>
          </cell>
          <cell r="C975">
            <v>0</v>
          </cell>
          <cell r="D975">
            <v>0</v>
          </cell>
          <cell r="CZ975">
            <v>0</v>
          </cell>
          <cell r="DG975">
            <v>0</v>
          </cell>
        </row>
        <row r="976">
          <cell r="A976" t="str">
            <v>None</v>
          </cell>
          <cell r="B976">
            <v>0</v>
          </cell>
          <cell r="C976">
            <v>0</v>
          </cell>
          <cell r="D976">
            <v>98594.57</v>
          </cell>
          <cell r="CZ976">
            <v>0</v>
          </cell>
          <cell r="DG976">
            <v>0</v>
          </cell>
        </row>
        <row r="977">
          <cell r="A977" t="str">
            <v>None</v>
          </cell>
          <cell r="B977">
            <v>0</v>
          </cell>
          <cell r="C977">
            <v>0</v>
          </cell>
          <cell r="D977">
            <v>19779.04</v>
          </cell>
          <cell r="CZ977">
            <v>0</v>
          </cell>
          <cell r="DG977">
            <v>0</v>
          </cell>
        </row>
        <row r="978">
          <cell r="A978" t="str">
            <v>None</v>
          </cell>
          <cell r="B978">
            <v>0</v>
          </cell>
          <cell r="C978">
            <v>0</v>
          </cell>
          <cell r="D978">
            <v>0</v>
          </cell>
          <cell r="CZ978">
            <v>0</v>
          </cell>
          <cell r="DG978">
            <v>0</v>
          </cell>
        </row>
        <row r="979">
          <cell r="A979" t="str">
            <v>None</v>
          </cell>
          <cell r="B979">
            <v>0</v>
          </cell>
          <cell r="C979">
            <v>0</v>
          </cell>
          <cell r="D979">
            <v>19938.32</v>
          </cell>
          <cell r="CZ979">
            <v>0</v>
          </cell>
          <cell r="DG979">
            <v>0</v>
          </cell>
        </row>
        <row r="980">
          <cell r="A980" t="str">
            <v>None</v>
          </cell>
          <cell r="B980">
            <v>0</v>
          </cell>
          <cell r="C980">
            <v>0</v>
          </cell>
          <cell r="D980">
            <v>9891.58</v>
          </cell>
          <cell r="CZ980">
            <v>0</v>
          </cell>
          <cell r="DG980">
            <v>0</v>
          </cell>
        </row>
        <row r="981">
          <cell r="A981" t="str">
            <v>None</v>
          </cell>
          <cell r="B981">
            <v>572300</v>
          </cell>
          <cell r="C981">
            <v>0</v>
          </cell>
          <cell r="D981">
            <v>0</v>
          </cell>
          <cell r="CZ981">
            <v>556348</v>
          </cell>
          <cell r="DG981">
            <v>572300</v>
          </cell>
        </row>
        <row r="982">
          <cell r="A982" t="str">
            <v>None</v>
          </cell>
          <cell r="B982">
            <v>247000</v>
          </cell>
          <cell r="C982">
            <v>0</v>
          </cell>
          <cell r="D982">
            <v>0</v>
          </cell>
          <cell r="CZ982">
            <v>246297</v>
          </cell>
          <cell r="DG982">
            <v>247000</v>
          </cell>
        </row>
        <row r="983">
          <cell r="A983" t="str">
            <v>None</v>
          </cell>
          <cell r="B983">
            <v>260000</v>
          </cell>
          <cell r="C983">
            <v>0</v>
          </cell>
          <cell r="D983">
            <v>0</v>
          </cell>
          <cell r="CZ983">
            <v>258990</v>
          </cell>
          <cell r="DG983">
            <v>260000</v>
          </cell>
        </row>
        <row r="984">
          <cell r="A984" t="str">
            <v>None</v>
          </cell>
          <cell r="B984">
            <v>273000</v>
          </cell>
          <cell r="C984">
            <v>0</v>
          </cell>
          <cell r="D984">
            <v>0</v>
          </cell>
          <cell r="CZ984">
            <v>272639</v>
          </cell>
          <cell r="DG984">
            <v>273000</v>
          </cell>
        </row>
        <row r="985">
          <cell r="A985" t="str">
            <v>NIGUP</v>
          </cell>
          <cell r="B985">
            <v>14616087</v>
          </cell>
          <cell r="C985">
            <v>910381.95</v>
          </cell>
          <cell r="D985">
            <v>584656.84000000008</v>
          </cell>
          <cell r="CZ985">
            <v>9103987.9000000004</v>
          </cell>
          <cell r="DG985">
            <v>14616087</v>
          </cell>
        </row>
        <row r="986">
          <cell r="A986" t="str">
            <v>None</v>
          </cell>
          <cell r="B986">
            <v>0</v>
          </cell>
          <cell r="C986">
            <v>0</v>
          </cell>
          <cell r="D986">
            <v>0</v>
          </cell>
          <cell r="CZ986">
            <v>0</v>
          </cell>
          <cell r="DG986">
            <v>0</v>
          </cell>
        </row>
        <row r="987">
          <cell r="A987" t="str">
            <v>None</v>
          </cell>
          <cell r="B987">
            <v>176388</v>
          </cell>
          <cell r="C987">
            <v>170319.68</v>
          </cell>
          <cell r="D987">
            <v>170319.68</v>
          </cell>
          <cell r="CZ987">
            <v>170319.68</v>
          </cell>
          <cell r="DG987">
            <v>176388</v>
          </cell>
        </row>
        <row r="988">
          <cell r="A988" t="str">
            <v>None</v>
          </cell>
          <cell r="B988">
            <v>0</v>
          </cell>
          <cell r="C988">
            <v>0</v>
          </cell>
          <cell r="D988">
            <v>0</v>
          </cell>
          <cell r="CZ988">
            <v>0</v>
          </cell>
          <cell r="DG988">
            <v>0</v>
          </cell>
        </row>
        <row r="989">
          <cell r="A989" t="str">
            <v>None</v>
          </cell>
          <cell r="B989">
            <v>93154</v>
          </cell>
          <cell r="C989">
            <v>71117.91</v>
          </cell>
          <cell r="D989">
            <v>71117.91</v>
          </cell>
          <cell r="CZ989">
            <v>71118.91</v>
          </cell>
          <cell r="DG989">
            <v>93154</v>
          </cell>
        </row>
        <row r="990">
          <cell r="A990" t="str">
            <v>None</v>
          </cell>
          <cell r="B990">
            <v>286110</v>
          </cell>
          <cell r="C990">
            <v>284938.17</v>
          </cell>
          <cell r="D990">
            <v>284938.17</v>
          </cell>
          <cell r="CZ990">
            <v>284942.17</v>
          </cell>
          <cell r="DG990">
            <v>286110</v>
          </cell>
        </row>
        <row r="991">
          <cell r="A991" t="str">
            <v>None</v>
          </cell>
          <cell r="B991">
            <v>0</v>
          </cell>
          <cell r="C991">
            <v>0</v>
          </cell>
          <cell r="D991">
            <v>0</v>
          </cell>
          <cell r="CZ991">
            <v>0</v>
          </cell>
          <cell r="DG991">
            <v>0</v>
          </cell>
        </row>
        <row r="992">
          <cell r="A992" t="str">
            <v>None</v>
          </cell>
          <cell r="B992">
            <v>137406</v>
          </cell>
          <cell r="C992">
            <v>111552.64</v>
          </cell>
          <cell r="D992">
            <v>111552.64</v>
          </cell>
          <cell r="CZ992">
            <v>111552.64</v>
          </cell>
          <cell r="DG992">
            <v>137406</v>
          </cell>
        </row>
        <row r="993">
          <cell r="A993" t="str">
            <v>None</v>
          </cell>
          <cell r="B993">
            <v>0</v>
          </cell>
          <cell r="C993">
            <v>0</v>
          </cell>
          <cell r="D993">
            <v>0</v>
          </cell>
          <cell r="CZ993">
            <v>0</v>
          </cell>
          <cell r="DG993">
            <v>0</v>
          </cell>
        </row>
        <row r="994">
          <cell r="A994" t="str">
            <v>None</v>
          </cell>
          <cell r="B994">
            <v>336560</v>
          </cell>
          <cell r="C994">
            <v>285416.51999999996</v>
          </cell>
          <cell r="D994">
            <v>285144.53999999998</v>
          </cell>
          <cell r="CZ994">
            <v>285420.53999999998</v>
          </cell>
          <cell r="DG994">
            <v>336560</v>
          </cell>
        </row>
        <row r="995">
          <cell r="A995" t="str">
            <v>None</v>
          </cell>
          <cell r="B995">
            <v>0</v>
          </cell>
          <cell r="C995">
            <v>746069.34</v>
          </cell>
          <cell r="D995">
            <v>746069.34</v>
          </cell>
          <cell r="CZ995">
            <v>746072.34</v>
          </cell>
          <cell r="DG995">
            <v>0</v>
          </cell>
        </row>
        <row r="996">
          <cell r="A996" t="str">
            <v>TNP</v>
          </cell>
          <cell r="B996">
            <v>734806</v>
          </cell>
          <cell r="C996">
            <v>580737.05000000005</v>
          </cell>
          <cell r="D996">
            <v>580737.05000000005</v>
          </cell>
          <cell r="CZ996">
            <v>580731.05000000005</v>
          </cell>
          <cell r="DG996">
            <v>734806</v>
          </cell>
        </row>
        <row r="997">
          <cell r="A997" t="str">
            <v>None</v>
          </cell>
          <cell r="B997">
            <v>63100</v>
          </cell>
          <cell r="C997">
            <v>72399.69</v>
          </cell>
          <cell r="D997">
            <v>72399.69</v>
          </cell>
          <cell r="CZ997">
            <v>72392.69</v>
          </cell>
          <cell r="DG997">
            <v>63100</v>
          </cell>
        </row>
        <row r="998">
          <cell r="A998" t="str">
            <v>None</v>
          </cell>
          <cell r="B998">
            <v>8305746</v>
          </cell>
          <cell r="C998">
            <v>3027706.64</v>
          </cell>
          <cell r="D998">
            <v>2543838.9700000002</v>
          </cell>
          <cell r="CZ998">
            <v>6476341.9299999997</v>
          </cell>
          <cell r="DG998">
            <v>8305746</v>
          </cell>
        </row>
        <row r="999">
          <cell r="A999" t="str">
            <v>None</v>
          </cell>
          <cell r="B999">
            <v>0</v>
          </cell>
          <cell r="C999">
            <v>0</v>
          </cell>
          <cell r="D999">
            <v>0</v>
          </cell>
          <cell r="CZ999">
            <v>0</v>
          </cell>
          <cell r="DG999">
            <v>0</v>
          </cell>
        </row>
        <row r="1000">
          <cell r="A1000" t="str">
            <v>None</v>
          </cell>
          <cell r="B1000">
            <v>557790</v>
          </cell>
          <cell r="C1000">
            <v>308157.90999999997</v>
          </cell>
          <cell r="D1000">
            <v>309580.15999999997</v>
          </cell>
          <cell r="CZ1000">
            <v>553065.06999999995</v>
          </cell>
          <cell r="DG1000">
            <v>557790</v>
          </cell>
        </row>
        <row r="1001">
          <cell r="A1001" t="str">
            <v>None</v>
          </cell>
          <cell r="B1001">
            <v>13800</v>
          </cell>
          <cell r="C1001">
            <v>13300</v>
          </cell>
          <cell r="D1001">
            <v>12364.6</v>
          </cell>
          <cell r="CZ1001">
            <v>14000</v>
          </cell>
          <cell r="DG1001">
            <v>13800</v>
          </cell>
        </row>
        <row r="1002">
          <cell r="A1002" t="str">
            <v>None</v>
          </cell>
          <cell r="B1002">
            <v>450000</v>
          </cell>
          <cell r="C1002">
            <v>450495.05</v>
          </cell>
          <cell r="D1002">
            <v>450495.05</v>
          </cell>
          <cell r="CZ1002">
            <v>450495.05</v>
          </cell>
          <cell r="DG1002">
            <v>450000</v>
          </cell>
        </row>
        <row r="1003">
          <cell r="A1003" t="str">
            <v>None</v>
          </cell>
          <cell r="B1003">
            <v>53800</v>
          </cell>
          <cell r="C1003">
            <v>7420.3600000000006</v>
          </cell>
          <cell r="D1003">
            <v>1699.06</v>
          </cell>
          <cell r="CZ1003">
            <v>50180.06</v>
          </cell>
          <cell r="DG1003">
            <v>53800</v>
          </cell>
        </row>
        <row r="1004">
          <cell r="A1004" t="str">
            <v>None</v>
          </cell>
          <cell r="B1004">
            <v>0</v>
          </cell>
          <cell r="C1004">
            <v>48677.61</v>
          </cell>
          <cell r="D1004">
            <v>48677.61</v>
          </cell>
          <cell r="CZ1004">
            <v>48678.61</v>
          </cell>
          <cell r="DG1004">
            <v>0</v>
          </cell>
        </row>
        <row r="1005">
          <cell r="A1005" t="str">
            <v>None</v>
          </cell>
          <cell r="B1005">
            <v>0</v>
          </cell>
          <cell r="C1005">
            <v>0</v>
          </cell>
          <cell r="D1005">
            <v>0</v>
          </cell>
          <cell r="CZ1005">
            <v>0</v>
          </cell>
          <cell r="DG1005">
            <v>0</v>
          </cell>
        </row>
        <row r="1006">
          <cell r="A1006" t="str">
            <v>None</v>
          </cell>
          <cell r="B1006">
            <v>0</v>
          </cell>
          <cell r="C1006">
            <v>47044.22</v>
          </cell>
          <cell r="D1006">
            <v>47044.22</v>
          </cell>
          <cell r="CZ1006">
            <v>47043.22</v>
          </cell>
          <cell r="DG1006">
            <v>0</v>
          </cell>
        </row>
        <row r="1007">
          <cell r="A1007" t="str">
            <v>None</v>
          </cell>
          <cell r="B1007">
            <v>102310</v>
          </cell>
          <cell r="C1007">
            <v>121663.94</v>
          </cell>
          <cell r="D1007">
            <v>116842.66</v>
          </cell>
          <cell r="CZ1007">
            <v>120143.66</v>
          </cell>
          <cell r="DG1007">
            <v>102310</v>
          </cell>
        </row>
        <row r="1008">
          <cell r="A1008" t="str">
            <v>None</v>
          </cell>
          <cell r="B1008">
            <v>61000</v>
          </cell>
          <cell r="C1008">
            <v>0</v>
          </cell>
          <cell r="D1008">
            <v>0</v>
          </cell>
          <cell r="CZ1008">
            <v>0</v>
          </cell>
          <cell r="DG1008">
            <v>61000</v>
          </cell>
        </row>
        <row r="1009">
          <cell r="A1009" t="str">
            <v>None</v>
          </cell>
          <cell r="B1009">
            <v>61000</v>
          </cell>
          <cell r="C1009">
            <v>0</v>
          </cell>
          <cell r="D1009">
            <v>0</v>
          </cell>
          <cell r="CZ1009">
            <v>0</v>
          </cell>
          <cell r="DG1009">
            <v>61000</v>
          </cell>
        </row>
        <row r="1010">
          <cell r="A1010" t="str">
            <v>None</v>
          </cell>
          <cell r="B1010">
            <v>61000</v>
          </cell>
          <cell r="C1010">
            <v>0</v>
          </cell>
          <cell r="D1010">
            <v>0</v>
          </cell>
          <cell r="CZ1010">
            <v>0</v>
          </cell>
          <cell r="DG1010">
            <v>61000</v>
          </cell>
        </row>
        <row r="1011">
          <cell r="A1011" t="str">
            <v>None</v>
          </cell>
          <cell r="B1011">
            <v>61000</v>
          </cell>
          <cell r="C1011">
            <v>0</v>
          </cell>
          <cell r="D1011">
            <v>0</v>
          </cell>
          <cell r="CZ1011">
            <v>0</v>
          </cell>
          <cell r="DG1011">
            <v>61000</v>
          </cell>
        </row>
        <row r="1012">
          <cell r="A1012" t="str">
            <v>None</v>
          </cell>
          <cell r="B1012">
            <v>61000</v>
          </cell>
          <cell r="C1012">
            <v>0</v>
          </cell>
          <cell r="D1012">
            <v>0</v>
          </cell>
          <cell r="CZ1012">
            <v>0</v>
          </cell>
          <cell r="DG1012">
            <v>61000</v>
          </cell>
        </row>
        <row r="1013">
          <cell r="A1013" t="str">
            <v>None</v>
          </cell>
          <cell r="B1013">
            <v>0</v>
          </cell>
          <cell r="C1013">
            <v>1741839.25</v>
          </cell>
          <cell r="D1013">
            <v>1741839.25</v>
          </cell>
          <cell r="CZ1013">
            <v>1741839.25</v>
          </cell>
          <cell r="DG1013">
            <v>0</v>
          </cell>
        </row>
        <row r="1014">
          <cell r="A1014" t="str">
            <v>None</v>
          </cell>
          <cell r="B1014">
            <v>0</v>
          </cell>
          <cell r="C1014">
            <v>102272.87</v>
          </cell>
          <cell r="D1014">
            <v>102272.87</v>
          </cell>
          <cell r="CZ1014">
            <v>102273.87</v>
          </cell>
          <cell r="DG1014">
            <v>0</v>
          </cell>
        </row>
        <row r="1015">
          <cell r="A1015" t="str">
            <v>None</v>
          </cell>
          <cell r="B1015">
            <v>0</v>
          </cell>
          <cell r="C1015">
            <v>42777.08</v>
          </cell>
          <cell r="D1015">
            <v>42777.08</v>
          </cell>
          <cell r="CZ1015">
            <v>42761.08</v>
          </cell>
          <cell r="DG1015">
            <v>0</v>
          </cell>
        </row>
        <row r="1016">
          <cell r="A1016" t="str">
            <v>None</v>
          </cell>
          <cell r="B1016">
            <v>0</v>
          </cell>
          <cell r="C1016">
            <v>196555.81</v>
          </cell>
          <cell r="D1016">
            <v>196555.81</v>
          </cell>
          <cell r="CZ1016">
            <v>196553.81</v>
          </cell>
          <cell r="DG1016">
            <v>0</v>
          </cell>
        </row>
        <row r="1017">
          <cell r="A1017" t="str">
            <v>None</v>
          </cell>
          <cell r="B1017">
            <v>35583</v>
          </cell>
          <cell r="C1017">
            <v>16989.87</v>
          </cell>
          <cell r="D1017">
            <v>16989.87</v>
          </cell>
          <cell r="CZ1017">
            <v>16989.87</v>
          </cell>
          <cell r="DG1017">
            <v>35583</v>
          </cell>
        </row>
        <row r="1018">
          <cell r="A1018" t="str">
            <v>None</v>
          </cell>
          <cell r="B1018">
            <v>0</v>
          </cell>
          <cell r="C1018">
            <v>0</v>
          </cell>
          <cell r="D1018">
            <v>0</v>
          </cell>
          <cell r="CZ1018">
            <v>0</v>
          </cell>
          <cell r="DG1018">
            <v>0</v>
          </cell>
        </row>
        <row r="1019">
          <cell r="A1019" t="str">
            <v>None</v>
          </cell>
          <cell r="B1019">
            <v>0</v>
          </cell>
          <cell r="C1019">
            <v>0</v>
          </cell>
          <cell r="D1019">
            <v>0</v>
          </cell>
          <cell r="CZ1019">
            <v>0</v>
          </cell>
          <cell r="DG1019">
            <v>0</v>
          </cell>
        </row>
        <row r="1020">
          <cell r="A1020" t="str">
            <v>None</v>
          </cell>
          <cell r="B1020">
            <v>0</v>
          </cell>
          <cell r="C1020">
            <v>0</v>
          </cell>
          <cell r="D1020">
            <v>0</v>
          </cell>
          <cell r="CZ1020">
            <v>0</v>
          </cell>
          <cell r="DG1020">
            <v>0</v>
          </cell>
        </row>
        <row r="1021">
          <cell r="A1021" t="str">
            <v>None</v>
          </cell>
          <cell r="B1021">
            <v>0</v>
          </cell>
          <cell r="C1021">
            <v>0</v>
          </cell>
          <cell r="D1021">
            <v>0</v>
          </cell>
          <cell r="CZ1021">
            <v>0</v>
          </cell>
          <cell r="DG1021">
            <v>0</v>
          </cell>
        </row>
        <row r="1022">
          <cell r="A1022" t="str">
            <v>None</v>
          </cell>
          <cell r="B1022">
            <v>0</v>
          </cell>
          <cell r="C1022">
            <v>0</v>
          </cell>
          <cell r="D1022">
            <v>0</v>
          </cell>
          <cell r="CZ1022">
            <v>0</v>
          </cell>
          <cell r="DG1022">
            <v>0</v>
          </cell>
        </row>
        <row r="1023">
          <cell r="A1023" t="str">
            <v>None</v>
          </cell>
          <cell r="B1023">
            <v>198835</v>
          </cell>
          <cell r="C1023">
            <v>0</v>
          </cell>
          <cell r="D1023">
            <v>0</v>
          </cell>
          <cell r="CZ1023">
            <v>0</v>
          </cell>
          <cell r="DG1023">
            <v>198835</v>
          </cell>
        </row>
        <row r="1024">
          <cell r="A1024" t="str">
            <v>None</v>
          </cell>
          <cell r="B1024">
            <v>48200</v>
          </cell>
          <cell r="C1024">
            <v>0</v>
          </cell>
          <cell r="D1024">
            <v>0</v>
          </cell>
          <cell r="CZ1024">
            <v>0</v>
          </cell>
          <cell r="DG1024">
            <v>48200</v>
          </cell>
        </row>
        <row r="1025">
          <cell r="A1025" t="str">
            <v>None</v>
          </cell>
          <cell r="B1025">
            <v>21300</v>
          </cell>
          <cell r="C1025">
            <v>0</v>
          </cell>
          <cell r="D1025">
            <v>0</v>
          </cell>
          <cell r="CZ1025">
            <v>0</v>
          </cell>
          <cell r="DG1025">
            <v>21300</v>
          </cell>
        </row>
        <row r="1026">
          <cell r="A1026" t="str">
            <v>None</v>
          </cell>
          <cell r="B1026">
            <v>0</v>
          </cell>
          <cell r="C1026">
            <v>0</v>
          </cell>
          <cell r="D1026">
            <v>0</v>
          </cell>
          <cell r="CZ1026">
            <v>0</v>
          </cell>
          <cell r="DG1026">
            <v>0</v>
          </cell>
        </row>
        <row r="1027">
          <cell r="A1027" t="str">
            <v>None</v>
          </cell>
          <cell r="B1027">
            <v>4163456</v>
          </cell>
          <cell r="C1027">
            <v>422755.12</v>
          </cell>
          <cell r="D1027">
            <v>1992573.17</v>
          </cell>
          <cell r="CZ1027">
            <v>3678473.98</v>
          </cell>
          <cell r="DG1027">
            <v>4163456</v>
          </cell>
        </row>
        <row r="1028">
          <cell r="A1028" t="str">
            <v>None</v>
          </cell>
          <cell r="B1028">
            <v>0</v>
          </cell>
          <cell r="C1028">
            <v>0</v>
          </cell>
          <cell r="D1028">
            <v>0</v>
          </cell>
          <cell r="CZ1028">
            <v>0</v>
          </cell>
          <cell r="DG1028">
            <v>0</v>
          </cell>
        </row>
        <row r="1029">
          <cell r="A1029" t="str">
            <v>None</v>
          </cell>
          <cell r="B1029">
            <v>0</v>
          </cell>
          <cell r="C1029">
            <v>0</v>
          </cell>
          <cell r="D1029">
            <v>0</v>
          </cell>
          <cell r="CZ1029">
            <v>0</v>
          </cell>
          <cell r="DG1029">
            <v>0</v>
          </cell>
        </row>
        <row r="1030">
          <cell r="A1030" t="str">
            <v>None</v>
          </cell>
          <cell r="B1030">
            <v>247035</v>
          </cell>
          <cell r="C1030">
            <v>0</v>
          </cell>
          <cell r="D1030">
            <v>0</v>
          </cell>
          <cell r="CZ1030">
            <v>240000</v>
          </cell>
          <cell r="DG1030">
            <v>247035</v>
          </cell>
        </row>
        <row r="1031">
          <cell r="A1031" t="str">
            <v>None</v>
          </cell>
          <cell r="B1031">
            <v>22305</v>
          </cell>
          <cell r="C1031">
            <v>0</v>
          </cell>
          <cell r="D1031">
            <v>0</v>
          </cell>
          <cell r="CZ1031">
            <v>20000</v>
          </cell>
          <cell r="DG1031">
            <v>22305</v>
          </cell>
        </row>
        <row r="1032">
          <cell r="A1032" t="str">
            <v>None</v>
          </cell>
          <cell r="B1032">
            <v>61441</v>
          </cell>
          <cell r="C1032">
            <v>52793.279999999999</v>
          </cell>
          <cell r="D1032">
            <v>54200.51</v>
          </cell>
          <cell r="CZ1032">
            <v>53461</v>
          </cell>
          <cell r="DG1032">
            <v>61441</v>
          </cell>
        </row>
        <row r="1033">
          <cell r="A1033" t="str">
            <v>None</v>
          </cell>
          <cell r="B1033">
            <v>1599000</v>
          </cell>
          <cell r="C1033">
            <v>0</v>
          </cell>
          <cell r="D1033">
            <v>0</v>
          </cell>
          <cell r="CZ1033">
            <v>1586840</v>
          </cell>
          <cell r="DG1033">
            <v>1599000</v>
          </cell>
        </row>
        <row r="1034">
          <cell r="A1034" t="str">
            <v>None</v>
          </cell>
          <cell r="B1034">
            <v>0</v>
          </cell>
          <cell r="C1034">
            <v>0</v>
          </cell>
          <cell r="D1034">
            <v>0</v>
          </cell>
          <cell r="CZ1034">
            <v>0</v>
          </cell>
          <cell r="DG1034">
            <v>0</v>
          </cell>
        </row>
        <row r="1035">
          <cell r="A1035" t="str">
            <v>None</v>
          </cell>
          <cell r="B1035">
            <v>0</v>
          </cell>
          <cell r="C1035">
            <v>0</v>
          </cell>
          <cell r="D1035">
            <v>0</v>
          </cell>
          <cell r="CZ1035">
            <v>0</v>
          </cell>
          <cell r="DG1035">
            <v>0</v>
          </cell>
        </row>
        <row r="1036">
          <cell r="A1036" t="str">
            <v>None</v>
          </cell>
          <cell r="B1036">
            <v>0</v>
          </cell>
          <cell r="C1036">
            <v>78.09</v>
          </cell>
          <cell r="D1036">
            <v>78.09</v>
          </cell>
          <cell r="CZ1036">
            <v>76.09</v>
          </cell>
          <cell r="DG1036">
            <v>0</v>
          </cell>
        </row>
        <row r="1037">
          <cell r="A1037" t="str">
            <v>None</v>
          </cell>
          <cell r="B1037">
            <v>0</v>
          </cell>
          <cell r="C1037">
            <v>78.09</v>
          </cell>
          <cell r="D1037">
            <v>78.09</v>
          </cell>
          <cell r="CZ1037">
            <v>76.09</v>
          </cell>
          <cell r="DG1037">
            <v>0</v>
          </cell>
        </row>
        <row r="1038">
          <cell r="A1038" t="str">
            <v>None</v>
          </cell>
          <cell r="B1038">
            <v>0</v>
          </cell>
          <cell r="C1038">
            <v>81092.67</v>
          </cell>
          <cell r="D1038">
            <v>81092.67</v>
          </cell>
          <cell r="CZ1038">
            <v>81093.67</v>
          </cell>
          <cell r="DG1038">
            <v>0</v>
          </cell>
        </row>
        <row r="1039">
          <cell r="A1039" t="str">
            <v>None</v>
          </cell>
          <cell r="B1039">
            <v>0</v>
          </cell>
          <cell r="C1039">
            <v>184814.42</v>
          </cell>
          <cell r="D1039">
            <v>184814.42</v>
          </cell>
          <cell r="CZ1039">
            <v>184807.42</v>
          </cell>
          <cell r="DG1039">
            <v>0</v>
          </cell>
        </row>
        <row r="1040">
          <cell r="A1040" t="str">
            <v>None</v>
          </cell>
          <cell r="B1040">
            <v>0</v>
          </cell>
          <cell r="C1040">
            <v>193545.94</v>
          </cell>
          <cell r="D1040">
            <v>193545.94</v>
          </cell>
          <cell r="CZ1040">
            <v>193544.94</v>
          </cell>
          <cell r="DG1040">
            <v>0</v>
          </cell>
        </row>
        <row r="1041">
          <cell r="A1041" t="str">
            <v>None</v>
          </cell>
          <cell r="B1041">
            <v>190324</v>
          </cell>
          <cell r="C1041">
            <v>186189.15</v>
          </cell>
          <cell r="D1041">
            <v>186189.15</v>
          </cell>
          <cell r="CZ1041">
            <v>186189.15</v>
          </cell>
          <cell r="DG1041">
            <v>190324</v>
          </cell>
        </row>
        <row r="1042">
          <cell r="A1042" t="str">
            <v>None</v>
          </cell>
          <cell r="B1042">
            <v>592664</v>
          </cell>
          <cell r="C1042">
            <v>601162.05000000005</v>
          </cell>
          <cell r="D1042">
            <v>601162.05000000005</v>
          </cell>
          <cell r="CZ1042">
            <v>601152.05000000005</v>
          </cell>
          <cell r="DG1042">
            <v>592664</v>
          </cell>
        </row>
        <row r="1043">
          <cell r="A1043" t="str">
            <v>None</v>
          </cell>
          <cell r="B1043">
            <v>28200</v>
          </cell>
          <cell r="C1043">
            <v>248610.54</v>
          </cell>
          <cell r="D1043">
            <v>248610.54</v>
          </cell>
          <cell r="CZ1043">
            <v>248608.54</v>
          </cell>
          <cell r="DG1043">
            <v>28200</v>
          </cell>
        </row>
        <row r="1044">
          <cell r="A1044" t="str">
            <v>None</v>
          </cell>
          <cell r="B1044">
            <v>75000</v>
          </cell>
          <cell r="C1044">
            <v>63704.19</v>
          </cell>
          <cell r="D1044">
            <v>63704.19</v>
          </cell>
          <cell r="CZ1044">
            <v>63695.19</v>
          </cell>
          <cell r="DG1044">
            <v>75000</v>
          </cell>
        </row>
        <row r="1045">
          <cell r="A1045" t="str">
            <v>None</v>
          </cell>
          <cell r="B1045">
            <v>75000</v>
          </cell>
          <cell r="C1045">
            <v>62655.65</v>
          </cell>
          <cell r="D1045">
            <v>62655.65</v>
          </cell>
          <cell r="CZ1045">
            <v>62634.65</v>
          </cell>
          <cell r="DG1045">
            <v>75000</v>
          </cell>
        </row>
        <row r="1046">
          <cell r="A1046" t="str">
            <v>None</v>
          </cell>
          <cell r="B1046">
            <v>0</v>
          </cell>
          <cell r="C1046">
            <v>53050.42</v>
          </cell>
          <cell r="D1046">
            <v>53050.42</v>
          </cell>
          <cell r="CZ1046">
            <v>53059.42</v>
          </cell>
          <cell r="DG1046">
            <v>0</v>
          </cell>
        </row>
        <row r="1047">
          <cell r="A1047" t="str">
            <v>None</v>
          </cell>
          <cell r="B1047">
            <v>155000</v>
          </cell>
          <cell r="C1047">
            <v>132104.79999999999</v>
          </cell>
          <cell r="D1047">
            <v>132104.79999999999</v>
          </cell>
          <cell r="CZ1047">
            <v>132100.79999999999</v>
          </cell>
          <cell r="DG1047">
            <v>155000</v>
          </cell>
        </row>
        <row r="1048">
          <cell r="A1048" t="str">
            <v>None</v>
          </cell>
          <cell r="B1048">
            <v>205000</v>
          </cell>
          <cell r="C1048">
            <v>29619.57</v>
          </cell>
          <cell r="D1048">
            <v>235.15</v>
          </cell>
          <cell r="CZ1048">
            <v>205471.15</v>
          </cell>
          <cell r="DG1048">
            <v>205000</v>
          </cell>
        </row>
        <row r="1049">
          <cell r="A1049" t="str">
            <v>None</v>
          </cell>
          <cell r="B1049">
            <v>88237</v>
          </cell>
          <cell r="C1049">
            <v>80012.23</v>
          </cell>
          <cell r="D1049">
            <v>80012.23</v>
          </cell>
          <cell r="CZ1049">
            <v>80012.23</v>
          </cell>
          <cell r="DG1049">
            <v>88237</v>
          </cell>
        </row>
        <row r="1050">
          <cell r="A1050" t="str">
            <v>None</v>
          </cell>
          <cell r="B1050">
            <v>125350</v>
          </cell>
          <cell r="C1050">
            <v>0</v>
          </cell>
          <cell r="D1050">
            <v>2941.88</v>
          </cell>
          <cell r="CZ1050">
            <v>124351</v>
          </cell>
          <cell r="DG1050">
            <v>125350</v>
          </cell>
        </row>
        <row r="1051">
          <cell r="A1051" t="str">
            <v>None</v>
          </cell>
          <cell r="B1051">
            <v>100000</v>
          </cell>
          <cell r="C1051">
            <v>92265.11</v>
          </cell>
          <cell r="D1051">
            <v>91686.74</v>
          </cell>
          <cell r="CZ1051">
            <v>92265.74</v>
          </cell>
          <cell r="DG1051">
            <v>100000</v>
          </cell>
        </row>
        <row r="1052">
          <cell r="A1052" t="str">
            <v>None</v>
          </cell>
          <cell r="B1052">
            <v>25000</v>
          </cell>
          <cell r="C1052">
            <v>0</v>
          </cell>
          <cell r="D1052">
            <v>0</v>
          </cell>
          <cell r="CZ1052">
            <v>20000</v>
          </cell>
          <cell r="DG1052">
            <v>25000</v>
          </cell>
        </row>
        <row r="1053">
          <cell r="A1053" t="str">
            <v>None</v>
          </cell>
          <cell r="B1053">
            <v>0</v>
          </cell>
          <cell r="C1053">
            <v>0</v>
          </cell>
          <cell r="D1053">
            <v>0</v>
          </cell>
          <cell r="CZ1053">
            <v>0</v>
          </cell>
          <cell r="DG1053">
            <v>0</v>
          </cell>
        </row>
        <row r="1054">
          <cell r="A1054" t="str">
            <v>None</v>
          </cell>
          <cell r="B1054">
            <v>523932</v>
          </cell>
          <cell r="C1054">
            <v>212960.34</v>
          </cell>
          <cell r="D1054">
            <v>0</v>
          </cell>
          <cell r="CZ1054">
            <v>543740</v>
          </cell>
          <cell r="DG1054">
            <v>523932</v>
          </cell>
        </row>
        <row r="1055">
          <cell r="A1055" t="str">
            <v>None</v>
          </cell>
          <cell r="B1055">
            <v>100000</v>
          </cell>
          <cell r="C1055">
            <v>652.24</v>
          </cell>
          <cell r="D1055">
            <v>39835.94</v>
          </cell>
          <cell r="CZ1055">
            <v>40714.94</v>
          </cell>
          <cell r="DG1055">
            <v>100000</v>
          </cell>
        </row>
        <row r="1056">
          <cell r="A1056" t="str">
            <v>None</v>
          </cell>
          <cell r="B1056">
            <v>118415</v>
          </cell>
          <cell r="C1056">
            <v>91.37</v>
          </cell>
          <cell r="D1056">
            <v>0</v>
          </cell>
          <cell r="CZ1056">
            <v>111802</v>
          </cell>
          <cell r="DG1056">
            <v>118415</v>
          </cell>
        </row>
        <row r="1057">
          <cell r="A1057" t="str">
            <v>None</v>
          </cell>
          <cell r="B1057">
            <v>315302</v>
          </cell>
          <cell r="C1057">
            <v>548.22</v>
          </cell>
          <cell r="D1057">
            <v>94325.32</v>
          </cell>
          <cell r="CZ1057">
            <v>290478</v>
          </cell>
          <cell r="DG1057">
            <v>315302</v>
          </cell>
        </row>
        <row r="1058">
          <cell r="A1058" t="str">
            <v>None</v>
          </cell>
          <cell r="B1058">
            <v>100000</v>
          </cell>
          <cell r="C1058">
            <v>18156.259999999998</v>
          </cell>
          <cell r="D1058">
            <v>0</v>
          </cell>
          <cell r="CZ1058">
            <v>99205</v>
          </cell>
          <cell r="DG1058">
            <v>100000</v>
          </cell>
        </row>
        <row r="1059">
          <cell r="A1059" t="str">
            <v>None</v>
          </cell>
          <cell r="B1059">
            <v>600000</v>
          </cell>
          <cell r="C1059">
            <v>0</v>
          </cell>
          <cell r="D1059">
            <v>173667.44</v>
          </cell>
          <cell r="CZ1059">
            <v>0</v>
          </cell>
          <cell r="DG1059">
            <v>600000</v>
          </cell>
        </row>
        <row r="1060">
          <cell r="A1060" t="str">
            <v>None</v>
          </cell>
          <cell r="B1060">
            <v>2887883</v>
          </cell>
          <cell r="C1060">
            <v>575.08000000000004</v>
          </cell>
          <cell r="D1060">
            <v>408629.28</v>
          </cell>
          <cell r="CZ1060">
            <v>2748911</v>
          </cell>
          <cell r="DG1060">
            <v>2887883</v>
          </cell>
        </row>
        <row r="1061">
          <cell r="A1061" t="str">
            <v>None</v>
          </cell>
          <cell r="B1061">
            <v>152992</v>
          </cell>
          <cell r="C1061">
            <v>145670.82</v>
          </cell>
          <cell r="D1061">
            <v>145670.82</v>
          </cell>
          <cell r="CZ1061">
            <v>145676.82</v>
          </cell>
          <cell r="DG1061">
            <v>152992</v>
          </cell>
        </row>
        <row r="1062">
          <cell r="A1062" t="str">
            <v>None</v>
          </cell>
          <cell r="B1062">
            <v>152155</v>
          </cell>
          <cell r="C1062">
            <v>138546.66</v>
          </cell>
          <cell r="D1062">
            <v>138546.66</v>
          </cell>
          <cell r="CZ1062">
            <v>138554.66</v>
          </cell>
          <cell r="DG1062">
            <v>152155</v>
          </cell>
        </row>
        <row r="1063">
          <cell r="A1063" t="str">
            <v>None</v>
          </cell>
          <cell r="B1063">
            <v>48000</v>
          </cell>
          <cell r="C1063">
            <v>1919.48</v>
          </cell>
          <cell r="D1063">
            <v>1919.48</v>
          </cell>
          <cell r="CZ1063">
            <v>1922.48</v>
          </cell>
          <cell r="DG1063">
            <v>48000</v>
          </cell>
        </row>
        <row r="1064">
          <cell r="A1064" t="str">
            <v>None</v>
          </cell>
          <cell r="B1064">
            <v>91000</v>
          </cell>
          <cell r="C1064">
            <v>1919.48</v>
          </cell>
          <cell r="D1064">
            <v>1919.48</v>
          </cell>
          <cell r="CZ1064">
            <v>1922.48</v>
          </cell>
          <cell r="DG1064">
            <v>91000</v>
          </cell>
        </row>
        <row r="1065">
          <cell r="A1065" t="str">
            <v>None</v>
          </cell>
          <cell r="B1065">
            <v>111000</v>
          </cell>
          <cell r="C1065">
            <v>1919.48</v>
          </cell>
          <cell r="D1065">
            <v>1919.48</v>
          </cell>
          <cell r="CZ1065">
            <v>1922.48</v>
          </cell>
          <cell r="DG1065">
            <v>111000</v>
          </cell>
        </row>
        <row r="1066">
          <cell r="A1066" t="str">
            <v>None</v>
          </cell>
          <cell r="B1066">
            <v>140000</v>
          </cell>
          <cell r="C1066">
            <v>1919.48</v>
          </cell>
          <cell r="D1066">
            <v>1919.48</v>
          </cell>
          <cell r="CZ1066">
            <v>1922.48</v>
          </cell>
          <cell r="DG1066">
            <v>140000</v>
          </cell>
        </row>
        <row r="1067">
          <cell r="A1067" t="str">
            <v>None</v>
          </cell>
          <cell r="B1067">
            <v>20187.89</v>
          </cell>
          <cell r="C1067">
            <v>23176.07</v>
          </cell>
          <cell r="D1067">
            <v>23176.07</v>
          </cell>
          <cell r="CZ1067">
            <v>23176.07</v>
          </cell>
          <cell r="DG1067">
            <v>20187.89</v>
          </cell>
        </row>
        <row r="1068">
          <cell r="A1068" t="str">
            <v>None</v>
          </cell>
          <cell r="B1068">
            <v>31302</v>
          </cell>
          <cell r="C1068">
            <v>29869.66</v>
          </cell>
          <cell r="D1068">
            <v>29869.66</v>
          </cell>
          <cell r="CZ1068">
            <v>29869.66</v>
          </cell>
          <cell r="DG1068">
            <v>31302</v>
          </cell>
        </row>
        <row r="1069">
          <cell r="A1069" t="str">
            <v>None</v>
          </cell>
          <cell r="B1069">
            <v>26278</v>
          </cell>
          <cell r="C1069">
            <v>25832</v>
          </cell>
          <cell r="D1069">
            <v>25832</v>
          </cell>
          <cell r="CZ1069">
            <v>25830</v>
          </cell>
          <cell r="DG1069">
            <v>26278</v>
          </cell>
        </row>
        <row r="1070">
          <cell r="A1070" t="str">
            <v>None</v>
          </cell>
          <cell r="B1070">
            <v>0</v>
          </cell>
          <cell r="C1070">
            <v>0</v>
          </cell>
          <cell r="D1070">
            <v>0</v>
          </cell>
          <cell r="CZ1070">
            <v>0</v>
          </cell>
          <cell r="DG1070">
            <v>0</v>
          </cell>
        </row>
        <row r="1071">
          <cell r="A1071" t="str">
            <v>None</v>
          </cell>
          <cell r="B1071">
            <v>0</v>
          </cell>
          <cell r="C1071">
            <v>0</v>
          </cell>
          <cell r="D1071">
            <v>0</v>
          </cell>
          <cell r="CZ1071">
            <v>0</v>
          </cell>
          <cell r="DG1071">
            <v>0</v>
          </cell>
        </row>
        <row r="1072">
          <cell r="A1072" t="str">
            <v>None</v>
          </cell>
          <cell r="B1072">
            <v>0</v>
          </cell>
          <cell r="C1072">
            <v>0</v>
          </cell>
          <cell r="D1072">
            <v>0</v>
          </cell>
          <cell r="CZ1072">
            <v>0</v>
          </cell>
          <cell r="DG1072">
            <v>0</v>
          </cell>
        </row>
        <row r="1073">
          <cell r="A1073" t="str">
            <v>None</v>
          </cell>
          <cell r="B1073">
            <v>0</v>
          </cell>
          <cell r="C1073">
            <v>0</v>
          </cell>
          <cell r="D1073">
            <v>0</v>
          </cell>
          <cell r="CZ1073">
            <v>0</v>
          </cell>
          <cell r="DG1073">
            <v>0</v>
          </cell>
        </row>
        <row r="1074">
          <cell r="A1074" t="str">
            <v>None</v>
          </cell>
          <cell r="B1074">
            <v>0</v>
          </cell>
          <cell r="C1074">
            <v>0</v>
          </cell>
          <cell r="D1074">
            <v>0</v>
          </cell>
          <cell r="CZ1074">
            <v>0</v>
          </cell>
          <cell r="DG1074">
            <v>0</v>
          </cell>
        </row>
        <row r="1075">
          <cell r="A1075" t="str">
            <v>None</v>
          </cell>
          <cell r="B1075">
            <v>72144</v>
          </cell>
          <cell r="C1075">
            <v>25045.38</v>
          </cell>
          <cell r="D1075">
            <v>25045.38</v>
          </cell>
          <cell r="CZ1075">
            <v>25046.38</v>
          </cell>
          <cell r="DG1075">
            <v>72144</v>
          </cell>
        </row>
        <row r="1076">
          <cell r="A1076" t="str">
            <v>None</v>
          </cell>
          <cell r="B1076">
            <v>133500</v>
          </cell>
          <cell r="C1076">
            <v>159141.34</v>
          </cell>
          <cell r="D1076">
            <v>142266.54999999999</v>
          </cell>
          <cell r="CZ1076">
            <v>159137.54999999999</v>
          </cell>
          <cell r="DG1076">
            <v>133500</v>
          </cell>
        </row>
        <row r="1077">
          <cell r="A1077" t="str">
            <v>None</v>
          </cell>
          <cell r="B1077">
            <v>0</v>
          </cell>
          <cell r="C1077">
            <v>0</v>
          </cell>
          <cell r="D1077">
            <v>0</v>
          </cell>
          <cell r="CZ1077">
            <v>0</v>
          </cell>
          <cell r="DG1077">
            <v>0</v>
          </cell>
        </row>
        <row r="1078">
          <cell r="A1078" t="str">
            <v>None</v>
          </cell>
          <cell r="B1078">
            <v>0</v>
          </cell>
          <cell r="C1078">
            <v>0</v>
          </cell>
          <cell r="D1078">
            <v>0</v>
          </cell>
          <cell r="CZ1078">
            <v>0</v>
          </cell>
          <cell r="DG1078">
            <v>0</v>
          </cell>
        </row>
        <row r="1079">
          <cell r="A1079" t="str">
            <v>None</v>
          </cell>
          <cell r="B1079">
            <v>0</v>
          </cell>
          <cell r="C1079">
            <v>0</v>
          </cell>
          <cell r="D1079">
            <v>0</v>
          </cell>
          <cell r="CZ1079">
            <v>0</v>
          </cell>
          <cell r="DG1079">
            <v>0</v>
          </cell>
        </row>
        <row r="1080">
          <cell r="A1080" t="str">
            <v>None</v>
          </cell>
          <cell r="B1080">
            <v>20589</v>
          </cell>
          <cell r="C1080">
            <v>0</v>
          </cell>
          <cell r="D1080">
            <v>5949.74</v>
          </cell>
          <cell r="CZ1080">
            <v>12462</v>
          </cell>
          <cell r="DG1080">
            <v>20589</v>
          </cell>
        </row>
        <row r="1081">
          <cell r="A1081" t="str">
            <v>None</v>
          </cell>
          <cell r="B1081">
            <v>0</v>
          </cell>
          <cell r="C1081">
            <v>41136.300000000003</v>
          </cell>
          <cell r="D1081">
            <v>41136.300000000003</v>
          </cell>
          <cell r="CZ1081">
            <v>41134.300000000003</v>
          </cell>
          <cell r="DG1081">
            <v>0</v>
          </cell>
        </row>
        <row r="1082">
          <cell r="A1082" t="str">
            <v>None</v>
          </cell>
          <cell r="B1082">
            <v>0</v>
          </cell>
          <cell r="C1082">
            <v>51004.59</v>
          </cell>
          <cell r="D1082">
            <v>51004.59</v>
          </cell>
          <cell r="CZ1082">
            <v>51004.59</v>
          </cell>
          <cell r="DG1082">
            <v>0</v>
          </cell>
        </row>
        <row r="1083">
          <cell r="A1083" t="str">
            <v>None</v>
          </cell>
          <cell r="B1083">
            <v>18000</v>
          </cell>
          <cell r="C1083">
            <v>17769.240000000002</v>
          </cell>
          <cell r="D1083">
            <v>17769.240000000002</v>
          </cell>
          <cell r="CZ1083">
            <v>17767.240000000002</v>
          </cell>
          <cell r="DG1083">
            <v>18000</v>
          </cell>
        </row>
        <row r="1084">
          <cell r="A1084" t="str">
            <v>None</v>
          </cell>
          <cell r="B1084">
            <v>20000</v>
          </cell>
          <cell r="C1084">
            <v>19821.599999999999</v>
          </cell>
          <cell r="D1084">
            <v>19821.599999999999</v>
          </cell>
          <cell r="CZ1084">
            <v>19823.599999999999</v>
          </cell>
          <cell r="DG1084">
            <v>20000</v>
          </cell>
        </row>
        <row r="1085">
          <cell r="A1085" t="str">
            <v>None</v>
          </cell>
          <cell r="B1085">
            <v>35535</v>
          </cell>
          <cell r="C1085">
            <v>26455.57</v>
          </cell>
          <cell r="D1085">
            <v>24192.17</v>
          </cell>
          <cell r="CZ1085">
            <v>26456.17</v>
          </cell>
          <cell r="DG1085">
            <v>35535</v>
          </cell>
        </row>
        <row r="1086">
          <cell r="A1086" t="str">
            <v>None</v>
          </cell>
          <cell r="B1086">
            <v>363795</v>
          </cell>
          <cell r="C1086">
            <v>0</v>
          </cell>
          <cell r="D1086">
            <v>0</v>
          </cell>
          <cell r="CZ1086">
            <v>363795</v>
          </cell>
          <cell r="DG1086">
            <v>363795</v>
          </cell>
        </row>
        <row r="1087">
          <cell r="A1087" t="str">
            <v>None</v>
          </cell>
          <cell r="B1087">
            <v>124452.08</v>
          </cell>
          <cell r="C1087">
            <v>47608.070000000007</v>
          </cell>
          <cell r="D1087">
            <v>41173.910000000003</v>
          </cell>
          <cell r="CZ1087">
            <v>122239.91</v>
          </cell>
          <cell r="DG1087">
            <v>124452.08</v>
          </cell>
        </row>
        <row r="1088">
          <cell r="A1088" t="str">
            <v>None</v>
          </cell>
          <cell r="B1088">
            <v>279400</v>
          </cell>
          <cell r="C1088">
            <v>0</v>
          </cell>
          <cell r="D1088">
            <v>0</v>
          </cell>
          <cell r="CZ1088">
            <v>279400</v>
          </cell>
          <cell r="DG1088">
            <v>279400</v>
          </cell>
        </row>
        <row r="1089">
          <cell r="A1089" t="str">
            <v>None</v>
          </cell>
          <cell r="B1089">
            <v>517500</v>
          </cell>
          <cell r="C1089">
            <v>0</v>
          </cell>
          <cell r="D1089">
            <v>154257.56</v>
          </cell>
          <cell r="CZ1089">
            <v>517513</v>
          </cell>
          <cell r="DG1089">
            <v>517500</v>
          </cell>
        </row>
        <row r="1090">
          <cell r="A1090" t="str">
            <v>None</v>
          </cell>
          <cell r="B1090">
            <v>258800</v>
          </cell>
          <cell r="C1090">
            <v>0</v>
          </cell>
          <cell r="D1090">
            <v>77354.679999999993</v>
          </cell>
          <cell r="CZ1090">
            <v>256108</v>
          </cell>
          <cell r="DG1090">
            <v>258800</v>
          </cell>
        </row>
        <row r="1091">
          <cell r="A1091" t="str">
            <v>None</v>
          </cell>
          <cell r="B1091">
            <v>0</v>
          </cell>
          <cell r="C1091">
            <v>0</v>
          </cell>
          <cell r="D1091">
            <v>0</v>
          </cell>
          <cell r="CZ1091">
            <v>0</v>
          </cell>
          <cell r="DG1091">
            <v>0</v>
          </cell>
        </row>
        <row r="1092">
          <cell r="A1092" t="str">
            <v>None</v>
          </cell>
          <cell r="B1092">
            <v>0</v>
          </cell>
          <cell r="C1092">
            <v>0</v>
          </cell>
          <cell r="D1092">
            <v>0</v>
          </cell>
          <cell r="CZ1092">
            <v>0</v>
          </cell>
          <cell r="DG1092">
            <v>0</v>
          </cell>
        </row>
        <row r="1093">
          <cell r="A1093" t="str">
            <v>None</v>
          </cell>
          <cell r="B1093">
            <v>230600</v>
          </cell>
          <cell r="C1093">
            <v>230588.38</v>
          </cell>
          <cell r="D1093">
            <v>230588.34</v>
          </cell>
          <cell r="CZ1093">
            <v>230587.34</v>
          </cell>
          <cell r="DG1093">
            <v>230600</v>
          </cell>
        </row>
        <row r="1094">
          <cell r="A1094" t="str">
            <v>None</v>
          </cell>
          <cell r="B1094">
            <v>31000</v>
          </cell>
          <cell r="C1094">
            <v>37378.28</v>
          </cell>
          <cell r="D1094">
            <v>37378.28</v>
          </cell>
          <cell r="CZ1094">
            <v>37375.279999999999</v>
          </cell>
          <cell r="DG1094">
            <v>31000</v>
          </cell>
        </row>
        <row r="1095">
          <cell r="A1095" t="str">
            <v>None</v>
          </cell>
          <cell r="B1095">
            <v>281150</v>
          </cell>
          <cell r="C1095">
            <v>287625.88</v>
          </cell>
          <cell r="D1095">
            <v>303920.44</v>
          </cell>
          <cell r="CZ1095">
            <v>290498.44</v>
          </cell>
          <cell r="DG1095">
            <v>281150</v>
          </cell>
        </row>
        <row r="1096">
          <cell r="A1096" t="str">
            <v>None</v>
          </cell>
          <cell r="B1096">
            <v>35000</v>
          </cell>
          <cell r="C1096">
            <v>33889.75</v>
          </cell>
          <cell r="D1096">
            <v>33889.75</v>
          </cell>
          <cell r="CZ1096">
            <v>33889.75</v>
          </cell>
          <cell r="DG1096">
            <v>35000</v>
          </cell>
        </row>
        <row r="1097">
          <cell r="A1097" t="str">
            <v>None</v>
          </cell>
          <cell r="B1097">
            <v>24000</v>
          </cell>
          <cell r="C1097">
            <v>38099.83</v>
          </cell>
          <cell r="D1097">
            <v>38099.83</v>
          </cell>
          <cell r="CZ1097">
            <v>38098.83</v>
          </cell>
          <cell r="DG1097">
            <v>24000</v>
          </cell>
        </row>
        <row r="1098">
          <cell r="A1098" t="str">
            <v>None</v>
          </cell>
          <cell r="B1098">
            <v>26450</v>
          </cell>
          <cell r="C1098">
            <v>0</v>
          </cell>
          <cell r="D1098">
            <v>0</v>
          </cell>
          <cell r="CZ1098">
            <v>0</v>
          </cell>
          <cell r="DG1098">
            <v>26450</v>
          </cell>
        </row>
        <row r="1099">
          <cell r="A1099" t="str">
            <v>None</v>
          </cell>
          <cell r="B1099">
            <v>86750</v>
          </cell>
          <cell r="C1099">
            <v>89331.17</v>
          </cell>
          <cell r="D1099">
            <v>89331.17</v>
          </cell>
          <cell r="CZ1099">
            <v>89332.17</v>
          </cell>
          <cell r="DG1099">
            <v>86750</v>
          </cell>
        </row>
        <row r="1100">
          <cell r="A1100" t="str">
            <v>None</v>
          </cell>
          <cell r="B1100">
            <v>22000</v>
          </cell>
          <cell r="C1100">
            <v>22465.96</v>
          </cell>
          <cell r="D1100">
            <v>22465.96</v>
          </cell>
          <cell r="CZ1100">
            <v>22465.96</v>
          </cell>
          <cell r="DG1100">
            <v>22000</v>
          </cell>
        </row>
        <row r="1101">
          <cell r="A1101" t="str">
            <v>None</v>
          </cell>
          <cell r="B1101">
            <v>47000</v>
          </cell>
          <cell r="C1101">
            <v>39914.57</v>
          </cell>
          <cell r="D1101">
            <v>39914.57</v>
          </cell>
          <cell r="CZ1101">
            <v>39914.57</v>
          </cell>
          <cell r="DG1101">
            <v>47000</v>
          </cell>
        </row>
        <row r="1102">
          <cell r="A1102" t="str">
            <v>None</v>
          </cell>
          <cell r="B1102">
            <v>25000</v>
          </cell>
          <cell r="C1102">
            <v>84.52</v>
          </cell>
          <cell r="D1102">
            <v>4926.9799999999996</v>
          </cell>
          <cell r="CZ1102">
            <v>24637</v>
          </cell>
          <cell r="DG1102">
            <v>25000</v>
          </cell>
        </row>
        <row r="1103">
          <cell r="A1103" t="str">
            <v>None</v>
          </cell>
          <cell r="B1103">
            <v>25000</v>
          </cell>
          <cell r="C1103">
            <v>84.52</v>
          </cell>
          <cell r="D1103">
            <v>0</v>
          </cell>
          <cell r="CZ1103">
            <v>24190</v>
          </cell>
          <cell r="DG1103">
            <v>25000</v>
          </cell>
        </row>
        <row r="1104">
          <cell r="A1104" t="str">
            <v>None</v>
          </cell>
          <cell r="B1104">
            <v>0</v>
          </cell>
          <cell r="C1104">
            <v>0</v>
          </cell>
          <cell r="D1104">
            <v>0</v>
          </cell>
          <cell r="CZ1104">
            <v>0</v>
          </cell>
          <cell r="DG1104">
            <v>0</v>
          </cell>
        </row>
        <row r="1105">
          <cell r="A1105" t="str">
            <v>None</v>
          </cell>
          <cell r="B1105">
            <v>112900</v>
          </cell>
          <cell r="C1105">
            <v>74000.03</v>
          </cell>
          <cell r="D1105">
            <v>3553.91</v>
          </cell>
          <cell r="CZ1105">
            <v>95343.91</v>
          </cell>
          <cell r="DG1105">
            <v>112900</v>
          </cell>
        </row>
        <row r="1106">
          <cell r="A1106" t="str">
            <v>None</v>
          </cell>
          <cell r="B1106">
            <v>0</v>
          </cell>
          <cell r="C1106">
            <v>0</v>
          </cell>
          <cell r="D1106">
            <v>0</v>
          </cell>
          <cell r="CZ1106">
            <v>0</v>
          </cell>
          <cell r="DG1106">
            <v>0</v>
          </cell>
        </row>
        <row r="1107">
          <cell r="A1107" t="str">
            <v>None</v>
          </cell>
          <cell r="B1107">
            <v>0</v>
          </cell>
          <cell r="C1107">
            <v>0</v>
          </cell>
          <cell r="D1107">
            <v>0</v>
          </cell>
          <cell r="CZ1107">
            <v>0</v>
          </cell>
          <cell r="DG1107">
            <v>0</v>
          </cell>
        </row>
        <row r="1108">
          <cell r="A1108" t="str">
            <v>None</v>
          </cell>
          <cell r="B1108">
            <v>0</v>
          </cell>
          <cell r="C1108">
            <v>0</v>
          </cell>
          <cell r="D1108">
            <v>0</v>
          </cell>
          <cell r="CZ1108">
            <v>0</v>
          </cell>
          <cell r="DG1108">
            <v>0</v>
          </cell>
        </row>
        <row r="1109">
          <cell r="A1109" t="str">
            <v>None</v>
          </cell>
          <cell r="B1109">
            <v>192000</v>
          </cell>
          <cell r="C1109">
            <v>184602.36</v>
          </cell>
          <cell r="D1109">
            <v>184602.36</v>
          </cell>
          <cell r="CZ1109">
            <v>184602.36</v>
          </cell>
          <cell r="DG1109">
            <v>192000</v>
          </cell>
        </row>
        <row r="1110">
          <cell r="A1110" t="str">
            <v>None</v>
          </cell>
          <cell r="B1110">
            <v>170000</v>
          </cell>
          <cell r="C1110">
            <v>163297.98000000001</v>
          </cell>
          <cell r="D1110">
            <v>163297.98000000001</v>
          </cell>
          <cell r="CZ1110">
            <v>163297.98000000001</v>
          </cell>
          <cell r="DG1110">
            <v>170000</v>
          </cell>
        </row>
        <row r="1111">
          <cell r="A1111" t="str">
            <v>None</v>
          </cell>
          <cell r="B1111">
            <v>0</v>
          </cell>
          <cell r="C1111">
            <v>0</v>
          </cell>
          <cell r="D1111">
            <v>0</v>
          </cell>
          <cell r="CZ1111">
            <v>0</v>
          </cell>
          <cell r="DG1111">
            <v>0</v>
          </cell>
        </row>
        <row r="1112">
          <cell r="A1112" t="str">
            <v>None</v>
          </cell>
          <cell r="B1112">
            <v>0</v>
          </cell>
          <cell r="C1112">
            <v>24360.57</v>
          </cell>
          <cell r="D1112">
            <v>24360.57</v>
          </cell>
          <cell r="CZ1112">
            <v>24358.57</v>
          </cell>
          <cell r="DG1112">
            <v>0</v>
          </cell>
        </row>
        <row r="1113">
          <cell r="A1113" t="str">
            <v>None</v>
          </cell>
          <cell r="B1113">
            <v>8500</v>
          </cell>
          <cell r="C1113">
            <v>5464</v>
          </cell>
          <cell r="D1113">
            <v>5464</v>
          </cell>
          <cell r="CZ1113">
            <v>5464</v>
          </cell>
          <cell r="DG1113">
            <v>8500</v>
          </cell>
        </row>
        <row r="1114">
          <cell r="A1114" t="str">
            <v>None</v>
          </cell>
          <cell r="B1114">
            <v>25000</v>
          </cell>
          <cell r="C1114">
            <v>0</v>
          </cell>
          <cell r="D1114">
            <v>0</v>
          </cell>
          <cell r="CZ1114">
            <v>24381</v>
          </cell>
          <cell r="DG1114">
            <v>25000</v>
          </cell>
        </row>
        <row r="1115">
          <cell r="A1115" t="str">
            <v>None</v>
          </cell>
          <cell r="B1115">
            <v>25000</v>
          </cell>
          <cell r="C1115">
            <v>0</v>
          </cell>
          <cell r="D1115">
            <v>0</v>
          </cell>
          <cell r="CZ1115">
            <v>24362</v>
          </cell>
          <cell r="DG1115">
            <v>25000</v>
          </cell>
        </row>
        <row r="1116">
          <cell r="A1116" t="str">
            <v>None</v>
          </cell>
          <cell r="B1116">
            <v>80000</v>
          </cell>
          <cell r="C1116">
            <v>510.32</v>
          </cell>
          <cell r="D1116">
            <v>14815.04</v>
          </cell>
          <cell r="CZ1116">
            <v>79512</v>
          </cell>
          <cell r="DG1116">
            <v>80000</v>
          </cell>
        </row>
        <row r="1117">
          <cell r="A1117" t="str">
            <v>None</v>
          </cell>
          <cell r="B1117">
            <v>0</v>
          </cell>
          <cell r="C1117">
            <v>0</v>
          </cell>
          <cell r="D1117">
            <v>6810.36</v>
          </cell>
          <cell r="CZ1117">
            <v>0</v>
          </cell>
          <cell r="DG1117">
            <v>0</v>
          </cell>
        </row>
        <row r="1118">
          <cell r="A1118" t="str">
            <v>None</v>
          </cell>
          <cell r="B1118">
            <v>36340</v>
          </cell>
          <cell r="C1118">
            <v>33400</v>
          </cell>
          <cell r="D1118">
            <v>33400</v>
          </cell>
          <cell r="CZ1118">
            <v>33400</v>
          </cell>
          <cell r="DG1118">
            <v>36340</v>
          </cell>
        </row>
        <row r="1119">
          <cell r="A1119" t="str">
            <v>None</v>
          </cell>
          <cell r="B1119">
            <v>18000</v>
          </cell>
          <cell r="C1119">
            <v>16843.310000000001</v>
          </cell>
          <cell r="D1119">
            <v>16843.310000000001</v>
          </cell>
          <cell r="CZ1119">
            <v>16843.310000000001</v>
          </cell>
          <cell r="DG1119">
            <v>18000</v>
          </cell>
        </row>
        <row r="1120">
          <cell r="A1120" t="str">
            <v>None</v>
          </cell>
          <cell r="B1120">
            <v>97000</v>
          </cell>
          <cell r="C1120">
            <v>89922.51</v>
          </cell>
          <cell r="D1120">
            <v>25129.26</v>
          </cell>
          <cell r="CZ1120">
            <v>120640.26</v>
          </cell>
          <cell r="DG1120">
            <v>97000</v>
          </cell>
        </row>
        <row r="1121">
          <cell r="A1121" t="str">
            <v>None</v>
          </cell>
          <cell r="B1121">
            <v>0</v>
          </cell>
          <cell r="C1121">
            <v>0</v>
          </cell>
          <cell r="D1121">
            <v>0</v>
          </cell>
          <cell r="CZ1121">
            <v>0</v>
          </cell>
          <cell r="DG1121">
            <v>0</v>
          </cell>
        </row>
        <row r="1122">
          <cell r="A1122" t="str">
            <v>None</v>
          </cell>
          <cell r="B1122">
            <v>101500</v>
          </cell>
          <cell r="C1122">
            <v>7414.46</v>
          </cell>
          <cell r="D1122">
            <v>333333.32</v>
          </cell>
          <cell r="CZ1122">
            <v>7461</v>
          </cell>
          <cell r="DG1122">
            <v>101500</v>
          </cell>
        </row>
        <row r="1123">
          <cell r="A1123" t="str">
            <v>None</v>
          </cell>
          <cell r="B1123">
            <v>29275</v>
          </cell>
          <cell r="C1123">
            <v>0</v>
          </cell>
          <cell r="D1123">
            <v>0</v>
          </cell>
          <cell r="CZ1123">
            <v>0</v>
          </cell>
          <cell r="DG1123">
            <v>29275</v>
          </cell>
        </row>
        <row r="1124">
          <cell r="A1124" t="str">
            <v>None</v>
          </cell>
          <cell r="B1124">
            <v>0</v>
          </cell>
          <cell r="C1124">
            <v>0</v>
          </cell>
          <cell r="D1124">
            <v>0</v>
          </cell>
          <cell r="CZ1124">
            <v>0</v>
          </cell>
          <cell r="DG1124">
            <v>0</v>
          </cell>
        </row>
        <row r="1125">
          <cell r="A1125" t="str">
            <v>None</v>
          </cell>
          <cell r="B1125">
            <v>12000</v>
          </cell>
          <cell r="C1125">
            <v>12622.04</v>
          </cell>
          <cell r="D1125">
            <v>12622.04</v>
          </cell>
          <cell r="CZ1125">
            <v>12622.04</v>
          </cell>
          <cell r="DG1125">
            <v>12000</v>
          </cell>
        </row>
        <row r="1126">
          <cell r="A1126" t="str">
            <v>None</v>
          </cell>
          <cell r="B1126">
            <v>34000</v>
          </cell>
          <cell r="C1126">
            <v>6967.39</v>
          </cell>
          <cell r="D1126">
            <v>6794.33</v>
          </cell>
          <cell r="CZ1126">
            <v>33263.33</v>
          </cell>
          <cell r="DG1126">
            <v>34000</v>
          </cell>
        </row>
        <row r="1127">
          <cell r="A1127" t="str">
            <v>None</v>
          </cell>
          <cell r="B1127">
            <v>25000</v>
          </cell>
          <cell r="C1127">
            <v>0</v>
          </cell>
          <cell r="D1127">
            <v>0</v>
          </cell>
          <cell r="CZ1127">
            <v>24000</v>
          </cell>
          <cell r="DG1127">
            <v>25000</v>
          </cell>
        </row>
        <row r="1128">
          <cell r="A1128" t="str">
            <v>None</v>
          </cell>
          <cell r="B1128">
            <v>80000</v>
          </cell>
          <cell r="C1128">
            <v>0</v>
          </cell>
          <cell r="D1128">
            <v>0</v>
          </cell>
          <cell r="CZ1128">
            <v>76000</v>
          </cell>
          <cell r="DG1128">
            <v>80000</v>
          </cell>
        </row>
        <row r="1129">
          <cell r="A1129" t="str">
            <v>None</v>
          </cell>
          <cell r="B1129">
            <v>0</v>
          </cell>
          <cell r="C1129">
            <v>0</v>
          </cell>
          <cell r="D1129">
            <v>0</v>
          </cell>
          <cell r="CZ1129">
            <v>0</v>
          </cell>
          <cell r="DG1129">
            <v>0</v>
          </cell>
        </row>
        <row r="1130">
          <cell r="A1130" t="str">
            <v>None</v>
          </cell>
          <cell r="B1130">
            <v>16100</v>
          </cell>
          <cell r="C1130">
            <v>0</v>
          </cell>
          <cell r="D1130">
            <v>0</v>
          </cell>
          <cell r="CZ1130">
            <v>14400</v>
          </cell>
          <cell r="DG1130">
            <v>16100</v>
          </cell>
        </row>
        <row r="1131">
          <cell r="A1131" t="str">
            <v>None</v>
          </cell>
          <cell r="B1131">
            <v>7421010</v>
          </cell>
          <cell r="C1131">
            <v>6820376.1600000001</v>
          </cell>
          <cell r="D1131">
            <v>6820376.1600000001</v>
          </cell>
          <cell r="CZ1131">
            <v>6820368.1600000001</v>
          </cell>
          <cell r="DG1131">
            <v>7421010</v>
          </cell>
        </row>
        <row r="1132">
          <cell r="A1132" t="str">
            <v>None</v>
          </cell>
          <cell r="B1132">
            <v>27000</v>
          </cell>
          <cell r="C1132">
            <v>25729.35</v>
          </cell>
          <cell r="D1132">
            <v>25729.35</v>
          </cell>
          <cell r="CZ1132">
            <v>25730.35</v>
          </cell>
          <cell r="DG1132">
            <v>27000</v>
          </cell>
        </row>
        <row r="1133">
          <cell r="A1133" t="str">
            <v>None</v>
          </cell>
          <cell r="B1133">
            <v>25000</v>
          </cell>
          <cell r="C1133">
            <v>0</v>
          </cell>
          <cell r="D1133">
            <v>0</v>
          </cell>
          <cell r="CZ1133">
            <v>24000</v>
          </cell>
          <cell r="DG1133">
            <v>25000</v>
          </cell>
        </row>
        <row r="1134">
          <cell r="A1134" t="str">
            <v>None</v>
          </cell>
          <cell r="B1134">
            <v>98025.96</v>
          </cell>
          <cell r="C1134">
            <v>72413.37</v>
          </cell>
          <cell r="D1134">
            <v>72413.37</v>
          </cell>
          <cell r="CZ1134">
            <v>72413.37</v>
          </cell>
          <cell r="DG1134">
            <v>98025.96</v>
          </cell>
        </row>
        <row r="1135">
          <cell r="A1135" t="str">
            <v>None</v>
          </cell>
          <cell r="B1135">
            <v>0</v>
          </cell>
          <cell r="C1135">
            <v>0</v>
          </cell>
          <cell r="D1135">
            <v>0</v>
          </cell>
          <cell r="CZ1135">
            <v>0</v>
          </cell>
          <cell r="DG1135">
            <v>0</v>
          </cell>
        </row>
        <row r="1136">
          <cell r="A1136" t="str">
            <v>None</v>
          </cell>
          <cell r="B1136">
            <v>235000</v>
          </cell>
          <cell r="C1136">
            <v>0</v>
          </cell>
          <cell r="D1136">
            <v>0</v>
          </cell>
          <cell r="CZ1136">
            <v>227188</v>
          </cell>
          <cell r="DG1136">
            <v>235000</v>
          </cell>
        </row>
        <row r="1137">
          <cell r="A1137" t="str">
            <v>None</v>
          </cell>
          <cell r="B1137">
            <v>0</v>
          </cell>
          <cell r="C1137">
            <v>0</v>
          </cell>
          <cell r="D1137">
            <v>0</v>
          </cell>
          <cell r="CZ1137">
            <v>0</v>
          </cell>
          <cell r="DG1137">
            <v>0</v>
          </cell>
        </row>
        <row r="1138">
          <cell r="A1138" t="str">
            <v>None</v>
          </cell>
          <cell r="B1138">
            <v>47900</v>
          </cell>
          <cell r="C1138">
            <v>55983.02</v>
          </cell>
          <cell r="D1138">
            <v>55983.02</v>
          </cell>
          <cell r="CZ1138">
            <v>55986.02</v>
          </cell>
          <cell r="DG1138">
            <v>47900</v>
          </cell>
        </row>
        <row r="1139">
          <cell r="A1139" t="str">
            <v>None</v>
          </cell>
          <cell r="B1139">
            <v>47900</v>
          </cell>
          <cell r="C1139">
            <v>34730.35</v>
          </cell>
          <cell r="D1139">
            <v>34730.35</v>
          </cell>
          <cell r="CZ1139">
            <v>34732.35</v>
          </cell>
          <cell r="DG1139">
            <v>47900</v>
          </cell>
        </row>
        <row r="1140">
          <cell r="A1140" t="str">
            <v>None</v>
          </cell>
          <cell r="B1140">
            <v>47900</v>
          </cell>
          <cell r="C1140">
            <v>74243.09</v>
          </cell>
          <cell r="D1140">
            <v>74243.09</v>
          </cell>
          <cell r="CZ1140">
            <v>74247.09</v>
          </cell>
          <cell r="DG1140">
            <v>47900</v>
          </cell>
        </row>
        <row r="1141">
          <cell r="A1141" t="str">
            <v>None</v>
          </cell>
          <cell r="B1141">
            <v>47900</v>
          </cell>
          <cell r="C1141">
            <v>37484.120000000003</v>
          </cell>
          <cell r="D1141">
            <v>37484.120000000003</v>
          </cell>
          <cell r="CZ1141">
            <v>37486.120000000003</v>
          </cell>
          <cell r="DG1141">
            <v>47900</v>
          </cell>
        </row>
        <row r="1142">
          <cell r="A1142" t="str">
            <v>None</v>
          </cell>
          <cell r="B1142">
            <v>47900</v>
          </cell>
          <cell r="C1142">
            <v>33543.019999999997</v>
          </cell>
          <cell r="D1142">
            <v>33543.019999999997</v>
          </cell>
          <cell r="CZ1142">
            <v>33544.019999999997</v>
          </cell>
          <cell r="DG1142">
            <v>47900</v>
          </cell>
        </row>
        <row r="1143">
          <cell r="A1143" t="str">
            <v>None</v>
          </cell>
          <cell r="B1143">
            <v>47900</v>
          </cell>
          <cell r="C1143">
            <v>43634.41</v>
          </cell>
          <cell r="D1143">
            <v>43634.41</v>
          </cell>
          <cell r="CZ1143">
            <v>43638.41</v>
          </cell>
          <cell r="DG1143">
            <v>47900</v>
          </cell>
        </row>
        <row r="1144">
          <cell r="A1144" t="str">
            <v>None</v>
          </cell>
          <cell r="B1144">
            <v>47900</v>
          </cell>
          <cell r="C1144">
            <v>31223.78</v>
          </cell>
          <cell r="D1144">
            <v>31223.78</v>
          </cell>
          <cell r="CZ1144">
            <v>31225.78</v>
          </cell>
          <cell r="DG1144">
            <v>47900</v>
          </cell>
        </row>
        <row r="1145">
          <cell r="A1145" t="str">
            <v>None</v>
          </cell>
          <cell r="B1145">
            <v>47900</v>
          </cell>
          <cell r="C1145">
            <v>32915.82</v>
          </cell>
          <cell r="D1145">
            <v>32915.82</v>
          </cell>
          <cell r="CZ1145">
            <v>32918.82</v>
          </cell>
          <cell r="DG1145">
            <v>47900</v>
          </cell>
        </row>
        <row r="1146">
          <cell r="A1146" t="str">
            <v>None</v>
          </cell>
          <cell r="B1146">
            <v>0</v>
          </cell>
          <cell r="C1146">
            <v>0</v>
          </cell>
          <cell r="D1146">
            <v>0</v>
          </cell>
          <cell r="CZ1146">
            <v>0</v>
          </cell>
          <cell r="DG1146">
            <v>0</v>
          </cell>
        </row>
        <row r="1147">
          <cell r="A1147" t="str">
            <v>None</v>
          </cell>
          <cell r="B1147">
            <v>84820</v>
          </cell>
          <cell r="C1147">
            <v>77383.88</v>
          </cell>
          <cell r="D1147">
            <v>77383.88</v>
          </cell>
          <cell r="CZ1147">
            <v>77387.88</v>
          </cell>
          <cell r="DG1147">
            <v>84820</v>
          </cell>
        </row>
        <row r="1148">
          <cell r="A1148" t="str">
            <v>None</v>
          </cell>
          <cell r="B1148">
            <v>84820</v>
          </cell>
          <cell r="C1148">
            <v>75245.83</v>
          </cell>
          <cell r="D1148">
            <v>75245.83</v>
          </cell>
          <cell r="CZ1148">
            <v>75248.83</v>
          </cell>
          <cell r="DG1148">
            <v>84820</v>
          </cell>
        </row>
        <row r="1149">
          <cell r="A1149" t="str">
            <v>None</v>
          </cell>
          <cell r="B1149">
            <v>214302</v>
          </cell>
          <cell r="C1149">
            <v>214302.22</v>
          </cell>
          <cell r="D1149">
            <v>214302.22</v>
          </cell>
          <cell r="CZ1149">
            <v>214309.22</v>
          </cell>
          <cell r="DG1149">
            <v>214302</v>
          </cell>
        </row>
        <row r="1150">
          <cell r="A1150" t="str">
            <v>None</v>
          </cell>
          <cell r="B1150">
            <v>25000</v>
          </cell>
          <cell r="C1150">
            <v>0</v>
          </cell>
          <cell r="D1150">
            <v>0</v>
          </cell>
          <cell r="CZ1150">
            <v>24000</v>
          </cell>
          <cell r="DG1150">
            <v>25000</v>
          </cell>
        </row>
        <row r="1151">
          <cell r="A1151" t="str">
            <v>None</v>
          </cell>
          <cell r="B1151">
            <v>39700</v>
          </cell>
          <cell r="C1151">
            <v>0</v>
          </cell>
          <cell r="D1151">
            <v>20745.91</v>
          </cell>
          <cell r="CZ1151">
            <v>37500</v>
          </cell>
          <cell r="DG1151">
            <v>39700</v>
          </cell>
        </row>
        <row r="1152">
          <cell r="A1152" t="str">
            <v>None</v>
          </cell>
          <cell r="B1152">
            <v>0</v>
          </cell>
          <cell r="C1152">
            <v>0</v>
          </cell>
          <cell r="D1152">
            <v>-47117.46</v>
          </cell>
          <cell r="CZ1152">
            <v>13522.54</v>
          </cell>
          <cell r="DG1152">
            <v>0</v>
          </cell>
        </row>
        <row r="1153">
          <cell r="A1153" t="str">
            <v>None</v>
          </cell>
          <cell r="B1153">
            <v>0</v>
          </cell>
          <cell r="C1153">
            <v>18264.21</v>
          </cell>
          <cell r="D1153">
            <v>18264.21</v>
          </cell>
          <cell r="CZ1153">
            <v>18264.21</v>
          </cell>
          <cell r="DG1153">
            <v>0</v>
          </cell>
        </row>
        <row r="1154">
          <cell r="A1154" t="str">
            <v>None</v>
          </cell>
          <cell r="B1154">
            <v>374000</v>
          </cell>
          <cell r="C1154">
            <v>414419.23</v>
          </cell>
          <cell r="D1154">
            <v>414419.23</v>
          </cell>
          <cell r="CZ1154">
            <v>414420.23</v>
          </cell>
          <cell r="DG1154">
            <v>374000</v>
          </cell>
        </row>
        <row r="1155">
          <cell r="A1155" t="str">
            <v>None</v>
          </cell>
          <cell r="B1155">
            <v>193582.95</v>
          </cell>
          <cell r="C1155">
            <v>189206.39</v>
          </cell>
          <cell r="D1155">
            <v>189206.39</v>
          </cell>
          <cell r="CZ1155">
            <v>189203.39</v>
          </cell>
          <cell r="DG1155">
            <v>193582.95</v>
          </cell>
        </row>
        <row r="1156">
          <cell r="A1156" t="str">
            <v>None</v>
          </cell>
          <cell r="B1156">
            <v>25000</v>
          </cell>
          <cell r="C1156">
            <v>0</v>
          </cell>
          <cell r="D1156">
            <v>0</v>
          </cell>
          <cell r="CZ1156">
            <v>25000</v>
          </cell>
          <cell r="DG1156">
            <v>25000</v>
          </cell>
        </row>
        <row r="1157">
          <cell r="A1157" t="str">
            <v>None</v>
          </cell>
          <cell r="B1157">
            <v>32116</v>
          </cell>
          <cell r="C1157">
            <v>31772.82</v>
          </cell>
          <cell r="D1157">
            <v>31772.82</v>
          </cell>
          <cell r="CZ1157">
            <v>31773.82</v>
          </cell>
          <cell r="DG1157">
            <v>32116</v>
          </cell>
        </row>
        <row r="1158">
          <cell r="A1158" t="str">
            <v>None</v>
          </cell>
          <cell r="B1158">
            <v>0</v>
          </cell>
          <cell r="C1158">
            <v>0</v>
          </cell>
          <cell r="D1158">
            <v>1362.2</v>
          </cell>
          <cell r="CZ1158">
            <v>0</v>
          </cell>
          <cell r="DG1158">
            <v>0</v>
          </cell>
        </row>
        <row r="1159">
          <cell r="A1159" t="str">
            <v>None</v>
          </cell>
          <cell r="B1159">
            <v>248503</v>
          </cell>
          <cell r="C1159">
            <v>66651.240000000005</v>
          </cell>
          <cell r="D1159">
            <v>0</v>
          </cell>
          <cell r="CZ1159">
            <v>212326</v>
          </cell>
          <cell r="DG1159">
            <v>248503</v>
          </cell>
        </row>
        <row r="1160">
          <cell r="A1160" t="str">
            <v>None</v>
          </cell>
          <cell r="B1160">
            <v>0</v>
          </cell>
          <cell r="C1160">
            <v>0</v>
          </cell>
          <cell r="D1160">
            <v>0</v>
          </cell>
          <cell r="CZ1160">
            <v>0</v>
          </cell>
          <cell r="DG1160">
            <v>0</v>
          </cell>
        </row>
        <row r="1161">
          <cell r="A1161" t="str">
            <v>None</v>
          </cell>
          <cell r="B1161">
            <v>5586844</v>
          </cell>
          <cell r="C1161">
            <v>4897216.16</v>
          </cell>
          <cell r="D1161">
            <v>4897216.16</v>
          </cell>
          <cell r="CZ1161">
            <v>4897197.16</v>
          </cell>
          <cell r="DG1161">
            <v>5586844</v>
          </cell>
        </row>
        <row r="1162">
          <cell r="A1162" t="str">
            <v>None</v>
          </cell>
          <cell r="B1162">
            <v>44988</v>
          </cell>
          <cell r="C1162">
            <v>43521.37</v>
          </cell>
          <cell r="D1162">
            <v>43521.37</v>
          </cell>
          <cell r="CZ1162">
            <v>43522.37</v>
          </cell>
          <cell r="DG1162">
            <v>44988</v>
          </cell>
        </row>
        <row r="1163">
          <cell r="A1163" t="str">
            <v>None</v>
          </cell>
          <cell r="B1163">
            <v>45446</v>
          </cell>
          <cell r="C1163">
            <v>47685.17</v>
          </cell>
          <cell r="D1163">
            <v>47685.17</v>
          </cell>
          <cell r="CZ1163">
            <v>47688.17</v>
          </cell>
          <cell r="DG1163">
            <v>45446</v>
          </cell>
        </row>
        <row r="1164">
          <cell r="A1164" t="str">
            <v>None</v>
          </cell>
          <cell r="B1164">
            <v>52900</v>
          </cell>
          <cell r="C1164">
            <v>51452.71</v>
          </cell>
          <cell r="D1164">
            <v>51452.71</v>
          </cell>
          <cell r="CZ1164">
            <v>51454.71</v>
          </cell>
          <cell r="DG1164">
            <v>52900</v>
          </cell>
        </row>
        <row r="1165">
          <cell r="A1165" t="str">
            <v>None</v>
          </cell>
          <cell r="B1165">
            <v>45446</v>
          </cell>
          <cell r="C1165">
            <v>48516.69</v>
          </cell>
          <cell r="D1165">
            <v>48516.69</v>
          </cell>
          <cell r="CZ1165">
            <v>48518.69</v>
          </cell>
          <cell r="DG1165">
            <v>45446</v>
          </cell>
        </row>
        <row r="1166">
          <cell r="A1166" t="str">
            <v>None</v>
          </cell>
          <cell r="B1166">
            <v>39800</v>
          </cell>
          <cell r="C1166">
            <v>41412.910000000003</v>
          </cell>
          <cell r="D1166">
            <v>41412.910000000003</v>
          </cell>
          <cell r="CZ1166">
            <v>41415.910000000003</v>
          </cell>
          <cell r="DG1166">
            <v>39800</v>
          </cell>
        </row>
        <row r="1167">
          <cell r="A1167" t="str">
            <v>None</v>
          </cell>
          <cell r="B1167">
            <v>39800</v>
          </cell>
          <cell r="C1167">
            <v>40480.93</v>
          </cell>
          <cell r="D1167">
            <v>40480.93</v>
          </cell>
          <cell r="CZ1167">
            <v>40481.93</v>
          </cell>
          <cell r="DG1167">
            <v>39800</v>
          </cell>
        </row>
        <row r="1168">
          <cell r="A1168" t="str">
            <v>None</v>
          </cell>
          <cell r="B1168">
            <v>52800</v>
          </cell>
          <cell r="C1168">
            <v>51298.81</v>
          </cell>
          <cell r="D1168">
            <v>51298.81</v>
          </cell>
          <cell r="CZ1168">
            <v>51300.81</v>
          </cell>
          <cell r="DG1168">
            <v>52800</v>
          </cell>
        </row>
        <row r="1169">
          <cell r="A1169" t="str">
            <v>None</v>
          </cell>
          <cell r="B1169">
            <v>0</v>
          </cell>
          <cell r="C1169">
            <v>0</v>
          </cell>
          <cell r="D1169">
            <v>0</v>
          </cell>
          <cell r="CZ1169">
            <v>0</v>
          </cell>
          <cell r="DG1169">
            <v>0</v>
          </cell>
        </row>
        <row r="1170">
          <cell r="A1170" t="str">
            <v>None</v>
          </cell>
          <cell r="B1170">
            <v>0</v>
          </cell>
          <cell r="C1170">
            <v>0</v>
          </cell>
          <cell r="D1170">
            <v>0</v>
          </cell>
          <cell r="CZ1170">
            <v>0</v>
          </cell>
          <cell r="DG1170">
            <v>0</v>
          </cell>
        </row>
        <row r="1171">
          <cell r="A1171" t="str">
            <v>None</v>
          </cell>
          <cell r="B1171">
            <v>0</v>
          </cell>
          <cell r="C1171">
            <v>0</v>
          </cell>
          <cell r="D1171">
            <v>0</v>
          </cell>
          <cell r="CZ1171">
            <v>0</v>
          </cell>
          <cell r="DG1171">
            <v>0</v>
          </cell>
        </row>
        <row r="1172">
          <cell r="A1172" t="str">
            <v>None</v>
          </cell>
          <cell r="B1172">
            <v>35927</v>
          </cell>
          <cell r="C1172">
            <v>29896.82</v>
          </cell>
          <cell r="D1172">
            <v>29896.82</v>
          </cell>
          <cell r="CZ1172">
            <v>29896.82</v>
          </cell>
          <cell r="DG1172">
            <v>35927</v>
          </cell>
        </row>
        <row r="1173">
          <cell r="A1173" t="str">
            <v>None</v>
          </cell>
          <cell r="B1173">
            <v>25000</v>
          </cell>
          <cell r="C1173">
            <v>0</v>
          </cell>
          <cell r="D1173">
            <v>0</v>
          </cell>
          <cell r="CZ1173">
            <v>25000</v>
          </cell>
          <cell r="DG1173">
            <v>25000</v>
          </cell>
        </row>
        <row r="1174">
          <cell r="A1174" t="str">
            <v>None</v>
          </cell>
          <cell r="B1174">
            <v>80000</v>
          </cell>
          <cell r="C1174">
            <v>60435.72</v>
          </cell>
          <cell r="D1174">
            <v>53682.25</v>
          </cell>
          <cell r="CZ1174">
            <v>58456.25</v>
          </cell>
          <cell r="DG1174">
            <v>80000</v>
          </cell>
        </row>
        <row r="1175">
          <cell r="A1175" t="str">
            <v>None</v>
          </cell>
          <cell r="B1175">
            <v>80000</v>
          </cell>
          <cell r="C1175">
            <v>58589.91</v>
          </cell>
          <cell r="D1175">
            <v>52012.93</v>
          </cell>
          <cell r="CZ1175">
            <v>52271.93</v>
          </cell>
          <cell r="DG1175">
            <v>80000</v>
          </cell>
        </row>
        <row r="1176">
          <cell r="A1176" t="str">
            <v>None</v>
          </cell>
          <cell r="B1176">
            <v>80000</v>
          </cell>
          <cell r="C1176">
            <v>28844.230000000003</v>
          </cell>
          <cell r="D1176">
            <v>55058.2</v>
          </cell>
          <cell r="CZ1176">
            <v>73281.990000000005</v>
          </cell>
          <cell r="DG1176">
            <v>80000</v>
          </cell>
        </row>
        <row r="1177">
          <cell r="A1177" t="str">
            <v>None</v>
          </cell>
          <cell r="B1177">
            <v>80000</v>
          </cell>
          <cell r="C1177">
            <v>24968.870000000003</v>
          </cell>
          <cell r="D1177">
            <v>55058.2</v>
          </cell>
          <cell r="CZ1177">
            <v>71722.990000000005</v>
          </cell>
          <cell r="DG1177">
            <v>80000</v>
          </cell>
        </row>
        <row r="1178">
          <cell r="A1178" t="str">
            <v>None</v>
          </cell>
          <cell r="B1178">
            <v>80000</v>
          </cell>
          <cell r="C1178">
            <v>59432.03</v>
          </cell>
          <cell r="D1178">
            <v>55279.87</v>
          </cell>
          <cell r="CZ1178">
            <v>55966.87</v>
          </cell>
          <cell r="DG1178">
            <v>80000</v>
          </cell>
        </row>
        <row r="1179">
          <cell r="A1179" t="str">
            <v>None</v>
          </cell>
          <cell r="B1179">
            <v>80000</v>
          </cell>
          <cell r="C1179">
            <v>57161.08</v>
          </cell>
          <cell r="D1179">
            <v>51445.55</v>
          </cell>
          <cell r="CZ1179">
            <v>51705.55</v>
          </cell>
          <cell r="DG1179">
            <v>80000</v>
          </cell>
        </row>
        <row r="1180">
          <cell r="A1180" t="str">
            <v>None</v>
          </cell>
          <cell r="B1180">
            <v>80000</v>
          </cell>
          <cell r="C1180">
            <v>55870.07</v>
          </cell>
          <cell r="D1180">
            <v>53427.82</v>
          </cell>
          <cell r="CZ1180">
            <v>53852.82</v>
          </cell>
          <cell r="DG1180">
            <v>80000</v>
          </cell>
        </row>
        <row r="1181">
          <cell r="A1181" t="str">
            <v>None</v>
          </cell>
          <cell r="B1181">
            <v>80000</v>
          </cell>
          <cell r="C1181">
            <v>56519.19</v>
          </cell>
          <cell r="D1181">
            <v>50080.94</v>
          </cell>
          <cell r="CZ1181">
            <v>50863.94</v>
          </cell>
          <cell r="DG1181">
            <v>80000</v>
          </cell>
        </row>
        <row r="1182">
          <cell r="A1182" t="str">
            <v>None</v>
          </cell>
          <cell r="B1182">
            <v>80000</v>
          </cell>
          <cell r="C1182">
            <v>31319.58</v>
          </cell>
          <cell r="D1182">
            <v>6087.75</v>
          </cell>
          <cell r="CZ1182">
            <v>71566.83</v>
          </cell>
          <cell r="DG1182">
            <v>80000</v>
          </cell>
        </row>
        <row r="1183">
          <cell r="A1183" t="str">
            <v>None</v>
          </cell>
          <cell r="B1183">
            <v>80000</v>
          </cell>
          <cell r="C1183">
            <v>26252.050000000003</v>
          </cell>
          <cell r="D1183">
            <v>6087.75</v>
          </cell>
          <cell r="CZ1183">
            <v>69799.83</v>
          </cell>
          <cell r="DG1183">
            <v>80000</v>
          </cell>
        </row>
        <row r="1184">
          <cell r="A1184" t="str">
            <v>None</v>
          </cell>
          <cell r="B1184">
            <v>220563</v>
          </cell>
          <cell r="C1184">
            <v>0</v>
          </cell>
          <cell r="D1184">
            <v>0</v>
          </cell>
          <cell r="CZ1184">
            <v>220563</v>
          </cell>
          <cell r="DG1184">
            <v>220563</v>
          </cell>
        </row>
        <row r="1185">
          <cell r="A1185" t="str">
            <v>None</v>
          </cell>
          <cell r="B1185">
            <v>425000</v>
          </cell>
          <cell r="C1185">
            <v>203293.63999999998</v>
          </cell>
          <cell r="D1185">
            <v>329086.88</v>
          </cell>
          <cell r="CZ1185">
            <v>292740.43</v>
          </cell>
          <cell r="DG1185">
            <v>425000</v>
          </cell>
        </row>
        <row r="1186">
          <cell r="A1186" t="str">
            <v>None</v>
          </cell>
          <cell r="B1186">
            <v>200000</v>
          </cell>
          <cell r="C1186">
            <v>0</v>
          </cell>
          <cell r="D1186">
            <v>6810.32</v>
          </cell>
          <cell r="CZ1186">
            <v>0</v>
          </cell>
          <cell r="DG1186">
            <v>200000</v>
          </cell>
        </row>
        <row r="1187">
          <cell r="A1187" t="str">
            <v>None</v>
          </cell>
          <cell r="B1187">
            <v>0</v>
          </cell>
          <cell r="C1187">
            <v>428864.91</v>
          </cell>
          <cell r="D1187">
            <v>428864.91</v>
          </cell>
          <cell r="CZ1187">
            <v>428865.91</v>
          </cell>
          <cell r="DG1187">
            <v>0</v>
          </cell>
        </row>
        <row r="1188">
          <cell r="A1188" t="str">
            <v>None</v>
          </cell>
          <cell r="B1188">
            <v>0</v>
          </cell>
          <cell r="C1188">
            <v>4494355.8</v>
          </cell>
          <cell r="D1188">
            <v>4494355.8</v>
          </cell>
          <cell r="CZ1188">
            <v>4494351.8</v>
          </cell>
          <cell r="DG1188">
            <v>0</v>
          </cell>
        </row>
        <row r="1189">
          <cell r="A1189" t="str">
            <v>None</v>
          </cell>
          <cell r="B1189">
            <v>25000</v>
          </cell>
          <cell r="C1189">
            <v>0</v>
          </cell>
          <cell r="D1189">
            <v>4928.22</v>
          </cell>
          <cell r="CZ1189">
            <v>24522</v>
          </cell>
          <cell r="DG1189">
            <v>25000</v>
          </cell>
        </row>
        <row r="1190">
          <cell r="A1190" t="str">
            <v>None</v>
          </cell>
          <cell r="B1190">
            <v>19100</v>
          </cell>
          <cell r="C1190">
            <v>0</v>
          </cell>
          <cell r="D1190">
            <v>0</v>
          </cell>
          <cell r="CZ1190">
            <v>17000</v>
          </cell>
          <cell r="DG1190">
            <v>19100</v>
          </cell>
        </row>
        <row r="1191">
          <cell r="A1191" t="str">
            <v>None</v>
          </cell>
          <cell r="B1191">
            <v>603000</v>
          </cell>
          <cell r="C1191">
            <v>445414.45999999996</v>
          </cell>
          <cell r="D1191">
            <v>443931.41</v>
          </cell>
          <cell r="CZ1191">
            <v>445417.41</v>
          </cell>
          <cell r="DG1191">
            <v>603000</v>
          </cell>
        </row>
        <row r="1192">
          <cell r="A1192" t="str">
            <v>None</v>
          </cell>
          <cell r="B1192">
            <v>160000</v>
          </cell>
          <cell r="C1192">
            <v>0</v>
          </cell>
          <cell r="D1192">
            <v>0</v>
          </cell>
          <cell r="CZ1192">
            <v>153000</v>
          </cell>
          <cell r="DG1192">
            <v>160000</v>
          </cell>
        </row>
        <row r="1193">
          <cell r="A1193" t="str">
            <v>None</v>
          </cell>
          <cell r="B1193">
            <v>160000</v>
          </cell>
          <cell r="C1193">
            <v>0</v>
          </cell>
          <cell r="D1193">
            <v>0</v>
          </cell>
          <cell r="CZ1193">
            <v>153000</v>
          </cell>
          <cell r="DG1193">
            <v>160000</v>
          </cell>
        </row>
        <row r="1194">
          <cell r="A1194" t="str">
            <v>None</v>
          </cell>
          <cell r="B1194">
            <v>11700</v>
          </cell>
          <cell r="C1194">
            <v>1419.54</v>
          </cell>
          <cell r="D1194">
            <v>0</v>
          </cell>
          <cell r="CZ1194">
            <v>1411</v>
          </cell>
          <cell r="DG1194">
            <v>11700</v>
          </cell>
        </row>
        <row r="1195">
          <cell r="A1195" t="str">
            <v>None</v>
          </cell>
          <cell r="B1195">
            <v>1848000</v>
          </cell>
          <cell r="C1195">
            <v>291.52</v>
          </cell>
          <cell r="D1195">
            <v>543</v>
          </cell>
          <cell r="CZ1195">
            <v>1804804</v>
          </cell>
          <cell r="DG1195">
            <v>1848000</v>
          </cell>
        </row>
        <row r="1196">
          <cell r="A1196" t="str">
            <v>None</v>
          </cell>
          <cell r="B1196">
            <v>336611</v>
          </cell>
          <cell r="C1196">
            <v>353289.35</v>
          </cell>
          <cell r="D1196">
            <v>353289.35</v>
          </cell>
          <cell r="CZ1196">
            <v>353287.35</v>
          </cell>
          <cell r="DG1196">
            <v>336611</v>
          </cell>
        </row>
        <row r="1197">
          <cell r="A1197" t="str">
            <v>None</v>
          </cell>
          <cell r="B1197">
            <v>18000</v>
          </cell>
          <cell r="C1197">
            <v>1307.1300000000001</v>
          </cell>
          <cell r="D1197">
            <v>1274.67</v>
          </cell>
          <cell r="CZ1197">
            <v>1299.67</v>
          </cell>
          <cell r="DG1197">
            <v>18000</v>
          </cell>
        </row>
        <row r="1198">
          <cell r="A1198" t="str">
            <v>None</v>
          </cell>
          <cell r="B1198">
            <v>25000</v>
          </cell>
          <cell r="C1198">
            <v>0</v>
          </cell>
          <cell r="D1198">
            <v>0</v>
          </cell>
          <cell r="CZ1198">
            <v>23500</v>
          </cell>
          <cell r="DG1198">
            <v>25000</v>
          </cell>
        </row>
        <row r="1199">
          <cell r="A1199" t="str">
            <v>None</v>
          </cell>
          <cell r="B1199">
            <v>12746</v>
          </cell>
          <cell r="C1199">
            <v>9349.89</v>
          </cell>
          <cell r="D1199">
            <v>0</v>
          </cell>
          <cell r="CZ1199">
            <v>9832</v>
          </cell>
          <cell r="DG1199">
            <v>12746</v>
          </cell>
        </row>
        <row r="1200">
          <cell r="A1200" t="str">
            <v>None</v>
          </cell>
          <cell r="B1200">
            <v>0</v>
          </cell>
          <cell r="C1200">
            <v>31299.63</v>
          </cell>
          <cell r="D1200">
            <v>31299.63</v>
          </cell>
          <cell r="CZ1200">
            <v>31300.63</v>
          </cell>
          <cell r="DG1200">
            <v>0</v>
          </cell>
        </row>
        <row r="1201">
          <cell r="A1201" t="str">
            <v>None</v>
          </cell>
          <cell r="B1201">
            <v>0</v>
          </cell>
          <cell r="C1201">
            <v>2837625.53</v>
          </cell>
          <cell r="D1201">
            <v>2837625.53</v>
          </cell>
          <cell r="CZ1201">
            <v>2837677.53</v>
          </cell>
          <cell r="DG1201">
            <v>0</v>
          </cell>
        </row>
        <row r="1202">
          <cell r="A1202" t="str">
            <v>W_COAST</v>
          </cell>
          <cell r="B1202">
            <v>5368000</v>
          </cell>
          <cell r="C1202">
            <v>3667576.9699999997</v>
          </cell>
          <cell r="D1202">
            <v>3876560.0599999996</v>
          </cell>
          <cell r="CZ1202">
            <v>3700403.26</v>
          </cell>
          <cell r="DG1202">
            <v>5368000</v>
          </cell>
        </row>
        <row r="1203">
          <cell r="A1203" t="str">
            <v>None</v>
          </cell>
          <cell r="B1203">
            <v>99000</v>
          </cell>
          <cell r="C1203">
            <v>0</v>
          </cell>
          <cell r="D1203">
            <v>0</v>
          </cell>
          <cell r="CZ1203">
            <v>3</v>
          </cell>
          <cell r="DG1203">
            <v>99000</v>
          </cell>
        </row>
        <row r="1204">
          <cell r="A1204" t="str">
            <v>W_COAST</v>
          </cell>
          <cell r="B1204">
            <v>379500</v>
          </cell>
          <cell r="C1204">
            <v>315119.94</v>
          </cell>
          <cell r="D1204">
            <v>210661.03</v>
          </cell>
          <cell r="CZ1204">
            <v>347298.03</v>
          </cell>
          <cell r="DG1204">
            <v>379500</v>
          </cell>
        </row>
        <row r="1205">
          <cell r="A1205" t="str">
            <v>None</v>
          </cell>
          <cell r="B1205">
            <v>0</v>
          </cell>
          <cell r="C1205">
            <v>36516.71</v>
          </cell>
          <cell r="D1205">
            <v>36516.71</v>
          </cell>
          <cell r="CZ1205">
            <v>36516.71</v>
          </cell>
          <cell r="DG1205">
            <v>0</v>
          </cell>
        </row>
        <row r="1206">
          <cell r="A1206" t="str">
            <v>None</v>
          </cell>
          <cell r="B1206">
            <v>0</v>
          </cell>
          <cell r="C1206">
            <v>0</v>
          </cell>
          <cell r="D1206">
            <v>0</v>
          </cell>
          <cell r="CZ1206">
            <v>0</v>
          </cell>
          <cell r="DG1206">
            <v>0</v>
          </cell>
        </row>
        <row r="1207">
          <cell r="A1207" t="str">
            <v>None</v>
          </cell>
          <cell r="B1207">
            <v>45000</v>
          </cell>
          <cell r="C1207">
            <v>44760.480000000003</v>
          </cell>
          <cell r="D1207">
            <v>44760.480000000003</v>
          </cell>
          <cell r="CZ1207">
            <v>44761.48</v>
          </cell>
          <cell r="DG1207">
            <v>45000</v>
          </cell>
        </row>
        <row r="1208">
          <cell r="A1208" t="str">
            <v>None</v>
          </cell>
          <cell r="B1208">
            <v>30283</v>
          </cell>
          <cell r="C1208">
            <v>29346.46</v>
          </cell>
          <cell r="D1208">
            <v>29346.46</v>
          </cell>
          <cell r="CZ1208">
            <v>29346.46</v>
          </cell>
          <cell r="DG1208">
            <v>30283</v>
          </cell>
        </row>
        <row r="1209">
          <cell r="A1209" t="str">
            <v>None</v>
          </cell>
          <cell r="B1209">
            <v>25000</v>
          </cell>
          <cell r="C1209">
            <v>0</v>
          </cell>
          <cell r="D1209">
            <v>0</v>
          </cell>
          <cell r="CZ1209">
            <v>25000</v>
          </cell>
          <cell r="DG1209">
            <v>25000</v>
          </cell>
        </row>
        <row r="1210">
          <cell r="A1210" t="str">
            <v>None</v>
          </cell>
          <cell r="B1210">
            <v>487444</v>
          </cell>
          <cell r="C1210">
            <v>471811.93</v>
          </cell>
          <cell r="D1210">
            <v>370089.91</v>
          </cell>
          <cell r="CZ1210">
            <v>485138.91</v>
          </cell>
          <cell r="DG1210">
            <v>487444</v>
          </cell>
        </row>
        <row r="1211">
          <cell r="A1211" t="str">
            <v>None</v>
          </cell>
          <cell r="B1211">
            <v>162244</v>
          </cell>
          <cell r="C1211">
            <v>157891.38</v>
          </cell>
          <cell r="D1211">
            <v>157891.38</v>
          </cell>
          <cell r="CZ1211">
            <v>157893.38</v>
          </cell>
          <cell r="DG1211">
            <v>162244</v>
          </cell>
        </row>
        <row r="1212">
          <cell r="A1212" t="str">
            <v>None</v>
          </cell>
          <cell r="B1212">
            <v>164076</v>
          </cell>
          <cell r="C1212">
            <v>135801.17000000001</v>
          </cell>
          <cell r="D1212">
            <v>135801.17000000001</v>
          </cell>
          <cell r="CZ1212">
            <v>135802.17000000001</v>
          </cell>
          <cell r="DG1212">
            <v>164076</v>
          </cell>
        </row>
        <row r="1213">
          <cell r="A1213" t="str">
            <v>None</v>
          </cell>
          <cell r="B1213">
            <v>262483</v>
          </cell>
          <cell r="C1213">
            <v>259439.53</v>
          </cell>
          <cell r="D1213">
            <v>259439.53</v>
          </cell>
          <cell r="CZ1213">
            <v>259442.53</v>
          </cell>
          <cell r="DG1213">
            <v>262483</v>
          </cell>
        </row>
        <row r="1214">
          <cell r="A1214" t="str">
            <v>None</v>
          </cell>
          <cell r="B1214">
            <v>0.1</v>
          </cell>
          <cell r="C1214">
            <v>0</v>
          </cell>
          <cell r="D1214">
            <v>0</v>
          </cell>
          <cell r="CZ1214">
            <v>0</v>
          </cell>
          <cell r="DG1214">
            <v>0.1</v>
          </cell>
        </row>
        <row r="1215">
          <cell r="A1215" t="str">
            <v>None</v>
          </cell>
          <cell r="B1215">
            <v>0</v>
          </cell>
          <cell r="C1215">
            <v>0</v>
          </cell>
          <cell r="D1215">
            <v>0</v>
          </cell>
          <cell r="CZ1215">
            <v>0</v>
          </cell>
          <cell r="DG1215">
            <v>0</v>
          </cell>
        </row>
        <row r="1216">
          <cell r="A1216" t="str">
            <v>None</v>
          </cell>
          <cell r="B1216">
            <v>181112</v>
          </cell>
          <cell r="C1216">
            <v>167037.05000000002</v>
          </cell>
          <cell r="D1216">
            <v>167767.29</v>
          </cell>
          <cell r="CZ1216">
            <v>167037.29</v>
          </cell>
          <cell r="DG1216">
            <v>181112</v>
          </cell>
        </row>
        <row r="1217">
          <cell r="A1217" t="str">
            <v>None</v>
          </cell>
          <cell r="B1217">
            <v>0</v>
          </cell>
          <cell r="C1217">
            <v>0</v>
          </cell>
          <cell r="D1217">
            <v>0</v>
          </cell>
          <cell r="CZ1217">
            <v>0</v>
          </cell>
          <cell r="DG1217">
            <v>0</v>
          </cell>
        </row>
        <row r="1218">
          <cell r="A1218" t="str">
            <v>None</v>
          </cell>
          <cell r="B1218">
            <v>0</v>
          </cell>
          <cell r="C1218">
            <v>0</v>
          </cell>
          <cell r="D1218">
            <v>0</v>
          </cell>
          <cell r="CZ1218">
            <v>0</v>
          </cell>
          <cell r="DG1218">
            <v>0</v>
          </cell>
        </row>
        <row r="1219">
          <cell r="A1219" t="str">
            <v>None</v>
          </cell>
          <cell r="B1219">
            <v>660000</v>
          </cell>
          <cell r="C1219">
            <v>0</v>
          </cell>
          <cell r="D1219">
            <v>0</v>
          </cell>
          <cell r="CZ1219">
            <v>0</v>
          </cell>
          <cell r="DG1219">
            <v>660000</v>
          </cell>
        </row>
        <row r="1220">
          <cell r="A1220" t="str">
            <v>None</v>
          </cell>
          <cell r="B1220">
            <v>20000</v>
          </cell>
          <cell r="C1220">
            <v>14008.32</v>
          </cell>
          <cell r="D1220">
            <v>14008.32</v>
          </cell>
          <cell r="CZ1220">
            <v>14010.32</v>
          </cell>
          <cell r="DG1220">
            <v>20000</v>
          </cell>
        </row>
        <row r="1221">
          <cell r="A1221" t="str">
            <v>None</v>
          </cell>
          <cell r="B1221">
            <v>0</v>
          </cell>
          <cell r="C1221">
            <v>336027.74</v>
          </cell>
          <cell r="D1221">
            <v>336032.07</v>
          </cell>
          <cell r="CZ1221">
            <v>336028.07</v>
          </cell>
          <cell r="DG1221">
            <v>0</v>
          </cell>
        </row>
        <row r="1222">
          <cell r="A1222" t="str">
            <v>None</v>
          </cell>
          <cell r="B1222">
            <v>55357</v>
          </cell>
          <cell r="C1222">
            <v>43667.44</v>
          </cell>
          <cell r="D1222">
            <v>44809.599999999999</v>
          </cell>
          <cell r="CZ1222">
            <v>24968.35</v>
          </cell>
          <cell r="DG1222">
            <v>55357</v>
          </cell>
        </row>
        <row r="1223">
          <cell r="A1223" t="str">
            <v>None</v>
          </cell>
          <cell r="B1223">
            <v>202548</v>
          </cell>
          <cell r="C1223">
            <v>202047.78</v>
          </cell>
          <cell r="D1223">
            <v>201820.18</v>
          </cell>
          <cell r="CZ1223">
            <v>202048.18</v>
          </cell>
          <cell r="DG1223">
            <v>202548</v>
          </cell>
        </row>
        <row r="1224">
          <cell r="A1224" t="str">
            <v>None</v>
          </cell>
          <cell r="B1224">
            <v>0</v>
          </cell>
          <cell r="C1224">
            <v>4362.67</v>
          </cell>
          <cell r="D1224">
            <v>4362.67</v>
          </cell>
          <cell r="CZ1224">
            <v>4362.67</v>
          </cell>
          <cell r="DG1224">
            <v>0</v>
          </cell>
        </row>
        <row r="1225">
          <cell r="A1225" t="str">
            <v>None</v>
          </cell>
          <cell r="B1225">
            <v>0</v>
          </cell>
          <cell r="C1225">
            <v>14502.72</v>
          </cell>
          <cell r="D1225">
            <v>14502.72</v>
          </cell>
          <cell r="CZ1225">
            <v>14501.72</v>
          </cell>
          <cell r="DG1225">
            <v>0</v>
          </cell>
        </row>
        <row r="1226">
          <cell r="A1226" t="str">
            <v>None</v>
          </cell>
          <cell r="B1226">
            <v>23642.07</v>
          </cell>
          <cell r="C1226">
            <v>24185.63</v>
          </cell>
          <cell r="D1226">
            <v>24185.63</v>
          </cell>
          <cell r="CZ1226">
            <v>24184.63</v>
          </cell>
          <cell r="DG1226">
            <v>23642.07</v>
          </cell>
        </row>
        <row r="1227">
          <cell r="A1227" t="str">
            <v>None</v>
          </cell>
          <cell r="B1227">
            <v>252847</v>
          </cell>
          <cell r="C1227">
            <v>212502.28</v>
          </cell>
          <cell r="D1227">
            <v>212502.28</v>
          </cell>
          <cell r="CZ1227">
            <v>212501.28</v>
          </cell>
          <cell r="DG1227">
            <v>252847</v>
          </cell>
        </row>
        <row r="1228">
          <cell r="A1228" t="str">
            <v>None</v>
          </cell>
          <cell r="B1228">
            <v>20500</v>
          </cell>
          <cell r="C1228">
            <v>22727.39</v>
          </cell>
          <cell r="D1228">
            <v>1088.05</v>
          </cell>
          <cell r="CZ1228">
            <v>22730.05</v>
          </cell>
          <cell r="DG1228">
            <v>20500</v>
          </cell>
        </row>
        <row r="1229">
          <cell r="A1229" t="str">
            <v>None</v>
          </cell>
          <cell r="B1229">
            <v>27828</v>
          </cell>
          <cell r="C1229">
            <v>0</v>
          </cell>
          <cell r="D1229">
            <v>7883.28</v>
          </cell>
          <cell r="CZ1229">
            <v>25131</v>
          </cell>
          <cell r="DG1229">
            <v>27828</v>
          </cell>
        </row>
        <row r="1230">
          <cell r="A1230" t="str">
            <v>None</v>
          </cell>
          <cell r="B1230">
            <v>16633.75</v>
          </cell>
          <cell r="C1230">
            <v>3841.74</v>
          </cell>
          <cell r="D1230">
            <v>0</v>
          </cell>
          <cell r="CZ1230">
            <v>13252</v>
          </cell>
          <cell r="DG1230">
            <v>16633.75</v>
          </cell>
        </row>
        <row r="1231">
          <cell r="A1231" t="str">
            <v>None</v>
          </cell>
          <cell r="B1231">
            <v>107250</v>
          </cell>
          <cell r="C1231">
            <v>107248.73</v>
          </cell>
          <cell r="D1231">
            <v>107248.73</v>
          </cell>
          <cell r="CZ1231">
            <v>107253.73</v>
          </cell>
          <cell r="DG1231">
            <v>107250</v>
          </cell>
        </row>
        <row r="1232">
          <cell r="A1232" t="str">
            <v>None</v>
          </cell>
          <cell r="B1232">
            <v>21000</v>
          </cell>
          <cell r="C1232">
            <v>20649.87</v>
          </cell>
          <cell r="D1232">
            <v>20649.87</v>
          </cell>
          <cell r="CZ1232">
            <v>20647.87</v>
          </cell>
          <cell r="DG1232">
            <v>21000</v>
          </cell>
        </row>
        <row r="1233">
          <cell r="A1233" t="str">
            <v>None</v>
          </cell>
          <cell r="B1233">
            <v>34000</v>
          </cell>
          <cell r="C1233">
            <v>35110.36</v>
          </cell>
          <cell r="D1233">
            <v>35110.36</v>
          </cell>
          <cell r="CZ1233">
            <v>35111.360000000001</v>
          </cell>
          <cell r="DG1233">
            <v>34000</v>
          </cell>
        </row>
        <row r="1234">
          <cell r="A1234" t="str">
            <v>None</v>
          </cell>
          <cell r="B1234">
            <v>31000</v>
          </cell>
          <cell r="C1234">
            <v>32841.769999999997</v>
          </cell>
          <cell r="D1234">
            <v>32841.769999999997</v>
          </cell>
          <cell r="CZ1234">
            <v>32842.769999999997</v>
          </cell>
          <cell r="DG1234">
            <v>31000</v>
          </cell>
        </row>
        <row r="1235">
          <cell r="A1235" t="str">
            <v>None</v>
          </cell>
          <cell r="B1235">
            <v>25000</v>
          </cell>
          <cell r="C1235">
            <v>0</v>
          </cell>
          <cell r="D1235">
            <v>0</v>
          </cell>
          <cell r="CZ1235">
            <v>24000</v>
          </cell>
          <cell r="DG1235">
            <v>25000</v>
          </cell>
        </row>
        <row r="1236">
          <cell r="A1236" t="str">
            <v>None</v>
          </cell>
          <cell r="B1236">
            <v>164957</v>
          </cell>
          <cell r="C1236">
            <v>164871.43</v>
          </cell>
          <cell r="D1236">
            <v>171199.12</v>
          </cell>
          <cell r="CZ1236">
            <v>164867.12</v>
          </cell>
          <cell r="DG1236">
            <v>164957</v>
          </cell>
        </row>
        <row r="1237">
          <cell r="A1237" t="str">
            <v>None</v>
          </cell>
          <cell r="B1237">
            <v>162357</v>
          </cell>
          <cell r="C1237">
            <v>0</v>
          </cell>
          <cell r="D1237">
            <v>0</v>
          </cell>
          <cell r="CZ1237">
            <v>0</v>
          </cell>
          <cell r="DG1237">
            <v>162357</v>
          </cell>
        </row>
        <row r="1238">
          <cell r="A1238" t="str">
            <v>None</v>
          </cell>
          <cell r="B1238">
            <v>9200</v>
          </cell>
          <cell r="C1238">
            <v>0</v>
          </cell>
          <cell r="D1238">
            <v>8283.93</v>
          </cell>
          <cell r="CZ1238">
            <v>13000</v>
          </cell>
          <cell r="DG1238">
            <v>9200</v>
          </cell>
        </row>
        <row r="1239">
          <cell r="A1239" t="str">
            <v>None</v>
          </cell>
          <cell r="B1239">
            <v>55993</v>
          </cell>
          <cell r="C1239">
            <v>49405.09</v>
          </cell>
          <cell r="D1239">
            <v>49405.09</v>
          </cell>
          <cell r="CZ1239">
            <v>49407.09</v>
          </cell>
          <cell r="DG1239">
            <v>55993</v>
          </cell>
        </row>
        <row r="1240">
          <cell r="A1240" t="str">
            <v>None</v>
          </cell>
          <cell r="B1240">
            <v>0</v>
          </cell>
          <cell r="C1240">
            <v>0</v>
          </cell>
          <cell r="D1240">
            <v>0</v>
          </cell>
          <cell r="CZ1240">
            <v>0</v>
          </cell>
          <cell r="DG1240">
            <v>0</v>
          </cell>
        </row>
        <row r="1241">
          <cell r="A1241" t="str">
            <v>None</v>
          </cell>
          <cell r="B1241">
            <v>0</v>
          </cell>
          <cell r="C1241">
            <v>0</v>
          </cell>
          <cell r="D1241">
            <v>0</v>
          </cell>
          <cell r="CZ1241">
            <v>0</v>
          </cell>
          <cell r="DG1241">
            <v>0</v>
          </cell>
        </row>
        <row r="1242">
          <cell r="A1242" t="str">
            <v>None</v>
          </cell>
          <cell r="B1242">
            <v>90000</v>
          </cell>
          <cell r="C1242">
            <v>0</v>
          </cell>
          <cell r="D1242">
            <v>0</v>
          </cell>
          <cell r="CZ1242">
            <v>0</v>
          </cell>
          <cell r="DG1242">
            <v>90000</v>
          </cell>
        </row>
        <row r="1243">
          <cell r="A1243" t="str">
            <v>None</v>
          </cell>
          <cell r="B1243">
            <v>100000</v>
          </cell>
          <cell r="C1243">
            <v>0</v>
          </cell>
          <cell r="D1243">
            <v>0</v>
          </cell>
          <cell r="CZ1243">
            <v>0</v>
          </cell>
          <cell r="DG1243">
            <v>100000</v>
          </cell>
        </row>
        <row r="1244">
          <cell r="A1244" t="str">
            <v>None</v>
          </cell>
          <cell r="B1244">
            <v>467135</v>
          </cell>
          <cell r="C1244">
            <v>413056.67</v>
          </cell>
          <cell r="D1244">
            <v>413056.67</v>
          </cell>
          <cell r="CZ1244">
            <v>413064.67</v>
          </cell>
          <cell r="DG1244">
            <v>467135</v>
          </cell>
        </row>
        <row r="1245">
          <cell r="A1245" t="str">
            <v>None</v>
          </cell>
          <cell r="B1245">
            <v>0</v>
          </cell>
          <cell r="C1245">
            <v>0</v>
          </cell>
          <cell r="D1245">
            <v>0</v>
          </cell>
          <cell r="CZ1245">
            <v>0</v>
          </cell>
          <cell r="DG1245">
            <v>0</v>
          </cell>
        </row>
        <row r="1246">
          <cell r="A1246" t="str">
            <v>None</v>
          </cell>
          <cell r="B1246">
            <v>0</v>
          </cell>
          <cell r="C1246">
            <v>0</v>
          </cell>
          <cell r="D1246">
            <v>0</v>
          </cell>
          <cell r="CZ1246">
            <v>0</v>
          </cell>
          <cell r="DG1246">
            <v>0</v>
          </cell>
        </row>
        <row r="1247">
          <cell r="A1247" t="str">
            <v>None</v>
          </cell>
          <cell r="B1247">
            <v>0</v>
          </cell>
          <cell r="C1247">
            <v>0</v>
          </cell>
          <cell r="D1247">
            <v>0</v>
          </cell>
          <cell r="CZ1247">
            <v>0</v>
          </cell>
          <cell r="DG1247">
            <v>0</v>
          </cell>
        </row>
        <row r="1248">
          <cell r="A1248" t="str">
            <v>None</v>
          </cell>
          <cell r="B1248">
            <v>311040</v>
          </cell>
          <cell r="C1248">
            <v>85.49</v>
          </cell>
          <cell r="D1248">
            <v>85.49</v>
          </cell>
          <cell r="CZ1248">
            <v>81.489999999999995</v>
          </cell>
          <cell r="DG1248">
            <v>311040</v>
          </cell>
        </row>
        <row r="1249">
          <cell r="A1249" t="str">
            <v>None</v>
          </cell>
          <cell r="B1249">
            <v>67562</v>
          </cell>
          <cell r="C1249">
            <v>37013.480000000003</v>
          </cell>
          <cell r="D1249">
            <v>37013.480000000003</v>
          </cell>
          <cell r="CZ1249">
            <v>37018.480000000003</v>
          </cell>
          <cell r="DG1249">
            <v>67562</v>
          </cell>
        </row>
        <row r="1250">
          <cell r="A1250" t="str">
            <v>None</v>
          </cell>
          <cell r="B1250">
            <v>0</v>
          </cell>
          <cell r="C1250">
            <v>0</v>
          </cell>
          <cell r="D1250">
            <v>0</v>
          </cell>
          <cell r="CZ1250">
            <v>0</v>
          </cell>
          <cell r="DG1250">
            <v>0</v>
          </cell>
        </row>
        <row r="1251">
          <cell r="A1251" t="str">
            <v>None</v>
          </cell>
          <cell r="B1251">
            <v>469368</v>
          </cell>
          <cell r="C1251">
            <v>410626.72</v>
          </cell>
          <cell r="D1251">
            <v>410626.72</v>
          </cell>
          <cell r="CZ1251">
            <v>410635.72</v>
          </cell>
          <cell r="DG1251">
            <v>469368</v>
          </cell>
        </row>
        <row r="1252">
          <cell r="A1252" t="str">
            <v>None</v>
          </cell>
          <cell r="B1252">
            <v>116872</v>
          </cell>
          <cell r="C1252">
            <v>97738.6</v>
          </cell>
          <cell r="D1252">
            <v>97738.6</v>
          </cell>
          <cell r="CZ1252">
            <v>97741.6</v>
          </cell>
          <cell r="DG1252">
            <v>116872</v>
          </cell>
        </row>
        <row r="1253">
          <cell r="A1253" t="str">
            <v>None</v>
          </cell>
          <cell r="B1253">
            <v>0</v>
          </cell>
          <cell r="C1253">
            <v>0</v>
          </cell>
          <cell r="D1253">
            <v>0</v>
          </cell>
          <cell r="CZ1253">
            <v>0</v>
          </cell>
          <cell r="DG1253">
            <v>0</v>
          </cell>
        </row>
        <row r="1254">
          <cell r="A1254" t="str">
            <v>None</v>
          </cell>
          <cell r="B1254">
            <v>0</v>
          </cell>
          <cell r="C1254">
            <v>0</v>
          </cell>
          <cell r="D1254">
            <v>0</v>
          </cell>
          <cell r="CZ1254">
            <v>0</v>
          </cell>
          <cell r="DG1254">
            <v>0</v>
          </cell>
        </row>
        <row r="1255">
          <cell r="A1255" t="str">
            <v>None</v>
          </cell>
          <cell r="B1255">
            <v>0</v>
          </cell>
          <cell r="C1255">
            <v>0</v>
          </cell>
          <cell r="D1255">
            <v>0</v>
          </cell>
          <cell r="CZ1255">
            <v>0</v>
          </cell>
          <cell r="DG1255">
            <v>0</v>
          </cell>
        </row>
        <row r="1256">
          <cell r="A1256" t="str">
            <v>None</v>
          </cell>
          <cell r="B1256">
            <v>0</v>
          </cell>
          <cell r="C1256">
            <v>0</v>
          </cell>
          <cell r="D1256">
            <v>0</v>
          </cell>
          <cell r="CZ1256">
            <v>0</v>
          </cell>
          <cell r="DG1256">
            <v>0</v>
          </cell>
        </row>
        <row r="1257">
          <cell r="A1257" t="str">
            <v>None</v>
          </cell>
          <cell r="B1257">
            <v>0</v>
          </cell>
          <cell r="C1257">
            <v>0</v>
          </cell>
          <cell r="D1257">
            <v>0</v>
          </cell>
          <cell r="CZ1257">
            <v>0</v>
          </cell>
          <cell r="DG1257">
            <v>0</v>
          </cell>
        </row>
        <row r="1258">
          <cell r="A1258" t="str">
            <v>None</v>
          </cell>
          <cell r="B1258">
            <v>1329422</v>
          </cell>
          <cell r="C1258">
            <v>1066639.6599999999</v>
          </cell>
          <cell r="D1258">
            <v>1066639.6599999999</v>
          </cell>
          <cell r="CZ1258">
            <v>1066640.6599999999</v>
          </cell>
          <cell r="DG1258">
            <v>1329422</v>
          </cell>
        </row>
        <row r="1259">
          <cell r="A1259" t="str">
            <v>None</v>
          </cell>
          <cell r="B1259">
            <v>155943</v>
          </cell>
          <cell r="C1259">
            <v>128733.94</v>
          </cell>
          <cell r="D1259">
            <v>128733.94</v>
          </cell>
          <cell r="CZ1259">
            <v>128737.94</v>
          </cell>
          <cell r="DG1259">
            <v>155943</v>
          </cell>
        </row>
        <row r="1260">
          <cell r="A1260" t="str">
            <v>None</v>
          </cell>
          <cell r="B1260">
            <v>282142</v>
          </cell>
          <cell r="C1260">
            <v>249715.09</v>
          </cell>
          <cell r="D1260">
            <v>249715.09</v>
          </cell>
          <cell r="CZ1260">
            <v>249717.09</v>
          </cell>
          <cell r="DG1260">
            <v>282142</v>
          </cell>
        </row>
        <row r="1261">
          <cell r="A1261" t="str">
            <v>None</v>
          </cell>
          <cell r="B1261">
            <v>0</v>
          </cell>
          <cell r="C1261">
            <v>0</v>
          </cell>
          <cell r="D1261">
            <v>0</v>
          </cell>
          <cell r="CZ1261">
            <v>0</v>
          </cell>
          <cell r="DG1261">
            <v>0</v>
          </cell>
        </row>
        <row r="1262">
          <cell r="A1262" t="str">
            <v>None</v>
          </cell>
          <cell r="B1262">
            <v>0</v>
          </cell>
          <cell r="C1262">
            <v>0</v>
          </cell>
          <cell r="D1262">
            <v>0</v>
          </cell>
          <cell r="CZ1262">
            <v>0</v>
          </cell>
          <cell r="DG1262">
            <v>0</v>
          </cell>
        </row>
        <row r="1263">
          <cell r="A1263" t="str">
            <v>None</v>
          </cell>
          <cell r="B1263">
            <v>219496</v>
          </cell>
          <cell r="C1263">
            <v>181566.45</v>
          </cell>
          <cell r="D1263">
            <v>181566.45</v>
          </cell>
          <cell r="CZ1263">
            <v>181574.45</v>
          </cell>
          <cell r="DG1263">
            <v>219496</v>
          </cell>
        </row>
        <row r="1264">
          <cell r="A1264" t="str">
            <v>None</v>
          </cell>
          <cell r="B1264">
            <v>117055</v>
          </cell>
          <cell r="C1264">
            <v>94992.45</v>
          </cell>
          <cell r="D1264">
            <v>94992.45</v>
          </cell>
          <cell r="CZ1264">
            <v>94992.45</v>
          </cell>
          <cell r="DG1264">
            <v>117055</v>
          </cell>
        </row>
        <row r="1265">
          <cell r="A1265" t="str">
            <v>None</v>
          </cell>
          <cell r="B1265">
            <v>0</v>
          </cell>
          <cell r="C1265">
            <v>0</v>
          </cell>
          <cell r="D1265">
            <v>0</v>
          </cell>
          <cell r="CZ1265">
            <v>0</v>
          </cell>
          <cell r="DG1265">
            <v>0</v>
          </cell>
        </row>
        <row r="1266">
          <cell r="A1266" t="str">
            <v>None</v>
          </cell>
          <cell r="B1266">
            <v>0</v>
          </cell>
          <cell r="C1266">
            <v>0</v>
          </cell>
          <cell r="D1266">
            <v>0</v>
          </cell>
          <cell r="CZ1266">
            <v>0</v>
          </cell>
          <cell r="DG1266">
            <v>0</v>
          </cell>
        </row>
        <row r="1267">
          <cell r="A1267" t="str">
            <v>None</v>
          </cell>
          <cell r="B1267">
            <v>250955</v>
          </cell>
          <cell r="C1267">
            <v>240500.32</v>
          </cell>
          <cell r="D1267">
            <v>240500.32</v>
          </cell>
          <cell r="CZ1267">
            <v>240503.32</v>
          </cell>
          <cell r="DG1267">
            <v>250955</v>
          </cell>
        </row>
        <row r="1268">
          <cell r="A1268" t="str">
            <v>None</v>
          </cell>
          <cell r="B1268">
            <v>319821.05</v>
          </cell>
          <cell r="C1268">
            <v>317760.68</v>
          </cell>
          <cell r="D1268">
            <v>317760.68</v>
          </cell>
          <cell r="CZ1268">
            <v>317769.68</v>
          </cell>
          <cell r="DG1268">
            <v>319821.05</v>
          </cell>
        </row>
        <row r="1269">
          <cell r="A1269" t="str">
            <v>None</v>
          </cell>
          <cell r="B1269">
            <v>0</v>
          </cell>
          <cell r="C1269">
            <v>0</v>
          </cell>
          <cell r="D1269">
            <v>0</v>
          </cell>
          <cell r="CZ1269">
            <v>0</v>
          </cell>
          <cell r="DG1269">
            <v>0</v>
          </cell>
        </row>
        <row r="1270">
          <cell r="A1270" t="str">
            <v>None</v>
          </cell>
          <cell r="B1270">
            <v>0</v>
          </cell>
          <cell r="C1270">
            <v>0</v>
          </cell>
          <cell r="D1270">
            <v>0</v>
          </cell>
          <cell r="CZ1270">
            <v>0</v>
          </cell>
          <cell r="DG1270">
            <v>0</v>
          </cell>
        </row>
        <row r="1271">
          <cell r="A1271" t="str">
            <v>None</v>
          </cell>
          <cell r="B1271">
            <v>735404</v>
          </cell>
          <cell r="C1271">
            <v>715343.44</v>
          </cell>
          <cell r="D1271">
            <v>715343.44</v>
          </cell>
          <cell r="CZ1271">
            <v>715348.44</v>
          </cell>
          <cell r="DG1271">
            <v>735404</v>
          </cell>
        </row>
        <row r="1272">
          <cell r="A1272" t="str">
            <v>None</v>
          </cell>
          <cell r="B1272">
            <v>0</v>
          </cell>
          <cell r="C1272">
            <v>0</v>
          </cell>
          <cell r="D1272">
            <v>0</v>
          </cell>
          <cell r="CZ1272">
            <v>0</v>
          </cell>
          <cell r="DG1272">
            <v>0</v>
          </cell>
        </row>
        <row r="1273">
          <cell r="A1273" t="str">
            <v>None</v>
          </cell>
          <cell r="B1273">
            <v>0</v>
          </cell>
          <cell r="C1273">
            <v>0</v>
          </cell>
          <cell r="D1273">
            <v>0</v>
          </cell>
          <cell r="CZ1273">
            <v>0</v>
          </cell>
          <cell r="DG1273">
            <v>0</v>
          </cell>
        </row>
        <row r="1274">
          <cell r="A1274" t="str">
            <v>None</v>
          </cell>
          <cell r="B1274">
            <v>0</v>
          </cell>
          <cell r="C1274">
            <v>0</v>
          </cell>
          <cell r="D1274">
            <v>0</v>
          </cell>
          <cell r="CZ1274">
            <v>0</v>
          </cell>
          <cell r="DG1274">
            <v>0</v>
          </cell>
        </row>
        <row r="1275">
          <cell r="A1275" t="str">
            <v>None</v>
          </cell>
          <cell r="B1275">
            <v>0</v>
          </cell>
          <cell r="C1275">
            <v>0</v>
          </cell>
          <cell r="D1275">
            <v>0</v>
          </cell>
          <cell r="CZ1275">
            <v>0</v>
          </cell>
          <cell r="DG1275">
            <v>0</v>
          </cell>
        </row>
        <row r="1276">
          <cell r="A1276" t="str">
            <v>None</v>
          </cell>
          <cell r="B1276">
            <v>0</v>
          </cell>
          <cell r="C1276">
            <v>0</v>
          </cell>
          <cell r="D1276">
            <v>0</v>
          </cell>
          <cell r="CZ1276">
            <v>0</v>
          </cell>
          <cell r="DG1276">
            <v>0</v>
          </cell>
        </row>
        <row r="1277">
          <cell r="A1277" t="str">
            <v>None</v>
          </cell>
          <cell r="B1277">
            <v>69789</v>
          </cell>
          <cell r="C1277">
            <v>69788.399999999994</v>
          </cell>
          <cell r="D1277">
            <v>69788.399999999994</v>
          </cell>
          <cell r="CZ1277">
            <v>69788.399999999994</v>
          </cell>
          <cell r="DG1277">
            <v>69789</v>
          </cell>
        </row>
        <row r="1278">
          <cell r="A1278" t="str">
            <v>None</v>
          </cell>
          <cell r="B1278">
            <v>35804</v>
          </cell>
          <cell r="C1278">
            <v>20885.599999999999</v>
          </cell>
          <cell r="D1278">
            <v>20885.599999999999</v>
          </cell>
          <cell r="CZ1278">
            <v>20886.599999999999</v>
          </cell>
          <cell r="DG1278">
            <v>35804</v>
          </cell>
        </row>
        <row r="1279">
          <cell r="A1279" t="str">
            <v>None</v>
          </cell>
          <cell r="B1279">
            <v>0</v>
          </cell>
          <cell r="C1279">
            <v>0</v>
          </cell>
          <cell r="D1279">
            <v>0</v>
          </cell>
          <cell r="CZ1279">
            <v>0</v>
          </cell>
          <cell r="DG1279">
            <v>0</v>
          </cell>
        </row>
        <row r="1280">
          <cell r="A1280" t="str">
            <v>None</v>
          </cell>
          <cell r="B1280">
            <v>0</v>
          </cell>
          <cell r="C1280">
            <v>0</v>
          </cell>
          <cell r="D1280">
            <v>0</v>
          </cell>
          <cell r="CZ1280">
            <v>0</v>
          </cell>
          <cell r="DG1280">
            <v>0</v>
          </cell>
        </row>
        <row r="1281">
          <cell r="A1281" t="str">
            <v>None</v>
          </cell>
          <cell r="B1281">
            <v>0</v>
          </cell>
          <cell r="C1281">
            <v>0</v>
          </cell>
          <cell r="D1281">
            <v>0</v>
          </cell>
          <cell r="CZ1281">
            <v>0</v>
          </cell>
          <cell r="DG1281">
            <v>0</v>
          </cell>
        </row>
        <row r="1282">
          <cell r="A1282" t="str">
            <v>None</v>
          </cell>
          <cell r="B1282">
            <v>0</v>
          </cell>
          <cell r="C1282">
            <v>0</v>
          </cell>
          <cell r="D1282">
            <v>0</v>
          </cell>
          <cell r="CZ1282">
            <v>0</v>
          </cell>
          <cell r="DG1282">
            <v>0</v>
          </cell>
        </row>
        <row r="1283">
          <cell r="A1283" t="str">
            <v>None</v>
          </cell>
          <cell r="B1283">
            <v>0</v>
          </cell>
          <cell r="C1283">
            <v>0</v>
          </cell>
          <cell r="D1283">
            <v>0</v>
          </cell>
          <cell r="CZ1283">
            <v>0</v>
          </cell>
          <cell r="DG1283">
            <v>0</v>
          </cell>
        </row>
        <row r="1284">
          <cell r="A1284" t="str">
            <v>None</v>
          </cell>
          <cell r="B1284">
            <v>104264</v>
          </cell>
          <cell r="C1284">
            <v>101116.19</v>
          </cell>
          <cell r="D1284">
            <v>101116.19</v>
          </cell>
          <cell r="CZ1284">
            <v>101115.19</v>
          </cell>
          <cell r="DG1284">
            <v>104264</v>
          </cell>
        </row>
        <row r="1285">
          <cell r="A1285" t="str">
            <v>None</v>
          </cell>
          <cell r="B1285">
            <v>100000</v>
          </cell>
          <cell r="C1285">
            <v>93158.46</v>
          </cell>
          <cell r="D1285">
            <v>93158.46</v>
          </cell>
          <cell r="CZ1285">
            <v>93152.46</v>
          </cell>
          <cell r="DG1285">
            <v>100000</v>
          </cell>
        </row>
        <row r="1286">
          <cell r="A1286" t="str">
            <v>None</v>
          </cell>
          <cell r="B1286">
            <v>18000</v>
          </cell>
          <cell r="C1286">
            <v>12954.44</v>
          </cell>
          <cell r="D1286">
            <v>12954.44</v>
          </cell>
          <cell r="CZ1286">
            <v>12946.44</v>
          </cell>
          <cell r="DG1286">
            <v>18000</v>
          </cell>
        </row>
        <row r="1287">
          <cell r="A1287" t="str">
            <v>None</v>
          </cell>
          <cell r="B1287">
            <v>15000</v>
          </cell>
          <cell r="C1287">
            <v>15099.48</v>
          </cell>
          <cell r="D1287">
            <v>15099.48</v>
          </cell>
          <cell r="CZ1287">
            <v>15094.48</v>
          </cell>
          <cell r="DG1287">
            <v>15000</v>
          </cell>
        </row>
        <row r="1288">
          <cell r="A1288" t="str">
            <v>None</v>
          </cell>
          <cell r="B1288">
            <v>62200</v>
          </cell>
          <cell r="C1288">
            <v>29037.35</v>
          </cell>
          <cell r="D1288">
            <v>0</v>
          </cell>
          <cell r="CZ1288">
            <v>59988</v>
          </cell>
          <cell r="DG1288">
            <v>62200</v>
          </cell>
        </row>
        <row r="1289">
          <cell r="A1289" t="str">
            <v>None</v>
          </cell>
          <cell r="B1289">
            <v>29900</v>
          </cell>
          <cell r="C1289">
            <v>175.89</v>
          </cell>
          <cell r="D1289">
            <v>0</v>
          </cell>
          <cell r="CZ1289">
            <v>29169</v>
          </cell>
          <cell r="DG1289">
            <v>29900</v>
          </cell>
        </row>
        <row r="1290">
          <cell r="A1290" t="str">
            <v>None</v>
          </cell>
          <cell r="B1290">
            <v>25000</v>
          </cell>
          <cell r="C1290">
            <v>0</v>
          </cell>
          <cell r="D1290">
            <v>0</v>
          </cell>
          <cell r="CZ1290">
            <v>25000</v>
          </cell>
          <cell r="DG1290">
            <v>25000</v>
          </cell>
        </row>
        <row r="1291">
          <cell r="A1291" t="str">
            <v>None</v>
          </cell>
          <cell r="B1291">
            <v>87730.5</v>
          </cell>
          <cell r="C1291">
            <v>61225.61</v>
          </cell>
          <cell r="D1291">
            <v>61225.61</v>
          </cell>
          <cell r="CZ1291">
            <v>61226.61</v>
          </cell>
          <cell r="DG1291">
            <v>87730.5</v>
          </cell>
        </row>
        <row r="1292">
          <cell r="A1292" t="str">
            <v>None</v>
          </cell>
          <cell r="B1292">
            <v>-52878</v>
          </cell>
          <cell r="C1292">
            <v>0</v>
          </cell>
          <cell r="D1292">
            <v>0</v>
          </cell>
          <cell r="CZ1292">
            <v>0</v>
          </cell>
          <cell r="DG1292">
            <v>-52878</v>
          </cell>
        </row>
        <row r="1293">
          <cell r="A1293" t="str">
            <v>None</v>
          </cell>
          <cell r="B1293">
            <v>6076500</v>
          </cell>
          <cell r="C1293">
            <v>5542985.8099999996</v>
          </cell>
          <cell r="D1293">
            <v>5542985.8099999996</v>
          </cell>
          <cell r="CZ1293">
            <v>5543013.8099999996</v>
          </cell>
          <cell r="DG1293">
            <v>6076500</v>
          </cell>
        </row>
        <row r="1294">
          <cell r="A1294" t="str">
            <v>None</v>
          </cell>
          <cell r="B1294">
            <v>0</v>
          </cell>
          <cell r="C1294">
            <v>0</v>
          </cell>
          <cell r="D1294">
            <v>0</v>
          </cell>
          <cell r="CZ1294">
            <v>0</v>
          </cell>
          <cell r="DG1294">
            <v>0</v>
          </cell>
        </row>
        <row r="1295">
          <cell r="A1295" t="str">
            <v>None</v>
          </cell>
          <cell r="B1295">
            <v>76000</v>
          </cell>
          <cell r="C1295">
            <v>71719.22</v>
          </cell>
          <cell r="D1295">
            <v>71719.22</v>
          </cell>
          <cell r="CZ1295">
            <v>71719.22</v>
          </cell>
          <cell r="DG1295">
            <v>76000</v>
          </cell>
        </row>
        <row r="1296">
          <cell r="A1296" t="str">
            <v>None</v>
          </cell>
          <cell r="B1296">
            <v>0</v>
          </cell>
          <cell r="C1296">
            <v>42099.85</v>
          </cell>
          <cell r="D1296">
            <v>42099.85</v>
          </cell>
          <cell r="CZ1296">
            <v>42100.85</v>
          </cell>
          <cell r="DG1296">
            <v>0</v>
          </cell>
        </row>
        <row r="1297">
          <cell r="A1297" t="str">
            <v>None</v>
          </cell>
          <cell r="B1297">
            <v>0</v>
          </cell>
          <cell r="C1297">
            <v>15998.92</v>
          </cell>
          <cell r="D1297">
            <v>15998.92</v>
          </cell>
          <cell r="CZ1297">
            <v>15998.92</v>
          </cell>
          <cell r="DG1297">
            <v>0</v>
          </cell>
        </row>
        <row r="1298">
          <cell r="A1298" t="str">
            <v>None</v>
          </cell>
          <cell r="B1298">
            <v>1211314</v>
          </cell>
          <cell r="C1298">
            <v>1082589.49</v>
          </cell>
          <cell r="D1298">
            <v>1051858</v>
          </cell>
          <cell r="CZ1298">
            <v>1324212</v>
          </cell>
          <cell r="DG1298">
            <v>1211314</v>
          </cell>
        </row>
        <row r="1299">
          <cell r="A1299" t="str">
            <v>None</v>
          </cell>
          <cell r="B1299">
            <v>0</v>
          </cell>
          <cell r="C1299">
            <v>0</v>
          </cell>
          <cell r="D1299">
            <v>0</v>
          </cell>
          <cell r="CZ1299">
            <v>0</v>
          </cell>
          <cell r="DG1299">
            <v>0</v>
          </cell>
        </row>
        <row r="1300">
          <cell r="A1300" t="str">
            <v>None</v>
          </cell>
          <cell r="B1300">
            <v>28000</v>
          </cell>
          <cell r="C1300">
            <v>24500</v>
          </cell>
          <cell r="D1300">
            <v>24500</v>
          </cell>
          <cell r="CZ1300">
            <v>24500</v>
          </cell>
          <cell r="DG1300">
            <v>28000</v>
          </cell>
        </row>
        <row r="1301">
          <cell r="A1301" t="str">
            <v>None</v>
          </cell>
          <cell r="B1301">
            <v>0</v>
          </cell>
          <cell r="C1301">
            <v>0</v>
          </cell>
          <cell r="D1301">
            <v>34624.910000000003</v>
          </cell>
          <cell r="CZ1301">
            <v>0</v>
          </cell>
          <cell r="DG1301">
            <v>0</v>
          </cell>
        </row>
        <row r="1302">
          <cell r="A1302" t="str">
            <v>None</v>
          </cell>
          <cell r="B1302">
            <v>34500</v>
          </cell>
          <cell r="C1302">
            <v>28500</v>
          </cell>
          <cell r="D1302">
            <v>19850.88</v>
          </cell>
          <cell r="CZ1302">
            <v>30000</v>
          </cell>
          <cell r="DG1302">
            <v>34500</v>
          </cell>
        </row>
        <row r="1303">
          <cell r="A1303" t="str">
            <v>None</v>
          </cell>
          <cell r="B1303">
            <v>49600</v>
          </cell>
          <cell r="C1303">
            <v>0</v>
          </cell>
          <cell r="D1303">
            <v>4930.2</v>
          </cell>
          <cell r="CZ1303">
            <v>43000</v>
          </cell>
          <cell r="DG1303">
            <v>49600</v>
          </cell>
        </row>
        <row r="1304">
          <cell r="A1304" t="str">
            <v>None</v>
          </cell>
          <cell r="B1304">
            <v>0</v>
          </cell>
          <cell r="C1304">
            <v>0</v>
          </cell>
          <cell r="D1304">
            <v>49422.71</v>
          </cell>
          <cell r="CZ1304">
            <v>0</v>
          </cell>
          <cell r="DG1304">
            <v>0</v>
          </cell>
        </row>
        <row r="1305">
          <cell r="A1305" t="str">
            <v>None</v>
          </cell>
          <cell r="B1305">
            <v>0</v>
          </cell>
          <cell r="C1305">
            <v>0</v>
          </cell>
          <cell r="D1305">
            <v>59346.35</v>
          </cell>
          <cell r="CZ1305">
            <v>0</v>
          </cell>
          <cell r="DG1305">
            <v>0</v>
          </cell>
        </row>
        <row r="1306">
          <cell r="A1306" t="str">
            <v>None</v>
          </cell>
          <cell r="B1306">
            <v>85210</v>
          </cell>
          <cell r="C1306">
            <v>1896.03</v>
          </cell>
          <cell r="D1306">
            <v>1872.34</v>
          </cell>
          <cell r="CZ1306">
            <v>1892.34</v>
          </cell>
          <cell r="DG1306">
            <v>85210</v>
          </cell>
        </row>
        <row r="1307">
          <cell r="A1307" t="str">
            <v>None</v>
          </cell>
          <cell r="B1307">
            <v>0</v>
          </cell>
          <cell r="C1307">
            <v>0</v>
          </cell>
          <cell r="D1307">
            <v>0</v>
          </cell>
          <cell r="CZ1307">
            <v>0</v>
          </cell>
          <cell r="DG1307">
            <v>0</v>
          </cell>
        </row>
        <row r="1308">
          <cell r="A1308" t="str">
            <v>None</v>
          </cell>
          <cell r="B1308">
            <v>0</v>
          </cell>
          <cell r="C1308">
            <v>0</v>
          </cell>
          <cell r="D1308">
            <v>0</v>
          </cell>
          <cell r="CZ1308">
            <v>0</v>
          </cell>
          <cell r="DG1308">
            <v>0</v>
          </cell>
        </row>
        <row r="1309">
          <cell r="A1309" t="str">
            <v>None</v>
          </cell>
          <cell r="B1309">
            <v>72976</v>
          </cell>
          <cell r="C1309">
            <v>73099.28</v>
          </cell>
          <cell r="D1309">
            <v>73099.28</v>
          </cell>
          <cell r="CZ1309">
            <v>73098.28</v>
          </cell>
          <cell r="DG1309">
            <v>72976</v>
          </cell>
        </row>
        <row r="1310">
          <cell r="A1310" t="str">
            <v>None</v>
          </cell>
          <cell r="B1310">
            <v>0</v>
          </cell>
          <cell r="C1310">
            <v>34477.699999999997</v>
          </cell>
          <cell r="D1310">
            <v>34477.699999999997</v>
          </cell>
          <cell r="CZ1310">
            <v>34474.699999999997</v>
          </cell>
          <cell r="DG1310">
            <v>0</v>
          </cell>
        </row>
        <row r="1311">
          <cell r="A1311" t="str">
            <v>None</v>
          </cell>
          <cell r="B1311">
            <v>189534</v>
          </cell>
          <cell r="C1311">
            <v>191530.75</v>
          </cell>
          <cell r="D1311">
            <v>191530.75</v>
          </cell>
          <cell r="CZ1311">
            <v>191520.75</v>
          </cell>
          <cell r="DG1311">
            <v>189534</v>
          </cell>
        </row>
        <row r="1312">
          <cell r="A1312" t="str">
            <v>None</v>
          </cell>
          <cell r="B1312">
            <v>84200</v>
          </cell>
          <cell r="C1312">
            <v>85811.61</v>
          </cell>
          <cell r="D1312">
            <v>84765.38</v>
          </cell>
          <cell r="CZ1312">
            <v>85820.38</v>
          </cell>
          <cell r="DG1312">
            <v>84200</v>
          </cell>
        </row>
        <row r="1313">
          <cell r="A1313" t="str">
            <v>None</v>
          </cell>
          <cell r="B1313">
            <v>25000</v>
          </cell>
          <cell r="C1313">
            <v>0</v>
          </cell>
          <cell r="D1313">
            <v>0</v>
          </cell>
          <cell r="CZ1313">
            <v>25000</v>
          </cell>
          <cell r="DG1313">
            <v>25000</v>
          </cell>
        </row>
        <row r="1314">
          <cell r="A1314" t="str">
            <v>None</v>
          </cell>
          <cell r="B1314">
            <v>14794.8</v>
          </cell>
          <cell r="C1314">
            <v>15241.25</v>
          </cell>
          <cell r="D1314">
            <v>15241.25</v>
          </cell>
          <cell r="CZ1314">
            <v>15241.25</v>
          </cell>
          <cell r="DG1314">
            <v>14794.8</v>
          </cell>
        </row>
        <row r="1315">
          <cell r="A1315" t="str">
            <v>None</v>
          </cell>
          <cell r="B1315">
            <v>0</v>
          </cell>
          <cell r="C1315">
            <v>4626653.9400000004</v>
          </cell>
          <cell r="D1315">
            <v>4626653.9400000004</v>
          </cell>
          <cell r="CZ1315">
            <v>4626669.9400000004</v>
          </cell>
          <cell r="DG1315">
            <v>0</v>
          </cell>
        </row>
        <row r="1316">
          <cell r="A1316" t="str">
            <v>None</v>
          </cell>
          <cell r="B1316">
            <v>317400</v>
          </cell>
          <cell r="C1316">
            <v>268863.25</v>
          </cell>
          <cell r="D1316">
            <v>247316.4</v>
          </cell>
          <cell r="CZ1316">
            <v>263666.40000000002</v>
          </cell>
          <cell r="DG1316">
            <v>317400</v>
          </cell>
        </row>
        <row r="1317">
          <cell r="A1317" t="str">
            <v>None</v>
          </cell>
          <cell r="B1317">
            <v>25000</v>
          </cell>
          <cell r="C1317">
            <v>0</v>
          </cell>
          <cell r="D1317">
            <v>0</v>
          </cell>
          <cell r="CZ1317">
            <v>25000</v>
          </cell>
          <cell r="DG1317">
            <v>25000</v>
          </cell>
        </row>
        <row r="1318">
          <cell r="A1318" t="str">
            <v>None</v>
          </cell>
          <cell r="B1318">
            <v>110489.5</v>
          </cell>
          <cell r="C1318">
            <v>109948.36</v>
          </cell>
          <cell r="D1318">
            <v>0</v>
          </cell>
          <cell r="CZ1318">
            <v>114894</v>
          </cell>
          <cell r="DG1318">
            <v>110489.5</v>
          </cell>
        </row>
        <row r="1319">
          <cell r="A1319" t="str">
            <v>None</v>
          </cell>
          <cell r="B1319">
            <v>51008</v>
          </cell>
          <cell r="C1319">
            <v>51189.73</v>
          </cell>
          <cell r="D1319">
            <v>0</v>
          </cell>
          <cell r="CZ1319">
            <v>51847</v>
          </cell>
          <cell r="DG1319">
            <v>51008</v>
          </cell>
        </row>
        <row r="1320">
          <cell r="A1320" t="str">
            <v>None</v>
          </cell>
          <cell r="B1320">
            <v>0</v>
          </cell>
          <cell r="C1320">
            <v>72823.05</v>
          </cell>
          <cell r="D1320">
            <v>72823.05</v>
          </cell>
          <cell r="CZ1320">
            <v>72823.05</v>
          </cell>
          <cell r="DG1320">
            <v>0</v>
          </cell>
        </row>
        <row r="1321">
          <cell r="A1321" t="str">
            <v>None</v>
          </cell>
          <cell r="B1321">
            <v>0</v>
          </cell>
          <cell r="C1321">
            <v>26056.48</v>
          </cell>
          <cell r="D1321">
            <v>26056.48</v>
          </cell>
          <cell r="CZ1321">
            <v>26057.48</v>
          </cell>
          <cell r="DG1321">
            <v>0</v>
          </cell>
        </row>
        <row r="1322">
          <cell r="A1322" t="str">
            <v>None</v>
          </cell>
          <cell r="B1322">
            <v>0</v>
          </cell>
          <cell r="C1322">
            <v>111099.77</v>
          </cell>
          <cell r="D1322">
            <v>111099.77</v>
          </cell>
          <cell r="CZ1322">
            <v>111096.77</v>
          </cell>
          <cell r="DG1322">
            <v>0</v>
          </cell>
        </row>
        <row r="1323">
          <cell r="A1323" t="str">
            <v>None</v>
          </cell>
          <cell r="B1323">
            <v>180444</v>
          </cell>
          <cell r="C1323">
            <v>212077.89</v>
          </cell>
          <cell r="D1323">
            <v>211413.16</v>
          </cell>
          <cell r="CZ1323">
            <v>212077.16</v>
          </cell>
          <cell r="DG1323">
            <v>180444</v>
          </cell>
        </row>
        <row r="1324">
          <cell r="A1324" t="str">
            <v>None</v>
          </cell>
          <cell r="B1324">
            <v>18000</v>
          </cell>
          <cell r="C1324">
            <v>36.6</v>
          </cell>
          <cell r="D1324">
            <v>35.72</v>
          </cell>
          <cell r="CZ1324">
            <v>36.72</v>
          </cell>
          <cell r="DG1324">
            <v>18000</v>
          </cell>
        </row>
        <row r="1325">
          <cell r="A1325" t="str">
            <v>None</v>
          </cell>
          <cell r="B1325">
            <v>124200</v>
          </cell>
          <cell r="C1325">
            <v>115749.62</v>
          </cell>
          <cell r="D1325">
            <v>115749.62</v>
          </cell>
          <cell r="CZ1325">
            <v>115749.62</v>
          </cell>
          <cell r="DG1325">
            <v>124200</v>
          </cell>
        </row>
        <row r="1326">
          <cell r="A1326" t="str">
            <v>None</v>
          </cell>
          <cell r="B1326">
            <v>16100</v>
          </cell>
          <cell r="C1326">
            <v>0</v>
          </cell>
          <cell r="D1326">
            <v>0</v>
          </cell>
          <cell r="CZ1326">
            <v>15577</v>
          </cell>
          <cell r="DG1326">
            <v>16100</v>
          </cell>
        </row>
        <row r="1327">
          <cell r="A1327" t="str">
            <v>None</v>
          </cell>
          <cell r="B1327">
            <v>119785</v>
          </cell>
          <cell r="C1327">
            <v>101363.46</v>
          </cell>
          <cell r="D1327">
            <v>84443.13</v>
          </cell>
          <cell r="CZ1327">
            <v>100554.13</v>
          </cell>
          <cell r="DG1327">
            <v>119785</v>
          </cell>
        </row>
        <row r="1328">
          <cell r="A1328" t="str">
            <v>None</v>
          </cell>
          <cell r="B1328">
            <v>645077</v>
          </cell>
          <cell r="C1328">
            <v>68252.05</v>
          </cell>
          <cell r="D1328">
            <v>36257.620000000003</v>
          </cell>
          <cell r="CZ1328">
            <v>652557.62</v>
          </cell>
          <cell r="DG1328">
            <v>645077</v>
          </cell>
        </row>
        <row r="1329">
          <cell r="A1329" t="str">
            <v>None</v>
          </cell>
          <cell r="B1329">
            <v>202829</v>
          </cell>
          <cell r="C1329">
            <v>0</v>
          </cell>
          <cell r="D1329">
            <v>0</v>
          </cell>
          <cell r="CZ1329">
            <v>201226</v>
          </cell>
          <cell r="DG1329">
            <v>202829</v>
          </cell>
        </row>
        <row r="1330">
          <cell r="A1330" t="str">
            <v>None</v>
          </cell>
          <cell r="B1330">
            <v>0</v>
          </cell>
          <cell r="C1330">
            <v>0</v>
          </cell>
          <cell r="D1330">
            <v>0</v>
          </cell>
          <cell r="CZ1330">
            <v>0</v>
          </cell>
          <cell r="DG1330">
            <v>0</v>
          </cell>
        </row>
        <row r="1331">
          <cell r="A1331" t="str">
            <v>None</v>
          </cell>
          <cell r="B1331">
            <v>975000</v>
          </cell>
          <cell r="C1331">
            <v>980529.14999999991</v>
          </cell>
          <cell r="D1331">
            <v>978455.71</v>
          </cell>
          <cell r="CZ1331">
            <v>984342.71</v>
          </cell>
          <cell r="DG1331">
            <v>975000</v>
          </cell>
        </row>
        <row r="1332">
          <cell r="A1332" t="str">
            <v>None</v>
          </cell>
          <cell r="B1332">
            <v>0</v>
          </cell>
          <cell r="C1332">
            <v>0</v>
          </cell>
          <cell r="D1332">
            <v>0</v>
          </cell>
          <cell r="CZ1332">
            <v>1</v>
          </cell>
          <cell r="DG1332">
            <v>0</v>
          </cell>
        </row>
        <row r="1333">
          <cell r="A1333" t="str">
            <v>None</v>
          </cell>
          <cell r="B1333">
            <v>0</v>
          </cell>
          <cell r="C1333">
            <v>23500.35</v>
          </cell>
          <cell r="D1333">
            <v>23500.35</v>
          </cell>
          <cell r="CZ1333">
            <v>23499.35</v>
          </cell>
          <cell r="DG1333">
            <v>0</v>
          </cell>
        </row>
        <row r="1334">
          <cell r="A1334" t="str">
            <v>None</v>
          </cell>
          <cell r="B1334">
            <v>25000</v>
          </cell>
          <cell r="C1334">
            <v>22626.76</v>
          </cell>
          <cell r="D1334">
            <v>22626.76</v>
          </cell>
          <cell r="CZ1334">
            <v>22627.759999999998</v>
          </cell>
          <cell r="DG1334">
            <v>25000</v>
          </cell>
        </row>
        <row r="1335">
          <cell r="A1335" t="str">
            <v>None</v>
          </cell>
          <cell r="B1335">
            <v>483256</v>
          </cell>
          <cell r="C1335">
            <v>495481.06</v>
          </cell>
          <cell r="D1335">
            <v>495481.06</v>
          </cell>
          <cell r="CZ1335">
            <v>495462.06</v>
          </cell>
          <cell r="DG1335">
            <v>483256</v>
          </cell>
        </row>
        <row r="1336">
          <cell r="A1336" t="str">
            <v>None</v>
          </cell>
          <cell r="B1336">
            <v>221813</v>
          </cell>
          <cell r="C1336">
            <v>223813.42</v>
          </cell>
          <cell r="D1336">
            <v>223813.42</v>
          </cell>
          <cell r="CZ1336">
            <v>223818.42</v>
          </cell>
          <cell r="DG1336">
            <v>221813</v>
          </cell>
        </row>
        <row r="1337">
          <cell r="A1337" t="str">
            <v>None</v>
          </cell>
          <cell r="B1337">
            <v>166000</v>
          </cell>
          <cell r="C1337">
            <v>166949.29999999999</v>
          </cell>
          <cell r="D1337">
            <v>166949.29999999999</v>
          </cell>
          <cell r="CZ1337">
            <v>166952.29999999999</v>
          </cell>
          <cell r="DG1337">
            <v>166000</v>
          </cell>
        </row>
        <row r="1338">
          <cell r="A1338" t="str">
            <v>None</v>
          </cell>
          <cell r="B1338">
            <v>77900</v>
          </cell>
          <cell r="C1338">
            <v>76806.55</v>
          </cell>
          <cell r="D1338">
            <v>76806.55</v>
          </cell>
          <cell r="CZ1338">
            <v>76802.55</v>
          </cell>
          <cell r="DG1338">
            <v>77900</v>
          </cell>
        </row>
        <row r="1339">
          <cell r="A1339" t="str">
            <v>None</v>
          </cell>
          <cell r="B1339">
            <v>0</v>
          </cell>
          <cell r="C1339">
            <v>0</v>
          </cell>
          <cell r="D1339">
            <v>0</v>
          </cell>
          <cell r="CZ1339">
            <v>0</v>
          </cell>
          <cell r="DG1339">
            <v>0</v>
          </cell>
        </row>
        <row r="1340">
          <cell r="A1340" t="str">
            <v>None</v>
          </cell>
          <cell r="B1340">
            <v>11500</v>
          </cell>
          <cell r="C1340">
            <v>11281.64</v>
          </cell>
          <cell r="D1340">
            <v>11281.64</v>
          </cell>
          <cell r="CZ1340">
            <v>11281.64</v>
          </cell>
          <cell r="DG1340">
            <v>11500</v>
          </cell>
        </row>
        <row r="1341">
          <cell r="A1341" t="str">
            <v>None</v>
          </cell>
          <cell r="B1341">
            <v>32000</v>
          </cell>
          <cell r="C1341">
            <v>33843.25</v>
          </cell>
          <cell r="D1341">
            <v>33843.25</v>
          </cell>
          <cell r="CZ1341">
            <v>33843.25</v>
          </cell>
          <cell r="DG1341">
            <v>32000</v>
          </cell>
        </row>
        <row r="1342">
          <cell r="A1342" t="str">
            <v>None</v>
          </cell>
          <cell r="B1342">
            <v>106000</v>
          </cell>
          <cell r="C1342">
            <v>91038.080000000002</v>
          </cell>
          <cell r="D1342">
            <v>91038.080000000002</v>
          </cell>
          <cell r="CZ1342">
            <v>91038.080000000002</v>
          </cell>
          <cell r="DG1342">
            <v>106000</v>
          </cell>
        </row>
        <row r="1343">
          <cell r="A1343" t="str">
            <v>None</v>
          </cell>
          <cell r="B1343">
            <v>0</v>
          </cell>
          <cell r="C1343">
            <v>0</v>
          </cell>
          <cell r="D1343">
            <v>0</v>
          </cell>
          <cell r="CZ1343">
            <v>0</v>
          </cell>
          <cell r="DG1343">
            <v>0</v>
          </cell>
        </row>
        <row r="1344">
          <cell r="A1344" t="str">
            <v>None</v>
          </cell>
          <cell r="B1344">
            <v>0</v>
          </cell>
          <cell r="C1344">
            <v>0</v>
          </cell>
          <cell r="D1344">
            <v>0</v>
          </cell>
          <cell r="CZ1344">
            <v>0</v>
          </cell>
          <cell r="DG1344">
            <v>0</v>
          </cell>
        </row>
        <row r="1345">
          <cell r="A1345" t="str">
            <v>None</v>
          </cell>
          <cell r="B1345">
            <v>0</v>
          </cell>
          <cell r="C1345">
            <v>0</v>
          </cell>
          <cell r="D1345">
            <v>20369.240000000002</v>
          </cell>
          <cell r="CZ1345">
            <v>20705.240000000002</v>
          </cell>
          <cell r="DG1345">
            <v>0</v>
          </cell>
        </row>
        <row r="1346">
          <cell r="A1346" t="str">
            <v>None</v>
          </cell>
          <cell r="B1346">
            <v>336000</v>
          </cell>
          <cell r="C1346">
            <v>254.63</v>
          </cell>
          <cell r="D1346">
            <v>0</v>
          </cell>
          <cell r="CZ1346">
            <v>289587</v>
          </cell>
          <cell r="DG1346">
            <v>336000</v>
          </cell>
        </row>
        <row r="1347">
          <cell r="A1347" t="str">
            <v>None</v>
          </cell>
          <cell r="B1347">
            <v>0</v>
          </cell>
          <cell r="C1347">
            <v>233520.83</v>
          </cell>
          <cell r="D1347">
            <v>232273.3</v>
          </cell>
          <cell r="CZ1347">
            <v>233526.3</v>
          </cell>
          <cell r="DG1347">
            <v>0</v>
          </cell>
        </row>
        <row r="1348">
          <cell r="A1348" t="str">
            <v>None</v>
          </cell>
          <cell r="B1348">
            <v>10000</v>
          </cell>
          <cell r="C1348">
            <v>7098.58</v>
          </cell>
          <cell r="D1348">
            <v>7098.58</v>
          </cell>
          <cell r="CZ1348">
            <v>7098.58</v>
          </cell>
          <cell r="DG1348">
            <v>10000</v>
          </cell>
        </row>
        <row r="1349">
          <cell r="A1349" t="str">
            <v>None</v>
          </cell>
          <cell r="B1349">
            <v>0</v>
          </cell>
          <cell r="C1349">
            <v>85371.18</v>
          </cell>
          <cell r="D1349">
            <v>85371.18</v>
          </cell>
          <cell r="CZ1349">
            <v>85367.18</v>
          </cell>
          <cell r="DG1349">
            <v>0</v>
          </cell>
        </row>
        <row r="1350">
          <cell r="A1350" t="str">
            <v>None</v>
          </cell>
          <cell r="B1350">
            <v>0</v>
          </cell>
          <cell r="C1350">
            <v>18263.2</v>
          </cell>
          <cell r="D1350">
            <v>18263.2</v>
          </cell>
          <cell r="CZ1350">
            <v>18263.2</v>
          </cell>
          <cell r="DG1350">
            <v>0</v>
          </cell>
        </row>
        <row r="1351">
          <cell r="A1351" t="str">
            <v>None</v>
          </cell>
          <cell r="B1351">
            <v>380000</v>
          </cell>
          <cell r="C1351">
            <v>73790.819999999992</v>
          </cell>
          <cell r="D1351">
            <v>282597.5</v>
          </cell>
          <cell r="CZ1351">
            <v>384668.44</v>
          </cell>
          <cell r="DG1351">
            <v>380000</v>
          </cell>
        </row>
        <row r="1352">
          <cell r="A1352" t="str">
            <v>None</v>
          </cell>
          <cell r="B1352">
            <v>25000</v>
          </cell>
          <cell r="C1352">
            <v>0</v>
          </cell>
          <cell r="D1352">
            <v>0</v>
          </cell>
          <cell r="CZ1352">
            <v>25000</v>
          </cell>
          <cell r="DG1352">
            <v>25000</v>
          </cell>
        </row>
        <row r="1353">
          <cell r="A1353" t="str">
            <v>None</v>
          </cell>
          <cell r="B1353">
            <v>0</v>
          </cell>
          <cell r="C1353">
            <v>0</v>
          </cell>
          <cell r="D1353">
            <v>3405.16</v>
          </cell>
          <cell r="CZ1353">
            <v>0</v>
          </cell>
          <cell r="DG1353">
            <v>0</v>
          </cell>
        </row>
        <row r="1354">
          <cell r="A1354" t="str">
            <v>None</v>
          </cell>
          <cell r="B1354">
            <v>0</v>
          </cell>
          <cell r="C1354">
            <v>205149.65</v>
          </cell>
          <cell r="D1354">
            <v>200054.37</v>
          </cell>
          <cell r="CZ1354">
            <v>203857.37</v>
          </cell>
          <cell r="DG1354">
            <v>0</v>
          </cell>
        </row>
        <row r="1355">
          <cell r="A1355" t="str">
            <v>None</v>
          </cell>
          <cell r="B1355">
            <v>10073630</v>
          </cell>
          <cell r="C1355">
            <v>10040880.99</v>
          </cell>
          <cell r="D1355">
            <v>10040880.99</v>
          </cell>
          <cell r="CZ1355">
            <v>10040973.99</v>
          </cell>
          <cell r="DG1355">
            <v>10073630</v>
          </cell>
        </row>
        <row r="1356">
          <cell r="A1356" t="str">
            <v>None</v>
          </cell>
          <cell r="B1356">
            <v>230809</v>
          </cell>
          <cell r="C1356">
            <v>270991.59000000003</v>
          </cell>
          <cell r="D1356">
            <v>270991.59000000003</v>
          </cell>
          <cell r="CZ1356">
            <v>270987.59000000003</v>
          </cell>
          <cell r="DG1356">
            <v>230809</v>
          </cell>
        </row>
        <row r="1357">
          <cell r="A1357" t="str">
            <v>None</v>
          </cell>
          <cell r="B1357">
            <v>0</v>
          </cell>
          <cell r="C1357">
            <v>0</v>
          </cell>
          <cell r="D1357">
            <v>0</v>
          </cell>
          <cell r="CZ1357">
            <v>0</v>
          </cell>
          <cell r="DG1357">
            <v>0</v>
          </cell>
        </row>
        <row r="1358">
          <cell r="A1358" t="str">
            <v>None</v>
          </cell>
          <cell r="B1358">
            <v>6550000</v>
          </cell>
          <cell r="C1358">
            <v>5193050.24</v>
          </cell>
          <cell r="D1358">
            <v>5555882.4900000002</v>
          </cell>
          <cell r="CZ1358">
            <v>5204397.49</v>
          </cell>
          <cell r="DG1358">
            <v>6550000</v>
          </cell>
        </row>
        <row r="1359">
          <cell r="A1359" t="str">
            <v>None</v>
          </cell>
          <cell r="B1359">
            <v>106275</v>
          </cell>
          <cell r="C1359">
            <v>86743.66</v>
          </cell>
          <cell r="D1359">
            <v>86743.66</v>
          </cell>
          <cell r="CZ1359">
            <v>86743.66</v>
          </cell>
          <cell r="DG1359">
            <v>106275</v>
          </cell>
        </row>
        <row r="1360">
          <cell r="A1360" t="str">
            <v>None</v>
          </cell>
          <cell r="B1360">
            <v>41149</v>
          </cell>
          <cell r="C1360">
            <v>40200</v>
          </cell>
          <cell r="D1360">
            <v>40200</v>
          </cell>
          <cell r="CZ1360">
            <v>40200</v>
          </cell>
          <cell r="DG1360">
            <v>41149</v>
          </cell>
        </row>
        <row r="1361">
          <cell r="A1361" t="str">
            <v>None</v>
          </cell>
          <cell r="B1361">
            <v>28750</v>
          </cell>
          <cell r="C1361">
            <v>13453.41</v>
          </cell>
          <cell r="D1361">
            <v>13119.44</v>
          </cell>
          <cell r="CZ1361">
            <v>24529.439999999999</v>
          </cell>
          <cell r="DG1361">
            <v>28750</v>
          </cell>
        </row>
        <row r="1362">
          <cell r="A1362" t="str">
            <v>None</v>
          </cell>
          <cell r="B1362">
            <v>28750</v>
          </cell>
          <cell r="C1362">
            <v>12943.81</v>
          </cell>
          <cell r="D1362">
            <v>12622.48</v>
          </cell>
          <cell r="CZ1362">
            <v>23994.48</v>
          </cell>
          <cell r="DG1362">
            <v>28750</v>
          </cell>
        </row>
        <row r="1363">
          <cell r="A1363" t="str">
            <v>None</v>
          </cell>
          <cell r="B1363">
            <v>28750</v>
          </cell>
          <cell r="C1363">
            <v>21512.32</v>
          </cell>
          <cell r="D1363">
            <v>21512.32</v>
          </cell>
          <cell r="CZ1363">
            <v>21503.32</v>
          </cell>
          <cell r="DG1363">
            <v>28750</v>
          </cell>
        </row>
        <row r="1364">
          <cell r="A1364" t="str">
            <v>None</v>
          </cell>
          <cell r="B1364">
            <v>28750</v>
          </cell>
          <cell r="C1364">
            <v>12738.699999999999</v>
          </cell>
          <cell r="D1364">
            <v>12422.55</v>
          </cell>
          <cell r="CZ1364">
            <v>23780.55</v>
          </cell>
          <cell r="DG1364">
            <v>28750</v>
          </cell>
        </row>
        <row r="1365">
          <cell r="A1365" t="str">
            <v>None</v>
          </cell>
          <cell r="B1365">
            <v>28750</v>
          </cell>
          <cell r="C1365">
            <v>21078.74</v>
          </cell>
          <cell r="D1365">
            <v>21078.74</v>
          </cell>
          <cell r="CZ1365">
            <v>21077.74</v>
          </cell>
          <cell r="DG1365">
            <v>28750</v>
          </cell>
        </row>
        <row r="1366">
          <cell r="A1366" t="str">
            <v>None</v>
          </cell>
          <cell r="B1366">
            <v>28750</v>
          </cell>
          <cell r="C1366">
            <v>21401.86</v>
          </cell>
          <cell r="D1366">
            <v>21401.86</v>
          </cell>
          <cell r="CZ1366">
            <v>21399.86</v>
          </cell>
          <cell r="DG1366">
            <v>28750</v>
          </cell>
        </row>
        <row r="1367">
          <cell r="A1367" t="str">
            <v>None</v>
          </cell>
          <cell r="B1367">
            <v>0</v>
          </cell>
          <cell r="C1367">
            <v>0</v>
          </cell>
          <cell r="D1367">
            <v>0</v>
          </cell>
          <cell r="CZ1367">
            <v>0</v>
          </cell>
          <cell r="DG1367">
            <v>0</v>
          </cell>
        </row>
        <row r="1368">
          <cell r="A1368" t="str">
            <v>None</v>
          </cell>
          <cell r="B1368">
            <v>0</v>
          </cell>
          <cell r="C1368">
            <v>0</v>
          </cell>
          <cell r="D1368">
            <v>0</v>
          </cell>
          <cell r="CZ1368">
            <v>0</v>
          </cell>
          <cell r="DG1368">
            <v>0</v>
          </cell>
        </row>
        <row r="1369">
          <cell r="A1369" t="str">
            <v>None</v>
          </cell>
          <cell r="B1369">
            <v>321527</v>
          </cell>
          <cell r="C1369">
            <v>145652.92000000001</v>
          </cell>
          <cell r="D1369">
            <v>212667.94</v>
          </cell>
          <cell r="CZ1369">
            <v>247204.03</v>
          </cell>
          <cell r="DG1369">
            <v>321527</v>
          </cell>
        </row>
        <row r="1370">
          <cell r="A1370" t="str">
            <v>None</v>
          </cell>
          <cell r="B1370">
            <v>0</v>
          </cell>
          <cell r="C1370">
            <v>0</v>
          </cell>
          <cell r="D1370">
            <v>0</v>
          </cell>
          <cell r="CZ1370">
            <v>0</v>
          </cell>
          <cell r="DG1370">
            <v>0</v>
          </cell>
        </row>
        <row r="1371">
          <cell r="A1371" t="str">
            <v>None</v>
          </cell>
          <cell r="B1371">
            <v>20000</v>
          </cell>
          <cell r="C1371">
            <v>13540.49</v>
          </cell>
          <cell r="D1371">
            <v>0</v>
          </cell>
          <cell r="CZ1371">
            <v>13456</v>
          </cell>
          <cell r="DG1371">
            <v>20000</v>
          </cell>
        </row>
        <row r="1372">
          <cell r="A1372" t="str">
            <v>None</v>
          </cell>
          <cell r="B1372">
            <v>16100</v>
          </cell>
          <cell r="C1372">
            <v>14508.01</v>
          </cell>
          <cell r="D1372">
            <v>14508.01</v>
          </cell>
          <cell r="CZ1372">
            <v>14509.01</v>
          </cell>
          <cell r="DG1372">
            <v>16100</v>
          </cell>
        </row>
        <row r="1373">
          <cell r="A1373" t="str">
            <v>None</v>
          </cell>
          <cell r="B1373">
            <v>56595</v>
          </cell>
          <cell r="C1373">
            <v>0</v>
          </cell>
          <cell r="D1373">
            <v>0</v>
          </cell>
          <cell r="CZ1373">
            <v>0</v>
          </cell>
          <cell r="DG1373">
            <v>56595</v>
          </cell>
        </row>
        <row r="1374">
          <cell r="A1374" t="str">
            <v>None</v>
          </cell>
          <cell r="B1374">
            <v>25000</v>
          </cell>
          <cell r="C1374">
            <v>14480.72</v>
          </cell>
          <cell r="D1374">
            <v>20094.919999999998</v>
          </cell>
          <cell r="CZ1374">
            <v>14665</v>
          </cell>
          <cell r="DG1374">
            <v>25000</v>
          </cell>
        </row>
        <row r="1375">
          <cell r="A1375" t="str">
            <v>None</v>
          </cell>
          <cell r="B1375">
            <v>168646</v>
          </cell>
          <cell r="C1375">
            <v>243127.94</v>
          </cell>
          <cell r="D1375">
            <v>243127.94</v>
          </cell>
          <cell r="CZ1375">
            <v>243127.94</v>
          </cell>
          <cell r="DG1375">
            <v>168646</v>
          </cell>
        </row>
        <row r="1376">
          <cell r="A1376" t="str">
            <v>None</v>
          </cell>
          <cell r="B1376">
            <v>0</v>
          </cell>
          <cell r="C1376">
            <v>0</v>
          </cell>
          <cell r="D1376">
            <v>0</v>
          </cell>
          <cell r="CZ1376">
            <v>0</v>
          </cell>
          <cell r="DG1376">
            <v>0</v>
          </cell>
        </row>
        <row r="1377">
          <cell r="A1377" t="str">
            <v>None</v>
          </cell>
          <cell r="B1377">
            <v>0</v>
          </cell>
          <cell r="C1377">
            <v>0</v>
          </cell>
          <cell r="D1377">
            <v>0</v>
          </cell>
          <cell r="CZ1377">
            <v>0</v>
          </cell>
          <cell r="DG1377">
            <v>0</v>
          </cell>
        </row>
        <row r="1378">
          <cell r="A1378" t="str">
            <v>None</v>
          </cell>
          <cell r="B1378">
            <v>142723.20000000001</v>
          </cell>
          <cell r="C1378">
            <v>30708.49</v>
          </cell>
          <cell r="D1378">
            <v>108796.53</v>
          </cell>
          <cell r="CZ1378">
            <v>123554</v>
          </cell>
          <cell r="DG1378">
            <v>142723.20000000001</v>
          </cell>
        </row>
        <row r="1379">
          <cell r="A1379" t="str">
            <v>None</v>
          </cell>
          <cell r="B1379">
            <v>6553937</v>
          </cell>
          <cell r="C1379">
            <v>400429.66000000003</v>
          </cell>
          <cell r="D1379">
            <v>524138.35000000003</v>
          </cell>
          <cell r="CZ1379">
            <v>5274030.2699999996</v>
          </cell>
          <cell r="DG1379">
            <v>6553937</v>
          </cell>
        </row>
        <row r="1380">
          <cell r="A1380" t="str">
            <v>None</v>
          </cell>
          <cell r="B1380">
            <v>1113260</v>
          </cell>
          <cell r="C1380">
            <v>36414.369999999995</v>
          </cell>
          <cell r="D1380">
            <v>9071.34</v>
          </cell>
          <cell r="CZ1380">
            <v>467593.34</v>
          </cell>
          <cell r="DG1380">
            <v>1113260</v>
          </cell>
        </row>
        <row r="1381">
          <cell r="A1381" t="str">
            <v>None</v>
          </cell>
          <cell r="B1381">
            <v>443940</v>
          </cell>
          <cell r="C1381">
            <v>0</v>
          </cell>
          <cell r="D1381">
            <v>0</v>
          </cell>
          <cell r="CZ1381">
            <v>1</v>
          </cell>
          <cell r="DG1381">
            <v>443940</v>
          </cell>
        </row>
        <row r="1382">
          <cell r="A1382" t="str">
            <v>None</v>
          </cell>
          <cell r="B1382">
            <v>43047</v>
          </cell>
          <cell r="C1382">
            <v>0</v>
          </cell>
          <cell r="D1382">
            <v>0</v>
          </cell>
          <cell r="CZ1382">
            <v>42000</v>
          </cell>
          <cell r="DG1382">
            <v>43047</v>
          </cell>
        </row>
        <row r="1383">
          <cell r="A1383" t="str">
            <v>None</v>
          </cell>
          <cell r="B1383">
            <v>18888</v>
          </cell>
          <cell r="C1383">
            <v>3991.43</v>
          </cell>
          <cell r="D1383">
            <v>16620.16</v>
          </cell>
          <cell r="CZ1383">
            <v>15969</v>
          </cell>
          <cell r="DG1383">
            <v>18888</v>
          </cell>
        </row>
        <row r="1384">
          <cell r="A1384" t="str">
            <v>None</v>
          </cell>
          <cell r="B1384">
            <v>148019</v>
          </cell>
          <cell r="C1384">
            <v>0</v>
          </cell>
          <cell r="D1384">
            <v>0</v>
          </cell>
          <cell r="CZ1384">
            <v>133856</v>
          </cell>
          <cell r="DG1384">
            <v>148019</v>
          </cell>
        </row>
        <row r="1385">
          <cell r="A1385" t="str">
            <v>None</v>
          </cell>
          <cell r="B1385">
            <v>0</v>
          </cell>
          <cell r="C1385">
            <v>0</v>
          </cell>
          <cell r="D1385">
            <v>17373.68</v>
          </cell>
          <cell r="CZ1385">
            <v>0</v>
          </cell>
          <cell r="DG1385">
            <v>0</v>
          </cell>
        </row>
        <row r="1386">
          <cell r="A1386" t="str">
            <v>None</v>
          </cell>
          <cell r="B1386">
            <v>0</v>
          </cell>
          <cell r="C1386">
            <v>0</v>
          </cell>
          <cell r="D1386">
            <v>0</v>
          </cell>
          <cell r="CZ1386">
            <v>0</v>
          </cell>
          <cell r="DG1386">
            <v>0</v>
          </cell>
        </row>
        <row r="1387">
          <cell r="A1387" t="str">
            <v>None</v>
          </cell>
          <cell r="B1387">
            <v>0</v>
          </cell>
          <cell r="C1387">
            <v>59335.76</v>
          </cell>
          <cell r="D1387">
            <v>59335.76</v>
          </cell>
          <cell r="CZ1387">
            <v>59335.76</v>
          </cell>
          <cell r="DG1387">
            <v>0</v>
          </cell>
        </row>
        <row r="1388">
          <cell r="A1388" t="str">
            <v>None</v>
          </cell>
          <cell r="B1388">
            <v>34400</v>
          </cell>
          <cell r="C1388">
            <v>40303.9</v>
          </cell>
          <cell r="D1388">
            <v>40303.9</v>
          </cell>
          <cell r="CZ1388">
            <v>40306.9</v>
          </cell>
          <cell r="DG1388">
            <v>34400</v>
          </cell>
        </row>
        <row r="1389">
          <cell r="A1389" t="str">
            <v>None</v>
          </cell>
          <cell r="B1389">
            <v>0</v>
          </cell>
          <cell r="C1389">
            <v>35188.43</v>
          </cell>
          <cell r="D1389">
            <v>35188.43</v>
          </cell>
          <cell r="CZ1389">
            <v>35194.43</v>
          </cell>
          <cell r="DG1389">
            <v>0</v>
          </cell>
        </row>
        <row r="1390">
          <cell r="A1390" t="str">
            <v>None</v>
          </cell>
          <cell r="B1390">
            <v>31500</v>
          </cell>
          <cell r="C1390">
            <v>31035.49</v>
          </cell>
          <cell r="D1390">
            <v>31035.49</v>
          </cell>
          <cell r="CZ1390">
            <v>31030.49</v>
          </cell>
          <cell r="DG1390">
            <v>31500</v>
          </cell>
        </row>
        <row r="1391">
          <cell r="A1391" t="str">
            <v>None</v>
          </cell>
          <cell r="B1391">
            <v>0</v>
          </cell>
          <cell r="C1391">
            <v>165979.48000000001</v>
          </cell>
          <cell r="D1391">
            <v>165979.48000000001</v>
          </cell>
          <cell r="CZ1391">
            <v>165966.48000000001</v>
          </cell>
          <cell r="DG1391">
            <v>0</v>
          </cell>
        </row>
        <row r="1392">
          <cell r="A1392" t="str">
            <v>None</v>
          </cell>
          <cell r="B1392">
            <v>0</v>
          </cell>
          <cell r="C1392">
            <v>0</v>
          </cell>
          <cell r="D1392">
            <v>0</v>
          </cell>
          <cell r="CZ1392">
            <v>0</v>
          </cell>
          <cell r="DG1392">
            <v>0</v>
          </cell>
        </row>
        <row r="1393">
          <cell r="A1393" t="str">
            <v>None</v>
          </cell>
          <cell r="B1393">
            <v>0</v>
          </cell>
          <cell r="C1393">
            <v>0</v>
          </cell>
          <cell r="D1393">
            <v>0</v>
          </cell>
          <cell r="CZ1393">
            <v>0</v>
          </cell>
          <cell r="DG1393">
            <v>0</v>
          </cell>
        </row>
        <row r="1394">
          <cell r="A1394" t="str">
            <v>None</v>
          </cell>
          <cell r="B1394">
            <v>0</v>
          </cell>
          <cell r="C1394">
            <v>5103.55</v>
          </cell>
          <cell r="D1394">
            <v>5103.55</v>
          </cell>
          <cell r="CZ1394">
            <v>5103.55</v>
          </cell>
          <cell r="DG1394">
            <v>0</v>
          </cell>
        </row>
        <row r="1395">
          <cell r="A1395" t="str">
            <v>None</v>
          </cell>
          <cell r="B1395">
            <v>0</v>
          </cell>
          <cell r="C1395">
            <v>4377.75</v>
          </cell>
          <cell r="D1395">
            <v>4377.75</v>
          </cell>
          <cell r="CZ1395">
            <v>4375.75</v>
          </cell>
          <cell r="DG1395">
            <v>0</v>
          </cell>
        </row>
        <row r="1396">
          <cell r="A1396" t="str">
            <v>None</v>
          </cell>
          <cell r="B1396">
            <v>0</v>
          </cell>
          <cell r="C1396">
            <v>4527.3500000000004</v>
          </cell>
          <cell r="D1396">
            <v>4527.3500000000004</v>
          </cell>
          <cell r="CZ1396">
            <v>4527.3500000000004</v>
          </cell>
          <cell r="DG1396">
            <v>0</v>
          </cell>
        </row>
        <row r="1397">
          <cell r="A1397" t="str">
            <v>None</v>
          </cell>
          <cell r="B1397">
            <v>1400000</v>
          </cell>
          <cell r="C1397">
            <v>1684630.94</v>
          </cell>
          <cell r="D1397">
            <v>1684630.94</v>
          </cell>
          <cell r="CZ1397">
            <v>1684618.94</v>
          </cell>
          <cell r="DG1397">
            <v>1400000</v>
          </cell>
        </row>
        <row r="1398">
          <cell r="A1398" t="str">
            <v>None</v>
          </cell>
          <cell r="B1398">
            <v>0</v>
          </cell>
          <cell r="C1398">
            <v>0</v>
          </cell>
          <cell r="D1398">
            <v>0</v>
          </cell>
          <cell r="CZ1398">
            <v>0</v>
          </cell>
          <cell r="DG1398">
            <v>0</v>
          </cell>
        </row>
        <row r="1399">
          <cell r="A1399" t="str">
            <v>None</v>
          </cell>
          <cell r="B1399">
            <v>0</v>
          </cell>
          <cell r="C1399">
            <v>191076.39</v>
          </cell>
          <cell r="D1399">
            <v>191076.39</v>
          </cell>
          <cell r="CZ1399">
            <v>191076.39</v>
          </cell>
          <cell r="DG1399">
            <v>0</v>
          </cell>
        </row>
        <row r="1400">
          <cell r="A1400" t="str">
            <v>None</v>
          </cell>
          <cell r="B1400">
            <v>0</v>
          </cell>
          <cell r="C1400">
            <v>4527.3500000000004</v>
          </cell>
          <cell r="D1400">
            <v>4527.3500000000004</v>
          </cell>
          <cell r="CZ1400">
            <v>4527.3500000000004</v>
          </cell>
          <cell r="DG1400">
            <v>0</v>
          </cell>
        </row>
        <row r="1401">
          <cell r="A1401" t="str">
            <v>None</v>
          </cell>
          <cell r="B1401">
            <v>0</v>
          </cell>
          <cell r="C1401">
            <v>0</v>
          </cell>
          <cell r="D1401">
            <v>0</v>
          </cell>
          <cell r="CZ1401">
            <v>0</v>
          </cell>
          <cell r="DG1401">
            <v>0</v>
          </cell>
        </row>
        <row r="1402">
          <cell r="A1402" t="str">
            <v>None</v>
          </cell>
          <cell r="B1402">
            <v>0</v>
          </cell>
          <cell r="C1402">
            <v>53788.77</v>
          </cell>
          <cell r="D1402">
            <v>53788.77</v>
          </cell>
          <cell r="CZ1402">
            <v>53790.77</v>
          </cell>
          <cell r="DG1402">
            <v>0</v>
          </cell>
        </row>
        <row r="1403">
          <cell r="A1403" t="str">
            <v>None</v>
          </cell>
          <cell r="B1403">
            <v>0</v>
          </cell>
          <cell r="C1403">
            <v>68159.92</v>
          </cell>
          <cell r="D1403">
            <v>68159.92</v>
          </cell>
          <cell r="CZ1403">
            <v>68160.92</v>
          </cell>
          <cell r="DG1403">
            <v>0</v>
          </cell>
        </row>
        <row r="1404">
          <cell r="A1404" t="str">
            <v>None</v>
          </cell>
          <cell r="B1404">
            <v>82000</v>
          </cell>
          <cell r="C1404">
            <v>77878.44</v>
          </cell>
          <cell r="D1404">
            <v>77878.44</v>
          </cell>
          <cell r="CZ1404">
            <v>77878.44</v>
          </cell>
          <cell r="DG1404">
            <v>82000</v>
          </cell>
        </row>
        <row r="1405">
          <cell r="A1405" t="str">
            <v>None</v>
          </cell>
          <cell r="B1405">
            <v>0</v>
          </cell>
          <cell r="C1405">
            <v>102979.73</v>
          </cell>
          <cell r="D1405">
            <v>102979.73</v>
          </cell>
          <cell r="CZ1405">
            <v>102979.73</v>
          </cell>
          <cell r="DG1405">
            <v>0</v>
          </cell>
        </row>
        <row r="1406">
          <cell r="A1406" t="str">
            <v>None</v>
          </cell>
          <cell r="B1406">
            <v>989391</v>
          </cell>
          <cell r="C1406">
            <v>1018157.1</v>
          </cell>
          <cell r="D1406">
            <v>1018157.1</v>
          </cell>
          <cell r="CZ1406">
            <v>1018162.1</v>
          </cell>
          <cell r="DG1406">
            <v>989391</v>
          </cell>
        </row>
        <row r="1407">
          <cell r="A1407" t="str">
            <v>None</v>
          </cell>
          <cell r="B1407">
            <v>70900</v>
          </cell>
          <cell r="C1407">
            <v>73625.89</v>
          </cell>
          <cell r="D1407">
            <v>73625.89</v>
          </cell>
          <cell r="CZ1407">
            <v>73623.89</v>
          </cell>
          <cell r="DG1407">
            <v>70900</v>
          </cell>
        </row>
        <row r="1408">
          <cell r="A1408" t="str">
            <v>None</v>
          </cell>
          <cell r="B1408">
            <v>552836</v>
          </cell>
          <cell r="C1408">
            <v>569827.54</v>
          </cell>
          <cell r="D1408">
            <v>569827.54</v>
          </cell>
          <cell r="CZ1408">
            <v>569829.54</v>
          </cell>
          <cell r="DG1408">
            <v>552836</v>
          </cell>
        </row>
        <row r="1409">
          <cell r="A1409" t="str">
            <v>None</v>
          </cell>
          <cell r="B1409">
            <v>89500</v>
          </cell>
          <cell r="C1409">
            <v>99233.75</v>
          </cell>
          <cell r="D1409">
            <v>99233.75</v>
          </cell>
          <cell r="CZ1409">
            <v>99233.75</v>
          </cell>
          <cell r="DG1409">
            <v>89500</v>
          </cell>
        </row>
        <row r="1410">
          <cell r="A1410" t="str">
            <v>None</v>
          </cell>
          <cell r="B1410">
            <v>42000</v>
          </cell>
          <cell r="C1410">
            <v>44745.71</v>
          </cell>
          <cell r="D1410">
            <v>44745.71</v>
          </cell>
          <cell r="CZ1410">
            <v>44745.71</v>
          </cell>
          <cell r="DG1410">
            <v>42000</v>
          </cell>
        </row>
        <row r="1411">
          <cell r="A1411" t="str">
            <v>None</v>
          </cell>
          <cell r="B1411">
            <v>42000</v>
          </cell>
          <cell r="C1411">
            <v>44745.71</v>
          </cell>
          <cell r="D1411">
            <v>44745.71</v>
          </cell>
          <cell r="CZ1411">
            <v>44745.71</v>
          </cell>
          <cell r="DG1411">
            <v>42000</v>
          </cell>
        </row>
        <row r="1412">
          <cell r="A1412" t="str">
            <v>None</v>
          </cell>
          <cell r="B1412">
            <v>42000</v>
          </cell>
          <cell r="C1412">
            <v>44745.71</v>
          </cell>
          <cell r="D1412">
            <v>44745.71</v>
          </cell>
          <cell r="CZ1412">
            <v>44745.71</v>
          </cell>
          <cell r="DG1412">
            <v>42000</v>
          </cell>
        </row>
        <row r="1413">
          <cell r="A1413" t="str">
            <v>None</v>
          </cell>
          <cell r="B1413">
            <v>110540</v>
          </cell>
          <cell r="C1413">
            <v>107326.18</v>
          </cell>
          <cell r="D1413">
            <v>107326.18</v>
          </cell>
          <cell r="CZ1413">
            <v>107324.18</v>
          </cell>
          <cell r="DG1413">
            <v>110540</v>
          </cell>
        </row>
        <row r="1414">
          <cell r="A1414" t="str">
            <v>None</v>
          </cell>
          <cell r="B1414">
            <v>228000</v>
          </cell>
          <cell r="C1414">
            <v>347007.58</v>
          </cell>
          <cell r="D1414">
            <v>337169.52</v>
          </cell>
          <cell r="CZ1414">
            <v>347008.52</v>
          </cell>
          <cell r="DG1414">
            <v>228000</v>
          </cell>
        </row>
        <row r="1415">
          <cell r="A1415" t="str">
            <v>None</v>
          </cell>
          <cell r="B1415">
            <v>122357</v>
          </cell>
          <cell r="C1415">
            <v>122356.97</v>
          </cell>
          <cell r="D1415">
            <v>122356.97</v>
          </cell>
          <cell r="CZ1415">
            <v>122349.97</v>
          </cell>
          <cell r="DG1415">
            <v>122357</v>
          </cell>
        </row>
        <row r="1416">
          <cell r="A1416" t="str">
            <v>None</v>
          </cell>
          <cell r="B1416">
            <v>0</v>
          </cell>
          <cell r="C1416">
            <v>62642.51</v>
          </cell>
          <cell r="D1416">
            <v>62642.51</v>
          </cell>
          <cell r="CZ1416">
            <v>62643.51</v>
          </cell>
          <cell r="DG1416">
            <v>0</v>
          </cell>
        </row>
        <row r="1417">
          <cell r="A1417" t="str">
            <v>None</v>
          </cell>
          <cell r="B1417">
            <v>114094</v>
          </cell>
          <cell r="C1417">
            <v>113354.29</v>
          </cell>
          <cell r="D1417">
            <v>113354.29</v>
          </cell>
          <cell r="CZ1417">
            <v>113355.29</v>
          </cell>
          <cell r="DG1417">
            <v>114094</v>
          </cell>
        </row>
        <row r="1418">
          <cell r="A1418" t="str">
            <v>None</v>
          </cell>
          <cell r="B1418">
            <v>0</v>
          </cell>
          <cell r="C1418">
            <v>0</v>
          </cell>
          <cell r="D1418">
            <v>0</v>
          </cell>
          <cell r="CZ1418">
            <v>0</v>
          </cell>
          <cell r="DG1418">
            <v>0</v>
          </cell>
        </row>
        <row r="1419">
          <cell r="A1419" t="str">
            <v>None</v>
          </cell>
          <cell r="B1419">
            <v>80000</v>
          </cell>
          <cell r="C1419">
            <v>130659.87</v>
          </cell>
          <cell r="D1419">
            <v>130659.87</v>
          </cell>
          <cell r="CZ1419">
            <v>130657.87</v>
          </cell>
          <cell r="DG1419">
            <v>80000</v>
          </cell>
        </row>
        <row r="1420">
          <cell r="A1420" t="str">
            <v>None</v>
          </cell>
          <cell r="B1420">
            <v>75000</v>
          </cell>
          <cell r="C1420">
            <v>59635.59</v>
          </cell>
          <cell r="D1420">
            <v>59635.59</v>
          </cell>
          <cell r="CZ1420">
            <v>59638.59</v>
          </cell>
          <cell r="DG1420">
            <v>75000</v>
          </cell>
        </row>
        <row r="1421">
          <cell r="A1421" t="str">
            <v>None</v>
          </cell>
          <cell r="B1421">
            <v>145228</v>
          </cell>
          <cell r="C1421">
            <v>138764.73000000001</v>
          </cell>
          <cell r="D1421">
            <v>138764.73000000001</v>
          </cell>
          <cell r="CZ1421">
            <v>138767.73000000001</v>
          </cell>
          <cell r="DG1421">
            <v>145228</v>
          </cell>
        </row>
        <row r="1422">
          <cell r="A1422" t="str">
            <v>None</v>
          </cell>
          <cell r="B1422">
            <v>133244.9</v>
          </cell>
          <cell r="C1422">
            <v>113677.75999999999</v>
          </cell>
          <cell r="D1422">
            <v>113677.75999999999</v>
          </cell>
          <cell r="CZ1422">
            <v>113679.76</v>
          </cell>
          <cell r="DG1422">
            <v>133244.9</v>
          </cell>
        </row>
        <row r="1423">
          <cell r="A1423" t="str">
            <v>None</v>
          </cell>
          <cell r="B1423">
            <v>30000</v>
          </cell>
          <cell r="C1423">
            <v>27188.46</v>
          </cell>
          <cell r="D1423">
            <v>27188.46</v>
          </cell>
          <cell r="CZ1423">
            <v>27187.46</v>
          </cell>
          <cell r="DG1423">
            <v>30000</v>
          </cell>
        </row>
        <row r="1424">
          <cell r="A1424" t="str">
            <v>None</v>
          </cell>
          <cell r="B1424">
            <v>30000</v>
          </cell>
          <cell r="C1424">
            <v>26382.37</v>
          </cell>
          <cell r="D1424">
            <v>26382.37</v>
          </cell>
          <cell r="CZ1424">
            <v>26381.37</v>
          </cell>
          <cell r="DG1424">
            <v>30000</v>
          </cell>
        </row>
        <row r="1425">
          <cell r="A1425" t="str">
            <v>None</v>
          </cell>
          <cell r="B1425">
            <v>0</v>
          </cell>
          <cell r="C1425">
            <v>0</v>
          </cell>
          <cell r="D1425">
            <v>0</v>
          </cell>
          <cell r="CZ1425">
            <v>0</v>
          </cell>
          <cell r="DG1425">
            <v>0</v>
          </cell>
        </row>
        <row r="1426">
          <cell r="A1426" t="str">
            <v>None</v>
          </cell>
          <cell r="B1426">
            <v>142700</v>
          </cell>
          <cell r="C1426">
            <v>122631.23</v>
          </cell>
          <cell r="D1426">
            <v>122631.23</v>
          </cell>
          <cell r="CZ1426">
            <v>122632.23</v>
          </cell>
          <cell r="DG1426">
            <v>142700</v>
          </cell>
        </row>
        <row r="1427">
          <cell r="A1427" t="str">
            <v>None</v>
          </cell>
          <cell r="B1427">
            <v>42000</v>
          </cell>
          <cell r="C1427">
            <v>43533.82</v>
          </cell>
          <cell r="D1427">
            <v>43533.82</v>
          </cell>
          <cell r="CZ1427">
            <v>43533.82</v>
          </cell>
          <cell r="DG1427">
            <v>42000</v>
          </cell>
        </row>
        <row r="1428">
          <cell r="A1428" t="str">
            <v>None</v>
          </cell>
          <cell r="B1428">
            <v>84240</v>
          </cell>
          <cell r="C1428">
            <v>91181.2</v>
          </cell>
          <cell r="D1428">
            <v>87450.55</v>
          </cell>
          <cell r="CZ1428">
            <v>91184.55</v>
          </cell>
          <cell r="DG1428">
            <v>84240</v>
          </cell>
        </row>
        <row r="1429">
          <cell r="A1429" t="str">
            <v>None</v>
          </cell>
          <cell r="B1429">
            <v>42000</v>
          </cell>
          <cell r="C1429">
            <v>43533.82</v>
          </cell>
          <cell r="D1429">
            <v>43533.82</v>
          </cell>
          <cell r="CZ1429">
            <v>43533.82</v>
          </cell>
          <cell r="DG1429">
            <v>42000</v>
          </cell>
        </row>
        <row r="1430">
          <cell r="A1430" t="str">
            <v>None</v>
          </cell>
          <cell r="B1430">
            <v>342395</v>
          </cell>
          <cell r="C1430">
            <v>274511.23</v>
          </cell>
          <cell r="D1430">
            <v>267692.61</v>
          </cell>
          <cell r="CZ1430">
            <v>381815.61</v>
          </cell>
          <cell r="DG1430">
            <v>342395</v>
          </cell>
        </row>
        <row r="1431">
          <cell r="A1431" t="str">
            <v>None</v>
          </cell>
          <cell r="B1431">
            <v>342395</v>
          </cell>
          <cell r="C1431">
            <v>271283.77999999997</v>
          </cell>
          <cell r="D1431">
            <v>264545.31</v>
          </cell>
          <cell r="CZ1431">
            <v>378193.31</v>
          </cell>
          <cell r="DG1431">
            <v>342395</v>
          </cell>
        </row>
        <row r="1432">
          <cell r="A1432" t="str">
            <v>None</v>
          </cell>
          <cell r="B1432">
            <v>163000</v>
          </cell>
          <cell r="C1432">
            <v>167874.34</v>
          </cell>
          <cell r="D1432">
            <v>167874.34</v>
          </cell>
          <cell r="CZ1432">
            <v>167873.34</v>
          </cell>
          <cell r="DG1432">
            <v>163000</v>
          </cell>
        </row>
        <row r="1433">
          <cell r="A1433" t="str">
            <v>None</v>
          </cell>
          <cell r="B1433">
            <v>84040</v>
          </cell>
          <cell r="C1433">
            <v>83092.820000000007</v>
          </cell>
          <cell r="D1433">
            <v>83092.820000000007</v>
          </cell>
          <cell r="CZ1433">
            <v>83092.820000000007</v>
          </cell>
          <cell r="DG1433">
            <v>84040</v>
          </cell>
        </row>
        <row r="1434">
          <cell r="A1434" t="str">
            <v>None</v>
          </cell>
          <cell r="B1434">
            <v>0</v>
          </cell>
          <cell r="C1434">
            <v>0</v>
          </cell>
          <cell r="D1434">
            <v>0</v>
          </cell>
          <cell r="CZ1434">
            <v>0</v>
          </cell>
          <cell r="DG1434">
            <v>0</v>
          </cell>
        </row>
        <row r="1435">
          <cell r="A1435" t="str">
            <v>None</v>
          </cell>
          <cell r="B1435">
            <v>139202</v>
          </cell>
          <cell r="C1435">
            <v>31039.53</v>
          </cell>
          <cell r="D1435">
            <v>34584.85</v>
          </cell>
          <cell r="CZ1435">
            <v>158875.1</v>
          </cell>
          <cell r="DG1435">
            <v>139202</v>
          </cell>
        </row>
        <row r="1436">
          <cell r="A1436" t="str">
            <v>None</v>
          </cell>
          <cell r="B1436">
            <v>31220</v>
          </cell>
          <cell r="C1436">
            <v>23597.759999999998</v>
          </cell>
          <cell r="D1436">
            <v>23449.85</v>
          </cell>
          <cell r="CZ1436">
            <v>23596.85</v>
          </cell>
          <cell r="DG1436">
            <v>31220</v>
          </cell>
        </row>
        <row r="1437">
          <cell r="A1437" t="str">
            <v>None</v>
          </cell>
          <cell r="B1437">
            <v>49000</v>
          </cell>
          <cell r="C1437">
            <v>22011.35</v>
          </cell>
          <cell r="D1437">
            <v>12069.62</v>
          </cell>
          <cell r="CZ1437">
            <v>51874.62</v>
          </cell>
          <cell r="DG1437">
            <v>49000</v>
          </cell>
        </row>
        <row r="1438">
          <cell r="A1438" t="str">
            <v>None</v>
          </cell>
          <cell r="B1438">
            <v>142700</v>
          </cell>
          <cell r="C1438">
            <v>107324.21</v>
          </cell>
          <cell r="D1438">
            <v>106651.46</v>
          </cell>
          <cell r="CZ1438">
            <v>107324.46</v>
          </cell>
          <cell r="DG1438">
            <v>142700</v>
          </cell>
        </row>
        <row r="1439">
          <cell r="A1439" t="str">
            <v>None</v>
          </cell>
          <cell r="B1439">
            <v>624100</v>
          </cell>
          <cell r="C1439">
            <v>463747.9</v>
          </cell>
          <cell r="D1439">
            <v>293998.19</v>
          </cell>
          <cell r="CZ1439">
            <v>820291.19</v>
          </cell>
          <cell r="DG1439">
            <v>624100</v>
          </cell>
        </row>
        <row r="1440">
          <cell r="A1440" t="str">
            <v>None</v>
          </cell>
          <cell r="B1440">
            <v>145832</v>
          </cell>
          <cell r="C1440">
            <v>128894.6</v>
          </cell>
          <cell r="D1440">
            <v>128894.6</v>
          </cell>
          <cell r="CZ1440">
            <v>128890.6</v>
          </cell>
          <cell r="DG1440">
            <v>145832</v>
          </cell>
        </row>
        <row r="1441">
          <cell r="A1441" t="str">
            <v>None</v>
          </cell>
          <cell r="B1441">
            <v>517500</v>
          </cell>
          <cell r="C1441">
            <v>604083.43999999994</v>
          </cell>
          <cell r="D1441">
            <v>843454.97</v>
          </cell>
          <cell r="CZ1441">
            <v>627556.97</v>
          </cell>
          <cell r="DG1441">
            <v>517500</v>
          </cell>
        </row>
        <row r="1442">
          <cell r="A1442" t="str">
            <v>None</v>
          </cell>
          <cell r="B1442">
            <v>25000</v>
          </cell>
          <cell r="C1442">
            <v>27714.129999999997</v>
          </cell>
          <cell r="D1442">
            <v>24561.8</v>
          </cell>
          <cell r="CZ1442">
            <v>27717.8</v>
          </cell>
          <cell r="DG1442">
            <v>25000</v>
          </cell>
        </row>
        <row r="1443">
          <cell r="A1443" t="str">
            <v>None</v>
          </cell>
          <cell r="B1443">
            <v>25000</v>
          </cell>
          <cell r="C1443">
            <v>27714.129999999997</v>
          </cell>
          <cell r="D1443">
            <v>24561.8</v>
          </cell>
          <cell r="CZ1443">
            <v>27717.8</v>
          </cell>
          <cell r="DG1443">
            <v>25000</v>
          </cell>
        </row>
        <row r="1444">
          <cell r="A1444" t="str">
            <v>None</v>
          </cell>
          <cell r="B1444">
            <v>360000</v>
          </cell>
          <cell r="C1444">
            <v>413361.44</v>
          </cell>
          <cell r="D1444">
            <v>405902.93</v>
          </cell>
          <cell r="CZ1444">
            <v>413356.93</v>
          </cell>
          <cell r="DG1444">
            <v>360000</v>
          </cell>
        </row>
        <row r="1445">
          <cell r="A1445" t="str">
            <v>None</v>
          </cell>
          <cell r="B1445">
            <v>148800</v>
          </cell>
          <cell r="C1445">
            <v>113672.60999999999</v>
          </cell>
          <cell r="D1445">
            <v>151290.35999999999</v>
          </cell>
          <cell r="CZ1445">
            <v>180697.46</v>
          </cell>
          <cell r="DG1445">
            <v>148800</v>
          </cell>
        </row>
        <row r="1446">
          <cell r="A1446" t="str">
            <v>None</v>
          </cell>
          <cell r="B1446">
            <v>0</v>
          </cell>
          <cell r="C1446">
            <v>0</v>
          </cell>
          <cell r="D1446">
            <v>0</v>
          </cell>
          <cell r="CZ1446">
            <v>0</v>
          </cell>
          <cell r="DG1446">
            <v>0</v>
          </cell>
        </row>
        <row r="1447">
          <cell r="A1447" t="str">
            <v>None</v>
          </cell>
          <cell r="B1447">
            <v>0</v>
          </cell>
          <cell r="C1447">
            <v>0</v>
          </cell>
          <cell r="D1447">
            <v>0</v>
          </cell>
          <cell r="CZ1447">
            <v>0</v>
          </cell>
          <cell r="DG1447">
            <v>0</v>
          </cell>
        </row>
        <row r="1448">
          <cell r="A1448" t="str">
            <v>None</v>
          </cell>
          <cell r="B1448">
            <v>0</v>
          </cell>
          <cell r="C1448">
            <v>0</v>
          </cell>
          <cell r="D1448">
            <v>0</v>
          </cell>
          <cell r="CZ1448">
            <v>0</v>
          </cell>
          <cell r="DG1448">
            <v>0</v>
          </cell>
        </row>
        <row r="1449">
          <cell r="A1449" t="str">
            <v>None</v>
          </cell>
          <cell r="B1449">
            <v>0</v>
          </cell>
          <cell r="C1449">
            <v>0</v>
          </cell>
          <cell r="D1449">
            <v>0</v>
          </cell>
          <cell r="CZ1449">
            <v>0</v>
          </cell>
          <cell r="DG1449">
            <v>0</v>
          </cell>
        </row>
        <row r="1450">
          <cell r="A1450" t="str">
            <v>None</v>
          </cell>
          <cell r="B1450">
            <v>0</v>
          </cell>
          <cell r="C1450">
            <v>0</v>
          </cell>
          <cell r="D1450">
            <v>0</v>
          </cell>
          <cell r="CZ1450">
            <v>0</v>
          </cell>
          <cell r="DG1450">
            <v>0</v>
          </cell>
        </row>
        <row r="1451">
          <cell r="A1451" t="str">
            <v>None</v>
          </cell>
          <cell r="B1451">
            <v>0</v>
          </cell>
          <cell r="C1451">
            <v>0</v>
          </cell>
          <cell r="D1451">
            <v>0</v>
          </cell>
          <cell r="CZ1451">
            <v>0</v>
          </cell>
          <cell r="DG1451">
            <v>0</v>
          </cell>
        </row>
        <row r="1452">
          <cell r="A1452" t="str">
            <v>None</v>
          </cell>
          <cell r="B1452">
            <v>0</v>
          </cell>
          <cell r="C1452">
            <v>0</v>
          </cell>
          <cell r="D1452">
            <v>0</v>
          </cell>
          <cell r="CZ1452">
            <v>0</v>
          </cell>
          <cell r="DG1452">
            <v>0</v>
          </cell>
        </row>
        <row r="1453">
          <cell r="A1453" t="str">
            <v>None</v>
          </cell>
          <cell r="B1453">
            <v>27331</v>
          </cell>
          <cell r="C1453">
            <v>26144.92</v>
          </cell>
          <cell r="D1453">
            <v>26144.92</v>
          </cell>
          <cell r="CZ1453">
            <v>26144.92</v>
          </cell>
          <cell r="DG1453">
            <v>27331</v>
          </cell>
        </row>
        <row r="1454">
          <cell r="A1454" t="str">
            <v>None</v>
          </cell>
          <cell r="B1454">
            <v>29916</v>
          </cell>
          <cell r="C1454">
            <v>29899.75</v>
          </cell>
          <cell r="D1454">
            <v>29266.1</v>
          </cell>
          <cell r="CZ1454">
            <v>29900.1</v>
          </cell>
          <cell r="DG1454">
            <v>29916</v>
          </cell>
        </row>
        <row r="1455">
          <cell r="A1455" t="str">
            <v>None</v>
          </cell>
          <cell r="B1455">
            <v>12527.3</v>
          </cell>
          <cell r="C1455">
            <v>7794.54</v>
          </cell>
          <cell r="D1455">
            <v>7794.54</v>
          </cell>
          <cell r="CZ1455">
            <v>7794.54</v>
          </cell>
          <cell r="DG1455">
            <v>12527.3</v>
          </cell>
        </row>
        <row r="1456">
          <cell r="A1456" t="str">
            <v>None</v>
          </cell>
          <cell r="B1456">
            <v>241057</v>
          </cell>
          <cell r="C1456">
            <v>105529.35</v>
          </cell>
          <cell r="D1456">
            <v>114748.14</v>
          </cell>
          <cell r="CZ1456">
            <v>244108.13</v>
          </cell>
          <cell r="DG1456">
            <v>241057</v>
          </cell>
        </row>
        <row r="1457">
          <cell r="A1457" t="str">
            <v>None</v>
          </cell>
          <cell r="B1457">
            <v>550000</v>
          </cell>
          <cell r="C1457">
            <v>0</v>
          </cell>
          <cell r="D1457">
            <v>63468.24</v>
          </cell>
          <cell r="CZ1457">
            <v>569436</v>
          </cell>
          <cell r="DG1457">
            <v>550000</v>
          </cell>
        </row>
        <row r="1458">
          <cell r="A1458" t="str">
            <v>None</v>
          </cell>
          <cell r="B1458">
            <v>90000</v>
          </cell>
          <cell r="C1458">
            <v>13889.03</v>
          </cell>
          <cell r="D1458">
            <v>11684.47</v>
          </cell>
          <cell r="CZ1458">
            <v>125706</v>
          </cell>
          <cell r="DG1458">
            <v>90000</v>
          </cell>
        </row>
        <row r="1459">
          <cell r="A1459" t="str">
            <v>None</v>
          </cell>
          <cell r="B1459">
            <v>21753</v>
          </cell>
          <cell r="C1459">
            <v>21662.5</v>
          </cell>
          <cell r="D1459">
            <v>41458.79</v>
          </cell>
          <cell r="CZ1459">
            <v>22780.5</v>
          </cell>
          <cell r="DG1459">
            <v>21753</v>
          </cell>
        </row>
        <row r="1460">
          <cell r="A1460" t="str">
            <v>None</v>
          </cell>
          <cell r="B1460">
            <v>41931</v>
          </cell>
          <cell r="C1460">
            <v>11829.88</v>
          </cell>
          <cell r="D1460">
            <v>0</v>
          </cell>
          <cell r="CZ1460">
            <v>39255</v>
          </cell>
          <cell r="DG1460">
            <v>41931</v>
          </cell>
        </row>
        <row r="1461">
          <cell r="A1461" t="str">
            <v>None</v>
          </cell>
          <cell r="B1461">
            <v>231000</v>
          </cell>
          <cell r="C1461">
            <v>0</v>
          </cell>
          <cell r="D1461">
            <v>0</v>
          </cell>
          <cell r="CZ1461">
            <v>0</v>
          </cell>
          <cell r="DG1461">
            <v>231000</v>
          </cell>
        </row>
        <row r="1462">
          <cell r="A1462" t="str">
            <v>None</v>
          </cell>
          <cell r="B1462">
            <v>121000</v>
          </cell>
          <cell r="C1462">
            <v>96865.19</v>
          </cell>
          <cell r="D1462">
            <v>96865.19</v>
          </cell>
          <cell r="CZ1462">
            <v>96866.19</v>
          </cell>
          <cell r="DG1462">
            <v>121000</v>
          </cell>
        </row>
        <row r="1463">
          <cell r="A1463" t="str">
            <v>None</v>
          </cell>
          <cell r="B1463">
            <v>79113.649999999994</v>
          </cell>
          <cell r="C1463">
            <v>79517.05</v>
          </cell>
          <cell r="D1463">
            <v>79517.05</v>
          </cell>
          <cell r="CZ1463">
            <v>79519.05</v>
          </cell>
          <cell r="DG1463">
            <v>79113.649999999994</v>
          </cell>
        </row>
        <row r="1464">
          <cell r="A1464" t="str">
            <v>None</v>
          </cell>
          <cell r="B1464">
            <v>85237</v>
          </cell>
          <cell r="C1464">
            <v>85083.27</v>
          </cell>
          <cell r="D1464">
            <v>114130.16</v>
          </cell>
          <cell r="CZ1464">
            <v>85081.94</v>
          </cell>
          <cell r="DG1464">
            <v>85237</v>
          </cell>
        </row>
        <row r="1465">
          <cell r="A1465" t="str">
            <v>None</v>
          </cell>
          <cell r="B1465">
            <v>238289</v>
          </cell>
          <cell r="C1465">
            <v>47775.94</v>
          </cell>
          <cell r="D1465">
            <v>0</v>
          </cell>
          <cell r="CZ1465">
            <v>245750</v>
          </cell>
          <cell r="DG1465">
            <v>238289</v>
          </cell>
        </row>
        <row r="1466">
          <cell r="A1466" t="str">
            <v>None</v>
          </cell>
          <cell r="B1466">
            <v>400000</v>
          </cell>
          <cell r="C1466">
            <v>0</v>
          </cell>
          <cell r="D1466">
            <v>115778.16</v>
          </cell>
          <cell r="CZ1466">
            <v>0</v>
          </cell>
          <cell r="DG1466">
            <v>400000</v>
          </cell>
        </row>
        <row r="1467">
          <cell r="A1467" t="str">
            <v>None</v>
          </cell>
          <cell r="B1467">
            <v>79485.27</v>
          </cell>
          <cell r="C1467">
            <v>0</v>
          </cell>
          <cell r="D1467">
            <v>0</v>
          </cell>
          <cell r="CZ1467">
            <v>167867</v>
          </cell>
          <cell r="DG1467">
            <v>79485.27</v>
          </cell>
        </row>
        <row r="1468">
          <cell r="A1468" t="str">
            <v>None</v>
          </cell>
          <cell r="B1468">
            <v>130107.42</v>
          </cell>
          <cell r="C1468">
            <v>0</v>
          </cell>
          <cell r="D1468">
            <v>0</v>
          </cell>
          <cell r="CZ1468">
            <v>86724</v>
          </cell>
          <cell r="DG1468">
            <v>130107.42</v>
          </cell>
        </row>
        <row r="1469">
          <cell r="A1469" t="str">
            <v>None</v>
          </cell>
          <cell r="B1469">
            <v>160000</v>
          </cell>
          <cell r="C1469">
            <v>0</v>
          </cell>
          <cell r="D1469">
            <v>0</v>
          </cell>
          <cell r="CZ1469">
            <v>160946</v>
          </cell>
          <cell r="DG1469">
            <v>160000</v>
          </cell>
        </row>
        <row r="1470">
          <cell r="A1470" t="str">
            <v>None</v>
          </cell>
          <cell r="B1470">
            <v>0</v>
          </cell>
          <cell r="C1470">
            <v>0</v>
          </cell>
          <cell r="D1470">
            <v>17026.2</v>
          </cell>
          <cell r="CZ1470">
            <v>0</v>
          </cell>
          <cell r="DG1470">
            <v>0</v>
          </cell>
        </row>
        <row r="1471">
          <cell r="A1471" t="str">
            <v>None</v>
          </cell>
          <cell r="B1471">
            <v>0</v>
          </cell>
          <cell r="C1471">
            <v>0</v>
          </cell>
          <cell r="D1471">
            <v>17026.2</v>
          </cell>
          <cell r="CZ1471">
            <v>0</v>
          </cell>
          <cell r="DG1471">
            <v>0</v>
          </cell>
        </row>
        <row r="1472">
          <cell r="A1472" t="str">
            <v>None</v>
          </cell>
          <cell r="B1472">
            <v>0</v>
          </cell>
          <cell r="C1472">
            <v>0</v>
          </cell>
          <cell r="D1472">
            <v>0</v>
          </cell>
          <cell r="CZ1472">
            <v>0</v>
          </cell>
          <cell r="DG1472">
            <v>0</v>
          </cell>
        </row>
        <row r="1473">
          <cell r="A1473" t="str">
            <v>None</v>
          </cell>
          <cell r="B1473">
            <v>0</v>
          </cell>
          <cell r="C1473">
            <v>0</v>
          </cell>
          <cell r="D1473">
            <v>0</v>
          </cell>
          <cell r="CZ1473">
            <v>0</v>
          </cell>
          <cell r="DG1473">
            <v>0</v>
          </cell>
        </row>
        <row r="1474">
          <cell r="A1474" t="str">
            <v>None</v>
          </cell>
          <cell r="B1474">
            <v>0</v>
          </cell>
          <cell r="C1474">
            <v>0</v>
          </cell>
          <cell r="D1474">
            <v>0</v>
          </cell>
          <cell r="CZ1474">
            <v>0</v>
          </cell>
          <cell r="DG1474">
            <v>0</v>
          </cell>
        </row>
        <row r="1475">
          <cell r="A1475" t="str">
            <v>None</v>
          </cell>
          <cell r="B1475">
            <v>0</v>
          </cell>
          <cell r="C1475">
            <v>0</v>
          </cell>
          <cell r="D1475">
            <v>34518.54</v>
          </cell>
          <cell r="CZ1475">
            <v>0</v>
          </cell>
          <cell r="DG1475">
            <v>0</v>
          </cell>
        </row>
        <row r="1476">
          <cell r="A1476" t="str">
            <v>None</v>
          </cell>
          <cell r="B1476">
            <v>0</v>
          </cell>
          <cell r="C1476">
            <v>0</v>
          </cell>
          <cell r="D1476">
            <v>4930.72</v>
          </cell>
          <cell r="CZ1476">
            <v>0</v>
          </cell>
          <cell r="DG1476">
            <v>0</v>
          </cell>
        </row>
        <row r="1477">
          <cell r="A1477" t="str">
            <v>None</v>
          </cell>
          <cell r="B1477">
            <v>0</v>
          </cell>
          <cell r="C1477">
            <v>0</v>
          </cell>
          <cell r="D1477">
            <v>79130.89</v>
          </cell>
          <cell r="CZ1477">
            <v>0</v>
          </cell>
          <cell r="DG1477">
            <v>0</v>
          </cell>
        </row>
        <row r="1478">
          <cell r="A1478" t="str">
            <v>None</v>
          </cell>
          <cell r="B1478">
            <v>572310</v>
          </cell>
          <cell r="C1478">
            <v>0</v>
          </cell>
          <cell r="D1478">
            <v>0</v>
          </cell>
          <cell r="CZ1478">
            <v>530524</v>
          </cell>
          <cell r="DG1478">
            <v>572310</v>
          </cell>
        </row>
        <row r="1479">
          <cell r="A1479" t="str">
            <v>None</v>
          </cell>
          <cell r="B1479">
            <v>0</v>
          </cell>
          <cell r="C1479">
            <v>0</v>
          </cell>
          <cell r="D1479">
            <v>0</v>
          </cell>
          <cell r="CZ1479">
            <v>2</v>
          </cell>
          <cell r="DG1479">
            <v>0</v>
          </cell>
        </row>
        <row r="1480">
          <cell r="A1480" t="str">
            <v>None</v>
          </cell>
          <cell r="B1480">
            <v>385989</v>
          </cell>
          <cell r="C1480">
            <v>384039.71</v>
          </cell>
          <cell r="D1480">
            <v>384039.71</v>
          </cell>
          <cell r="CZ1480">
            <v>384105.71</v>
          </cell>
          <cell r="DG1480">
            <v>385989</v>
          </cell>
        </row>
        <row r="1481">
          <cell r="A1481" t="str">
            <v>None</v>
          </cell>
          <cell r="B1481">
            <v>79874</v>
          </cell>
          <cell r="C1481">
            <v>98750.61</v>
          </cell>
          <cell r="D1481">
            <v>98750.61</v>
          </cell>
          <cell r="CZ1481">
            <v>98755.61</v>
          </cell>
          <cell r="DG1481">
            <v>79874</v>
          </cell>
        </row>
        <row r="1482">
          <cell r="A1482" t="str">
            <v>None</v>
          </cell>
          <cell r="B1482">
            <v>109700</v>
          </cell>
          <cell r="C1482">
            <v>96607.42</v>
          </cell>
          <cell r="D1482">
            <v>96607.42</v>
          </cell>
          <cell r="CZ1482">
            <v>96604.42</v>
          </cell>
          <cell r="DG1482">
            <v>109700</v>
          </cell>
        </row>
        <row r="1483">
          <cell r="A1483" t="str">
            <v>None</v>
          </cell>
          <cell r="B1483">
            <v>26278</v>
          </cell>
          <cell r="C1483">
            <v>23582</v>
          </cell>
          <cell r="D1483">
            <v>23582</v>
          </cell>
          <cell r="CZ1483">
            <v>23584</v>
          </cell>
          <cell r="DG1483">
            <v>26278</v>
          </cell>
        </row>
        <row r="1484">
          <cell r="A1484" t="str">
            <v>None</v>
          </cell>
          <cell r="B1484">
            <v>384000</v>
          </cell>
          <cell r="C1484">
            <v>377105.86</v>
          </cell>
          <cell r="D1484">
            <v>375960.55</v>
          </cell>
          <cell r="CZ1484">
            <v>377086.55</v>
          </cell>
          <cell r="DG1484">
            <v>384000</v>
          </cell>
        </row>
        <row r="1485">
          <cell r="A1485" t="str">
            <v>None</v>
          </cell>
          <cell r="B1485">
            <v>0</v>
          </cell>
          <cell r="C1485">
            <v>0</v>
          </cell>
          <cell r="D1485">
            <v>0</v>
          </cell>
          <cell r="CZ1485">
            <v>0</v>
          </cell>
          <cell r="DG1485">
            <v>0</v>
          </cell>
        </row>
        <row r="1486">
          <cell r="A1486" t="str">
            <v>None</v>
          </cell>
          <cell r="B1486">
            <v>0</v>
          </cell>
          <cell r="C1486">
            <v>0</v>
          </cell>
          <cell r="D1486">
            <v>0</v>
          </cell>
          <cell r="CZ1486">
            <v>0</v>
          </cell>
          <cell r="DG1486">
            <v>0</v>
          </cell>
        </row>
        <row r="1487">
          <cell r="A1487" t="str">
            <v>None</v>
          </cell>
          <cell r="B1487">
            <v>25518</v>
          </cell>
          <cell r="C1487">
            <v>23188.799999999999</v>
          </cell>
          <cell r="D1487">
            <v>23188.799999999999</v>
          </cell>
          <cell r="CZ1487">
            <v>23188.799999999999</v>
          </cell>
          <cell r="DG1487">
            <v>25518</v>
          </cell>
        </row>
        <row r="1488">
          <cell r="A1488" t="str">
            <v>None</v>
          </cell>
          <cell r="B1488">
            <v>304100</v>
          </cell>
          <cell r="C1488">
            <v>25116.21</v>
          </cell>
          <cell r="D1488">
            <v>0</v>
          </cell>
          <cell r="CZ1488">
            <v>277479</v>
          </cell>
          <cell r="DG1488">
            <v>304100</v>
          </cell>
        </row>
        <row r="1489">
          <cell r="A1489" t="str">
            <v>None</v>
          </cell>
          <cell r="B1489">
            <v>621000</v>
          </cell>
          <cell r="C1489">
            <v>0</v>
          </cell>
          <cell r="D1489">
            <v>0</v>
          </cell>
          <cell r="CZ1489">
            <v>530000</v>
          </cell>
          <cell r="DG1489">
            <v>621000</v>
          </cell>
        </row>
        <row r="1490">
          <cell r="A1490" t="str">
            <v>None</v>
          </cell>
          <cell r="B1490">
            <v>20000</v>
          </cell>
          <cell r="C1490">
            <v>0</v>
          </cell>
          <cell r="D1490">
            <v>0</v>
          </cell>
          <cell r="CZ1490">
            <v>0</v>
          </cell>
          <cell r="DG1490">
            <v>20000</v>
          </cell>
        </row>
        <row r="1491">
          <cell r="A1491" t="str">
            <v>None</v>
          </cell>
          <cell r="B1491">
            <v>65959</v>
          </cell>
          <cell r="C1491">
            <v>61098.51</v>
          </cell>
          <cell r="D1491">
            <v>61098.51</v>
          </cell>
          <cell r="CZ1491">
            <v>61099.51</v>
          </cell>
          <cell r="DG1491">
            <v>65959</v>
          </cell>
        </row>
        <row r="1492">
          <cell r="A1492" t="str">
            <v>None</v>
          </cell>
          <cell r="B1492">
            <v>25000</v>
          </cell>
          <cell r="C1492">
            <v>0</v>
          </cell>
          <cell r="D1492">
            <v>29823.5</v>
          </cell>
          <cell r="CZ1492">
            <v>24846</v>
          </cell>
          <cell r="DG1492">
            <v>25000</v>
          </cell>
        </row>
        <row r="1493">
          <cell r="A1493" t="str">
            <v>None</v>
          </cell>
          <cell r="B1493">
            <v>0</v>
          </cell>
          <cell r="C1493">
            <v>0</v>
          </cell>
          <cell r="D1493">
            <v>0</v>
          </cell>
          <cell r="CZ1493">
            <v>0</v>
          </cell>
          <cell r="DG1493">
            <v>0</v>
          </cell>
        </row>
        <row r="1494">
          <cell r="A1494" t="str">
            <v>None</v>
          </cell>
          <cell r="B1494">
            <v>0</v>
          </cell>
          <cell r="C1494">
            <v>0</v>
          </cell>
          <cell r="D1494">
            <v>0</v>
          </cell>
          <cell r="CZ1494">
            <v>0</v>
          </cell>
          <cell r="DG1494">
            <v>0</v>
          </cell>
        </row>
        <row r="1495">
          <cell r="A1495" t="str">
            <v>None</v>
          </cell>
          <cell r="B1495">
            <v>0</v>
          </cell>
          <cell r="C1495">
            <v>0</v>
          </cell>
          <cell r="D1495">
            <v>0</v>
          </cell>
          <cell r="CZ1495">
            <v>0</v>
          </cell>
          <cell r="DG1495">
            <v>0</v>
          </cell>
        </row>
        <row r="1496">
          <cell r="A1496" t="str">
            <v>None</v>
          </cell>
          <cell r="B1496">
            <v>115000</v>
          </cell>
          <cell r="C1496">
            <v>102400.71</v>
          </cell>
          <cell r="D1496">
            <v>102400.71</v>
          </cell>
          <cell r="CZ1496">
            <v>102401.71</v>
          </cell>
          <cell r="DG1496">
            <v>115000</v>
          </cell>
        </row>
        <row r="1497">
          <cell r="A1497" t="str">
            <v>None</v>
          </cell>
          <cell r="B1497">
            <v>55977</v>
          </cell>
          <cell r="C1497">
            <v>0</v>
          </cell>
          <cell r="D1497">
            <v>0</v>
          </cell>
          <cell r="CZ1497">
            <v>49000</v>
          </cell>
          <cell r="DG1497">
            <v>55977</v>
          </cell>
        </row>
        <row r="1498">
          <cell r="A1498" t="str">
            <v>None</v>
          </cell>
          <cell r="B1498">
            <v>96167</v>
          </cell>
          <cell r="C1498">
            <v>0</v>
          </cell>
          <cell r="D1498">
            <v>0</v>
          </cell>
          <cell r="CZ1498">
            <v>84000</v>
          </cell>
          <cell r="DG1498">
            <v>96167</v>
          </cell>
        </row>
        <row r="1499">
          <cell r="A1499" t="str">
            <v>None</v>
          </cell>
          <cell r="B1499">
            <v>20319</v>
          </cell>
          <cell r="C1499">
            <v>3899.46</v>
          </cell>
          <cell r="D1499">
            <v>0</v>
          </cell>
          <cell r="CZ1499">
            <v>16123</v>
          </cell>
          <cell r="DG1499">
            <v>20319</v>
          </cell>
        </row>
        <row r="1500">
          <cell r="A1500" t="str">
            <v>None</v>
          </cell>
          <cell r="B1500">
            <v>103180</v>
          </cell>
          <cell r="C1500">
            <v>0</v>
          </cell>
          <cell r="D1500">
            <v>0</v>
          </cell>
          <cell r="CZ1500">
            <v>97496</v>
          </cell>
          <cell r="DG1500">
            <v>103180</v>
          </cell>
        </row>
        <row r="1501">
          <cell r="A1501" t="str">
            <v>None</v>
          </cell>
          <cell r="B1501">
            <v>0</v>
          </cell>
          <cell r="C1501">
            <v>3282680.47</v>
          </cell>
          <cell r="D1501">
            <v>3282680.47</v>
          </cell>
          <cell r="CZ1501">
            <v>3282691.47</v>
          </cell>
          <cell r="DG1501">
            <v>0</v>
          </cell>
        </row>
        <row r="1502">
          <cell r="A1502" t="str">
            <v>None</v>
          </cell>
          <cell r="B1502">
            <v>0</v>
          </cell>
          <cell r="C1502">
            <v>1568474.75</v>
          </cell>
          <cell r="D1502">
            <v>1568474.75</v>
          </cell>
          <cell r="CZ1502">
            <v>1568476.75</v>
          </cell>
          <cell r="DG1502">
            <v>0</v>
          </cell>
        </row>
        <row r="1503">
          <cell r="A1503" t="str">
            <v>None</v>
          </cell>
          <cell r="B1503">
            <v>0</v>
          </cell>
          <cell r="C1503">
            <v>1554335.39</v>
          </cell>
          <cell r="D1503">
            <v>1554335.39</v>
          </cell>
          <cell r="CZ1503">
            <v>1554319.39</v>
          </cell>
          <cell r="DG1503">
            <v>0</v>
          </cell>
        </row>
        <row r="1504">
          <cell r="A1504" t="str">
            <v>None</v>
          </cell>
          <cell r="B1504">
            <v>44844</v>
          </cell>
          <cell r="C1504">
            <v>57713.7</v>
          </cell>
          <cell r="D1504">
            <v>57713.7</v>
          </cell>
          <cell r="CZ1504">
            <v>57713.7</v>
          </cell>
          <cell r="DG1504">
            <v>44844</v>
          </cell>
        </row>
        <row r="1505">
          <cell r="A1505" t="str">
            <v>NIGUP</v>
          </cell>
          <cell r="B1505">
            <v>1776560</v>
          </cell>
          <cell r="C1505">
            <v>1610504.22</v>
          </cell>
          <cell r="D1505">
            <v>1610504.22</v>
          </cell>
          <cell r="CZ1505">
            <v>1610510.22</v>
          </cell>
          <cell r="DG1505">
            <v>1776560</v>
          </cell>
        </row>
        <row r="1506">
          <cell r="A1506" t="str">
            <v>None</v>
          </cell>
          <cell r="B1506">
            <v>15035</v>
          </cell>
          <cell r="C1506">
            <v>13491.87</v>
          </cell>
          <cell r="D1506">
            <v>13491.87</v>
          </cell>
          <cell r="CZ1506">
            <v>13492.87</v>
          </cell>
          <cell r="DG1506">
            <v>15035</v>
          </cell>
        </row>
        <row r="1507">
          <cell r="A1507" t="str">
            <v>None</v>
          </cell>
          <cell r="B1507">
            <v>18400</v>
          </cell>
          <cell r="C1507">
            <v>22058.06</v>
          </cell>
          <cell r="D1507">
            <v>22058.06</v>
          </cell>
          <cell r="CZ1507">
            <v>22058.06</v>
          </cell>
          <cell r="DG1507">
            <v>18400</v>
          </cell>
        </row>
        <row r="1508">
          <cell r="A1508" t="str">
            <v>None</v>
          </cell>
          <cell r="B1508">
            <v>18400</v>
          </cell>
          <cell r="C1508">
            <v>18831.63</v>
          </cell>
          <cell r="D1508">
            <v>18831.63</v>
          </cell>
          <cell r="CZ1508">
            <v>18831.63</v>
          </cell>
          <cell r="DG1508">
            <v>18400</v>
          </cell>
        </row>
        <row r="1509">
          <cell r="A1509" t="str">
            <v>None</v>
          </cell>
          <cell r="B1509">
            <v>57351</v>
          </cell>
          <cell r="C1509">
            <v>36571.129999999997</v>
          </cell>
          <cell r="D1509">
            <v>36571.129999999997</v>
          </cell>
          <cell r="CZ1509">
            <v>36571.129999999997</v>
          </cell>
          <cell r="DG1509">
            <v>57351</v>
          </cell>
        </row>
        <row r="1510">
          <cell r="A1510" t="str">
            <v>None</v>
          </cell>
          <cell r="B1510">
            <v>0</v>
          </cell>
          <cell r="C1510">
            <v>0</v>
          </cell>
          <cell r="D1510">
            <v>0</v>
          </cell>
          <cell r="CZ1510">
            <v>0</v>
          </cell>
          <cell r="DG1510">
            <v>0</v>
          </cell>
        </row>
        <row r="1511">
          <cell r="A1511" t="str">
            <v>None</v>
          </cell>
          <cell r="B1511">
            <v>44588</v>
          </cell>
          <cell r="C1511">
            <v>42436</v>
          </cell>
          <cell r="D1511">
            <v>42436</v>
          </cell>
          <cell r="CZ1511">
            <v>42436</v>
          </cell>
          <cell r="DG1511">
            <v>44588</v>
          </cell>
        </row>
        <row r="1512">
          <cell r="A1512" t="str">
            <v>None</v>
          </cell>
          <cell r="B1512">
            <v>14605</v>
          </cell>
          <cell r="C1512">
            <v>0</v>
          </cell>
          <cell r="D1512">
            <v>0</v>
          </cell>
          <cell r="CZ1512">
            <v>0</v>
          </cell>
          <cell r="DG1512">
            <v>14605</v>
          </cell>
        </row>
        <row r="1513">
          <cell r="A1513" t="str">
            <v>None</v>
          </cell>
          <cell r="B1513">
            <v>18000</v>
          </cell>
          <cell r="C1513">
            <v>1304.3200000000002</v>
          </cell>
          <cell r="D1513">
            <v>1271.94</v>
          </cell>
          <cell r="CZ1513">
            <v>1296.94</v>
          </cell>
          <cell r="DG1513">
            <v>18000</v>
          </cell>
        </row>
        <row r="1514">
          <cell r="A1514" t="str">
            <v>None</v>
          </cell>
          <cell r="B1514">
            <v>25000</v>
          </cell>
          <cell r="C1514">
            <v>0</v>
          </cell>
          <cell r="D1514">
            <v>0</v>
          </cell>
          <cell r="CZ1514">
            <v>23500</v>
          </cell>
          <cell r="DG1514">
            <v>25000</v>
          </cell>
        </row>
        <row r="1515">
          <cell r="A1515" t="str">
            <v>None</v>
          </cell>
          <cell r="B1515">
            <v>75784</v>
          </cell>
          <cell r="C1515">
            <v>16101.11</v>
          </cell>
          <cell r="D1515">
            <v>0</v>
          </cell>
          <cell r="CZ1515">
            <v>66706</v>
          </cell>
          <cell r="DG1515">
            <v>75784</v>
          </cell>
        </row>
        <row r="1516">
          <cell r="A1516" t="str">
            <v>None</v>
          </cell>
          <cell r="B1516">
            <v>27792</v>
          </cell>
          <cell r="C1516">
            <v>0</v>
          </cell>
          <cell r="D1516">
            <v>0</v>
          </cell>
          <cell r="CZ1516">
            <v>24000</v>
          </cell>
          <cell r="DG1516">
            <v>27792</v>
          </cell>
        </row>
        <row r="1517">
          <cell r="A1517" t="str">
            <v>None</v>
          </cell>
          <cell r="B1517">
            <v>0</v>
          </cell>
          <cell r="C1517">
            <v>0</v>
          </cell>
          <cell r="D1517">
            <v>10923</v>
          </cell>
          <cell r="CZ1517">
            <v>0</v>
          </cell>
          <cell r="DG1517">
            <v>0</v>
          </cell>
        </row>
        <row r="1518">
          <cell r="A1518" t="str">
            <v>None</v>
          </cell>
          <cell r="B1518">
            <v>20000</v>
          </cell>
          <cell r="C1518">
            <v>17323.64</v>
          </cell>
          <cell r="D1518">
            <v>17323.64</v>
          </cell>
          <cell r="CZ1518">
            <v>17322.64</v>
          </cell>
          <cell r="DG1518">
            <v>20000</v>
          </cell>
        </row>
        <row r="1519">
          <cell r="A1519" t="str">
            <v>None</v>
          </cell>
          <cell r="B1519">
            <v>18000</v>
          </cell>
          <cell r="C1519">
            <v>11415.09</v>
          </cell>
          <cell r="D1519">
            <v>0</v>
          </cell>
          <cell r="CZ1519">
            <v>20601</v>
          </cell>
          <cell r="DG1519">
            <v>18000</v>
          </cell>
        </row>
        <row r="1520">
          <cell r="A1520" t="str">
            <v>None</v>
          </cell>
          <cell r="B1520">
            <v>10280</v>
          </cell>
          <cell r="C1520">
            <v>7204.54</v>
          </cell>
          <cell r="D1520">
            <v>9890.42</v>
          </cell>
          <cell r="CZ1520">
            <v>7296</v>
          </cell>
          <cell r="DG1520">
            <v>10280</v>
          </cell>
        </row>
        <row r="1521">
          <cell r="A1521" t="str">
            <v>W_COAST</v>
          </cell>
          <cell r="B1521">
            <v>1940000</v>
          </cell>
          <cell r="C1521">
            <v>1840708.86</v>
          </cell>
          <cell r="D1521">
            <v>1847261.84</v>
          </cell>
          <cell r="CZ1521">
            <v>1900717.84</v>
          </cell>
          <cell r="DG1521">
            <v>1940000</v>
          </cell>
        </row>
        <row r="1522">
          <cell r="A1522" t="str">
            <v>None</v>
          </cell>
          <cell r="B1522">
            <v>0</v>
          </cell>
          <cell r="C1522">
            <v>0</v>
          </cell>
          <cell r="D1522">
            <v>0</v>
          </cell>
          <cell r="CZ1522">
            <v>0</v>
          </cell>
          <cell r="DG1522">
            <v>0</v>
          </cell>
        </row>
        <row r="1523">
          <cell r="A1523" t="str">
            <v>None</v>
          </cell>
          <cell r="B1523">
            <v>531764</v>
          </cell>
          <cell r="C1523">
            <v>646501.31999999995</v>
          </cell>
          <cell r="D1523">
            <v>646501.31999999995</v>
          </cell>
          <cell r="CZ1523">
            <v>646497.31999999995</v>
          </cell>
          <cell r="DG1523">
            <v>531764</v>
          </cell>
        </row>
        <row r="1524">
          <cell r="A1524" t="str">
            <v>None</v>
          </cell>
          <cell r="B1524">
            <v>8162172</v>
          </cell>
          <cell r="C1524">
            <v>8099486.1600000001</v>
          </cell>
          <cell r="D1524">
            <v>8099486.1600000001</v>
          </cell>
          <cell r="CZ1524">
            <v>8099500.1600000001</v>
          </cell>
          <cell r="DG1524">
            <v>8162172</v>
          </cell>
        </row>
        <row r="1525">
          <cell r="A1525" t="str">
            <v>None</v>
          </cell>
          <cell r="B1525">
            <v>91000</v>
          </cell>
          <cell r="C1525">
            <v>83214.17</v>
          </cell>
          <cell r="D1525">
            <v>83214.17</v>
          </cell>
          <cell r="CZ1525">
            <v>83214.17</v>
          </cell>
          <cell r="DG1525">
            <v>91000</v>
          </cell>
        </row>
        <row r="1526">
          <cell r="A1526" t="str">
            <v>None</v>
          </cell>
          <cell r="B1526">
            <v>184875</v>
          </cell>
          <cell r="C1526">
            <v>180215.04000000001</v>
          </cell>
          <cell r="D1526">
            <v>180215.04000000001</v>
          </cell>
          <cell r="CZ1526">
            <v>180212.04</v>
          </cell>
          <cell r="DG1526">
            <v>184875</v>
          </cell>
        </row>
        <row r="1527">
          <cell r="A1527" t="str">
            <v>None</v>
          </cell>
          <cell r="B1527">
            <v>157508</v>
          </cell>
          <cell r="C1527">
            <v>141500.76999999999</v>
          </cell>
          <cell r="D1527">
            <v>141500.76999999999</v>
          </cell>
          <cell r="CZ1527">
            <v>141495.76999999999</v>
          </cell>
          <cell r="DG1527">
            <v>157508</v>
          </cell>
        </row>
        <row r="1528">
          <cell r="A1528" t="str">
            <v>None</v>
          </cell>
          <cell r="B1528">
            <v>0</v>
          </cell>
          <cell r="C1528">
            <v>0</v>
          </cell>
          <cell r="D1528">
            <v>0</v>
          </cell>
          <cell r="CZ1528">
            <v>0</v>
          </cell>
          <cell r="DG1528">
            <v>0</v>
          </cell>
        </row>
        <row r="1529">
          <cell r="A1529" t="str">
            <v>None</v>
          </cell>
          <cell r="B1529">
            <v>153000</v>
          </cell>
          <cell r="C1529">
            <v>155287.31</v>
          </cell>
          <cell r="D1529">
            <v>155287.31</v>
          </cell>
          <cell r="CZ1529">
            <v>155287.31</v>
          </cell>
          <cell r="DG1529">
            <v>153000</v>
          </cell>
        </row>
        <row r="1530">
          <cell r="A1530" t="str">
            <v>None</v>
          </cell>
          <cell r="B1530">
            <v>296056.7</v>
          </cell>
          <cell r="C1530">
            <v>232740</v>
          </cell>
          <cell r="D1530">
            <v>24674.21</v>
          </cell>
          <cell r="CZ1530">
            <v>275489</v>
          </cell>
          <cell r="DG1530">
            <v>296056.7</v>
          </cell>
        </row>
        <row r="1531">
          <cell r="A1531" t="str">
            <v>None</v>
          </cell>
          <cell r="B1531">
            <v>100000</v>
          </cell>
          <cell r="C1531">
            <v>0</v>
          </cell>
          <cell r="D1531">
            <v>0</v>
          </cell>
          <cell r="CZ1531">
            <v>99372</v>
          </cell>
          <cell r="DG1531">
            <v>100000</v>
          </cell>
        </row>
        <row r="1532">
          <cell r="A1532" t="str">
            <v>None</v>
          </cell>
          <cell r="B1532">
            <v>1463170</v>
          </cell>
          <cell r="C1532">
            <v>1481010.24</v>
          </cell>
          <cell r="D1532">
            <v>1449192.67</v>
          </cell>
          <cell r="CZ1532">
            <v>1471730.67</v>
          </cell>
          <cell r="DG1532">
            <v>1463170</v>
          </cell>
        </row>
        <row r="1533">
          <cell r="A1533" t="str">
            <v>None</v>
          </cell>
          <cell r="B1533">
            <v>2421900</v>
          </cell>
          <cell r="C1533">
            <v>0</v>
          </cell>
          <cell r="D1533">
            <v>0</v>
          </cell>
          <cell r="CZ1533">
            <v>2418280</v>
          </cell>
          <cell r="DG1533">
            <v>2421900</v>
          </cell>
        </row>
        <row r="1534">
          <cell r="A1534" t="str">
            <v>None</v>
          </cell>
          <cell r="B1534">
            <v>0</v>
          </cell>
          <cell r="C1534">
            <v>0</v>
          </cell>
          <cell r="D1534">
            <v>0</v>
          </cell>
          <cell r="CZ1534">
            <v>0</v>
          </cell>
          <cell r="DG1534">
            <v>0</v>
          </cell>
        </row>
        <row r="1535">
          <cell r="A1535" t="str">
            <v>None</v>
          </cell>
          <cell r="B1535">
            <v>80860</v>
          </cell>
          <cell r="C1535">
            <v>60102.09</v>
          </cell>
          <cell r="D1535">
            <v>60102.09</v>
          </cell>
          <cell r="CZ1535">
            <v>60103.09</v>
          </cell>
          <cell r="DG1535">
            <v>80860</v>
          </cell>
        </row>
        <row r="1536">
          <cell r="A1536" t="str">
            <v>None</v>
          </cell>
          <cell r="B1536">
            <v>20700</v>
          </cell>
          <cell r="C1536">
            <v>19193.439999999999</v>
          </cell>
          <cell r="D1536">
            <v>19193.439999999999</v>
          </cell>
          <cell r="CZ1536">
            <v>19193.439999999999</v>
          </cell>
          <cell r="DG1536">
            <v>20700</v>
          </cell>
        </row>
        <row r="1537">
          <cell r="A1537" t="str">
            <v>None</v>
          </cell>
          <cell r="B1537">
            <v>25000</v>
          </cell>
          <cell r="C1537">
            <v>0</v>
          </cell>
          <cell r="D1537">
            <v>0</v>
          </cell>
          <cell r="CZ1537">
            <v>24000</v>
          </cell>
          <cell r="DG1537">
            <v>25000</v>
          </cell>
        </row>
        <row r="1538">
          <cell r="A1538" t="str">
            <v>None</v>
          </cell>
          <cell r="B1538">
            <v>1429335</v>
          </cell>
          <cell r="C1538">
            <v>1150734.54</v>
          </cell>
          <cell r="D1538">
            <v>1018078.04</v>
          </cell>
          <cell r="CZ1538">
            <v>1315223.1599999999</v>
          </cell>
          <cell r="DG1538">
            <v>1429335</v>
          </cell>
        </row>
        <row r="1539">
          <cell r="A1539" t="str">
            <v>None</v>
          </cell>
          <cell r="B1539">
            <v>79561.509999999995</v>
          </cell>
          <cell r="C1539">
            <v>0</v>
          </cell>
          <cell r="D1539">
            <v>0</v>
          </cell>
          <cell r="CZ1539">
            <v>0</v>
          </cell>
          <cell r="DG1539">
            <v>79561.509999999995</v>
          </cell>
        </row>
        <row r="1540">
          <cell r="A1540" t="str">
            <v>None</v>
          </cell>
          <cell r="B1540">
            <v>0</v>
          </cell>
          <cell r="C1540">
            <v>0</v>
          </cell>
          <cell r="D1540">
            <v>0</v>
          </cell>
          <cell r="CZ1540">
            <v>0</v>
          </cell>
          <cell r="DG1540">
            <v>0</v>
          </cell>
        </row>
        <row r="1541">
          <cell r="A1541" t="str">
            <v>None</v>
          </cell>
          <cell r="B1541">
            <v>75158</v>
          </cell>
          <cell r="C1541">
            <v>76497.040000000008</v>
          </cell>
          <cell r="D1541">
            <v>74596.94</v>
          </cell>
          <cell r="CZ1541">
            <v>76032.94</v>
          </cell>
          <cell r="DG1541">
            <v>75158</v>
          </cell>
        </row>
        <row r="1542">
          <cell r="A1542" t="str">
            <v>None</v>
          </cell>
          <cell r="B1542">
            <v>0</v>
          </cell>
          <cell r="C1542">
            <v>0</v>
          </cell>
          <cell r="D1542">
            <v>0</v>
          </cell>
          <cell r="CZ1542">
            <v>0</v>
          </cell>
          <cell r="DG1542">
            <v>0</v>
          </cell>
        </row>
        <row r="1543">
          <cell r="A1543" t="str">
            <v>None</v>
          </cell>
          <cell r="B1543">
            <v>15100</v>
          </cell>
          <cell r="C1543">
            <v>15293.13</v>
          </cell>
          <cell r="D1543">
            <v>15293.13</v>
          </cell>
          <cell r="CZ1543">
            <v>15293.13</v>
          </cell>
          <cell r="DG1543">
            <v>15100</v>
          </cell>
        </row>
        <row r="1544">
          <cell r="A1544" t="str">
            <v>None</v>
          </cell>
          <cell r="B1544">
            <v>25000</v>
          </cell>
          <cell r="C1544">
            <v>0</v>
          </cell>
          <cell r="D1544">
            <v>19971.53</v>
          </cell>
          <cell r="CZ1544">
            <v>10000</v>
          </cell>
          <cell r="DG1544">
            <v>25000</v>
          </cell>
        </row>
        <row r="1545">
          <cell r="A1545" t="str">
            <v>None</v>
          </cell>
          <cell r="B1545">
            <v>0</v>
          </cell>
          <cell r="C1545">
            <v>0</v>
          </cell>
          <cell r="D1545">
            <v>16762.91</v>
          </cell>
          <cell r="CZ1545">
            <v>0</v>
          </cell>
          <cell r="DG1545">
            <v>0</v>
          </cell>
        </row>
        <row r="1546">
          <cell r="A1546" t="str">
            <v>None</v>
          </cell>
          <cell r="B1546">
            <v>115855</v>
          </cell>
          <cell r="C1546">
            <v>115243.55</v>
          </cell>
          <cell r="D1546">
            <v>81764.639999999999</v>
          </cell>
          <cell r="CZ1546">
            <v>115243.64</v>
          </cell>
          <cell r="DG1546">
            <v>115855</v>
          </cell>
        </row>
        <row r="1547">
          <cell r="A1547" t="str">
            <v>None</v>
          </cell>
          <cell r="B1547">
            <v>105547</v>
          </cell>
          <cell r="C1547">
            <v>0</v>
          </cell>
          <cell r="D1547">
            <v>0</v>
          </cell>
          <cell r="CZ1547">
            <v>186000</v>
          </cell>
          <cell r="DG1547">
            <v>105547</v>
          </cell>
        </row>
        <row r="1548">
          <cell r="A1548" t="str">
            <v>None</v>
          </cell>
          <cell r="B1548">
            <v>16250</v>
          </cell>
          <cell r="C1548">
            <v>13904.26</v>
          </cell>
          <cell r="D1548">
            <v>13904.26</v>
          </cell>
          <cell r="CZ1548">
            <v>13904.26</v>
          </cell>
          <cell r="DG1548">
            <v>16250</v>
          </cell>
        </row>
        <row r="1549">
          <cell r="A1549" t="str">
            <v>None</v>
          </cell>
          <cell r="B1549">
            <v>60780</v>
          </cell>
          <cell r="C1549">
            <v>60780</v>
          </cell>
          <cell r="D1549">
            <v>60780</v>
          </cell>
          <cell r="CZ1549">
            <v>60780</v>
          </cell>
          <cell r="DG1549">
            <v>60780</v>
          </cell>
        </row>
        <row r="1550">
          <cell r="A1550" t="str">
            <v>None</v>
          </cell>
          <cell r="B1550">
            <v>32360</v>
          </cell>
          <cell r="C1550">
            <v>29300</v>
          </cell>
          <cell r="D1550">
            <v>29300</v>
          </cell>
          <cell r="CZ1550">
            <v>29300</v>
          </cell>
          <cell r="DG1550">
            <v>32360</v>
          </cell>
        </row>
        <row r="1551">
          <cell r="A1551" t="str">
            <v>None</v>
          </cell>
          <cell r="B1551">
            <v>0</v>
          </cell>
          <cell r="C1551">
            <v>13075</v>
          </cell>
          <cell r="D1551">
            <v>13075</v>
          </cell>
          <cell r="CZ1551">
            <v>13075</v>
          </cell>
          <cell r="DG1551">
            <v>0</v>
          </cell>
        </row>
        <row r="1552">
          <cell r="A1552" t="str">
            <v>None</v>
          </cell>
          <cell r="B1552">
            <v>123625</v>
          </cell>
          <cell r="C1552">
            <v>92150.58</v>
          </cell>
          <cell r="D1552">
            <v>92150.58</v>
          </cell>
          <cell r="CZ1552">
            <v>92151.58</v>
          </cell>
          <cell r="DG1552">
            <v>123625</v>
          </cell>
        </row>
        <row r="1553">
          <cell r="A1553" t="str">
            <v>None</v>
          </cell>
          <cell r="B1553">
            <v>99330</v>
          </cell>
          <cell r="C1553">
            <v>0</v>
          </cell>
          <cell r="D1553">
            <v>0</v>
          </cell>
          <cell r="CZ1553">
            <v>0</v>
          </cell>
          <cell r="DG1553">
            <v>99330</v>
          </cell>
        </row>
        <row r="1554">
          <cell r="A1554" t="str">
            <v>None</v>
          </cell>
          <cell r="B1554">
            <v>25000</v>
          </cell>
          <cell r="C1554">
            <v>0</v>
          </cell>
          <cell r="D1554">
            <v>0</v>
          </cell>
          <cell r="CZ1554">
            <v>23500</v>
          </cell>
          <cell r="DG1554">
            <v>25000</v>
          </cell>
        </row>
        <row r="1555">
          <cell r="A1555" t="str">
            <v>None</v>
          </cell>
          <cell r="B1555">
            <v>54090</v>
          </cell>
          <cell r="C1555">
            <v>0</v>
          </cell>
          <cell r="D1555">
            <v>0</v>
          </cell>
          <cell r="CZ1555">
            <v>32000</v>
          </cell>
          <cell r="DG1555">
            <v>54090</v>
          </cell>
        </row>
        <row r="1556">
          <cell r="A1556" t="str">
            <v>None</v>
          </cell>
          <cell r="B1556">
            <v>0</v>
          </cell>
          <cell r="C1556">
            <v>48831.94</v>
          </cell>
          <cell r="D1556">
            <v>48831.94</v>
          </cell>
          <cell r="CZ1556">
            <v>48833.94</v>
          </cell>
          <cell r="DG1556">
            <v>0</v>
          </cell>
        </row>
        <row r="1557">
          <cell r="A1557" t="str">
            <v>None</v>
          </cell>
          <cell r="B1557">
            <v>0</v>
          </cell>
          <cell r="C1557">
            <v>0</v>
          </cell>
          <cell r="D1557">
            <v>0</v>
          </cell>
          <cell r="CZ1557">
            <v>0</v>
          </cell>
          <cell r="DG1557">
            <v>0</v>
          </cell>
        </row>
        <row r="1558">
          <cell r="A1558" t="str">
            <v>None</v>
          </cell>
          <cell r="B1558">
            <v>25000</v>
          </cell>
          <cell r="C1558">
            <v>0</v>
          </cell>
          <cell r="D1558">
            <v>0</v>
          </cell>
          <cell r="CZ1558">
            <v>24000</v>
          </cell>
          <cell r="DG1558">
            <v>25000</v>
          </cell>
        </row>
        <row r="1559">
          <cell r="A1559" t="str">
            <v>None</v>
          </cell>
          <cell r="B1559">
            <v>80000</v>
          </cell>
          <cell r="C1559">
            <v>29297.08</v>
          </cell>
          <cell r="D1559">
            <v>2200.21</v>
          </cell>
          <cell r="CZ1559">
            <v>70154.679999999993</v>
          </cell>
          <cell r="DG1559">
            <v>80000</v>
          </cell>
        </row>
        <row r="1560">
          <cell r="A1560" t="str">
            <v>None</v>
          </cell>
          <cell r="B1560">
            <v>80000</v>
          </cell>
          <cell r="C1560">
            <v>25000.85</v>
          </cell>
          <cell r="D1560">
            <v>2187.6999999999998</v>
          </cell>
          <cell r="CZ1560">
            <v>70888.679999999993</v>
          </cell>
          <cell r="DG1560">
            <v>80000</v>
          </cell>
        </row>
        <row r="1561">
          <cell r="A1561" t="str">
            <v>None</v>
          </cell>
          <cell r="B1561">
            <v>80000</v>
          </cell>
          <cell r="C1561">
            <v>27461.72</v>
          </cell>
          <cell r="D1561">
            <v>2187.46</v>
          </cell>
          <cell r="CZ1561">
            <v>70449.679999999993</v>
          </cell>
          <cell r="DG1561">
            <v>80000</v>
          </cell>
        </row>
        <row r="1562">
          <cell r="A1562" t="str">
            <v>None</v>
          </cell>
          <cell r="B1562">
            <v>80000</v>
          </cell>
          <cell r="C1562">
            <v>23570.560000000001</v>
          </cell>
          <cell r="D1562">
            <v>2187.46</v>
          </cell>
          <cell r="CZ1562">
            <v>69430.679999999993</v>
          </cell>
          <cell r="DG1562">
            <v>80000</v>
          </cell>
        </row>
        <row r="1563">
          <cell r="A1563" t="str">
            <v>None</v>
          </cell>
          <cell r="B1563">
            <v>80000</v>
          </cell>
          <cell r="C1563">
            <v>28740.15</v>
          </cell>
          <cell r="D1563">
            <v>2199.6799999999998</v>
          </cell>
          <cell r="CZ1563">
            <v>82218.13</v>
          </cell>
          <cell r="DG1563">
            <v>80000</v>
          </cell>
        </row>
        <row r="1564">
          <cell r="A1564" t="str">
            <v>None</v>
          </cell>
          <cell r="B1564">
            <v>80000</v>
          </cell>
          <cell r="C1564">
            <v>23532.39</v>
          </cell>
          <cell r="D1564">
            <v>2187.14</v>
          </cell>
          <cell r="CZ1564">
            <v>69202.13</v>
          </cell>
          <cell r="DG1564">
            <v>80000</v>
          </cell>
        </row>
        <row r="1565">
          <cell r="A1565" t="str">
            <v>None</v>
          </cell>
          <cell r="B1565">
            <v>30232</v>
          </cell>
          <cell r="C1565">
            <v>29106.27</v>
          </cell>
          <cell r="D1565">
            <v>29106.27</v>
          </cell>
          <cell r="CZ1565">
            <v>29106.27</v>
          </cell>
          <cell r="DG1565">
            <v>30232</v>
          </cell>
        </row>
        <row r="1566">
          <cell r="A1566" t="str">
            <v>None</v>
          </cell>
          <cell r="B1566">
            <v>0</v>
          </cell>
          <cell r="C1566">
            <v>0</v>
          </cell>
          <cell r="D1566">
            <v>0</v>
          </cell>
          <cell r="CZ1566">
            <v>0</v>
          </cell>
          <cell r="DG1566">
            <v>0</v>
          </cell>
        </row>
        <row r="1567">
          <cell r="A1567" t="str">
            <v>None</v>
          </cell>
          <cell r="B1567">
            <v>213904</v>
          </cell>
          <cell r="C1567">
            <v>214452.2</v>
          </cell>
          <cell r="D1567">
            <v>214452.2</v>
          </cell>
          <cell r="CZ1567">
            <v>214454.2</v>
          </cell>
          <cell r="DG1567">
            <v>213904</v>
          </cell>
        </row>
        <row r="1568">
          <cell r="A1568" t="str">
            <v>None</v>
          </cell>
          <cell r="B1568">
            <v>100000</v>
          </cell>
          <cell r="C1568">
            <v>2654.33</v>
          </cell>
          <cell r="D1568">
            <v>2654.33</v>
          </cell>
          <cell r="CZ1568">
            <v>2656.33</v>
          </cell>
          <cell r="DG1568">
            <v>100000</v>
          </cell>
        </row>
        <row r="1569">
          <cell r="A1569" t="str">
            <v>None</v>
          </cell>
          <cell r="B1569">
            <v>3944720</v>
          </cell>
          <cell r="C1569">
            <v>3336725.57</v>
          </cell>
          <cell r="D1569">
            <v>3336725.57</v>
          </cell>
          <cell r="CZ1569">
            <v>3336713.57</v>
          </cell>
          <cell r="DG1569">
            <v>3944720</v>
          </cell>
        </row>
        <row r="1570">
          <cell r="A1570" t="str">
            <v>None</v>
          </cell>
          <cell r="B1570">
            <v>0</v>
          </cell>
          <cell r="C1570">
            <v>0</v>
          </cell>
          <cell r="D1570">
            <v>0</v>
          </cell>
          <cell r="CZ1570">
            <v>0</v>
          </cell>
          <cell r="DG1570">
            <v>0</v>
          </cell>
        </row>
        <row r="1571">
          <cell r="A1571" t="str">
            <v>None</v>
          </cell>
          <cell r="B1571">
            <v>0</v>
          </cell>
          <cell r="C1571">
            <v>0</v>
          </cell>
          <cell r="D1571">
            <v>0</v>
          </cell>
          <cell r="CZ1571">
            <v>0</v>
          </cell>
          <cell r="DG1571">
            <v>0</v>
          </cell>
        </row>
        <row r="1572">
          <cell r="A1572" t="str">
            <v>None</v>
          </cell>
          <cell r="B1572">
            <v>5493</v>
          </cell>
          <cell r="C1572">
            <v>5478.31</v>
          </cell>
          <cell r="D1572">
            <v>5478.31</v>
          </cell>
          <cell r="CZ1572">
            <v>5478.31</v>
          </cell>
          <cell r="DG1572">
            <v>5493</v>
          </cell>
        </row>
        <row r="1573">
          <cell r="A1573" t="str">
            <v>None</v>
          </cell>
          <cell r="B1573">
            <v>25000</v>
          </cell>
          <cell r="C1573">
            <v>0</v>
          </cell>
          <cell r="D1573">
            <v>0</v>
          </cell>
          <cell r="CZ1573">
            <v>24000</v>
          </cell>
          <cell r="DG1573">
            <v>25000</v>
          </cell>
        </row>
        <row r="1574">
          <cell r="A1574" t="str">
            <v>None</v>
          </cell>
          <cell r="B1574">
            <v>25000</v>
          </cell>
          <cell r="C1574">
            <v>0</v>
          </cell>
          <cell r="D1574">
            <v>0</v>
          </cell>
          <cell r="CZ1574">
            <v>24000</v>
          </cell>
          <cell r="DG1574">
            <v>25000</v>
          </cell>
        </row>
        <row r="1575">
          <cell r="A1575" t="str">
            <v>None</v>
          </cell>
          <cell r="B1575">
            <v>0</v>
          </cell>
          <cell r="C1575">
            <v>0</v>
          </cell>
          <cell r="D1575">
            <v>0</v>
          </cell>
          <cell r="CZ1575">
            <v>0</v>
          </cell>
          <cell r="DG1575">
            <v>0</v>
          </cell>
        </row>
        <row r="1576">
          <cell r="A1576" t="str">
            <v>None</v>
          </cell>
          <cell r="B1576">
            <v>0</v>
          </cell>
          <cell r="C1576">
            <v>0</v>
          </cell>
          <cell r="D1576">
            <v>0</v>
          </cell>
          <cell r="CZ1576">
            <v>0</v>
          </cell>
          <cell r="DG1576">
            <v>0</v>
          </cell>
        </row>
        <row r="1577">
          <cell r="A1577" t="str">
            <v>None</v>
          </cell>
          <cell r="B1577">
            <v>0</v>
          </cell>
          <cell r="C1577">
            <v>0</v>
          </cell>
          <cell r="D1577">
            <v>0</v>
          </cell>
          <cell r="CZ1577">
            <v>0</v>
          </cell>
          <cell r="DG1577">
            <v>0</v>
          </cell>
        </row>
        <row r="1578">
          <cell r="A1578" t="str">
            <v>None</v>
          </cell>
          <cell r="B1578">
            <v>0</v>
          </cell>
          <cell r="C1578">
            <v>0</v>
          </cell>
          <cell r="D1578">
            <v>0</v>
          </cell>
          <cell r="CZ1578">
            <v>0</v>
          </cell>
          <cell r="DG1578">
            <v>0</v>
          </cell>
        </row>
        <row r="1579">
          <cell r="A1579" t="str">
            <v>None</v>
          </cell>
          <cell r="B1579">
            <v>0</v>
          </cell>
          <cell r="C1579">
            <v>0</v>
          </cell>
          <cell r="D1579">
            <v>0</v>
          </cell>
          <cell r="CZ1579">
            <v>0</v>
          </cell>
          <cell r="DG1579">
            <v>0</v>
          </cell>
        </row>
        <row r="1580">
          <cell r="A1580" t="str">
            <v>None</v>
          </cell>
          <cell r="B1580">
            <v>118582</v>
          </cell>
          <cell r="C1580">
            <v>98240.58</v>
          </cell>
          <cell r="D1580">
            <v>98240.58</v>
          </cell>
          <cell r="CZ1580">
            <v>98241.58</v>
          </cell>
          <cell r="DG1580">
            <v>118582</v>
          </cell>
        </row>
        <row r="1581">
          <cell r="A1581" t="str">
            <v>None</v>
          </cell>
          <cell r="B1581">
            <v>0</v>
          </cell>
          <cell r="C1581">
            <v>0</v>
          </cell>
          <cell r="D1581">
            <v>0</v>
          </cell>
          <cell r="CZ1581">
            <v>0</v>
          </cell>
          <cell r="DG1581">
            <v>0</v>
          </cell>
        </row>
        <row r="1582">
          <cell r="A1582" t="str">
            <v>None</v>
          </cell>
          <cell r="B1582">
            <v>0</v>
          </cell>
          <cell r="C1582">
            <v>0</v>
          </cell>
          <cell r="D1582">
            <v>0</v>
          </cell>
          <cell r="CZ1582">
            <v>0</v>
          </cell>
          <cell r="DG1582">
            <v>0</v>
          </cell>
        </row>
        <row r="1583">
          <cell r="A1583" t="str">
            <v>None</v>
          </cell>
          <cell r="B1583">
            <v>0</v>
          </cell>
          <cell r="C1583">
            <v>0</v>
          </cell>
          <cell r="D1583">
            <v>170262.28</v>
          </cell>
          <cell r="CZ1583">
            <v>0</v>
          </cell>
          <cell r="DG1583">
            <v>0</v>
          </cell>
        </row>
        <row r="1584">
          <cell r="A1584" t="str">
            <v>None</v>
          </cell>
          <cell r="B1584">
            <v>0</v>
          </cell>
          <cell r="C1584">
            <v>0</v>
          </cell>
          <cell r="D1584">
            <v>51078.6</v>
          </cell>
          <cell r="CZ1584">
            <v>0</v>
          </cell>
          <cell r="DG1584">
            <v>0</v>
          </cell>
        </row>
        <row r="1585">
          <cell r="A1585" t="str">
            <v>None</v>
          </cell>
          <cell r="B1585">
            <v>0</v>
          </cell>
          <cell r="C1585">
            <v>0</v>
          </cell>
          <cell r="D1585">
            <v>68104.759999999995</v>
          </cell>
          <cell r="CZ1585">
            <v>0</v>
          </cell>
          <cell r="DG1585">
            <v>0</v>
          </cell>
        </row>
        <row r="1586">
          <cell r="A1586" t="str">
            <v>None</v>
          </cell>
          <cell r="B1586">
            <v>289707</v>
          </cell>
          <cell r="C1586">
            <v>255860.29</v>
          </cell>
          <cell r="D1586">
            <v>255860.29</v>
          </cell>
          <cell r="CZ1586">
            <v>255866.29</v>
          </cell>
          <cell r="DG1586">
            <v>289707</v>
          </cell>
        </row>
        <row r="1587">
          <cell r="A1587" t="str">
            <v>None</v>
          </cell>
          <cell r="B1587">
            <v>86200</v>
          </cell>
          <cell r="C1587">
            <v>164762.92000000001</v>
          </cell>
          <cell r="D1587">
            <v>164762.92000000001</v>
          </cell>
          <cell r="CZ1587">
            <v>164760.92000000001</v>
          </cell>
          <cell r="DG1587">
            <v>86200</v>
          </cell>
        </row>
        <row r="1588">
          <cell r="A1588" t="str">
            <v>None</v>
          </cell>
          <cell r="B1588">
            <v>82000</v>
          </cell>
          <cell r="C1588">
            <v>0</v>
          </cell>
          <cell r="D1588">
            <v>0</v>
          </cell>
          <cell r="CZ1588">
            <v>-1</v>
          </cell>
          <cell r="DG1588">
            <v>82000</v>
          </cell>
        </row>
        <row r="1589">
          <cell r="A1589" t="str">
            <v>None</v>
          </cell>
          <cell r="B1589">
            <v>82000</v>
          </cell>
          <cell r="C1589">
            <v>70541.679999999993</v>
          </cell>
          <cell r="D1589">
            <v>70541.679999999993</v>
          </cell>
          <cell r="CZ1589">
            <v>70547.679999999993</v>
          </cell>
          <cell r="DG1589">
            <v>82000</v>
          </cell>
        </row>
        <row r="1590">
          <cell r="A1590" t="str">
            <v>None</v>
          </cell>
          <cell r="B1590">
            <v>82000</v>
          </cell>
          <cell r="C1590">
            <v>71565.490000000005</v>
          </cell>
          <cell r="D1590">
            <v>71565.490000000005</v>
          </cell>
          <cell r="CZ1590">
            <v>71564.490000000005</v>
          </cell>
          <cell r="DG1590">
            <v>82000</v>
          </cell>
        </row>
        <row r="1591">
          <cell r="A1591" t="str">
            <v>None</v>
          </cell>
          <cell r="B1591">
            <v>47000</v>
          </cell>
          <cell r="C1591">
            <v>40329.410000000003</v>
          </cell>
          <cell r="D1591">
            <v>40329.410000000003</v>
          </cell>
          <cell r="CZ1591">
            <v>40333.410000000003</v>
          </cell>
          <cell r="DG1591">
            <v>47000</v>
          </cell>
        </row>
        <row r="1592">
          <cell r="A1592" t="str">
            <v>None</v>
          </cell>
          <cell r="B1592">
            <v>34620</v>
          </cell>
          <cell r="C1592">
            <v>0</v>
          </cell>
          <cell r="D1592">
            <v>4929.9399999999996</v>
          </cell>
          <cell r="CZ1592">
            <v>34381</v>
          </cell>
          <cell r="DG1592">
            <v>34620</v>
          </cell>
        </row>
        <row r="1593">
          <cell r="A1593" t="str">
            <v>None</v>
          </cell>
          <cell r="B1593">
            <v>36000</v>
          </cell>
          <cell r="C1593">
            <v>24781.01</v>
          </cell>
          <cell r="D1593">
            <v>22823.71</v>
          </cell>
          <cell r="CZ1593">
            <v>24780.71</v>
          </cell>
          <cell r="DG1593">
            <v>36000</v>
          </cell>
        </row>
        <row r="1594">
          <cell r="A1594" t="str">
            <v>None</v>
          </cell>
          <cell r="B1594">
            <v>0</v>
          </cell>
          <cell r="C1594">
            <v>0</v>
          </cell>
          <cell r="D1594">
            <v>0</v>
          </cell>
          <cell r="CZ1594">
            <v>0</v>
          </cell>
          <cell r="DG1594">
            <v>0</v>
          </cell>
        </row>
        <row r="1595">
          <cell r="A1595" t="str">
            <v>None</v>
          </cell>
          <cell r="B1595">
            <v>21000</v>
          </cell>
          <cell r="C1595">
            <v>20242.98</v>
          </cell>
          <cell r="D1595">
            <v>20242.98</v>
          </cell>
          <cell r="CZ1595">
            <v>20242.98</v>
          </cell>
          <cell r="DG1595">
            <v>21000</v>
          </cell>
        </row>
        <row r="1596">
          <cell r="A1596" t="str">
            <v>None</v>
          </cell>
          <cell r="B1596">
            <v>58333</v>
          </cell>
          <cell r="C1596">
            <v>0</v>
          </cell>
          <cell r="D1596">
            <v>0</v>
          </cell>
          <cell r="CZ1596">
            <v>56000</v>
          </cell>
          <cell r="DG1596">
            <v>58333</v>
          </cell>
        </row>
        <row r="1597">
          <cell r="A1597" t="str">
            <v>None</v>
          </cell>
          <cell r="B1597">
            <v>58333</v>
          </cell>
          <cell r="C1597">
            <v>0</v>
          </cell>
          <cell r="D1597">
            <v>0</v>
          </cell>
          <cell r="CZ1597">
            <v>55000</v>
          </cell>
          <cell r="DG1597">
            <v>58333</v>
          </cell>
        </row>
        <row r="1598">
          <cell r="A1598" t="str">
            <v>None</v>
          </cell>
          <cell r="B1598">
            <v>58333</v>
          </cell>
          <cell r="C1598">
            <v>0</v>
          </cell>
          <cell r="D1598">
            <v>0</v>
          </cell>
          <cell r="CZ1598">
            <v>55000</v>
          </cell>
          <cell r="DG1598">
            <v>58333</v>
          </cell>
        </row>
        <row r="1599">
          <cell r="A1599" t="str">
            <v>None</v>
          </cell>
          <cell r="B1599">
            <v>0</v>
          </cell>
          <cell r="C1599">
            <v>0</v>
          </cell>
          <cell r="D1599">
            <v>0</v>
          </cell>
          <cell r="CZ1599">
            <v>0</v>
          </cell>
          <cell r="DG1599">
            <v>0</v>
          </cell>
        </row>
        <row r="1600">
          <cell r="A1600" t="str">
            <v>None</v>
          </cell>
          <cell r="B1600">
            <v>0</v>
          </cell>
          <cell r="C1600">
            <v>325494.96000000002</v>
          </cell>
          <cell r="D1600">
            <v>325494.96000000002</v>
          </cell>
          <cell r="CZ1600">
            <v>325500.96000000002</v>
          </cell>
          <cell r="DG1600">
            <v>0</v>
          </cell>
        </row>
        <row r="1601">
          <cell r="A1601" t="str">
            <v>None</v>
          </cell>
          <cell r="B1601">
            <v>156400</v>
          </cell>
          <cell r="C1601">
            <v>112472.85</v>
          </cell>
          <cell r="D1601">
            <v>112472.85</v>
          </cell>
          <cell r="CZ1601">
            <v>112471.85</v>
          </cell>
          <cell r="DG1601">
            <v>156400</v>
          </cell>
        </row>
        <row r="1602">
          <cell r="A1602" t="str">
            <v>None</v>
          </cell>
          <cell r="B1602">
            <v>125000</v>
          </cell>
          <cell r="C1602">
            <v>91716.66</v>
          </cell>
          <cell r="D1602">
            <v>91716.66</v>
          </cell>
          <cell r="CZ1602">
            <v>91716.66</v>
          </cell>
          <cell r="DG1602">
            <v>125000</v>
          </cell>
        </row>
        <row r="1603">
          <cell r="A1603" t="str">
            <v>None</v>
          </cell>
          <cell r="B1603">
            <v>25500</v>
          </cell>
          <cell r="C1603">
            <v>24353.98</v>
          </cell>
          <cell r="D1603">
            <v>24353.98</v>
          </cell>
          <cell r="CZ1603">
            <v>24353.98</v>
          </cell>
          <cell r="DG1603">
            <v>25500</v>
          </cell>
        </row>
        <row r="1604">
          <cell r="A1604" t="str">
            <v>None</v>
          </cell>
          <cell r="B1604">
            <v>15900</v>
          </cell>
          <cell r="C1604">
            <v>14680.88</v>
          </cell>
          <cell r="D1604">
            <v>14680.88</v>
          </cell>
          <cell r="CZ1604">
            <v>14680.88</v>
          </cell>
          <cell r="DG1604">
            <v>15900</v>
          </cell>
        </row>
        <row r="1605">
          <cell r="A1605" t="str">
            <v>None</v>
          </cell>
          <cell r="B1605">
            <v>1734200</v>
          </cell>
          <cell r="C1605">
            <v>1000004.12</v>
          </cell>
          <cell r="D1605">
            <v>996458.07</v>
          </cell>
          <cell r="CZ1605">
            <v>994646.07</v>
          </cell>
          <cell r="DG1605">
            <v>1734200</v>
          </cell>
        </row>
        <row r="1606">
          <cell r="A1606" t="str">
            <v>None</v>
          </cell>
          <cell r="B1606">
            <v>0</v>
          </cell>
          <cell r="C1606">
            <v>0</v>
          </cell>
          <cell r="D1606">
            <v>24269</v>
          </cell>
          <cell r="CZ1606">
            <v>0</v>
          </cell>
          <cell r="DG1606">
            <v>0</v>
          </cell>
        </row>
        <row r="1607">
          <cell r="A1607" t="str">
            <v>None</v>
          </cell>
          <cell r="B1607">
            <v>0</v>
          </cell>
          <cell r="C1607">
            <v>0</v>
          </cell>
          <cell r="D1607">
            <v>0</v>
          </cell>
          <cell r="CZ1607">
            <v>0</v>
          </cell>
          <cell r="DG1607">
            <v>0</v>
          </cell>
        </row>
        <row r="1608">
          <cell r="A1608" t="str">
            <v>None</v>
          </cell>
          <cell r="B1608">
            <v>231204</v>
          </cell>
          <cell r="C1608">
            <v>158363.26999999999</v>
          </cell>
          <cell r="D1608">
            <v>158363.26999999999</v>
          </cell>
          <cell r="CZ1608">
            <v>158368.26999999999</v>
          </cell>
          <cell r="DG1608">
            <v>231204</v>
          </cell>
        </row>
        <row r="1609">
          <cell r="A1609" t="str">
            <v>None</v>
          </cell>
          <cell r="B1609">
            <v>147674</v>
          </cell>
          <cell r="C1609">
            <v>118758.96</v>
          </cell>
          <cell r="D1609">
            <v>118758.96</v>
          </cell>
          <cell r="CZ1609">
            <v>118761.96</v>
          </cell>
          <cell r="DG1609">
            <v>147674</v>
          </cell>
        </row>
        <row r="1610">
          <cell r="A1610" t="str">
            <v>None</v>
          </cell>
          <cell r="B1610">
            <v>0</v>
          </cell>
          <cell r="C1610">
            <v>0</v>
          </cell>
          <cell r="D1610">
            <v>0</v>
          </cell>
          <cell r="CZ1610">
            <v>0</v>
          </cell>
          <cell r="DG1610">
            <v>0</v>
          </cell>
        </row>
        <row r="1611">
          <cell r="A1611" t="str">
            <v>None</v>
          </cell>
          <cell r="B1611">
            <v>488007</v>
          </cell>
          <cell r="C1611">
            <v>488006.69</v>
          </cell>
          <cell r="D1611">
            <v>488006.69</v>
          </cell>
          <cell r="CZ1611">
            <v>488012.69</v>
          </cell>
          <cell r="DG1611">
            <v>488007</v>
          </cell>
        </row>
        <row r="1612">
          <cell r="A1612" t="str">
            <v>None</v>
          </cell>
          <cell r="B1612">
            <v>335727</v>
          </cell>
          <cell r="C1612">
            <v>324334.90999999997</v>
          </cell>
          <cell r="D1612">
            <v>324334.90999999997</v>
          </cell>
          <cell r="CZ1612">
            <v>324343.90999999997</v>
          </cell>
          <cell r="DG1612">
            <v>335727</v>
          </cell>
        </row>
        <row r="1613">
          <cell r="A1613" t="str">
            <v>None</v>
          </cell>
          <cell r="B1613">
            <v>938297</v>
          </cell>
          <cell r="C1613">
            <v>671069.28</v>
          </cell>
          <cell r="D1613">
            <v>671069.28</v>
          </cell>
          <cell r="CZ1613">
            <v>671072.28</v>
          </cell>
          <cell r="DG1613">
            <v>938297</v>
          </cell>
        </row>
        <row r="1614">
          <cell r="A1614" t="str">
            <v>None</v>
          </cell>
          <cell r="B1614">
            <v>1263578</v>
          </cell>
          <cell r="C1614">
            <v>1240034.92</v>
          </cell>
          <cell r="D1614">
            <v>1240034.92</v>
          </cell>
          <cell r="CZ1614">
            <v>1240039.92</v>
          </cell>
          <cell r="DG1614">
            <v>1263578</v>
          </cell>
        </row>
        <row r="1615">
          <cell r="A1615" t="str">
            <v>None</v>
          </cell>
          <cell r="B1615">
            <v>981847.79</v>
          </cell>
          <cell r="C1615">
            <v>987067.91999999993</v>
          </cell>
          <cell r="D1615">
            <v>789150.74</v>
          </cell>
          <cell r="CZ1615">
            <v>1006562.74</v>
          </cell>
          <cell r="DG1615">
            <v>981847.79</v>
          </cell>
        </row>
        <row r="1616">
          <cell r="A1616" t="str">
            <v>None</v>
          </cell>
          <cell r="B1616">
            <v>0</v>
          </cell>
          <cell r="C1616">
            <v>0</v>
          </cell>
          <cell r="D1616">
            <v>0</v>
          </cell>
          <cell r="CZ1616">
            <v>805000</v>
          </cell>
          <cell r="DG1616">
            <v>0</v>
          </cell>
        </row>
        <row r="1617">
          <cell r="A1617" t="str">
            <v>None</v>
          </cell>
          <cell r="B1617">
            <v>2134974</v>
          </cell>
          <cell r="C1617">
            <v>1848994.79</v>
          </cell>
          <cell r="D1617">
            <v>2118789.66</v>
          </cell>
          <cell r="CZ1617">
            <v>3396112.54</v>
          </cell>
          <cell r="DG1617">
            <v>2134974</v>
          </cell>
        </row>
        <row r="1618">
          <cell r="A1618" t="str">
            <v>None</v>
          </cell>
          <cell r="B1618">
            <v>3997556</v>
          </cell>
          <cell r="C1618">
            <v>1674825.5</v>
          </cell>
          <cell r="D1618">
            <v>3129529.95</v>
          </cell>
          <cell r="CZ1618">
            <v>3106391.95</v>
          </cell>
          <cell r="DG1618">
            <v>3997556</v>
          </cell>
        </row>
        <row r="1619">
          <cell r="A1619" t="str">
            <v>None</v>
          </cell>
          <cell r="B1619">
            <v>203196</v>
          </cell>
          <cell r="C1619">
            <v>7435.85</v>
          </cell>
          <cell r="D1619">
            <v>105102.39</v>
          </cell>
          <cell r="CZ1619">
            <v>503140</v>
          </cell>
          <cell r="DG1619">
            <v>203196</v>
          </cell>
        </row>
        <row r="1620">
          <cell r="A1620" t="str">
            <v>None</v>
          </cell>
          <cell r="B1620">
            <v>0</v>
          </cell>
          <cell r="C1620">
            <v>0</v>
          </cell>
          <cell r="D1620">
            <v>0</v>
          </cell>
          <cell r="CZ1620">
            <v>0</v>
          </cell>
          <cell r="DG1620">
            <v>0</v>
          </cell>
        </row>
        <row r="1621">
          <cell r="A1621" t="str">
            <v>None</v>
          </cell>
          <cell r="B1621">
            <v>416185</v>
          </cell>
          <cell r="C1621">
            <v>361026.66</v>
          </cell>
          <cell r="D1621">
            <v>361026.66</v>
          </cell>
          <cell r="CZ1621">
            <v>361031.66</v>
          </cell>
          <cell r="DG1621">
            <v>416185</v>
          </cell>
        </row>
        <row r="1622">
          <cell r="A1622" t="str">
            <v>None</v>
          </cell>
          <cell r="B1622">
            <v>585531</v>
          </cell>
          <cell r="C1622">
            <v>576078.14</v>
          </cell>
          <cell r="D1622">
            <v>576078.14</v>
          </cell>
          <cell r="CZ1622">
            <v>576084.14</v>
          </cell>
          <cell r="DG1622">
            <v>585531</v>
          </cell>
        </row>
        <row r="1623">
          <cell r="A1623" t="str">
            <v>None</v>
          </cell>
          <cell r="B1623">
            <v>510800</v>
          </cell>
          <cell r="C1623">
            <v>404213.77</v>
          </cell>
          <cell r="D1623">
            <v>404213.77</v>
          </cell>
          <cell r="CZ1623">
            <v>404222.77</v>
          </cell>
          <cell r="DG1623">
            <v>510800</v>
          </cell>
        </row>
        <row r="1624">
          <cell r="A1624" t="str">
            <v>None</v>
          </cell>
          <cell r="B1624">
            <v>737317</v>
          </cell>
          <cell r="C1624">
            <v>672634.65</v>
          </cell>
          <cell r="D1624">
            <v>672634.65</v>
          </cell>
          <cell r="CZ1624">
            <v>672635.65</v>
          </cell>
          <cell r="DG1624">
            <v>737317</v>
          </cell>
        </row>
        <row r="1625">
          <cell r="A1625" t="str">
            <v>None</v>
          </cell>
          <cell r="B1625">
            <v>404056</v>
          </cell>
          <cell r="C1625">
            <v>356908.63</v>
          </cell>
          <cell r="D1625">
            <v>356908.63</v>
          </cell>
          <cell r="CZ1625">
            <v>356913.63</v>
          </cell>
          <cell r="DG1625">
            <v>404056</v>
          </cell>
        </row>
        <row r="1626">
          <cell r="A1626" t="str">
            <v>None</v>
          </cell>
          <cell r="B1626">
            <v>479143</v>
          </cell>
          <cell r="C1626">
            <v>382993.18</v>
          </cell>
          <cell r="D1626">
            <v>382993.18</v>
          </cell>
          <cell r="CZ1626">
            <v>383000.18</v>
          </cell>
          <cell r="DG1626">
            <v>479143</v>
          </cell>
        </row>
        <row r="1627">
          <cell r="A1627" t="str">
            <v>None</v>
          </cell>
          <cell r="B1627">
            <v>0</v>
          </cell>
          <cell r="C1627">
            <v>0</v>
          </cell>
          <cell r="D1627">
            <v>0</v>
          </cell>
          <cell r="CZ1627">
            <v>0</v>
          </cell>
          <cell r="DG1627">
            <v>0</v>
          </cell>
        </row>
        <row r="1628">
          <cell r="A1628" t="str">
            <v>None</v>
          </cell>
          <cell r="B1628">
            <v>586177</v>
          </cell>
          <cell r="C1628">
            <v>562393.30000000005</v>
          </cell>
          <cell r="D1628">
            <v>562393.30000000005</v>
          </cell>
          <cell r="CZ1628">
            <v>562396.30000000005</v>
          </cell>
          <cell r="DG1628">
            <v>586177</v>
          </cell>
        </row>
        <row r="1629">
          <cell r="A1629" t="str">
            <v>None</v>
          </cell>
          <cell r="B1629">
            <v>0</v>
          </cell>
          <cell r="C1629">
            <v>0</v>
          </cell>
          <cell r="D1629">
            <v>0</v>
          </cell>
          <cell r="CZ1629">
            <v>0</v>
          </cell>
          <cell r="DG1629">
            <v>0</v>
          </cell>
        </row>
        <row r="1630">
          <cell r="A1630" t="str">
            <v>None</v>
          </cell>
          <cell r="B1630">
            <v>0</v>
          </cell>
          <cell r="C1630">
            <v>0</v>
          </cell>
          <cell r="D1630">
            <v>0</v>
          </cell>
          <cell r="CZ1630">
            <v>0</v>
          </cell>
          <cell r="DG1630">
            <v>0</v>
          </cell>
        </row>
        <row r="1631">
          <cell r="A1631" t="str">
            <v>None</v>
          </cell>
          <cell r="B1631">
            <v>0</v>
          </cell>
          <cell r="C1631">
            <v>0</v>
          </cell>
          <cell r="D1631">
            <v>0</v>
          </cell>
          <cell r="CZ1631">
            <v>0</v>
          </cell>
          <cell r="DG1631">
            <v>0</v>
          </cell>
        </row>
        <row r="1632">
          <cell r="A1632" t="str">
            <v>None</v>
          </cell>
          <cell r="B1632">
            <v>0</v>
          </cell>
          <cell r="C1632">
            <v>0</v>
          </cell>
          <cell r="D1632">
            <v>0</v>
          </cell>
          <cell r="CZ1632">
            <v>0</v>
          </cell>
          <cell r="DG1632">
            <v>0</v>
          </cell>
        </row>
        <row r="1633">
          <cell r="A1633" t="str">
            <v>None</v>
          </cell>
          <cell r="B1633">
            <v>0</v>
          </cell>
          <cell r="C1633">
            <v>0</v>
          </cell>
          <cell r="D1633">
            <v>0</v>
          </cell>
          <cell r="CZ1633">
            <v>0</v>
          </cell>
          <cell r="DG1633">
            <v>0</v>
          </cell>
        </row>
        <row r="1634">
          <cell r="A1634" t="str">
            <v>None</v>
          </cell>
          <cell r="B1634">
            <v>797713</v>
          </cell>
          <cell r="C1634">
            <v>790108.42</v>
          </cell>
          <cell r="D1634">
            <v>790108.42</v>
          </cell>
          <cell r="CZ1634">
            <v>790108.42</v>
          </cell>
          <cell r="DG1634">
            <v>797713</v>
          </cell>
        </row>
        <row r="1635">
          <cell r="A1635" t="str">
            <v>None</v>
          </cell>
          <cell r="B1635">
            <v>0</v>
          </cell>
          <cell r="C1635">
            <v>0</v>
          </cell>
          <cell r="D1635">
            <v>0</v>
          </cell>
          <cell r="CZ1635">
            <v>0</v>
          </cell>
          <cell r="DG1635">
            <v>0</v>
          </cell>
        </row>
        <row r="1636">
          <cell r="A1636" t="str">
            <v>None</v>
          </cell>
          <cell r="B1636">
            <v>0</v>
          </cell>
          <cell r="C1636">
            <v>0</v>
          </cell>
          <cell r="D1636">
            <v>0</v>
          </cell>
          <cell r="CZ1636">
            <v>0</v>
          </cell>
          <cell r="DG1636">
            <v>0</v>
          </cell>
        </row>
        <row r="1637">
          <cell r="A1637" t="str">
            <v>None</v>
          </cell>
          <cell r="B1637">
            <v>256911</v>
          </cell>
          <cell r="C1637">
            <v>234638.88</v>
          </cell>
          <cell r="D1637">
            <v>234638.88</v>
          </cell>
          <cell r="CZ1637">
            <v>234641.88</v>
          </cell>
          <cell r="DG1637">
            <v>256911</v>
          </cell>
        </row>
        <row r="1638">
          <cell r="A1638" t="str">
            <v>None</v>
          </cell>
          <cell r="B1638">
            <v>0</v>
          </cell>
          <cell r="C1638">
            <v>0</v>
          </cell>
          <cell r="D1638">
            <v>0</v>
          </cell>
          <cell r="CZ1638">
            <v>0</v>
          </cell>
          <cell r="DG1638">
            <v>0</v>
          </cell>
        </row>
        <row r="1639">
          <cell r="A1639" t="str">
            <v>None</v>
          </cell>
          <cell r="B1639">
            <v>0</v>
          </cell>
          <cell r="C1639">
            <v>0</v>
          </cell>
          <cell r="D1639">
            <v>0</v>
          </cell>
          <cell r="CZ1639">
            <v>0</v>
          </cell>
          <cell r="DG1639">
            <v>0</v>
          </cell>
        </row>
        <row r="1640">
          <cell r="A1640" t="str">
            <v>None</v>
          </cell>
          <cell r="B1640">
            <v>0</v>
          </cell>
          <cell r="C1640">
            <v>0</v>
          </cell>
          <cell r="D1640">
            <v>0</v>
          </cell>
          <cell r="CZ1640">
            <v>0</v>
          </cell>
          <cell r="DG1640">
            <v>0</v>
          </cell>
        </row>
        <row r="1641">
          <cell r="A1641" t="str">
            <v>None</v>
          </cell>
          <cell r="B1641">
            <v>495371</v>
          </cell>
          <cell r="C1641">
            <v>457694.09</v>
          </cell>
          <cell r="D1641">
            <v>457694.09</v>
          </cell>
          <cell r="CZ1641">
            <v>457696.09</v>
          </cell>
          <cell r="DG1641">
            <v>495371</v>
          </cell>
        </row>
        <row r="1642">
          <cell r="A1642" t="str">
            <v>None</v>
          </cell>
          <cell r="B1642">
            <v>0</v>
          </cell>
          <cell r="C1642">
            <v>0</v>
          </cell>
          <cell r="D1642">
            <v>0</v>
          </cell>
          <cell r="CZ1642">
            <v>0</v>
          </cell>
          <cell r="DG1642">
            <v>0</v>
          </cell>
        </row>
        <row r="1643">
          <cell r="A1643" t="str">
            <v>None</v>
          </cell>
          <cell r="B1643">
            <v>95059</v>
          </cell>
          <cell r="C1643">
            <v>95059</v>
          </cell>
          <cell r="D1643">
            <v>95059</v>
          </cell>
          <cell r="CZ1643">
            <v>95059</v>
          </cell>
          <cell r="DG1643">
            <v>95059</v>
          </cell>
        </row>
        <row r="1644">
          <cell r="A1644" t="str">
            <v>None</v>
          </cell>
          <cell r="B1644">
            <v>993725</v>
          </cell>
          <cell r="C1644">
            <v>833779.32000000007</v>
          </cell>
          <cell r="D1644">
            <v>1009839.8300000001</v>
          </cell>
          <cell r="CZ1644">
            <v>919120.83</v>
          </cell>
          <cell r="DG1644">
            <v>993725</v>
          </cell>
        </row>
        <row r="1645">
          <cell r="A1645" t="str">
            <v>None</v>
          </cell>
          <cell r="B1645">
            <v>14005.26</v>
          </cell>
          <cell r="C1645">
            <v>13402.27</v>
          </cell>
          <cell r="D1645">
            <v>13402.27</v>
          </cell>
          <cell r="CZ1645">
            <v>13401.27</v>
          </cell>
          <cell r="DG1645">
            <v>14005.26</v>
          </cell>
        </row>
        <row r="1646">
          <cell r="A1646" t="str">
            <v>None</v>
          </cell>
          <cell r="B1646">
            <v>0</v>
          </cell>
          <cell r="C1646">
            <v>0</v>
          </cell>
          <cell r="D1646">
            <v>0</v>
          </cell>
          <cell r="CZ1646">
            <v>0</v>
          </cell>
          <cell r="DG1646">
            <v>0</v>
          </cell>
        </row>
        <row r="1647">
          <cell r="A1647" t="str">
            <v>None</v>
          </cell>
          <cell r="B1647">
            <v>630409</v>
          </cell>
          <cell r="C1647">
            <v>592973.93999999994</v>
          </cell>
          <cell r="D1647">
            <v>592373.93999999994</v>
          </cell>
          <cell r="CZ1647">
            <v>592973.93999999994</v>
          </cell>
          <cell r="DG1647">
            <v>630409</v>
          </cell>
        </row>
        <row r="1648">
          <cell r="A1648" t="str">
            <v>None</v>
          </cell>
          <cell r="B1648">
            <v>935909</v>
          </cell>
          <cell r="C1648">
            <v>915555.83999999997</v>
          </cell>
          <cell r="D1648">
            <v>916425.84</v>
          </cell>
          <cell r="CZ1648">
            <v>915555.83999999997</v>
          </cell>
          <cell r="DG1648">
            <v>935909</v>
          </cell>
        </row>
        <row r="1649">
          <cell r="A1649" t="str">
            <v>None</v>
          </cell>
          <cell r="B1649">
            <v>40000</v>
          </cell>
          <cell r="C1649">
            <v>12314.42</v>
          </cell>
          <cell r="D1649">
            <v>141826</v>
          </cell>
          <cell r="CZ1649">
            <v>1156753</v>
          </cell>
          <cell r="DG1649">
            <v>40000</v>
          </cell>
        </row>
        <row r="1650">
          <cell r="A1650" t="str">
            <v>None</v>
          </cell>
          <cell r="B1650">
            <v>0</v>
          </cell>
          <cell r="C1650">
            <v>0</v>
          </cell>
          <cell r="D1650">
            <v>247814</v>
          </cell>
          <cell r="CZ1650">
            <v>546522</v>
          </cell>
          <cell r="DG1650">
            <v>0</v>
          </cell>
        </row>
        <row r="1651">
          <cell r="A1651" t="str">
            <v>None</v>
          </cell>
          <cell r="B1651">
            <v>0</v>
          </cell>
          <cell r="C1651">
            <v>0</v>
          </cell>
          <cell r="D1651">
            <v>70575</v>
          </cell>
          <cell r="CZ1651">
            <v>680000</v>
          </cell>
          <cell r="DG1651">
            <v>0</v>
          </cell>
        </row>
        <row r="1652">
          <cell r="A1652" t="str">
            <v>None</v>
          </cell>
          <cell r="B1652">
            <v>40000</v>
          </cell>
          <cell r="C1652">
            <v>11671.75</v>
          </cell>
          <cell r="D1652">
            <v>216519</v>
          </cell>
          <cell r="CZ1652">
            <v>2029477</v>
          </cell>
          <cell r="DG1652">
            <v>40000</v>
          </cell>
        </row>
        <row r="1653">
          <cell r="A1653" t="str">
            <v>None</v>
          </cell>
          <cell r="B1653">
            <v>0</v>
          </cell>
          <cell r="C1653">
            <v>45602.099999999991</v>
          </cell>
          <cell r="D1653">
            <v>-56670.080000000002</v>
          </cell>
          <cell r="CZ1653">
            <v>15115.92</v>
          </cell>
          <cell r="DG1653">
            <v>0</v>
          </cell>
        </row>
        <row r="1654">
          <cell r="A1654" t="str">
            <v>None</v>
          </cell>
          <cell r="B1654">
            <v>0</v>
          </cell>
          <cell r="C1654">
            <v>64157.299999999996</v>
          </cell>
          <cell r="D1654">
            <v>62564.28</v>
          </cell>
          <cell r="CZ1654">
            <v>63777.279999999999</v>
          </cell>
          <cell r="DG1654">
            <v>0</v>
          </cell>
        </row>
        <row r="1655">
          <cell r="A1655" t="str">
            <v>None</v>
          </cell>
          <cell r="B1655">
            <v>160000</v>
          </cell>
          <cell r="C1655">
            <v>148480.64000000001</v>
          </cell>
          <cell r="D1655">
            <v>148480.64000000001</v>
          </cell>
          <cell r="CZ1655">
            <v>148482.64000000001</v>
          </cell>
          <cell r="DG1655">
            <v>160000</v>
          </cell>
        </row>
        <row r="1656">
          <cell r="A1656" t="str">
            <v>None</v>
          </cell>
          <cell r="B1656">
            <v>160000</v>
          </cell>
          <cell r="C1656">
            <v>167718.93</v>
          </cell>
          <cell r="D1656">
            <v>167718.93</v>
          </cell>
          <cell r="CZ1656">
            <v>167721.93</v>
          </cell>
          <cell r="DG1656">
            <v>160000</v>
          </cell>
        </row>
        <row r="1657">
          <cell r="A1657" t="str">
            <v>None</v>
          </cell>
          <cell r="B1657">
            <v>0</v>
          </cell>
          <cell r="C1657">
            <v>25209.83</v>
          </cell>
          <cell r="D1657">
            <v>25209.83</v>
          </cell>
          <cell r="CZ1657">
            <v>25204.83</v>
          </cell>
          <cell r="DG1657">
            <v>0</v>
          </cell>
        </row>
        <row r="1658">
          <cell r="A1658" t="str">
            <v>None</v>
          </cell>
          <cell r="B1658">
            <v>0</v>
          </cell>
          <cell r="C1658">
            <v>24604.92</v>
          </cell>
          <cell r="D1658">
            <v>24604.92</v>
          </cell>
          <cell r="CZ1658">
            <v>24604.92</v>
          </cell>
          <cell r="DG1658">
            <v>0</v>
          </cell>
        </row>
        <row r="1659">
          <cell r="A1659" t="str">
            <v>None</v>
          </cell>
          <cell r="B1659">
            <v>160000</v>
          </cell>
          <cell r="C1659">
            <v>139618.4</v>
          </cell>
          <cell r="D1659">
            <v>139618.4</v>
          </cell>
          <cell r="CZ1659">
            <v>139618.4</v>
          </cell>
          <cell r="DG1659">
            <v>160000</v>
          </cell>
        </row>
        <row r="1660">
          <cell r="A1660" t="str">
            <v>None</v>
          </cell>
          <cell r="B1660">
            <v>160000</v>
          </cell>
          <cell r="C1660">
            <v>141903.57999999999</v>
          </cell>
          <cell r="D1660">
            <v>141903.57999999999</v>
          </cell>
          <cell r="CZ1660">
            <v>141903.57999999999</v>
          </cell>
          <cell r="DG1660">
            <v>160000</v>
          </cell>
        </row>
        <row r="1661">
          <cell r="A1661" t="str">
            <v>None</v>
          </cell>
          <cell r="B1661">
            <v>18000</v>
          </cell>
          <cell r="C1661">
            <v>18011.88</v>
          </cell>
          <cell r="D1661">
            <v>18011.88</v>
          </cell>
          <cell r="CZ1661">
            <v>18011.88</v>
          </cell>
          <cell r="DG1661">
            <v>18000</v>
          </cell>
        </row>
        <row r="1662">
          <cell r="A1662" t="str">
            <v>None</v>
          </cell>
          <cell r="B1662">
            <v>135000</v>
          </cell>
          <cell r="C1662">
            <v>131907.87</v>
          </cell>
          <cell r="D1662">
            <v>131907.87</v>
          </cell>
          <cell r="CZ1662">
            <v>131906.87</v>
          </cell>
          <cell r="DG1662">
            <v>135000</v>
          </cell>
        </row>
        <row r="1663">
          <cell r="A1663" t="str">
            <v>None</v>
          </cell>
          <cell r="B1663">
            <v>130000</v>
          </cell>
          <cell r="C1663">
            <v>128002.43</v>
          </cell>
          <cell r="D1663">
            <v>128002.43</v>
          </cell>
          <cell r="CZ1663">
            <v>128012.43</v>
          </cell>
          <cell r="DG1663">
            <v>130000</v>
          </cell>
        </row>
        <row r="1664">
          <cell r="A1664" t="str">
            <v>None</v>
          </cell>
          <cell r="B1664">
            <v>104500</v>
          </cell>
          <cell r="C1664">
            <v>98505.77</v>
          </cell>
          <cell r="D1664">
            <v>98505.77</v>
          </cell>
          <cell r="CZ1664">
            <v>98504.77</v>
          </cell>
          <cell r="DG1664">
            <v>104500</v>
          </cell>
        </row>
        <row r="1665">
          <cell r="A1665" t="str">
            <v>None</v>
          </cell>
          <cell r="B1665">
            <v>102541</v>
          </cell>
          <cell r="C1665">
            <v>96565.52</v>
          </cell>
          <cell r="D1665">
            <v>96565.52</v>
          </cell>
          <cell r="CZ1665">
            <v>96568.52</v>
          </cell>
          <cell r="DG1665">
            <v>102541</v>
          </cell>
        </row>
        <row r="1666">
          <cell r="A1666" t="str">
            <v>None</v>
          </cell>
          <cell r="B1666">
            <v>0</v>
          </cell>
          <cell r="C1666">
            <v>0</v>
          </cell>
          <cell r="D1666">
            <v>0</v>
          </cell>
          <cell r="CZ1666">
            <v>0</v>
          </cell>
          <cell r="DG1666">
            <v>0</v>
          </cell>
        </row>
        <row r="1667">
          <cell r="A1667" t="str">
            <v>None</v>
          </cell>
          <cell r="B1667">
            <v>70243</v>
          </cell>
          <cell r="C1667">
            <v>59161.32</v>
          </cell>
          <cell r="D1667">
            <v>59161.32</v>
          </cell>
          <cell r="CZ1667">
            <v>59160.32</v>
          </cell>
          <cell r="DG1667">
            <v>70243</v>
          </cell>
        </row>
        <row r="1668">
          <cell r="A1668" t="str">
            <v>None</v>
          </cell>
          <cell r="B1668">
            <v>198835</v>
          </cell>
          <cell r="C1668">
            <v>175764.37</v>
          </cell>
          <cell r="D1668">
            <v>189011.24</v>
          </cell>
          <cell r="CZ1668">
            <v>175761.24</v>
          </cell>
          <cell r="DG1668">
            <v>198835</v>
          </cell>
        </row>
        <row r="1669">
          <cell r="A1669" t="str">
            <v>None</v>
          </cell>
          <cell r="B1669">
            <v>22000</v>
          </cell>
          <cell r="C1669">
            <v>20750</v>
          </cell>
          <cell r="D1669">
            <v>20750</v>
          </cell>
          <cell r="CZ1669">
            <v>20750</v>
          </cell>
          <cell r="DG1669">
            <v>22000</v>
          </cell>
        </row>
        <row r="1670">
          <cell r="A1670" t="str">
            <v>None</v>
          </cell>
          <cell r="B1670">
            <v>110000</v>
          </cell>
          <cell r="C1670">
            <v>94027.83</v>
          </cell>
          <cell r="D1670">
            <v>99907.83</v>
          </cell>
          <cell r="CZ1670">
            <v>94030.83</v>
          </cell>
          <cell r="DG1670">
            <v>110000</v>
          </cell>
        </row>
        <row r="1671">
          <cell r="A1671" t="str">
            <v>None</v>
          </cell>
          <cell r="B1671">
            <v>110000</v>
          </cell>
          <cell r="C1671">
            <v>87862.78</v>
          </cell>
          <cell r="D1671">
            <v>94095.27</v>
          </cell>
          <cell r="CZ1671">
            <v>87862.27</v>
          </cell>
          <cell r="DG1671">
            <v>110000</v>
          </cell>
        </row>
        <row r="1672">
          <cell r="A1672" t="str">
            <v>None</v>
          </cell>
          <cell r="B1672">
            <v>25000</v>
          </cell>
          <cell r="C1672">
            <v>0</v>
          </cell>
          <cell r="D1672">
            <v>14882.24</v>
          </cell>
          <cell r="CZ1672">
            <v>24000</v>
          </cell>
          <cell r="DG1672">
            <v>25000</v>
          </cell>
        </row>
        <row r="1673">
          <cell r="A1673" t="str">
            <v>None</v>
          </cell>
          <cell r="B1673">
            <v>25000</v>
          </cell>
          <cell r="C1673">
            <v>0</v>
          </cell>
          <cell r="D1673">
            <v>0</v>
          </cell>
          <cell r="CZ1673">
            <v>24000</v>
          </cell>
          <cell r="DG1673">
            <v>25000</v>
          </cell>
        </row>
        <row r="1674">
          <cell r="A1674" t="str">
            <v>None</v>
          </cell>
          <cell r="B1674">
            <v>125000</v>
          </cell>
          <cell r="C1674">
            <v>114766.24</v>
          </cell>
          <cell r="D1674">
            <v>114766.24</v>
          </cell>
          <cell r="CZ1674">
            <v>114766.24</v>
          </cell>
          <cell r="DG1674">
            <v>125000</v>
          </cell>
        </row>
        <row r="1675">
          <cell r="A1675" t="str">
            <v>None</v>
          </cell>
          <cell r="B1675">
            <v>220000</v>
          </cell>
          <cell r="C1675">
            <v>8683.2000000000007</v>
          </cell>
          <cell r="D1675">
            <v>11860.17</v>
          </cell>
          <cell r="CZ1675">
            <v>199424</v>
          </cell>
          <cell r="DG1675">
            <v>220000</v>
          </cell>
        </row>
        <row r="1676">
          <cell r="A1676" t="str">
            <v>None</v>
          </cell>
          <cell r="B1676">
            <v>166591</v>
          </cell>
          <cell r="C1676">
            <v>28944.32</v>
          </cell>
          <cell r="D1676">
            <v>33051.160000000003</v>
          </cell>
          <cell r="CZ1676">
            <v>146451</v>
          </cell>
          <cell r="DG1676">
            <v>166591</v>
          </cell>
        </row>
        <row r="1677">
          <cell r="A1677" t="str">
            <v>None</v>
          </cell>
          <cell r="B1677">
            <v>31000</v>
          </cell>
          <cell r="C1677">
            <v>26165.75</v>
          </cell>
          <cell r="D1677">
            <v>26165.75</v>
          </cell>
          <cell r="CZ1677">
            <v>26165.75</v>
          </cell>
          <cell r="DG1677">
            <v>31000</v>
          </cell>
        </row>
        <row r="1678">
          <cell r="A1678" t="str">
            <v>None</v>
          </cell>
          <cell r="B1678">
            <v>249351</v>
          </cell>
          <cell r="C1678">
            <v>183419.96</v>
          </cell>
          <cell r="D1678">
            <v>183419.96</v>
          </cell>
          <cell r="CZ1678">
            <v>183419.96</v>
          </cell>
          <cell r="DG1678">
            <v>249351</v>
          </cell>
        </row>
        <row r="1679">
          <cell r="A1679" t="str">
            <v>None</v>
          </cell>
          <cell r="B1679">
            <v>0</v>
          </cell>
          <cell r="C1679">
            <v>0</v>
          </cell>
          <cell r="D1679">
            <v>0</v>
          </cell>
          <cell r="CZ1679">
            <v>0</v>
          </cell>
          <cell r="DG1679">
            <v>0</v>
          </cell>
        </row>
        <row r="1680">
          <cell r="A1680" t="str">
            <v>None</v>
          </cell>
          <cell r="B1680">
            <v>303940</v>
          </cell>
          <cell r="C1680">
            <v>232225.02</v>
          </cell>
          <cell r="D1680">
            <v>232225.02</v>
          </cell>
          <cell r="CZ1680">
            <v>232231.02</v>
          </cell>
          <cell r="DG1680">
            <v>303940</v>
          </cell>
        </row>
        <row r="1681">
          <cell r="A1681" t="str">
            <v>None</v>
          </cell>
          <cell r="B1681">
            <v>0</v>
          </cell>
          <cell r="C1681">
            <v>0</v>
          </cell>
          <cell r="D1681">
            <v>0</v>
          </cell>
          <cell r="CZ1681">
            <v>0</v>
          </cell>
          <cell r="DG1681">
            <v>0</v>
          </cell>
        </row>
        <row r="1682">
          <cell r="A1682" t="str">
            <v>None</v>
          </cell>
          <cell r="B1682">
            <v>0</v>
          </cell>
          <cell r="C1682">
            <v>0</v>
          </cell>
          <cell r="D1682">
            <v>0</v>
          </cell>
          <cell r="CZ1682">
            <v>0</v>
          </cell>
          <cell r="DG1682">
            <v>0</v>
          </cell>
        </row>
        <row r="1683">
          <cell r="A1683" t="str">
            <v>None</v>
          </cell>
          <cell r="B1683">
            <v>0</v>
          </cell>
          <cell r="C1683">
            <v>0</v>
          </cell>
          <cell r="D1683">
            <v>0</v>
          </cell>
          <cell r="CZ1683">
            <v>0</v>
          </cell>
          <cell r="DG1683">
            <v>0</v>
          </cell>
        </row>
        <row r="1684">
          <cell r="A1684" t="str">
            <v>None</v>
          </cell>
          <cell r="B1684">
            <v>221553</v>
          </cell>
          <cell r="C1684">
            <v>187167.31</v>
          </cell>
          <cell r="D1684">
            <v>187167.31</v>
          </cell>
          <cell r="CZ1684">
            <v>187169.31</v>
          </cell>
          <cell r="DG1684">
            <v>221553</v>
          </cell>
        </row>
        <row r="1685">
          <cell r="A1685" t="str">
            <v>None</v>
          </cell>
          <cell r="B1685">
            <v>0</v>
          </cell>
          <cell r="C1685">
            <v>0</v>
          </cell>
          <cell r="D1685">
            <v>0</v>
          </cell>
          <cell r="CZ1685">
            <v>0</v>
          </cell>
          <cell r="DG1685">
            <v>0</v>
          </cell>
        </row>
        <row r="1686">
          <cell r="A1686" t="str">
            <v>None</v>
          </cell>
          <cell r="B1686">
            <v>0</v>
          </cell>
          <cell r="C1686">
            <v>0</v>
          </cell>
          <cell r="D1686">
            <v>0</v>
          </cell>
          <cell r="CZ1686">
            <v>0</v>
          </cell>
          <cell r="DG1686">
            <v>0</v>
          </cell>
        </row>
        <row r="1687">
          <cell r="A1687" t="str">
            <v>None</v>
          </cell>
          <cell r="B1687">
            <v>166217</v>
          </cell>
          <cell r="C1687">
            <v>146871</v>
          </cell>
          <cell r="D1687">
            <v>146871</v>
          </cell>
          <cell r="CZ1687">
            <v>146870</v>
          </cell>
          <cell r="DG1687">
            <v>166217</v>
          </cell>
        </row>
        <row r="1688">
          <cell r="A1688" t="str">
            <v>None</v>
          </cell>
          <cell r="B1688">
            <v>0</v>
          </cell>
          <cell r="C1688">
            <v>0</v>
          </cell>
          <cell r="D1688">
            <v>102857.14</v>
          </cell>
          <cell r="CZ1688">
            <v>0</v>
          </cell>
          <cell r="DG1688">
            <v>0</v>
          </cell>
        </row>
        <row r="1689">
          <cell r="A1689" t="str">
            <v>None</v>
          </cell>
          <cell r="B1689">
            <v>0</v>
          </cell>
          <cell r="C1689">
            <v>0</v>
          </cell>
          <cell r="D1689">
            <v>0</v>
          </cell>
          <cell r="CZ1689">
            <v>0</v>
          </cell>
          <cell r="DG1689">
            <v>0</v>
          </cell>
        </row>
        <row r="1690">
          <cell r="A1690" t="str">
            <v>None</v>
          </cell>
          <cell r="B1690">
            <v>951960.5</v>
          </cell>
          <cell r="C1690">
            <v>921008.41</v>
          </cell>
          <cell r="D1690">
            <v>917461.41</v>
          </cell>
          <cell r="CZ1690">
            <v>921005.41</v>
          </cell>
          <cell r="DG1690">
            <v>951960.5</v>
          </cell>
        </row>
        <row r="1691">
          <cell r="A1691" t="str">
            <v>None</v>
          </cell>
          <cell r="B1691">
            <v>156563.06</v>
          </cell>
          <cell r="C1691">
            <v>134451.19</v>
          </cell>
          <cell r="D1691">
            <v>134451.19</v>
          </cell>
          <cell r="CZ1691">
            <v>134451.19</v>
          </cell>
          <cell r="DG1691">
            <v>156563.06</v>
          </cell>
        </row>
        <row r="1692">
          <cell r="A1692" t="str">
            <v>None</v>
          </cell>
          <cell r="B1692">
            <v>165419</v>
          </cell>
          <cell r="C1692">
            <v>162048.03</v>
          </cell>
          <cell r="D1692">
            <v>162048.03</v>
          </cell>
          <cell r="CZ1692">
            <v>162060.03</v>
          </cell>
          <cell r="DG1692">
            <v>165419</v>
          </cell>
        </row>
        <row r="1693">
          <cell r="A1693" t="str">
            <v>None</v>
          </cell>
          <cell r="B1693">
            <v>71040</v>
          </cell>
          <cell r="C1693">
            <v>62445.08</v>
          </cell>
          <cell r="D1693">
            <v>62445.08</v>
          </cell>
          <cell r="CZ1693">
            <v>62445.08</v>
          </cell>
          <cell r="DG1693">
            <v>71040</v>
          </cell>
        </row>
        <row r="1694">
          <cell r="A1694" t="str">
            <v>None</v>
          </cell>
          <cell r="B1694">
            <v>33056</v>
          </cell>
          <cell r="C1694">
            <v>30557.8</v>
          </cell>
          <cell r="D1694">
            <v>30557.8</v>
          </cell>
          <cell r="CZ1694">
            <v>30557.8</v>
          </cell>
          <cell r="DG1694">
            <v>33056</v>
          </cell>
        </row>
        <row r="1695">
          <cell r="A1695" t="str">
            <v>None</v>
          </cell>
          <cell r="B1695">
            <v>47391.1</v>
          </cell>
          <cell r="C1695">
            <v>39048.35</v>
          </cell>
          <cell r="D1695">
            <v>39048.35</v>
          </cell>
          <cell r="CZ1695">
            <v>39047.35</v>
          </cell>
          <cell r="DG1695">
            <v>47391.1</v>
          </cell>
        </row>
        <row r="1696">
          <cell r="A1696" t="str">
            <v>None</v>
          </cell>
          <cell r="B1696">
            <v>248205</v>
          </cell>
          <cell r="C1696">
            <v>226915.84</v>
          </cell>
          <cell r="D1696">
            <v>226915.84</v>
          </cell>
          <cell r="CZ1696">
            <v>226918.84</v>
          </cell>
          <cell r="DG1696">
            <v>248205</v>
          </cell>
        </row>
        <row r="1697">
          <cell r="A1697" t="str">
            <v>None</v>
          </cell>
          <cell r="B1697">
            <v>108092</v>
          </cell>
          <cell r="C1697">
            <v>89243.55</v>
          </cell>
          <cell r="D1697">
            <v>89243.55</v>
          </cell>
          <cell r="CZ1697">
            <v>89243.55</v>
          </cell>
          <cell r="DG1697">
            <v>108092</v>
          </cell>
        </row>
        <row r="1698">
          <cell r="A1698" t="str">
            <v>None</v>
          </cell>
          <cell r="B1698">
            <v>129808.1</v>
          </cell>
          <cell r="C1698">
            <v>114925.02</v>
          </cell>
          <cell r="D1698">
            <v>114925.02</v>
          </cell>
          <cell r="CZ1698">
            <v>114927.02</v>
          </cell>
          <cell r="DG1698">
            <v>129808.1</v>
          </cell>
        </row>
        <row r="1699">
          <cell r="A1699" t="str">
            <v>None</v>
          </cell>
          <cell r="B1699">
            <v>56158</v>
          </cell>
          <cell r="C1699">
            <v>50167.99</v>
          </cell>
          <cell r="D1699">
            <v>50167.99</v>
          </cell>
          <cell r="CZ1699">
            <v>50169.99</v>
          </cell>
          <cell r="DG1699">
            <v>56158</v>
          </cell>
        </row>
        <row r="1700">
          <cell r="A1700" t="str">
            <v>None</v>
          </cell>
          <cell r="B1700">
            <v>0</v>
          </cell>
          <cell r="C1700">
            <v>0</v>
          </cell>
          <cell r="D1700">
            <v>0</v>
          </cell>
          <cell r="CZ1700">
            <v>0</v>
          </cell>
          <cell r="DG1700">
            <v>0</v>
          </cell>
        </row>
        <row r="1701">
          <cell r="A1701" t="str">
            <v>None</v>
          </cell>
          <cell r="B1701">
            <v>1227484</v>
          </cell>
          <cell r="C1701">
            <v>533811.48</v>
          </cell>
          <cell r="D1701">
            <v>533811.48</v>
          </cell>
          <cell r="CZ1701">
            <v>554336.48</v>
          </cell>
          <cell r="DG1701">
            <v>1227484</v>
          </cell>
        </row>
        <row r="1702">
          <cell r="A1702" t="str">
            <v>None</v>
          </cell>
          <cell r="B1702">
            <v>83219</v>
          </cell>
          <cell r="C1702">
            <v>35432.339999999997</v>
          </cell>
          <cell r="D1702">
            <v>35432.339999999997</v>
          </cell>
          <cell r="CZ1702">
            <v>35432.339999999997</v>
          </cell>
          <cell r="DG1702">
            <v>83219</v>
          </cell>
        </row>
        <row r="1703">
          <cell r="A1703" t="str">
            <v>None</v>
          </cell>
          <cell r="B1703">
            <v>408026</v>
          </cell>
          <cell r="C1703">
            <v>310880.16000000003</v>
          </cell>
          <cell r="D1703">
            <v>94962.37</v>
          </cell>
          <cell r="CZ1703">
            <v>363587.37</v>
          </cell>
          <cell r="DG1703">
            <v>408026</v>
          </cell>
        </row>
        <row r="1704">
          <cell r="A1704" t="str">
            <v>None</v>
          </cell>
          <cell r="B1704">
            <v>121529.15</v>
          </cell>
          <cell r="C1704">
            <v>110537.76</v>
          </cell>
          <cell r="D1704">
            <v>110537.76</v>
          </cell>
          <cell r="CZ1704">
            <v>110537.76</v>
          </cell>
          <cell r="DG1704">
            <v>121529.15</v>
          </cell>
        </row>
        <row r="1705">
          <cell r="A1705" t="str">
            <v>None</v>
          </cell>
          <cell r="B1705">
            <v>157288</v>
          </cell>
          <cell r="C1705">
            <v>142349.56</v>
          </cell>
          <cell r="D1705">
            <v>116862.96</v>
          </cell>
          <cell r="CZ1705">
            <v>138257</v>
          </cell>
          <cell r="DG1705">
            <v>157288</v>
          </cell>
        </row>
        <row r="1706">
          <cell r="A1706" t="str">
            <v>None</v>
          </cell>
          <cell r="B1706">
            <v>63882</v>
          </cell>
          <cell r="C1706">
            <v>25221.11</v>
          </cell>
          <cell r="D1706">
            <v>70671</v>
          </cell>
          <cell r="CZ1706">
            <v>70528</v>
          </cell>
          <cell r="DG1706">
            <v>63882</v>
          </cell>
        </row>
        <row r="1707">
          <cell r="A1707" t="str">
            <v>None</v>
          </cell>
          <cell r="B1707">
            <v>0</v>
          </cell>
          <cell r="C1707">
            <v>0</v>
          </cell>
          <cell r="D1707">
            <v>55242</v>
          </cell>
          <cell r="CZ1707">
            <v>0</v>
          </cell>
          <cell r="DG1707">
            <v>0</v>
          </cell>
        </row>
        <row r="1708">
          <cell r="A1708" t="str">
            <v>None</v>
          </cell>
          <cell r="B1708">
            <v>0</v>
          </cell>
          <cell r="C1708">
            <v>0</v>
          </cell>
          <cell r="D1708">
            <v>89418</v>
          </cell>
          <cell r="CZ1708">
            <v>0</v>
          </cell>
          <cell r="DG1708">
            <v>0</v>
          </cell>
        </row>
        <row r="1709">
          <cell r="A1709" t="str">
            <v>None</v>
          </cell>
          <cell r="B1709">
            <v>0</v>
          </cell>
          <cell r="C1709">
            <v>0</v>
          </cell>
          <cell r="D1709">
            <v>0</v>
          </cell>
          <cell r="CZ1709">
            <v>0</v>
          </cell>
          <cell r="DG1709">
            <v>0</v>
          </cell>
        </row>
        <row r="1710">
          <cell r="A1710" t="str">
            <v>None</v>
          </cell>
          <cell r="B1710">
            <v>0</v>
          </cell>
          <cell r="C1710">
            <v>0</v>
          </cell>
          <cell r="D1710">
            <v>77734</v>
          </cell>
          <cell r="CZ1710">
            <v>0</v>
          </cell>
          <cell r="DG1710">
            <v>0</v>
          </cell>
        </row>
        <row r="1711">
          <cell r="A1711" t="str">
            <v>None</v>
          </cell>
          <cell r="B1711">
            <v>0</v>
          </cell>
          <cell r="C1711">
            <v>0</v>
          </cell>
          <cell r="D1711">
            <v>69646</v>
          </cell>
          <cell r="CZ1711">
            <v>0</v>
          </cell>
          <cell r="DG1711">
            <v>0</v>
          </cell>
        </row>
        <row r="1712">
          <cell r="A1712" t="str">
            <v>None</v>
          </cell>
          <cell r="B1712">
            <v>117096</v>
          </cell>
          <cell r="C1712">
            <v>67794.53</v>
          </cell>
          <cell r="D1712">
            <v>67794.53</v>
          </cell>
          <cell r="CZ1712">
            <v>67794.53</v>
          </cell>
          <cell r="DG1712">
            <v>117096</v>
          </cell>
        </row>
        <row r="1713">
          <cell r="A1713" t="str">
            <v>None</v>
          </cell>
          <cell r="B1713">
            <v>0</v>
          </cell>
          <cell r="C1713">
            <v>3021086.78</v>
          </cell>
          <cell r="D1713">
            <v>3021086.78</v>
          </cell>
          <cell r="CZ1713">
            <v>3021117.78</v>
          </cell>
          <cell r="DG1713">
            <v>0</v>
          </cell>
        </row>
        <row r="1714">
          <cell r="A1714" t="str">
            <v>None</v>
          </cell>
          <cell r="B1714">
            <v>0</v>
          </cell>
          <cell r="C1714">
            <v>0</v>
          </cell>
          <cell r="D1714">
            <v>0</v>
          </cell>
          <cell r="CZ1714">
            <v>0</v>
          </cell>
          <cell r="DG1714">
            <v>0</v>
          </cell>
        </row>
        <row r="1715">
          <cell r="A1715" t="str">
            <v>None</v>
          </cell>
          <cell r="B1715">
            <v>0</v>
          </cell>
          <cell r="C1715">
            <v>1338313.69</v>
          </cell>
          <cell r="D1715">
            <v>1338313.69</v>
          </cell>
          <cell r="CZ1715">
            <v>1338306.69</v>
          </cell>
          <cell r="DG1715">
            <v>0</v>
          </cell>
        </row>
        <row r="1716">
          <cell r="A1716" t="str">
            <v>None</v>
          </cell>
          <cell r="B1716">
            <v>0</v>
          </cell>
          <cell r="C1716">
            <v>148140.4</v>
          </cell>
          <cell r="D1716">
            <v>147901.94</v>
          </cell>
          <cell r="CZ1716">
            <v>148133.94</v>
          </cell>
          <cell r="DG1716">
            <v>0</v>
          </cell>
        </row>
        <row r="1717">
          <cell r="A1717" t="str">
            <v>None</v>
          </cell>
          <cell r="B1717">
            <v>311900</v>
          </cell>
          <cell r="C1717">
            <v>322190.31</v>
          </cell>
          <cell r="D1717">
            <v>322190.31</v>
          </cell>
          <cell r="CZ1717">
            <v>322191.31</v>
          </cell>
          <cell r="DG1717">
            <v>311900</v>
          </cell>
        </row>
        <row r="1718">
          <cell r="A1718" t="str">
            <v>None</v>
          </cell>
          <cell r="B1718">
            <v>21021</v>
          </cell>
          <cell r="C1718">
            <v>9754.27</v>
          </cell>
          <cell r="D1718">
            <v>9511.74</v>
          </cell>
          <cell r="CZ1718">
            <v>9695.74</v>
          </cell>
          <cell r="DG1718">
            <v>21021</v>
          </cell>
        </row>
        <row r="1719">
          <cell r="A1719" t="str">
            <v>None</v>
          </cell>
          <cell r="B1719">
            <v>0</v>
          </cell>
          <cell r="C1719">
            <v>0</v>
          </cell>
          <cell r="D1719">
            <v>0</v>
          </cell>
          <cell r="CZ1719">
            <v>0</v>
          </cell>
          <cell r="DG1719">
            <v>0</v>
          </cell>
        </row>
        <row r="1720">
          <cell r="A1720" t="str">
            <v>None</v>
          </cell>
          <cell r="B1720">
            <v>0</v>
          </cell>
          <cell r="C1720">
            <v>0</v>
          </cell>
          <cell r="D1720">
            <v>0</v>
          </cell>
          <cell r="CZ1720">
            <v>0</v>
          </cell>
          <cell r="DG1720">
            <v>0</v>
          </cell>
        </row>
        <row r="1721">
          <cell r="A1721" t="str">
            <v>None</v>
          </cell>
          <cell r="B1721">
            <v>354734</v>
          </cell>
          <cell r="C1721">
            <v>354733.93</v>
          </cell>
          <cell r="D1721">
            <v>354733.93</v>
          </cell>
          <cell r="CZ1721">
            <v>354733.93</v>
          </cell>
          <cell r="DG1721">
            <v>354734</v>
          </cell>
        </row>
        <row r="1722">
          <cell r="A1722" t="str">
            <v>None</v>
          </cell>
          <cell r="B1722">
            <v>0</v>
          </cell>
          <cell r="C1722">
            <v>102507.97</v>
          </cell>
          <cell r="D1722">
            <v>102507.97</v>
          </cell>
          <cell r="CZ1722">
            <v>102509.97</v>
          </cell>
          <cell r="DG1722">
            <v>0</v>
          </cell>
        </row>
        <row r="1723">
          <cell r="A1723" t="str">
            <v>None</v>
          </cell>
          <cell r="B1723">
            <v>3421000</v>
          </cell>
          <cell r="C1723">
            <v>3289143.34</v>
          </cell>
          <cell r="D1723">
            <v>3289143.34</v>
          </cell>
          <cell r="CZ1723">
            <v>3289156.34</v>
          </cell>
          <cell r="DG1723">
            <v>3421000</v>
          </cell>
        </row>
        <row r="1724">
          <cell r="A1724" t="str">
            <v>None</v>
          </cell>
          <cell r="B1724">
            <v>1030000</v>
          </cell>
          <cell r="C1724">
            <v>806628.22</v>
          </cell>
          <cell r="D1724">
            <v>806628.22</v>
          </cell>
          <cell r="CZ1724">
            <v>806612.22</v>
          </cell>
          <cell r="DG1724">
            <v>1030000</v>
          </cell>
        </row>
        <row r="1725">
          <cell r="A1725" t="str">
            <v>ISL_SVC</v>
          </cell>
          <cell r="B1725">
            <v>0</v>
          </cell>
          <cell r="C1725">
            <v>193581.9</v>
          </cell>
          <cell r="D1725">
            <v>188773.1</v>
          </cell>
          <cell r="CZ1725">
            <v>192368.1</v>
          </cell>
          <cell r="DG1725">
            <v>0</v>
          </cell>
        </row>
        <row r="1726">
          <cell r="A1726" t="str">
            <v>None</v>
          </cell>
          <cell r="B1726">
            <v>0</v>
          </cell>
          <cell r="C1726">
            <v>201209.71</v>
          </cell>
          <cell r="D1726">
            <v>201209.71</v>
          </cell>
          <cell r="CZ1726">
            <v>201213.71</v>
          </cell>
          <cell r="DG1726">
            <v>0</v>
          </cell>
        </row>
        <row r="1727">
          <cell r="A1727" t="str">
            <v>ISL_SVC</v>
          </cell>
          <cell r="B1727">
            <v>35080610</v>
          </cell>
          <cell r="C1727">
            <v>27884443.940000001</v>
          </cell>
          <cell r="D1727">
            <v>27457117.190000001</v>
          </cell>
          <cell r="CZ1727">
            <v>27930246.190000001</v>
          </cell>
          <cell r="DG1727">
            <v>35080610</v>
          </cell>
        </row>
        <row r="1728">
          <cell r="A1728" t="str">
            <v>None</v>
          </cell>
          <cell r="B1728">
            <v>42030</v>
          </cell>
          <cell r="C1728">
            <v>36634.730000000003</v>
          </cell>
          <cell r="D1728">
            <v>36634.730000000003</v>
          </cell>
          <cell r="CZ1728">
            <v>36634.730000000003</v>
          </cell>
          <cell r="DG1728">
            <v>42030</v>
          </cell>
        </row>
        <row r="1729">
          <cell r="A1729" t="str">
            <v>None</v>
          </cell>
          <cell r="B1729">
            <v>27025</v>
          </cell>
          <cell r="C1729">
            <v>23626.65</v>
          </cell>
          <cell r="D1729">
            <v>23626.65</v>
          </cell>
          <cell r="CZ1729">
            <v>23626.65</v>
          </cell>
          <cell r="DG1729">
            <v>27025</v>
          </cell>
        </row>
        <row r="1730">
          <cell r="A1730" t="str">
            <v>None</v>
          </cell>
          <cell r="B1730">
            <v>95000</v>
          </cell>
          <cell r="C1730">
            <v>88890.3</v>
          </cell>
          <cell r="D1730">
            <v>88890.3</v>
          </cell>
          <cell r="CZ1730">
            <v>88891.3</v>
          </cell>
          <cell r="DG1730">
            <v>95000</v>
          </cell>
        </row>
        <row r="1731">
          <cell r="A1731" t="str">
            <v>None</v>
          </cell>
          <cell r="B1731">
            <v>95000</v>
          </cell>
          <cell r="C1731">
            <v>88328.45</v>
          </cell>
          <cell r="D1731">
            <v>88328.45</v>
          </cell>
          <cell r="CZ1731">
            <v>88328.45</v>
          </cell>
          <cell r="DG1731">
            <v>95000</v>
          </cell>
        </row>
        <row r="1732">
          <cell r="A1732" t="str">
            <v>CHC_RPC</v>
          </cell>
          <cell r="B1732">
            <v>9000010</v>
          </cell>
          <cell r="C1732">
            <v>5726978.0500000007</v>
          </cell>
          <cell r="D1732">
            <v>6238808.5800000001</v>
          </cell>
          <cell r="CZ1732">
            <v>9191972.5299999993</v>
          </cell>
          <cell r="DG1732">
            <v>9000010</v>
          </cell>
        </row>
        <row r="1733">
          <cell r="A1733" t="str">
            <v>None</v>
          </cell>
          <cell r="B1733">
            <v>86625</v>
          </cell>
          <cell r="C1733">
            <v>0</v>
          </cell>
          <cell r="D1733">
            <v>0</v>
          </cell>
          <cell r="CZ1733">
            <v>0</v>
          </cell>
          <cell r="DG1733">
            <v>86625</v>
          </cell>
        </row>
        <row r="1734">
          <cell r="A1734" t="str">
            <v>None</v>
          </cell>
          <cell r="B1734">
            <v>55000</v>
          </cell>
          <cell r="C1734">
            <v>57776.3</v>
          </cell>
          <cell r="D1734">
            <v>57776.3</v>
          </cell>
          <cell r="CZ1734">
            <v>57777.3</v>
          </cell>
          <cell r="DG1734">
            <v>55000</v>
          </cell>
        </row>
        <row r="1735">
          <cell r="A1735" t="str">
            <v>None</v>
          </cell>
          <cell r="B1735">
            <v>100050</v>
          </cell>
          <cell r="C1735">
            <v>10958.73</v>
          </cell>
          <cell r="D1735">
            <v>0</v>
          </cell>
          <cell r="CZ1735">
            <v>99905</v>
          </cell>
          <cell r="DG1735">
            <v>100050</v>
          </cell>
        </row>
        <row r="1736">
          <cell r="A1736" t="str">
            <v>None</v>
          </cell>
          <cell r="B1736">
            <v>100050</v>
          </cell>
          <cell r="C1736">
            <v>16010.39</v>
          </cell>
          <cell r="D1736">
            <v>0</v>
          </cell>
          <cell r="CZ1736">
            <v>103851</v>
          </cell>
          <cell r="DG1736">
            <v>100050</v>
          </cell>
        </row>
        <row r="1737">
          <cell r="A1737" t="str">
            <v>None</v>
          </cell>
          <cell r="B1737">
            <v>100050</v>
          </cell>
          <cell r="C1737">
            <v>56241.78</v>
          </cell>
          <cell r="D1737">
            <v>0</v>
          </cell>
          <cell r="CZ1737">
            <v>98382</v>
          </cell>
          <cell r="DG1737">
            <v>100050</v>
          </cell>
        </row>
        <row r="1738">
          <cell r="A1738" t="str">
            <v>None</v>
          </cell>
          <cell r="B1738">
            <v>372600</v>
          </cell>
          <cell r="C1738">
            <v>86635.58</v>
          </cell>
          <cell r="D1738">
            <v>79299.06</v>
          </cell>
          <cell r="CZ1738">
            <v>367254</v>
          </cell>
          <cell r="DG1738">
            <v>372600</v>
          </cell>
        </row>
        <row r="1739">
          <cell r="A1739" t="str">
            <v>None</v>
          </cell>
          <cell r="B1739">
            <v>195000</v>
          </cell>
          <cell r="C1739">
            <v>177069.27</v>
          </cell>
          <cell r="D1739">
            <v>177069.27</v>
          </cell>
          <cell r="CZ1739">
            <v>177069.27</v>
          </cell>
          <cell r="DG1739">
            <v>195000</v>
          </cell>
        </row>
        <row r="1740">
          <cell r="A1740" t="str">
            <v>None</v>
          </cell>
          <cell r="B1740">
            <v>27600</v>
          </cell>
          <cell r="C1740">
            <v>0</v>
          </cell>
          <cell r="D1740">
            <v>24654.560000000001</v>
          </cell>
          <cell r="CZ1740">
            <v>25000</v>
          </cell>
          <cell r="DG1740">
            <v>27600</v>
          </cell>
        </row>
        <row r="1741">
          <cell r="A1741" t="str">
            <v>None</v>
          </cell>
          <cell r="B1741">
            <v>49100</v>
          </cell>
          <cell r="C1741">
            <v>0</v>
          </cell>
          <cell r="D1741">
            <v>24654.560000000001</v>
          </cell>
          <cell r="CZ1741">
            <v>46000</v>
          </cell>
          <cell r="DG1741">
            <v>49100</v>
          </cell>
        </row>
        <row r="1742">
          <cell r="A1742" t="str">
            <v>None</v>
          </cell>
          <cell r="B1742">
            <v>46000</v>
          </cell>
          <cell r="C1742">
            <v>0</v>
          </cell>
          <cell r="D1742">
            <v>41432.1</v>
          </cell>
          <cell r="CZ1742">
            <v>40000</v>
          </cell>
          <cell r="DG1742">
            <v>46000</v>
          </cell>
        </row>
        <row r="1743">
          <cell r="A1743" t="str">
            <v>None</v>
          </cell>
          <cell r="B1743">
            <v>503940</v>
          </cell>
          <cell r="C1743">
            <v>2230.65</v>
          </cell>
          <cell r="D1743">
            <v>363.36</v>
          </cell>
          <cell r="CZ1743">
            <v>559505.36</v>
          </cell>
          <cell r="DG1743">
            <v>503940</v>
          </cell>
        </row>
        <row r="1744">
          <cell r="A1744" t="str">
            <v>None</v>
          </cell>
          <cell r="B1744">
            <v>118415</v>
          </cell>
          <cell r="C1744">
            <v>16583.259999999998</v>
          </cell>
          <cell r="D1744">
            <v>8895.66</v>
          </cell>
          <cell r="CZ1744">
            <v>91184</v>
          </cell>
          <cell r="DG1744">
            <v>118415</v>
          </cell>
        </row>
        <row r="1745">
          <cell r="A1745" t="str">
            <v>None</v>
          </cell>
          <cell r="B1745">
            <v>0</v>
          </cell>
          <cell r="C1745">
            <v>0</v>
          </cell>
          <cell r="D1745">
            <v>0</v>
          </cell>
          <cell r="CZ1745">
            <v>0</v>
          </cell>
          <cell r="DG1745">
            <v>0</v>
          </cell>
        </row>
        <row r="1746">
          <cell r="A1746" t="str">
            <v>None</v>
          </cell>
          <cell r="B1746">
            <v>0</v>
          </cell>
          <cell r="C1746">
            <v>0</v>
          </cell>
          <cell r="D1746">
            <v>0</v>
          </cell>
          <cell r="CZ1746">
            <v>0</v>
          </cell>
          <cell r="DG1746">
            <v>0</v>
          </cell>
        </row>
        <row r="1747">
          <cell r="A1747" t="str">
            <v>None</v>
          </cell>
          <cell r="B1747">
            <v>3921000</v>
          </cell>
          <cell r="C1747">
            <v>3763957</v>
          </cell>
          <cell r="D1747">
            <v>3763957</v>
          </cell>
          <cell r="CZ1747">
            <v>3763974</v>
          </cell>
          <cell r="DG1747">
            <v>3921000</v>
          </cell>
        </row>
        <row r="1748">
          <cell r="A1748" t="str">
            <v>None</v>
          </cell>
          <cell r="B1748">
            <v>0</v>
          </cell>
          <cell r="C1748">
            <v>0</v>
          </cell>
          <cell r="D1748">
            <v>0</v>
          </cell>
          <cell r="CZ1748">
            <v>0</v>
          </cell>
          <cell r="DG1748">
            <v>0</v>
          </cell>
        </row>
        <row r="1749">
          <cell r="A1749" t="str">
            <v>None</v>
          </cell>
          <cell r="B1749">
            <v>170000</v>
          </cell>
          <cell r="C1749">
            <v>135729.06</v>
          </cell>
          <cell r="D1749">
            <v>145614.72</v>
          </cell>
          <cell r="CZ1749">
            <v>140878.72</v>
          </cell>
          <cell r="DG1749">
            <v>170000</v>
          </cell>
        </row>
        <row r="1750">
          <cell r="A1750" t="str">
            <v>None</v>
          </cell>
          <cell r="B1750">
            <v>29000</v>
          </cell>
          <cell r="C1750">
            <v>28209.79</v>
          </cell>
          <cell r="D1750">
            <v>28209.79</v>
          </cell>
          <cell r="CZ1750">
            <v>28209.79</v>
          </cell>
          <cell r="DG1750">
            <v>29000</v>
          </cell>
        </row>
        <row r="1751">
          <cell r="A1751" t="str">
            <v>None</v>
          </cell>
          <cell r="B1751">
            <v>18000</v>
          </cell>
          <cell r="C1751">
            <v>20178.810000000001</v>
          </cell>
          <cell r="D1751">
            <v>20178.810000000001</v>
          </cell>
          <cell r="CZ1751">
            <v>20177.810000000001</v>
          </cell>
          <cell r="DG1751">
            <v>18000</v>
          </cell>
        </row>
        <row r="1752">
          <cell r="A1752" t="str">
            <v>None</v>
          </cell>
          <cell r="B1752">
            <v>16100</v>
          </cell>
          <cell r="C1752">
            <v>0</v>
          </cell>
          <cell r="D1752">
            <v>0</v>
          </cell>
          <cell r="CZ1752">
            <v>14400</v>
          </cell>
          <cell r="DG1752">
            <v>16100</v>
          </cell>
        </row>
        <row r="1753">
          <cell r="A1753" t="str">
            <v>None</v>
          </cell>
          <cell r="B1753">
            <v>0</v>
          </cell>
          <cell r="C1753">
            <v>180972.92</v>
          </cell>
          <cell r="D1753">
            <v>180972.92</v>
          </cell>
          <cell r="CZ1753">
            <v>180965.92</v>
          </cell>
          <cell r="DG1753">
            <v>0</v>
          </cell>
        </row>
        <row r="1754">
          <cell r="A1754" t="str">
            <v>None</v>
          </cell>
          <cell r="B1754">
            <v>161786</v>
          </cell>
          <cell r="C1754">
            <v>126598.02</v>
          </cell>
          <cell r="D1754">
            <v>126598.02</v>
          </cell>
          <cell r="CZ1754">
            <v>126600.02</v>
          </cell>
          <cell r="DG1754">
            <v>161786</v>
          </cell>
        </row>
        <row r="1755">
          <cell r="A1755" t="str">
            <v>None</v>
          </cell>
          <cell r="B1755">
            <v>0</v>
          </cell>
          <cell r="C1755">
            <v>94260.06</v>
          </cell>
          <cell r="D1755">
            <v>94260.06</v>
          </cell>
          <cell r="CZ1755">
            <v>94249.06</v>
          </cell>
          <cell r="DG1755">
            <v>0</v>
          </cell>
        </row>
        <row r="1756">
          <cell r="A1756" t="str">
            <v>None</v>
          </cell>
          <cell r="B1756">
            <v>0</v>
          </cell>
          <cell r="C1756">
            <v>33024.839999999997</v>
          </cell>
          <cell r="D1756">
            <v>33024.839999999997</v>
          </cell>
          <cell r="CZ1756">
            <v>33023.839999999997</v>
          </cell>
          <cell r="DG1756">
            <v>0</v>
          </cell>
        </row>
        <row r="1757">
          <cell r="A1757" t="str">
            <v>None</v>
          </cell>
          <cell r="B1757">
            <v>0</v>
          </cell>
          <cell r="C1757">
            <v>32211.31</v>
          </cell>
          <cell r="D1757">
            <v>32211.31</v>
          </cell>
          <cell r="CZ1757">
            <v>32206.31</v>
          </cell>
          <cell r="DG1757">
            <v>0</v>
          </cell>
        </row>
        <row r="1758">
          <cell r="A1758" t="str">
            <v>None</v>
          </cell>
          <cell r="B1758">
            <v>0</v>
          </cell>
          <cell r="C1758">
            <v>32341.119999999999</v>
          </cell>
          <cell r="D1758">
            <v>32341.119999999999</v>
          </cell>
          <cell r="CZ1758">
            <v>32342.12</v>
          </cell>
          <cell r="DG1758">
            <v>0</v>
          </cell>
        </row>
        <row r="1759">
          <cell r="A1759" t="str">
            <v>None</v>
          </cell>
          <cell r="B1759">
            <v>610108</v>
          </cell>
          <cell r="C1759">
            <v>609660.9</v>
          </cell>
          <cell r="D1759">
            <v>609660.9</v>
          </cell>
          <cell r="CZ1759">
            <v>609657.9</v>
          </cell>
          <cell r="DG1759">
            <v>610108</v>
          </cell>
        </row>
        <row r="1760">
          <cell r="A1760" t="str">
            <v>None</v>
          </cell>
          <cell r="B1760">
            <v>13312</v>
          </cell>
          <cell r="C1760">
            <v>8912</v>
          </cell>
          <cell r="D1760">
            <v>8912</v>
          </cell>
          <cell r="CZ1760">
            <v>8912</v>
          </cell>
          <cell r="DG1760">
            <v>13312</v>
          </cell>
        </row>
        <row r="1761">
          <cell r="A1761" t="str">
            <v>None</v>
          </cell>
          <cell r="B1761">
            <v>315601.39</v>
          </cell>
          <cell r="C1761">
            <v>407973.93</v>
          </cell>
          <cell r="D1761">
            <v>404911.25</v>
          </cell>
          <cell r="CZ1761">
            <v>407976.25</v>
          </cell>
          <cell r="DG1761">
            <v>315601.39</v>
          </cell>
        </row>
        <row r="1762">
          <cell r="A1762" t="str">
            <v>None</v>
          </cell>
          <cell r="B1762">
            <v>22502</v>
          </cell>
          <cell r="C1762">
            <v>18607.47</v>
          </cell>
          <cell r="D1762">
            <v>18607.47</v>
          </cell>
          <cell r="CZ1762">
            <v>18606.47</v>
          </cell>
          <cell r="DG1762">
            <v>22502</v>
          </cell>
        </row>
        <row r="1763">
          <cell r="A1763" t="str">
            <v>None</v>
          </cell>
          <cell r="B1763">
            <v>32200</v>
          </cell>
          <cell r="C1763">
            <v>29135.620000000003</v>
          </cell>
          <cell r="D1763">
            <v>20305.11</v>
          </cell>
          <cell r="CZ1763">
            <v>37137.11</v>
          </cell>
          <cell r="DG1763">
            <v>32200</v>
          </cell>
        </row>
        <row r="1764">
          <cell r="A1764" t="str">
            <v>None</v>
          </cell>
          <cell r="B1764">
            <v>44389</v>
          </cell>
          <cell r="C1764">
            <v>36883.25</v>
          </cell>
          <cell r="D1764">
            <v>24991.82</v>
          </cell>
          <cell r="CZ1764">
            <v>37350</v>
          </cell>
          <cell r="DG1764">
            <v>44389</v>
          </cell>
        </row>
        <row r="1765">
          <cell r="A1765" t="str">
            <v>None</v>
          </cell>
          <cell r="B1765">
            <v>75075</v>
          </cell>
          <cell r="C1765">
            <v>82879.360000000001</v>
          </cell>
          <cell r="D1765">
            <v>82879.360000000001</v>
          </cell>
          <cell r="CZ1765">
            <v>82879.360000000001</v>
          </cell>
          <cell r="DG1765">
            <v>75075</v>
          </cell>
        </row>
        <row r="1766">
          <cell r="A1766" t="str">
            <v>None</v>
          </cell>
          <cell r="B1766">
            <v>50410</v>
          </cell>
          <cell r="C1766">
            <v>36754.019999999997</v>
          </cell>
          <cell r="D1766">
            <v>29292.51</v>
          </cell>
          <cell r="CZ1766">
            <v>36753.51</v>
          </cell>
          <cell r="DG1766">
            <v>50410</v>
          </cell>
        </row>
        <row r="1767">
          <cell r="A1767" t="str">
            <v>None</v>
          </cell>
          <cell r="B1767">
            <v>685000</v>
          </cell>
          <cell r="C1767">
            <v>681973.5</v>
          </cell>
          <cell r="D1767">
            <v>681973.5</v>
          </cell>
          <cell r="CZ1767">
            <v>681973.5</v>
          </cell>
          <cell r="DG1767">
            <v>685000</v>
          </cell>
        </row>
        <row r="1768">
          <cell r="A1768" t="str">
            <v>None</v>
          </cell>
          <cell r="B1768">
            <v>154000</v>
          </cell>
          <cell r="C1768">
            <v>149361.12</v>
          </cell>
          <cell r="D1768">
            <v>149361.12</v>
          </cell>
          <cell r="CZ1768">
            <v>149360.12</v>
          </cell>
          <cell r="DG1768">
            <v>154000</v>
          </cell>
        </row>
        <row r="1769">
          <cell r="A1769" t="str">
            <v>None</v>
          </cell>
          <cell r="B1769">
            <v>20589</v>
          </cell>
          <cell r="C1769">
            <v>0</v>
          </cell>
          <cell r="D1769">
            <v>0</v>
          </cell>
          <cell r="CZ1769">
            <v>18000</v>
          </cell>
          <cell r="DG1769">
            <v>20589</v>
          </cell>
        </row>
        <row r="1770">
          <cell r="A1770" t="str">
            <v>None</v>
          </cell>
          <cell r="B1770">
            <v>86646</v>
          </cell>
          <cell r="C1770">
            <v>0</v>
          </cell>
          <cell r="D1770">
            <v>0</v>
          </cell>
          <cell r="CZ1770">
            <v>48877</v>
          </cell>
          <cell r="DG1770">
            <v>86646</v>
          </cell>
        </row>
        <row r="1771">
          <cell r="A1771" t="str">
            <v>None</v>
          </cell>
          <cell r="B1771">
            <v>0</v>
          </cell>
          <cell r="C1771">
            <v>0</v>
          </cell>
          <cell r="D1771">
            <v>0</v>
          </cell>
          <cell r="CZ1771">
            <v>0</v>
          </cell>
          <cell r="DG1771">
            <v>0</v>
          </cell>
        </row>
        <row r="1772">
          <cell r="A1772" t="str">
            <v>None</v>
          </cell>
          <cell r="B1772">
            <v>50617</v>
          </cell>
          <cell r="C1772">
            <v>33376.400000000001</v>
          </cell>
          <cell r="D1772">
            <v>33376.400000000001</v>
          </cell>
          <cell r="CZ1772">
            <v>33376.400000000001</v>
          </cell>
          <cell r="DG1772">
            <v>50617</v>
          </cell>
        </row>
        <row r="1773">
          <cell r="A1773" t="str">
            <v>None</v>
          </cell>
          <cell r="B1773">
            <v>34469</v>
          </cell>
          <cell r="C1773">
            <v>52152.87</v>
          </cell>
          <cell r="D1773">
            <v>52152.87</v>
          </cell>
          <cell r="CZ1773">
            <v>52152.87</v>
          </cell>
          <cell r="DG1773">
            <v>34469</v>
          </cell>
        </row>
        <row r="1774">
          <cell r="A1774" t="str">
            <v>None</v>
          </cell>
          <cell r="B1774">
            <v>127108.34</v>
          </cell>
          <cell r="C1774">
            <v>47228.3</v>
          </cell>
          <cell r="D1774">
            <v>47228.3</v>
          </cell>
          <cell r="CZ1774">
            <v>47223.3</v>
          </cell>
          <cell r="DG1774">
            <v>127108.34</v>
          </cell>
        </row>
        <row r="1775">
          <cell r="A1775" t="str">
            <v>None</v>
          </cell>
          <cell r="B1775">
            <v>170000</v>
          </cell>
          <cell r="C1775">
            <v>119760.18</v>
          </cell>
          <cell r="D1775">
            <v>174449.72</v>
          </cell>
          <cell r="CZ1775">
            <v>158797.85999999999</v>
          </cell>
          <cell r="DG1775">
            <v>170000</v>
          </cell>
        </row>
        <row r="1776">
          <cell r="A1776" t="str">
            <v>None</v>
          </cell>
          <cell r="B1776">
            <v>76230</v>
          </cell>
          <cell r="C1776">
            <v>260.76</v>
          </cell>
          <cell r="D1776">
            <v>0</v>
          </cell>
          <cell r="CZ1776">
            <v>69403</v>
          </cell>
          <cell r="DG1776">
            <v>76230</v>
          </cell>
        </row>
        <row r="1777">
          <cell r="A1777" t="str">
            <v>None</v>
          </cell>
          <cell r="B1777">
            <v>16100</v>
          </cell>
          <cell r="C1777">
            <v>0</v>
          </cell>
          <cell r="D1777">
            <v>0</v>
          </cell>
          <cell r="CZ1777">
            <v>14611</v>
          </cell>
          <cell r="DG1777">
            <v>16100</v>
          </cell>
        </row>
        <row r="1778">
          <cell r="A1778" t="str">
            <v>None</v>
          </cell>
          <cell r="B1778">
            <v>440000</v>
          </cell>
          <cell r="C1778">
            <v>371365.06</v>
          </cell>
          <cell r="D1778">
            <v>371365.06</v>
          </cell>
          <cell r="CZ1778">
            <v>371365.06</v>
          </cell>
          <cell r="DG1778">
            <v>440000</v>
          </cell>
        </row>
        <row r="1779">
          <cell r="A1779" t="str">
            <v>None</v>
          </cell>
          <cell r="B1779">
            <v>0</v>
          </cell>
          <cell r="C1779">
            <v>1349371.82</v>
          </cell>
          <cell r="D1779">
            <v>1349371.82</v>
          </cell>
          <cell r="CZ1779">
            <v>1349377.82</v>
          </cell>
          <cell r="DG1779">
            <v>0</v>
          </cell>
        </row>
        <row r="1780">
          <cell r="A1780" t="str">
            <v>None</v>
          </cell>
          <cell r="B1780">
            <v>0</v>
          </cell>
          <cell r="C1780">
            <v>53728.1</v>
          </cell>
          <cell r="D1780">
            <v>53728.1</v>
          </cell>
          <cell r="CZ1780">
            <v>53748.1</v>
          </cell>
          <cell r="DG1780">
            <v>0</v>
          </cell>
        </row>
        <row r="1781">
          <cell r="A1781" t="str">
            <v>None</v>
          </cell>
          <cell r="B1781">
            <v>0</v>
          </cell>
          <cell r="C1781">
            <v>51777.21</v>
          </cell>
          <cell r="D1781">
            <v>51777.21</v>
          </cell>
          <cell r="CZ1781">
            <v>51791.21</v>
          </cell>
          <cell r="DG1781">
            <v>0</v>
          </cell>
        </row>
        <row r="1782">
          <cell r="A1782" t="str">
            <v>None</v>
          </cell>
          <cell r="B1782">
            <v>0</v>
          </cell>
          <cell r="C1782">
            <v>1697317.53</v>
          </cell>
          <cell r="D1782">
            <v>1697317.53</v>
          </cell>
          <cell r="CZ1782">
            <v>1697305.53</v>
          </cell>
          <cell r="DG1782">
            <v>0</v>
          </cell>
        </row>
        <row r="1783">
          <cell r="A1783" t="str">
            <v>None</v>
          </cell>
          <cell r="B1783">
            <v>4890000</v>
          </cell>
          <cell r="C1783">
            <v>4861385.0999999996</v>
          </cell>
          <cell r="D1783">
            <v>4861385.0999999996</v>
          </cell>
          <cell r="CZ1783">
            <v>4861380.0999999996</v>
          </cell>
          <cell r="DG1783">
            <v>4890000</v>
          </cell>
        </row>
        <row r="1784">
          <cell r="A1784" t="str">
            <v>KIK_SVC</v>
          </cell>
          <cell r="B1784">
            <v>0</v>
          </cell>
          <cell r="C1784">
            <v>120044.11</v>
          </cell>
          <cell r="D1784">
            <v>117061.75</v>
          </cell>
          <cell r="CZ1784">
            <v>119287.75</v>
          </cell>
          <cell r="DG1784">
            <v>0</v>
          </cell>
        </row>
        <row r="1785">
          <cell r="A1785" t="str">
            <v>KIK_SVC</v>
          </cell>
          <cell r="B1785">
            <v>15696120</v>
          </cell>
          <cell r="C1785">
            <v>14244827.100000001</v>
          </cell>
          <cell r="D1785">
            <v>14525807.300000001</v>
          </cell>
          <cell r="CZ1785">
            <v>14672716.300000001</v>
          </cell>
          <cell r="DG1785">
            <v>15696120</v>
          </cell>
        </row>
        <row r="1786">
          <cell r="A1786" t="str">
            <v>None</v>
          </cell>
          <cell r="B1786">
            <v>1294745</v>
          </cell>
          <cell r="C1786">
            <v>1109796.2200000002</v>
          </cell>
          <cell r="D1786">
            <v>1117045.8500000001</v>
          </cell>
          <cell r="CZ1786">
            <v>1109785.8500000001</v>
          </cell>
          <cell r="DG1786">
            <v>1294745</v>
          </cell>
        </row>
        <row r="1787">
          <cell r="A1787" t="str">
            <v>None</v>
          </cell>
          <cell r="B1787">
            <v>25173</v>
          </cell>
          <cell r="C1787">
            <v>25173.32</v>
          </cell>
          <cell r="D1787">
            <v>25173.32</v>
          </cell>
          <cell r="CZ1787">
            <v>25172.32</v>
          </cell>
          <cell r="DG1787">
            <v>25173</v>
          </cell>
        </row>
        <row r="1788">
          <cell r="A1788" t="str">
            <v>None</v>
          </cell>
          <cell r="B1788">
            <v>86195</v>
          </cell>
          <cell r="C1788">
            <v>93264.62</v>
          </cell>
          <cell r="D1788">
            <v>93264.62</v>
          </cell>
          <cell r="CZ1788">
            <v>93261.62</v>
          </cell>
          <cell r="DG1788">
            <v>86195</v>
          </cell>
        </row>
        <row r="1789">
          <cell r="A1789" t="str">
            <v>None</v>
          </cell>
          <cell r="B1789">
            <v>21000</v>
          </cell>
          <cell r="C1789">
            <v>0</v>
          </cell>
          <cell r="D1789">
            <v>0</v>
          </cell>
          <cell r="CZ1789">
            <v>0</v>
          </cell>
          <cell r="DG1789">
            <v>21000</v>
          </cell>
        </row>
        <row r="1790">
          <cell r="A1790" t="str">
            <v>None</v>
          </cell>
          <cell r="B1790">
            <v>0</v>
          </cell>
          <cell r="C1790">
            <v>0</v>
          </cell>
          <cell r="D1790">
            <v>0</v>
          </cell>
          <cell r="CZ1790">
            <v>0</v>
          </cell>
          <cell r="DG1790">
            <v>0</v>
          </cell>
        </row>
        <row r="1791">
          <cell r="A1791" t="str">
            <v>None</v>
          </cell>
          <cell r="B1791">
            <v>141000</v>
          </cell>
          <cell r="C1791">
            <v>0</v>
          </cell>
          <cell r="D1791">
            <v>0</v>
          </cell>
          <cell r="CZ1791">
            <v>142594</v>
          </cell>
          <cell r="DG1791">
            <v>141000</v>
          </cell>
        </row>
        <row r="1792">
          <cell r="A1792" t="str">
            <v>None</v>
          </cell>
          <cell r="B1792">
            <v>58000</v>
          </cell>
          <cell r="C1792">
            <v>57344.42</v>
          </cell>
          <cell r="D1792">
            <v>85241.62</v>
          </cell>
          <cell r="CZ1792">
            <v>57342.96</v>
          </cell>
          <cell r="DG1792">
            <v>58000</v>
          </cell>
        </row>
        <row r="1793">
          <cell r="A1793" t="str">
            <v>None</v>
          </cell>
          <cell r="B1793">
            <v>622660</v>
          </cell>
          <cell r="C1793">
            <v>695800.79</v>
          </cell>
          <cell r="D1793">
            <v>695800.79</v>
          </cell>
          <cell r="CZ1793">
            <v>695789.79</v>
          </cell>
          <cell r="DG1793">
            <v>622660</v>
          </cell>
        </row>
        <row r="1794">
          <cell r="A1794" t="str">
            <v>None</v>
          </cell>
          <cell r="B1794">
            <v>79002</v>
          </cell>
          <cell r="C1794">
            <v>141889.20000000001</v>
          </cell>
          <cell r="D1794">
            <v>141889.20000000001</v>
          </cell>
          <cell r="CZ1794">
            <v>141885.20000000001</v>
          </cell>
          <cell r="DG1794">
            <v>79002</v>
          </cell>
        </row>
        <row r="1795">
          <cell r="A1795" t="str">
            <v>None</v>
          </cell>
          <cell r="B1795">
            <v>77790</v>
          </cell>
          <cell r="C1795">
            <v>100343.71</v>
          </cell>
          <cell r="D1795">
            <v>100343.71</v>
          </cell>
          <cell r="CZ1795">
            <v>100345.71</v>
          </cell>
          <cell r="DG1795">
            <v>77790</v>
          </cell>
        </row>
        <row r="1796">
          <cell r="A1796" t="str">
            <v>None</v>
          </cell>
          <cell r="B1796">
            <v>135020</v>
          </cell>
          <cell r="C1796">
            <v>133739.39000000001</v>
          </cell>
          <cell r="D1796">
            <v>133739.39000000001</v>
          </cell>
          <cell r="CZ1796">
            <v>133741.39000000001</v>
          </cell>
          <cell r="DG1796">
            <v>135020</v>
          </cell>
        </row>
        <row r="1797">
          <cell r="A1797" t="str">
            <v>None</v>
          </cell>
          <cell r="B1797">
            <v>30800</v>
          </cell>
          <cell r="C1797">
            <v>39884.42</v>
          </cell>
          <cell r="D1797">
            <v>39884.42</v>
          </cell>
          <cell r="CZ1797">
            <v>39883.42</v>
          </cell>
          <cell r="DG1797">
            <v>30800</v>
          </cell>
        </row>
        <row r="1798">
          <cell r="A1798" t="str">
            <v>None</v>
          </cell>
          <cell r="B1798">
            <v>79002</v>
          </cell>
          <cell r="C1798">
            <v>43195.23</v>
          </cell>
          <cell r="D1798">
            <v>43195.23</v>
          </cell>
          <cell r="CZ1798">
            <v>43197.23</v>
          </cell>
          <cell r="DG1798">
            <v>79002</v>
          </cell>
        </row>
        <row r="1799">
          <cell r="A1799" t="str">
            <v>None</v>
          </cell>
          <cell r="B1799">
            <v>77790</v>
          </cell>
          <cell r="C1799">
            <v>40957.300000000003</v>
          </cell>
          <cell r="D1799">
            <v>40957.300000000003</v>
          </cell>
          <cell r="CZ1799">
            <v>40956.300000000003</v>
          </cell>
          <cell r="DG1799">
            <v>77790</v>
          </cell>
        </row>
        <row r="1800">
          <cell r="A1800" t="str">
            <v>None</v>
          </cell>
          <cell r="B1800">
            <v>131785</v>
          </cell>
          <cell r="C1800">
            <v>106280.23</v>
          </cell>
          <cell r="D1800">
            <v>106280.23</v>
          </cell>
          <cell r="CZ1800">
            <v>106274.23</v>
          </cell>
          <cell r="DG1800">
            <v>131785</v>
          </cell>
        </row>
        <row r="1801">
          <cell r="A1801" t="str">
            <v>None</v>
          </cell>
          <cell r="B1801">
            <v>148533</v>
          </cell>
          <cell r="C1801">
            <v>119149.61</v>
          </cell>
          <cell r="D1801">
            <v>119149.61</v>
          </cell>
          <cell r="CZ1801">
            <v>119146.61</v>
          </cell>
          <cell r="DG1801">
            <v>148533</v>
          </cell>
        </row>
        <row r="1802">
          <cell r="A1802" t="str">
            <v>None</v>
          </cell>
          <cell r="B1802">
            <v>164126</v>
          </cell>
          <cell r="C1802">
            <v>120711.92</v>
          </cell>
          <cell r="D1802">
            <v>120711.92</v>
          </cell>
          <cell r="CZ1802">
            <v>120706.92</v>
          </cell>
          <cell r="DG1802">
            <v>164126</v>
          </cell>
        </row>
        <row r="1803">
          <cell r="A1803" t="str">
            <v>None</v>
          </cell>
          <cell r="B1803">
            <v>267383</v>
          </cell>
          <cell r="C1803">
            <v>254668.83</v>
          </cell>
          <cell r="D1803">
            <v>254668.83</v>
          </cell>
          <cell r="CZ1803">
            <v>254665.83</v>
          </cell>
          <cell r="DG1803">
            <v>267383</v>
          </cell>
        </row>
        <row r="1804">
          <cell r="A1804" t="str">
            <v>None</v>
          </cell>
          <cell r="B1804">
            <v>159621</v>
          </cell>
          <cell r="C1804">
            <v>129688.3</v>
          </cell>
          <cell r="D1804">
            <v>129688.3</v>
          </cell>
          <cell r="CZ1804">
            <v>129684.3</v>
          </cell>
          <cell r="DG1804">
            <v>159621</v>
          </cell>
        </row>
        <row r="1805">
          <cell r="A1805" t="str">
            <v>None</v>
          </cell>
          <cell r="B1805">
            <v>345000</v>
          </cell>
          <cell r="C1805">
            <v>293985.53999999998</v>
          </cell>
          <cell r="D1805">
            <v>323101.09999999998</v>
          </cell>
          <cell r="CZ1805">
            <v>320135.63</v>
          </cell>
          <cell r="DG1805">
            <v>345000</v>
          </cell>
        </row>
        <row r="1806">
          <cell r="A1806" t="str">
            <v>None</v>
          </cell>
          <cell r="B1806">
            <v>73200</v>
          </cell>
          <cell r="C1806">
            <v>71643.679999999993</v>
          </cell>
          <cell r="D1806">
            <v>71643.679999999993</v>
          </cell>
          <cell r="CZ1806">
            <v>71643.679999999993</v>
          </cell>
          <cell r="DG1806">
            <v>73200</v>
          </cell>
        </row>
        <row r="1807">
          <cell r="A1807" t="str">
            <v>None</v>
          </cell>
          <cell r="B1807">
            <v>36915</v>
          </cell>
          <cell r="C1807">
            <v>34700</v>
          </cell>
          <cell r="D1807">
            <v>34700</v>
          </cell>
          <cell r="CZ1807">
            <v>34702</v>
          </cell>
          <cell r="DG1807">
            <v>36915</v>
          </cell>
        </row>
        <row r="1808">
          <cell r="A1808" t="str">
            <v>None</v>
          </cell>
          <cell r="B1808">
            <v>53514</v>
          </cell>
          <cell r="C1808">
            <v>35545.72</v>
          </cell>
          <cell r="D1808">
            <v>47341.5</v>
          </cell>
          <cell r="CZ1808">
            <v>46552</v>
          </cell>
          <cell r="DG1808">
            <v>53514</v>
          </cell>
        </row>
        <row r="1809">
          <cell r="A1809" t="str">
            <v>None</v>
          </cell>
          <cell r="B1809">
            <v>96711</v>
          </cell>
          <cell r="C1809">
            <v>89263.319999999992</v>
          </cell>
          <cell r="D1809">
            <v>88703.79</v>
          </cell>
          <cell r="CZ1809">
            <v>89261.79</v>
          </cell>
          <cell r="DG1809">
            <v>96711</v>
          </cell>
        </row>
        <row r="1810">
          <cell r="A1810" t="str">
            <v>None</v>
          </cell>
          <cell r="B1810">
            <v>28875</v>
          </cell>
          <cell r="C1810">
            <v>12460.93</v>
          </cell>
          <cell r="D1810">
            <v>12151.42</v>
          </cell>
          <cell r="CZ1810">
            <v>16383.42</v>
          </cell>
          <cell r="DG1810">
            <v>28875</v>
          </cell>
        </row>
        <row r="1811">
          <cell r="A1811" t="str">
            <v>None</v>
          </cell>
          <cell r="B1811">
            <v>85686</v>
          </cell>
          <cell r="C1811">
            <v>77071.840000000011</v>
          </cell>
          <cell r="D1811">
            <v>75993.600000000006</v>
          </cell>
          <cell r="CZ1811">
            <v>77074.600000000006</v>
          </cell>
          <cell r="DG1811">
            <v>85686</v>
          </cell>
        </row>
        <row r="1812">
          <cell r="A1812" t="str">
            <v>None</v>
          </cell>
          <cell r="B1812">
            <v>0</v>
          </cell>
          <cell r="C1812">
            <v>0</v>
          </cell>
          <cell r="D1812">
            <v>0</v>
          </cell>
          <cell r="CZ1812">
            <v>0</v>
          </cell>
          <cell r="DG1812">
            <v>0</v>
          </cell>
        </row>
        <row r="1813">
          <cell r="A1813" t="str">
            <v>None</v>
          </cell>
          <cell r="B1813">
            <v>22870</v>
          </cell>
          <cell r="C1813">
            <v>0</v>
          </cell>
          <cell r="D1813">
            <v>0</v>
          </cell>
          <cell r="CZ1813">
            <v>23651</v>
          </cell>
          <cell r="DG1813">
            <v>22870</v>
          </cell>
        </row>
        <row r="1814">
          <cell r="A1814" t="str">
            <v>None</v>
          </cell>
          <cell r="B1814">
            <v>0</v>
          </cell>
          <cell r="C1814">
            <v>0</v>
          </cell>
          <cell r="D1814">
            <v>0</v>
          </cell>
          <cell r="CZ1814">
            <v>0</v>
          </cell>
          <cell r="DG1814">
            <v>0</v>
          </cell>
        </row>
        <row r="1815">
          <cell r="A1815" t="str">
            <v>None</v>
          </cell>
          <cell r="B1815">
            <v>0</v>
          </cell>
          <cell r="C1815">
            <v>79052</v>
          </cell>
          <cell r="D1815">
            <v>79052</v>
          </cell>
          <cell r="CZ1815">
            <v>79051</v>
          </cell>
          <cell r="DG1815">
            <v>0</v>
          </cell>
        </row>
        <row r="1816">
          <cell r="A1816" t="str">
            <v>None</v>
          </cell>
          <cell r="B1816">
            <v>0</v>
          </cell>
          <cell r="C1816">
            <v>20719.830000000002</v>
          </cell>
          <cell r="D1816">
            <v>20719.830000000002</v>
          </cell>
          <cell r="CZ1816">
            <v>20720.830000000002</v>
          </cell>
          <cell r="DG1816">
            <v>0</v>
          </cell>
        </row>
        <row r="1817">
          <cell r="A1817" t="str">
            <v>None</v>
          </cell>
          <cell r="B1817">
            <v>21050</v>
          </cell>
          <cell r="C1817">
            <v>19425</v>
          </cell>
          <cell r="D1817">
            <v>19425</v>
          </cell>
          <cell r="CZ1817">
            <v>19426</v>
          </cell>
          <cell r="DG1817">
            <v>21050</v>
          </cell>
        </row>
        <row r="1818">
          <cell r="A1818" t="str">
            <v>None</v>
          </cell>
          <cell r="B1818">
            <v>0</v>
          </cell>
          <cell r="C1818">
            <v>0</v>
          </cell>
          <cell r="D1818">
            <v>0</v>
          </cell>
          <cell r="CZ1818">
            <v>0</v>
          </cell>
          <cell r="DG1818">
            <v>0</v>
          </cell>
        </row>
        <row r="1819">
          <cell r="A1819" t="str">
            <v>None</v>
          </cell>
          <cell r="B1819">
            <v>16100</v>
          </cell>
          <cell r="C1819">
            <v>0</v>
          </cell>
          <cell r="D1819">
            <v>0</v>
          </cell>
          <cell r="CZ1819">
            <v>15000</v>
          </cell>
          <cell r="DG1819">
            <v>16100</v>
          </cell>
        </row>
        <row r="1820">
          <cell r="A1820" t="str">
            <v>None</v>
          </cell>
          <cell r="B1820">
            <v>0</v>
          </cell>
          <cell r="C1820">
            <v>0</v>
          </cell>
          <cell r="D1820">
            <v>0</v>
          </cell>
          <cell r="CZ1820">
            <v>0</v>
          </cell>
          <cell r="DG1820">
            <v>0</v>
          </cell>
        </row>
        <row r="1821">
          <cell r="A1821" t="str">
            <v>None</v>
          </cell>
          <cell r="B1821">
            <v>0</v>
          </cell>
          <cell r="C1821">
            <v>0</v>
          </cell>
          <cell r="D1821">
            <v>0</v>
          </cell>
          <cell r="CZ1821">
            <v>0</v>
          </cell>
          <cell r="DG1821">
            <v>0</v>
          </cell>
        </row>
        <row r="1822">
          <cell r="A1822" t="str">
            <v>None</v>
          </cell>
          <cell r="B1822">
            <v>4957000</v>
          </cell>
          <cell r="C1822">
            <v>4697541.59</v>
          </cell>
          <cell r="D1822">
            <v>4697541.59</v>
          </cell>
          <cell r="CZ1822">
            <v>4697520.59</v>
          </cell>
          <cell r="DG1822">
            <v>4957000</v>
          </cell>
        </row>
        <row r="1823">
          <cell r="A1823" t="str">
            <v>None</v>
          </cell>
          <cell r="B1823">
            <v>381800</v>
          </cell>
          <cell r="C1823">
            <v>370003.01</v>
          </cell>
          <cell r="D1823">
            <v>370003.01</v>
          </cell>
          <cell r="CZ1823">
            <v>370011.01</v>
          </cell>
          <cell r="DG1823">
            <v>381800</v>
          </cell>
        </row>
        <row r="1824">
          <cell r="A1824" t="str">
            <v>None</v>
          </cell>
          <cell r="B1824">
            <v>114000</v>
          </cell>
          <cell r="C1824">
            <v>119789.68</v>
          </cell>
          <cell r="D1824">
            <v>119789.68</v>
          </cell>
          <cell r="CZ1824">
            <v>119791.67999999999</v>
          </cell>
          <cell r="DG1824">
            <v>114000</v>
          </cell>
        </row>
        <row r="1825">
          <cell r="A1825" t="str">
            <v>None</v>
          </cell>
          <cell r="B1825">
            <v>18302</v>
          </cell>
          <cell r="C1825">
            <v>36656.36</v>
          </cell>
          <cell r="D1825">
            <v>36656.36</v>
          </cell>
          <cell r="CZ1825">
            <v>36655.360000000001</v>
          </cell>
          <cell r="DG1825">
            <v>18302</v>
          </cell>
        </row>
        <row r="1826">
          <cell r="A1826" t="str">
            <v>None</v>
          </cell>
          <cell r="B1826">
            <v>20000</v>
          </cell>
          <cell r="C1826">
            <v>0</v>
          </cell>
          <cell r="D1826">
            <v>0</v>
          </cell>
          <cell r="CZ1826">
            <v>0</v>
          </cell>
          <cell r="DG1826">
            <v>20000</v>
          </cell>
        </row>
        <row r="1827">
          <cell r="A1827" t="str">
            <v>None</v>
          </cell>
          <cell r="B1827">
            <v>204708.4</v>
          </cell>
          <cell r="C1827">
            <v>226747.98</v>
          </cell>
          <cell r="D1827">
            <v>226747.98</v>
          </cell>
          <cell r="CZ1827">
            <v>226746.98</v>
          </cell>
          <cell r="DG1827">
            <v>204708.4</v>
          </cell>
        </row>
        <row r="1828">
          <cell r="A1828" t="str">
            <v>None</v>
          </cell>
          <cell r="B1828">
            <v>4713</v>
          </cell>
          <cell r="C1828">
            <v>2214.46</v>
          </cell>
          <cell r="D1828">
            <v>2214.46</v>
          </cell>
          <cell r="CZ1828">
            <v>2215.46</v>
          </cell>
          <cell r="DG1828">
            <v>4713</v>
          </cell>
        </row>
        <row r="1829">
          <cell r="A1829" t="str">
            <v>None</v>
          </cell>
          <cell r="B1829">
            <v>68195</v>
          </cell>
          <cell r="C1829">
            <v>0</v>
          </cell>
          <cell r="D1829">
            <v>0</v>
          </cell>
          <cell r="CZ1829">
            <v>59000</v>
          </cell>
          <cell r="DG1829">
            <v>68195</v>
          </cell>
        </row>
        <row r="1830">
          <cell r="A1830" t="str">
            <v>None</v>
          </cell>
          <cell r="B1830">
            <v>36000</v>
          </cell>
          <cell r="C1830">
            <v>0</v>
          </cell>
          <cell r="D1830">
            <v>0</v>
          </cell>
          <cell r="CZ1830">
            <v>0</v>
          </cell>
          <cell r="DG1830">
            <v>36000</v>
          </cell>
        </row>
        <row r="1831">
          <cell r="A1831" t="str">
            <v>None</v>
          </cell>
          <cell r="B1831">
            <v>47354</v>
          </cell>
          <cell r="C1831">
            <v>0</v>
          </cell>
          <cell r="D1831">
            <v>0</v>
          </cell>
          <cell r="CZ1831">
            <v>0</v>
          </cell>
          <cell r="DG1831">
            <v>47354</v>
          </cell>
        </row>
        <row r="1832">
          <cell r="A1832" t="str">
            <v>None</v>
          </cell>
          <cell r="B1832">
            <v>0</v>
          </cell>
          <cell r="C1832">
            <v>0</v>
          </cell>
          <cell r="D1832">
            <v>0</v>
          </cell>
          <cell r="CZ1832">
            <v>0</v>
          </cell>
          <cell r="DG1832">
            <v>0</v>
          </cell>
        </row>
        <row r="1833">
          <cell r="A1833" t="str">
            <v>None</v>
          </cell>
          <cell r="B1833">
            <v>100000</v>
          </cell>
          <cell r="C1833">
            <v>5228</v>
          </cell>
          <cell r="D1833">
            <v>0</v>
          </cell>
          <cell r="CZ1833">
            <v>55061</v>
          </cell>
          <cell r="DG1833">
            <v>100000</v>
          </cell>
        </row>
        <row r="1834">
          <cell r="A1834" t="str">
            <v>None</v>
          </cell>
          <cell r="B1834">
            <v>0</v>
          </cell>
          <cell r="C1834">
            <v>0</v>
          </cell>
          <cell r="D1834">
            <v>34052.400000000001</v>
          </cell>
          <cell r="CZ1834">
            <v>0</v>
          </cell>
          <cell r="DG1834">
            <v>0</v>
          </cell>
        </row>
        <row r="1835">
          <cell r="A1835" t="str">
            <v>None</v>
          </cell>
          <cell r="B1835">
            <v>0</v>
          </cell>
          <cell r="C1835">
            <v>31912.93</v>
          </cell>
          <cell r="D1835">
            <v>31902.95</v>
          </cell>
          <cell r="CZ1835">
            <v>31911.95</v>
          </cell>
          <cell r="DG1835">
            <v>0</v>
          </cell>
        </row>
        <row r="1836">
          <cell r="A1836" t="str">
            <v>None</v>
          </cell>
          <cell r="B1836">
            <v>0</v>
          </cell>
          <cell r="C1836">
            <v>0</v>
          </cell>
          <cell r="D1836">
            <v>0</v>
          </cell>
          <cell r="CZ1836">
            <v>0</v>
          </cell>
          <cell r="DG1836">
            <v>0</v>
          </cell>
        </row>
        <row r="1837">
          <cell r="A1837" t="str">
            <v>None</v>
          </cell>
          <cell r="B1837">
            <v>0</v>
          </cell>
          <cell r="C1837">
            <v>0</v>
          </cell>
          <cell r="D1837">
            <v>0</v>
          </cell>
          <cell r="CZ1837">
            <v>0</v>
          </cell>
          <cell r="DG1837">
            <v>0</v>
          </cell>
        </row>
        <row r="1838">
          <cell r="A1838" t="str">
            <v>None</v>
          </cell>
          <cell r="B1838">
            <v>0</v>
          </cell>
          <cell r="C1838">
            <v>0</v>
          </cell>
          <cell r="D1838">
            <v>0</v>
          </cell>
          <cell r="CZ1838">
            <v>0</v>
          </cell>
          <cell r="DG1838">
            <v>0</v>
          </cell>
        </row>
        <row r="1839">
          <cell r="A1839" t="str">
            <v>None</v>
          </cell>
          <cell r="B1839">
            <v>0</v>
          </cell>
          <cell r="C1839">
            <v>0</v>
          </cell>
          <cell r="D1839">
            <v>0</v>
          </cell>
          <cell r="CZ1839">
            <v>0</v>
          </cell>
          <cell r="DG1839">
            <v>0</v>
          </cell>
        </row>
        <row r="1840">
          <cell r="A1840" t="str">
            <v>None</v>
          </cell>
          <cell r="B1840">
            <v>0</v>
          </cell>
          <cell r="C1840">
            <v>0</v>
          </cell>
          <cell r="D1840">
            <v>0</v>
          </cell>
          <cell r="CZ1840">
            <v>0</v>
          </cell>
          <cell r="DG1840">
            <v>0</v>
          </cell>
        </row>
        <row r="1841">
          <cell r="A1841" t="str">
            <v>None</v>
          </cell>
          <cell r="B1841">
            <v>0</v>
          </cell>
          <cell r="C1841">
            <v>0</v>
          </cell>
          <cell r="D1841">
            <v>0</v>
          </cell>
          <cell r="CZ1841">
            <v>0</v>
          </cell>
          <cell r="DG1841">
            <v>0</v>
          </cell>
        </row>
        <row r="1842">
          <cell r="A1842" t="str">
            <v>None</v>
          </cell>
          <cell r="B1842">
            <v>0</v>
          </cell>
          <cell r="C1842">
            <v>0</v>
          </cell>
          <cell r="D1842">
            <v>0</v>
          </cell>
          <cell r="CZ1842">
            <v>0</v>
          </cell>
          <cell r="DG1842">
            <v>0</v>
          </cell>
        </row>
        <row r="1843">
          <cell r="A1843" t="str">
            <v>None</v>
          </cell>
          <cell r="B1843">
            <v>0</v>
          </cell>
          <cell r="C1843">
            <v>0</v>
          </cell>
          <cell r="D1843">
            <v>0</v>
          </cell>
          <cell r="CZ1843">
            <v>0</v>
          </cell>
          <cell r="DG1843">
            <v>0</v>
          </cell>
        </row>
        <row r="1844">
          <cell r="A1844" t="str">
            <v>None</v>
          </cell>
          <cell r="B1844">
            <v>0</v>
          </cell>
          <cell r="C1844">
            <v>0</v>
          </cell>
          <cell r="D1844">
            <v>0</v>
          </cell>
          <cell r="CZ1844">
            <v>0</v>
          </cell>
          <cell r="DG1844">
            <v>0</v>
          </cell>
        </row>
        <row r="1845">
          <cell r="A1845" t="str">
            <v>None</v>
          </cell>
          <cell r="B1845">
            <v>0</v>
          </cell>
          <cell r="C1845">
            <v>0</v>
          </cell>
          <cell r="D1845">
            <v>0</v>
          </cell>
          <cell r="CZ1845">
            <v>0</v>
          </cell>
          <cell r="DG1845">
            <v>0</v>
          </cell>
        </row>
        <row r="1846">
          <cell r="A1846" t="str">
            <v>None</v>
          </cell>
          <cell r="B1846">
            <v>0</v>
          </cell>
          <cell r="C1846">
            <v>0</v>
          </cell>
          <cell r="D1846">
            <v>0</v>
          </cell>
          <cell r="CZ1846">
            <v>0</v>
          </cell>
          <cell r="DG1846">
            <v>0</v>
          </cell>
        </row>
        <row r="1847">
          <cell r="A1847" t="str">
            <v>None</v>
          </cell>
          <cell r="B1847">
            <v>0</v>
          </cell>
          <cell r="C1847">
            <v>0</v>
          </cell>
          <cell r="D1847">
            <v>0</v>
          </cell>
          <cell r="CZ1847">
            <v>0</v>
          </cell>
          <cell r="DG1847">
            <v>0</v>
          </cell>
        </row>
        <row r="1848">
          <cell r="A1848" t="str">
            <v>None</v>
          </cell>
          <cell r="B1848">
            <v>0</v>
          </cell>
          <cell r="C1848">
            <v>0</v>
          </cell>
          <cell r="D1848">
            <v>0</v>
          </cell>
          <cell r="CZ1848">
            <v>0</v>
          </cell>
          <cell r="DG1848">
            <v>0</v>
          </cell>
        </row>
        <row r="1849">
          <cell r="A1849" t="str">
            <v>None</v>
          </cell>
          <cell r="B1849">
            <v>0</v>
          </cell>
          <cell r="C1849">
            <v>0</v>
          </cell>
          <cell r="D1849">
            <v>0</v>
          </cell>
          <cell r="CZ1849">
            <v>0</v>
          </cell>
          <cell r="DG1849">
            <v>0</v>
          </cell>
        </row>
        <row r="1850">
          <cell r="A1850" t="str">
            <v>None</v>
          </cell>
          <cell r="B1850">
            <v>0</v>
          </cell>
          <cell r="C1850">
            <v>0</v>
          </cell>
          <cell r="D1850">
            <v>0</v>
          </cell>
          <cell r="CZ1850">
            <v>0</v>
          </cell>
          <cell r="DG1850">
            <v>0</v>
          </cell>
        </row>
        <row r="1851">
          <cell r="A1851" t="str">
            <v>None</v>
          </cell>
          <cell r="B1851">
            <v>0</v>
          </cell>
          <cell r="C1851">
            <v>0</v>
          </cell>
          <cell r="D1851">
            <v>0</v>
          </cell>
          <cell r="CZ1851">
            <v>0</v>
          </cell>
          <cell r="DG1851">
            <v>0</v>
          </cell>
        </row>
        <row r="1852">
          <cell r="A1852" t="str">
            <v>None</v>
          </cell>
          <cell r="B1852">
            <v>149824</v>
          </cell>
          <cell r="C1852">
            <v>204304.19</v>
          </cell>
          <cell r="D1852">
            <v>204304.19</v>
          </cell>
          <cell r="CZ1852">
            <v>204306.19</v>
          </cell>
          <cell r="DG1852">
            <v>149824</v>
          </cell>
        </row>
        <row r="1853">
          <cell r="A1853" t="str">
            <v>None</v>
          </cell>
          <cell r="B1853">
            <v>303200</v>
          </cell>
          <cell r="C1853">
            <v>0</v>
          </cell>
          <cell r="D1853">
            <v>0</v>
          </cell>
          <cell r="CZ1853">
            <v>0</v>
          </cell>
          <cell r="DG1853">
            <v>303200</v>
          </cell>
        </row>
        <row r="1854">
          <cell r="A1854" t="str">
            <v>None</v>
          </cell>
          <cell r="B1854">
            <v>0</v>
          </cell>
          <cell r="C1854">
            <v>0</v>
          </cell>
          <cell r="D1854">
            <v>0</v>
          </cell>
          <cell r="CZ1854">
            <v>0</v>
          </cell>
          <cell r="DG1854">
            <v>0</v>
          </cell>
        </row>
        <row r="1855">
          <cell r="A1855" t="str">
            <v>None</v>
          </cell>
          <cell r="B1855">
            <v>0</v>
          </cell>
          <cell r="C1855">
            <v>0</v>
          </cell>
          <cell r="D1855">
            <v>0</v>
          </cell>
          <cell r="CZ1855">
            <v>0</v>
          </cell>
          <cell r="DG1855">
            <v>0</v>
          </cell>
        </row>
        <row r="1856">
          <cell r="A1856" t="str">
            <v>None</v>
          </cell>
          <cell r="B1856">
            <v>0</v>
          </cell>
          <cell r="C1856">
            <v>0</v>
          </cell>
          <cell r="D1856">
            <v>0</v>
          </cell>
          <cell r="CZ1856">
            <v>0</v>
          </cell>
          <cell r="DG1856">
            <v>0</v>
          </cell>
        </row>
        <row r="1857">
          <cell r="A1857" t="str">
            <v>None</v>
          </cell>
          <cell r="B1857">
            <v>0</v>
          </cell>
          <cell r="C1857">
            <v>0</v>
          </cell>
          <cell r="D1857">
            <v>0</v>
          </cell>
          <cell r="CZ1857">
            <v>0</v>
          </cell>
          <cell r="DG1857">
            <v>0</v>
          </cell>
        </row>
        <row r="1858">
          <cell r="A1858" t="str">
            <v>None</v>
          </cell>
          <cell r="B1858">
            <v>0</v>
          </cell>
          <cell r="C1858">
            <v>0</v>
          </cell>
          <cell r="D1858">
            <v>0</v>
          </cell>
          <cell r="CZ1858">
            <v>0</v>
          </cell>
          <cell r="DG1858">
            <v>0</v>
          </cell>
        </row>
        <row r="1859">
          <cell r="A1859" t="str">
            <v>None</v>
          </cell>
          <cell r="B1859">
            <v>0</v>
          </cell>
          <cell r="C1859">
            <v>0</v>
          </cell>
          <cell r="D1859">
            <v>0</v>
          </cell>
          <cell r="CZ1859">
            <v>0</v>
          </cell>
          <cell r="DG1859">
            <v>0</v>
          </cell>
        </row>
        <row r="1860">
          <cell r="A1860" t="str">
            <v>None</v>
          </cell>
          <cell r="B1860">
            <v>0</v>
          </cell>
          <cell r="C1860">
            <v>0</v>
          </cell>
          <cell r="D1860">
            <v>0</v>
          </cell>
          <cell r="CZ1860">
            <v>0</v>
          </cell>
          <cell r="DG1860">
            <v>0</v>
          </cell>
        </row>
        <row r="1861">
          <cell r="A1861" t="str">
            <v>None</v>
          </cell>
          <cell r="B1861">
            <v>0</v>
          </cell>
          <cell r="C1861">
            <v>0</v>
          </cell>
          <cell r="D1861">
            <v>0</v>
          </cell>
          <cell r="CZ1861">
            <v>0</v>
          </cell>
          <cell r="DG1861">
            <v>0</v>
          </cell>
        </row>
        <row r="1862">
          <cell r="A1862" t="str">
            <v>None</v>
          </cell>
          <cell r="B1862">
            <v>0</v>
          </cell>
          <cell r="C1862">
            <v>92918.6</v>
          </cell>
          <cell r="D1862">
            <v>92918.6</v>
          </cell>
          <cell r="CZ1862">
            <v>92921.600000000006</v>
          </cell>
          <cell r="DG1862">
            <v>0</v>
          </cell>
        </row>
        <row r="1863">
          <cell r="A1863" t="str">
            <v>None</v>
          </cell>
          <cell r="B1863">
            <v>0</v>
          </cell>
          <cell r="C1863">
            <v>0</v>
          </cell>
          <cell r="D1863">
            <v>0</v>
          </cell>
          <cell r="CZ1863">
            <v>0</v>
          </cell>
          <cell r="DG1863">
            <v>0</v>
          </cell>
        </row>
        <row r="1864">
          <cell r="A1864" t="str">
            <v>None</v>
          </cell>
          <cell r="B1864">
            <v>91000</v>
          </cell>
          <cell r="C1864">
            <v>14643.42</v>
          </cell>
          <cell r="D1864">
            <v>14643.42</v>
          </cell>
          <cell r="CZ1864">
            <v>14644.42</v>
          </cell>
          <cell r="DG1864">
            <v>91000</v>
          </cell>
        </row>
        <row r="1865">
          <cell r="A1865" t="str">
            <v>None</v>
          </cell>
          <cell r="B1865">
            <v>2817084</v>
          </cell>
          <cell r="C1865">
            <v>0</v>
          </cell>
          <cell r="D1865">
            <v>0</v>
          </cell>
          <cell r="CZ1865">
            <v>5147412</v>
          </cell>
          <cell r="DG1865">
            <v>2817084</v>
          </cell>
        </row>
        <row r="1866">
          <cell r="A1866" t="str">
            <v>None</v>
          </cell>
          <cell r="B1866">
            <v>267300</v>
          </cell>
          <cell r="C1866">
            <v>241417.53999999998</v>
          </cell>
          <cell r="D1866">
            <v>158430.39999999999</v>
          </cell>
          <cell r="CZ1866">
            <v>267152.40000000002</v>
          </cell>
          <cell r="DG1866">
            <v>267300</v>
          </cell>
        </row>
        <row r="1867">
          <cell r="A1867" t="str">
            <v>None</v>
          </cell>
          <cell r="B1867">
            <v>15036</v>
          </cell>
          <cell r="C1867">
            <v>12929</v>
          </cell>
          <cell r="D1867">
            <v>12929</v>
          </cell>
          <cell r="CZ1867">
            <v>12929</v>
          </cell>
          <cell r="DG1867">
            <v>15036</v>
          </cell>
        </row>
        <row r="1868">
          <cell r="A1868" t="str">
            <v>None</v>
          </cell>
          <cell r="B1868">
            <v>40909</v>
          </cell>
          <cell r="C1868">
            <v>38224.68</v>
          </cell>
          <cell r="D1868">
            <v>38224.68</v>
          </cell>
          <cell r="CZ1868">
            <v>38222.68</v>
          </cell>
          <cell r="DG1868">
            <v>40909</v>
          </cell>
        </row>
        <row r="1869">
          <cell r="A1869" t="str">
            <v>None</v>
          </cell>
          <cell r="B1869">
            <v>29900</v>
          </cell>
          <cell r="C1869">
            <v>32451.96</v>
          </cell>
          <cell r="D1869">
            <v>29847.95</v>
          </cell>
          <cell r="CZ1869">
            <v>32451.95</v>
          </cell>
          <cell r="DG1869">
            <v>29900</v>
          </cell>
        </row>
        <row r="1870">
          <cell r="A1870" t="str">
            <v>None</v>
          </cell>
          <cell r="B1870">
            <v>43509</v>
          </cell>
          <cell r="C1870">
            <v>18458.320000000003</v>
          </cell>
          <cell r="D1870">
            <v>17999.830000000002</v>
          </cell>
          <cell r="CZ1870">
            <v>53922.83</v>
          </cell>
          <cell r="DG1870">
            <v>43509</v>
          </cell>
        </row>
        <row r="1871">
          <cell r="A1871" t="str">
            <v>None</v>
          </cell>
          <cell r="B1871">
            <v>34100</v>
          </cell>
          <cell r="C1871">
            <v>34558.19</v>
          </cell>
          <cell r="D1871">
            <v>34558.19</v>
          </cell>
          <cell r="CZ1871">
            <v>34559.19</v>
          </cell>
          <cell r="DG1871">
            <v>34100</v>
          </cell>
        </row>
        <row r="1872">
          <cell r="A1872" t="str">
            <v>None</v>
          </cell>
          <cell r="B1872">
            <v>25000</v>
          </cell>
          <cell r="C1872">
            <v>0</v>
          </cell>
          <cell r="D1872">
            <v>0</v>
          </cell>
          <cell r="CZ1872">
            <v>23500</v>
          </cell>
          <cell r="DG1872">
            <v>25000</v>
          </cell>
        </row>
        <row r="1873">
          <cell r="A1873" t="str">
            <v>None</v>
          </cell>
          <cell r="B1873">
            <v>193340</v>
          </cell>
          <cell r="C1873">
            <v>8508.0499999999993</v>
          </cell>
          <cell r="D1873">
            <v>29855.72</v>
          </cell>
          <cell r="CZ1873">
            <v>172387</v>
          </cell>
          <cell r="DG1873">
            <v>193340</v>
          </cell>
        </row>
        <row r="1874">
          <cell r="A1874" t="str">
            <v>None</v>
          </cell>
          <cell r="B1874">
            <v>21297.5</v>
          </cell>
          <cell r="C1874">
            <v>899.33</v>
          </cell>
          <cell r="D1874">
            <v>11868.63</v>
          </cell>
          <cell r="CZ1874">
            <v>17705</v>
          </cell>
          <cell r="DG1874">
            <v>21297.5</v>
          </cell>
        </row>
        <row r="1875">
          <cell r="A1875" t="str">
            <v>None</v>
          </cell>
          <cell r="B1875">
            <v>13173</v>
          </cell>
          <cell r="C1875">
            <v>0</v>
          </cell>
          <cell r="D1875">
            <v>0</v>
          </cell>
          <cell r="CZ1875">
            <v>13000</v>
          </cell>
          <cell r="DG1875">
            <v>13173</v>
          </cell>
        </row>
        <row r="1876">
          <cell r="A1876" t="str">
            <v>None</v>
          </cell>
          <cell r="B1876">
            <v>148019</v>
          </cell>
          <cell r="C1876">
            <v>0</v>
          </cell>
          <cell r="D1876">
            <v>0</v>
          </cell>
          <cell r="CZ1876">
            <v>133835</v>
          </cell>
          <cell r="DG1876">
            <v>148019</v>
          </cell>
        </row>
        <row r="1877">
          <cell r="A1877" t="str">
            <v>None</v>
          </cell>
          <cell r="B1877">
            <v>101452</v>
          </cell>
          <cell r="C1877">
            <v>63670.86</v>
          </cell>
          <cell r="D1877">
            <v>63670.86</v>
          </cell>
          <cell r="CZ1877">
            <v>63670.86</v>
          </cell>
          <cell r="DG1877">
            <v>101452</v>
          </cell>
        </row>
        <row r="1878">
          <cell r="A1878" t="str">
            <v>None</v>
          </cell>
          <cell r="B1878">
            <v>299138</v>
          </cell>
          <cell r="C1878">
            <v>3823.97</v>
          </cell>
          <cell r="D1878">
            <v>0</v>
          </cell>
          <cell r="CZ1878">
            <v>261355</v>
          </cell>
          <cell r="DG1878">
            <v>299138</v>
          </cell>
        </row>
        <row r="1879">
          <cell r="A1879" t="str">
            <v>None</v>
          </cell>
          <cell r="B1879">
            <v>2835000</v>
          </cell>
          <cell r="C1879">
            <v>2848119</v>
          </cell>
          <cell r="D1879">
            <v>2848119</v>
          </cell>
          <cell r="CZ1879">
            <v>2848131</v>
          </cell>
          <cell r="DG1879">
            <v>2835000</v>
          </cell>
        </row>
        <row r="1880">
          <cell r="A1880" t="str">
            <v>None</v>
          </cell>
          <cell r="B1880">
            <v>0</v>
          </cell>
          <cell r="C1880">
            <v>42846.53</v>
          </cell>
          <cell r="D1880">
            <v>41782.400000000001</v>
          </cell>
          <cell r="CZ1880">
            <v>42569.4</v>
          </cell>
          <cell r="DG1880">
            <v>0</v>
          </cell>
        </row>
        <row r="1881">
          <cell r="A1881" t="str">
            <v>None</v>
          </cell>
          <cell r="B1881">
            <v>0</v>
          </cell>
          <cell r="C1881">
            <v>0</v>
          </cell>
          <cell r="D1881">
            <v>0</v>
          </cell>
          <cell r="CZ1881">
            <v>0</v>
          </cell>
          <cell r="DG1881">
            <v>0</v>
          </cell>
        </row>
        <row r="1882">
          <cell r="A1882" t="str">
            <v>None</v>
          </cell>
          <cell r="B1882">
            <v>112000</v>
          </cell>
          <cell r="C1882">
            <v>139570.04</v>
          </cell>
          <cell r="D1882">
            <v>139570.04</v>
          </cell>
          <cell r="CZ1882">
            <v>139571.04</v>
          </cell>
          <cell r="DG1882">
            <v>112000</v>
          </cell>
        </row>
        <row r="1883">
          <cell r="A1883" t="str">
            <v>None</v>
          </cell>
          <cell r="B1883">
            <v>18302</v>
          </cell>
          <cell r="C1883">
            <v>20548.39</v>
          </cell>
          <cell r="D1883">
            <v>20548.39</v>
          </cell>
          <cell r="CZ1883">
            <v>20548.39</v>
          </cell>
          <cell r="DG1883">
            <v>18302</v>
          </cell>
        </row>
        <row r="1884">
          <cell r="A1884" t="str">
            <v>None</v>
          </cell>
          <cell r="B1884">
            <v>127815</v>
          </cell>
          <cell r="C1884">
            <v>168111.35</v>
          </cell>
          <cell r="D1884">
            <v>119563.25</v>
          </cell>
          <cell r="CZ1884">
            <v>185365.99</v>
          </cell>
          <cell r="DG1884">
            <v>127815</v>
          </cell>
        </row>
        <row r="1885">
          <cell r="A1885" t="str">
            <v>None</v>
          </cell>
          <cell r="B1885">
            <v>35447</v>
          </cell>
          <cell r="C1885">
            <v>0</v>
          </cell>
          <cell r="D1885">
            <v>0</v>
          </cell>
          <cell r="CZ1885">
            <v>32000</v>
          </cell>
          <cell r="DG1885">
            <v>35447</v>
          </cell>
        </row>
        <row r="1886">
          <cell r="A1886" t="str">
            <v>None</v>
          </cell>
          <cell r="B1886">
            <v>63807</v>
          </cell>
          <cell r="C1886">
            <v>0</v>
          </cell>
          <cell r="D1886">
            <v>0</v>
          </cell>
          <cell r="CZ1886">
            <v>63000</v>
          </cell>
          <cell r="DG1886">
            <v>63807</v>
          </cell>
        </row>
        <row r="1887">
          <cell r="A1887" t="str">
            <v>None</v>
          </cell>
          <cell r="B1887">
            <v>25000</v>
          </cell>
          <cell r="C1887">
            <v>0</v>
          </cell>
          <cell r="D1887">
            <v>0</v>
          </cell>
          <cell r="CZ1887">
            <v>24522</v>
          </cell>
          <cell r="DG1887">
            <v>25000</v>
          </cell>
        </row>
        <row r="1888">
          <cell r="A1888" t="str">
            <v>None</v>
          </cell>
          <cell r="B1888">
            <v>80000</v>
          </cell>
          <cell r="C1888">
            <v>0</v>
          </cell>
          <cell r="D1888">
            <v>4928.55</v>
          </cell>
          <cell r="CZ1888">
            <v>78741</v>
          </cell>
          <cell r="DG1888">
            <v>80000</v>
          </cell>
        </row>
        <row r="1889">
          <cell r="A1889" t="str">
            <v>None</v>
          </cell>
          <cell r="B1889">
            <v>95552</v>
          </cell>
          <cell r="C1889">
            <v>75891.53</v>
          </cell>
          <cell r="D1889">
            <v>75891.53</v>
          </cell>
          <cell r="CZ1889">
            <v>75894.53</v>
          </cell>
          <cell r="DG1889">
            <v>95552</v>
          </cell>
        </row>
        <row r="1890">
          <cell r="A1890" t="str">
            <v>None</v>
          </cell>
          <cell r="B1890">
            <v>2492936</v>
          </cell>
          <cell r="C1890">
            <v>1675629.24</v>
          </cell>
          <cell r="D1890">
            <v>1242581.6499999999</v>
          </cell>
          <cell r="CZ1890">
            <v>2543640.65</v>
          </cell>
          <cell r="DG1890">
            <v>2492936</v>
          </cell>
        </row>
        <row r="1891">
          <cell r="A1891" t="str">
            <v>None</v>
          </cell>
          <cell r="B1891">
            <v>116050</v>
          </cell>
          <cell r="C1891">
            <v>98633.540000000008</v>
          </cell>
          <cell r="D1891">
            <v>53496.4</v>
          </cell>
          <cell r="CZ1891">
            <v>93262.399999999994</v>
          </cell>
          <cell r="DG1891">
            <v>116050</v>
          </cell>
        </row>
        <row r="1892">
          <cell r="A1892" t="str">
            <v>None</v>
          </cell>
          <cell r="B1892">
            <v>90560</v>
          </cell>
          <cell r="C1892">
            <v>76308.009999999995</v>
          </cell>
          <cell r="D1892">
            <v>76308.009999999995</v>
          </cell>
          <cell r="CZ1892">
            <v>76310.009999999995</v>
          </cell>
          <cell r="DG1892">
            <v>90560</v>
          </cell>
        </row>
        <row r="1893">
          <cell r="A1893" t="str">
            <v>None</v>
          </cell>
          <cell r="B1893">
            <v>0</v>
          </cell>
          <cell r="C1893">
            <v>36050.880000000005</v>
          </cell>
          <cell r="D1893">
            <v>35155.47</v>
          </cell>
          <cell r="CZ1893">
            <v>35830.47</v>
          </cell>
          <cell r="DG1893">
            <v>0</v>
          </cell>
        </row>
        <row r="1894">
          <cell r="A1894" t="str">
            <v>None</v>
          </cell>
          <cell r="B1894">
            <v>50700</v>
          </cell>
          <cell r="C1894">
            <v>365935.39</v>
          </cell>
          <cell r="D1894">
            <v>365935.39</v>
          </cell>
          <cell r="CZ1894">
            <v>365943.39</v>
          </cell>
          <cell r="DG1894">
            <v>50700</v>
          </cell>
        </row>
        <row r="1895">
          <cell r="A1895" t="str">
            <v>None</v>
          </cell>
          <cell r="B1895">
            <v>25000</v>
          </cell>
          <cell r="C1895">
            <v>0</v>
          </cell>
          <cell r="D1895">
            <v>4928.29</v>
          </cell>
          <cell r="CZ1895">
            <v>24215</v>
          </cell>
          <cell r="DG1895">
            <v>25000</v>
          </cell>
        </row>
        <row r="1896">
          <cell r="A1896" t="str">
            <v>None</v>
          </cell>
          <cell r="B1896">
            <v>25000</v>
          </cell>
          <cell r="C1896">
            <v>0</v>
          </cell>
          <cell r="D1896">
            <v>0</v>
          </cell>
          <cell r="CZ1896">
            <v>24000</v>
          </cell>
          <cell r="DG1896">
            <v>25000</v>
          </cell>
        </row>
        <row r="1897">
          <cell r="A1897" t="str">
            <v>None</v>
          </cell>
          <cell r="B1897">
            <v>0</v>
          </cell>
          <cell r="C1897">
            <v>47.75</v>
          </cell>
          <cell r="D1897">
            <v>47.75</v>
          </cell>
          <cell r="CZ1897">
            <v>44.75</v>
          </cell>
          <cell r="DG1897">
            <v>0</v>
          </cell>
        </row>
        <row r="1898">
          <cell r="A1898" t="str">
            <v>None</v>
          </cell>
          <cell r="B1898">
            <v>303600</v>
          </cell>
          <cell r="C1898">
            <v>215108.25</v>
          </cell>
          <cell r="D1898">
            <v>215108.25</v>
          </cell>
          <cell r="CZ1898">
            <v>215106.25</v>
          </cell>
          <cell r="DG1898">
            <v>303600</v>
          </cell>
        </row>
        <row r="1899">
          <cell r="A1899" t="str">
            <v>None</v>
          </cell>
          <cell r="B1899">
            <v>25000</v>
          </cell>
          <cell r="C1899">
            <v>0</v>
          </cell>
          <cell r="D1899">
            <v>0</v>
          </cell>
          <cell r="CZ1899">
            <v>24000</v>
          </cell>
          <cell r="DG1899">
            <v>25000</v>
          </cell>
        </row>
        <row r="1900">
          <cell r="A1900" t="str">
            <v>None</v>
          </cell>
          <cell r="B1900">
            <v>145200</v>
          </cell>
          <cell r="C1900">
            <v>132124.19</v>
          </cell>
          <cell r="D1900">
            <v>0</v>
          </cell>
          <cell r="CZ1900">
            <v>145095</v>
          </cell>
          <cell r="DG1900">
            <v>145200</v>
          </cell>
        </row>
        <row r="1901">
          <cell r="A1901" t="str">
            <v>None</v>
          </cell>
          <cell r="B1901">
            <v>91000</v>
          </cell>
          <cell r="C1901">
            <v>62047.93</v>
          </cell>
          <cell r="D1901">
            <v>65486.11</v>
          </cell>
          <cell r="CZ1901">
            <v>62052.11</v>
          </cell>
          <cell r="DG1901">
            <v>91000</v>
          </cell>
        </row>
        <row r="1902">
          <cell r="A1902" t="str">
            <v>None</v>
          </cell>
          <cell r="B1902">
            <v>91000</v>
          </cell>
          <cell r="C1902">
            <v>77445.45</v>
          </cell>
          <cell r="D1902">
            <v>77445.45</v>
          </cell>
          <cell r="CZ1902">
            <v>77443.45</v>
          </cell>
          <cell r="DG1902">
            <v>91000</v>
          </cell>
        </row>
        <row r="1903">
          <cell r="A1903" t="str">
            <v>None</v>
          </cell>
          <cell r="B1903">
            <v>91000</v>
          </cell>
          <cell r="C1903">
            <v>70600.84</v>
          </cell>
          <cell r="D1903">
            <v>70600.84</v>
          </cell>
          <cell r="CZ1903">
            <v>70594.84</v>
          </cell>
          <cell r="DG1903">
            <v>91000</v>
          </cell>
        </row>
        <row r="1904">
          <cell r="A1904" t="str">
            <v>None</v>
          </cell>
          <cell r="B1904">
            <v>91000</v>
          </cell>
          <cell r="C1904">
            <v>61766.5</v>
          </cell>
          <cell r="D1904">
            <v>65204.67</v>
          </cell>
          <cell r="CZ1904">
            <v>61764.67</v>
          </cell>
          <cell r="DG1904">
            <v>91000</v>
          </cell>
        </row>
        <row r="1905">
          <cell r="A1905" t="str">
            <v>None</v>
          </cell>
          <cell r="B1905">
            <v>91000</v>
          </cell>
          <cell r="C1905">
            <v>54755.13</v>
          </cell>
          <cell r="D1905">
            <v>58193.31</v>
          </cell>
          <cell r="CZ1905">
            <v>54758.31</v>
          </cell>
          <cell r="DG1905">
            <v>91000</v>
          </cell>
        </row>
        <row r="1906">
          <cell r="A1906" t="str">
            <v>None</v>
          </cell>
          <cell r="B1906">
            <v>91000</v>
          </cell>
          <cell r="C1906">
            <v>53865.64</v>
          </cell>
          <cell r="D1906">
            <v>57303.81</v>
          </cell>
          <cell r="CZ1906">
            <v>53867.81</v>
          </cell>
          <cell r="DG1906">
            <v>91000</v>
          </cell>
        </row>
        <row r="1907">
          <cell r="A1907" t="str">
            <v>None</v>
          </cell>
          <cell r="B1907">
            <v>872513.05</v>
          </cell>
          <cell r="C1907">
            <v>183215.4</v>
          </cell>
          <cell r="D1907">
            <v>205304.02</v>
          </cell>
          <cell r="CZ1907">
            <v>378285</v>
          </cell>
          <cell r="DG1907">
            <v>872513.05</v>
          </cell>
        </row>
        <row r="1908">
          <cell r="A1908" t="str">
            <v>None</v>
          </cell>
          <cell r="B1908">
            <v>34000</v>
          </cell>
          <cell r="C1908">
            <v>34682.61</v>
          </cell>
          <cell r="D1908">
            <v>34682.61</v>
          </cell>
          <cell r="CZ1908">
            <v>34682.61</v>
          </cell>
          <cell r="DG1908">
            <v>34000</v>
          </cell>
        </row>
        <row r="1909">
          <cell r="A1909" t="str">
            <v>None</v>
          </cell>
          <cell r="B1909">
            <v>40000</v>
          </cell>
          <cell r="C1909">
            <v>0</v>
          </cell>
          <cell r="D1909">
            <v>0</v>
          </cell>
          <cell r="CZ1909">
            <v>39367</v>
          </cell>
          <cell r="DG1909">
            <v>40000</v>
          </cell>
        </row>
        <row r="1910">
          <cell r="A1910" t="str">
            <v>None</v>
          </cell>
          <cell r="B1910">
            <v>7140</v>
          </cell>
          <cell r="C1910">
            <v>6840</v>
          </cell>
          <cell r="D1910">
            <v>6840</v>
          </cell>
          <cell r="CZ1910">
            <v>6840</v>
          </cell>
          <cell r="DG1910">
            <v>7140</v>
          </cell>
        </row>
        <row r="1911">
          <cell r="A1911" t="str">
            <v>None</v>
          </cell>
          <cell r="B1911">
            <v>150000</v>
          </cell>
          <cell r="C1911">
            <v>0</v>
          </cell>
          <cell r="D1911">
            <v>0</v>
          </cell>
          <cell r="CZ1911">
            <v>134000</v>
          </cell>
          <cell r="DG1911">
            <v>150000</v>
          </cell>
        </row>
        <row r="1912">
          <cell r="A1912" t="str">
            <v>None</v>
          </cell>
          <cell r="B1912">
            <v>103180</v>
          </cell>
          <cell r="C1912">
            <v>0</v>
          </cell>
          <cell r="D1912">
            <v>0</v>
          </cell>
          <cell r="CZ1912">
            <v>102674</v>
          </cell>
          <cell r="DG1912">
            <v>103180</v>
          </cell>
        </row>
        <row r="1913">
          <cell r="A1913" t="str">
            <v>None</v>
          </cell>
          <cell r="B1913">
            <v>0</v>
          </cell>
          <cell r="C1913">
            <v>103163.55</v>
          </cell>
          <cell r="D1913">
            <v>103163.55</v>
          </cell>
          <cell r="CZ1913">
            <v>103170.55</v>
          </cell>
          <cell r="DG1913">
            <v>0</v>
          </cell>
        </row>
        <row r="1914">
          <cell r="A1914" t="str">
            <v>None</v>
          </cell>
          <cell r="B1914">
            <v>0</v>
          </cell>
          <cell r="C1914">
            <v>89751.76</v>
          </cell>
          <cell r="D1914">
            <v>89751.76</v>
          </cell>
          <cell r="CZ1914">
            <v>89747.76</v>
          </cell>
          <cell r="DG1914">
            <v>0</v>
          </cell>
        </row>
        <row r="1915">
          <cell r="A1915" t="str">
            <v>None</v>
          </cell>
          <cell r="B1915">
            <v>0</v>
          </cell>
          <cell r="C1915">
            <v>0</v>
          </cell>
          <cell r="D1915">
            <v>0</v>
          </cell>
          <cell r="CZ1915">
            <v>0</v>
          </cell>
          <cell r="DG1915">
            <v>0</v>
          </cell>
        </row>
        <row r="1916">
          <cell r="A1916" t="str">
            <v>None</v>
          </cell>
          <cell r="B1916">
            <v>0</v>
          </cell>
          <cell r="C1916">
            <v>98079.74</v>
          </cell>
          <cell r="D1916">
            <v>98079.74</v>
          </cell>
          <cell r="CZ1916">
            <v>98079.74</v>
          </cell>
          <cell r="DG1916">
            <v>0</v>
          </cell>
        </row>
        <row r="1917">
          <cell r="A1917" t="str">
            <v>None</v>
          </cell>
          <cell r="B1917">
            <v>0</v>
          </cell>
          <cell r="C1917">
            <v>91623.25</v>
          </cell>
          <cell r="D1917">
            <v>91623.25</v>
          </cell>
          <cell r="CZ1917">
            <v>91622.25</v>
          </cell>
          <cell r="DG1917">
            <v>0</v>
          </cell>
        </row>
        <row r="1918">
          <cell r="A1918" t="str">
            <v>None</v>
          </cell>
          <cell r="B1918">
            <v>20000</v>
          </cell>
          <cell r="C1918">
            <v>19195.05</v>
          </cell>
          <cell r="D1918">
            <v>19195.05</v>
          </cell>
          <cell r="CZ1918">
            <v>19196.05</v>
          </cell>
          <cell r="DG1918">
            <v>20000</v>
          </cell>
        </row>
        <row r="1919">
          <cell r="A1919" t="str">
            <v>None</v>
          </cell>
          <cell r="B1919">
            <v>0</v>
          </cell>
          <cell r="C1919">
            <v>0</v>
          </cell>
          <cell r="D1919">
            <v>0</v>
          </cell>
          <cell r="CZ1919">
            <v>0</v>
          </cell>
          <cell r="DG1919">
            <v>0</v>
          </cell>
        </row>
        <row r="1920">
          <cell r="A1920" t="str">
            <v>None</v>
          </cell>
          <cell r="B1920">
            <v>17386</v>
          </cell>
          <cell r="C1920">
            <v>17532.79</v>
          </cell>
          <cell r="D1920">
            <v>17532.79</v>
          </cell>
          <cell r="CZ1920">
            <v>17532.79</v>
          </cell>
          <cell r="DG1920">
            <v>17386</v>
          </cell>
        </row>
        <row r="1921">
          <cell r="A1921" t="str">
            <v>None</v>
          </cell>
          <cell r="B1921">
            <v>245718</v>
          </cell>
          <cell r="C1921">
            <v>0</v>
          </cell>
          <cell r="D1921">
            <v>0</v>
          </cell>
          <cell r="CZ1921">
            <v>214000</v>
          </cell>
          <cell r="DG1921">
            <v>245718</v>
          </cell>
        </row>
        <row r="1922">
          <cell r="A1922" t="str">
            <v>None</v>
          </cell>
          <cell r="B1922">
            <v>144230</v>
          </cell>
          <cell r="C1922">
            <v>0</v>
          </cell>
          <cell r="D1922">
            <v>0</v>
          </cell>
          <cell r="CZ1922">
            <v>146762</v>
          </cell>
          <cell r="DG1922">
            <v>144230</v>
          </cell>
        </row>
        <row r="1923">
          <cell r="A1923" t="str">
            <v>None</v>
          </cell>
          <cell r="B1923">
            <v>10000</v>
          </cell>
          <cell r="C1923">
            <v>10000</v>
          </cell>
          <cell r="D1923">
            <v>10000</v>
          </cell>
          <cell r="CZ1923">
            <v>10000</v>
          </cell>
          <cell r="DG1923">
            <v>10000</v>
          </cell>
        </row>
        <row r="1924">
          <cell r="A1924" t="str">
            <v>None</v>
          </cell>
          <cell r="B1924">
            <v>80000</v>
          </cell>
          <cell r="C1924">
            <v>0</v>
          </cell>
          <cell r="D1924">
            <v>0</v>
          </cell>
          <cell r="CZ1924">
            <v>80581</v>
          </cell>
          <cell r="DG1924">
            <v>80000</v>
          </cell>
        </row>
        <row r="1925">
          <cell r="A1925" t="str">
            <v>None</v>
          </cell>
          <cell r="B1925">
            <v>18000</v>
          </cell>
          <cell r="C1925">
            <v>0</v>
          </cell>
          <cell r="D1925">
            <v>0</v>
          </cell>
          <cell r="CZ1925">
            <v>18000</v>
          </cell>
          <cell r="DG1925">
            <v>18000</v>
          </cell>
        </row>
        <row r="1926">
          <cell r="A1926" t="str">
            <v>None</v>
          </cell>
          <cell r="B1926">
            <v>26900</v>
          </cell>
          <cell r="C1926">
            <v>26946.84</v>
          </cell>
          <cell r="D1926">
            <v>26946.84</v>
          </cell>
          <cell r="CZ1926">
            <v>26951.84</v>
          </cell>
          <cell r="DG1926">
            <v>26900</v>
          </cell>
        </row>
        <row r="1927">
          <cell r="A1927" t="str">
            <v>None</v>
          </cell>
          <cell r="B1927">
            <v>545000</v>
          </cell>
          <cell r="C1927">
            <v>21814.66</v>
          </cell>
          <cell r="D1927">
            <v>9891.56</v>
          </cell>
          <cell r="CZ1927">
            <v>502996</v>
          </cell>
          <cell r="DG1927">
            <v>545000</v>
          </cell>
        </row>
        <row r="1928">
          <cell r="A1928" t="str">
            <v>None</v>
          </cell>
          <cell r="B1928">
            <v>45000</v>
          </cell>
          <cell r="C1928">
            <v>0</v>
          </cell>
          <cell r="D1928">
            <v>0</v>
          </cell>
          <cell r="CZ1928">
            <v>0</v>
          </cell>
          <cell r="DG1928">
            <v>45000</v>
          </cell>
        </row>
        <row r="1929">
          <cell r="A1929" t="str">
            <v>None</v>
          </cell>
          <cell r="B1929">
            <v>136500</v>
          </cell>
          <cell r="C1929">
            <v>139667.64000000001</v>
          </cell>
          <cell r="D1929">
            <v>139667.64000000001</v>
          </cell>
          <cell r="CZ1929">
            <v>139688.64000000001</v>
          </cell>
          <cell r="DG1929">
            <v>136500</v>
          </cell>
        </row>
        <row r="1930">
          <cell r="A1930" t="str">
            <v>None</v>
          </cell>
          <cell r="B1930">
            <v>178275</v>
          </cell>
          <cell r="C1930">
            <v>161868.64000000001</v>
          </cell>
          <cell r="D1930">
            <v>161868.64000000001</v>
          </cell>
          <cell r="CZ1930">
            <v>161885.64000000001</v>
          </cell>
          <cell r="DG1930">
            <v>178275</v>
          </cell>
        </row>
        <row r="1931">
          <cell r="A1931" t="str">
            <v>None</v>
          </cell>
          <cell r="B1931">
            <v>91000</v>
          </cell>
          <cell r="C1931">
            <v>0</v>
          </cell>
          <cell r="D1931">
            <v>0</v>
          </cell>
          <cell r="CZ1931">
            <v>0</v>
          </cell>
          <cell r="DG1931">
            <v>91000</v>
          </cell>
        </row>
        <row r="1932">
          <cell r="A1932" t="str">
            <v>None</v>
          </cell>
          <cell r="B1932">
            <v>0</v>
          </cell>
          <cell r="C1932">
            <v>0</v>
          </cell>
          <cell r="D1932">
            <v>0</v>
          </cell>
          <cell r="CZ1932">
            <v>0</v>
          </cell>
          <cell r="DG1932">
            <v>0</v>
          </cell>
        </row>
        <row r="1933">
          <cell r="A1933" t="str">
            <v>None</v>
          </cell>
          <cell r="B1933">
            <v>0</v>
          </cell>
          <cell r="C1933">
            <v>0</v>
          </cell>
          <cell r="D1933">
            <v>0</v>
          </cell>
          <cell r="CZ1933">
            <v>0</v>
          </cell>
          <cell r="DG1933">
            <v>0</v>
          </cell>
        </row>
        <row r="1934">
          <cell r="A1934" t="str">
            <v>None</v>
          </cell>
          <cell r="B1934">
            <v>0</v>
          </cell>
          <cell r="C1934">
            <v>0</v>
          </cell>
          <cell r="D1934">
            <v>0</v>
          </cell>
          <cell r="CZ1934">
            <v>0</v>
          </cell>
          <cell r="DG1934">
            <v>0</v>
          </cell>
        </row>
        <row r="1935">
          <cell r="A1935" t="str">
            <v>None</v>
          </cell>
          <cell r="B1935">
            <v>0</v>
          </cell>
          <cell r="C1935">
            <v>0</v>
          </cell>
          <cell r="D1935">
            <v>0</v>
          </cell>
          <cell r="CZ1935">
            <v>0</v>
          </cell>
          <cell r="DG1935">
            <v>0</v>
          </cell>
        </row>
        <row r="1936">
          <cell r="A1936" t="str">
            <v>MDN_STAGE1</v>
          </cell>
          <cell r="B1936">
            <v>2700000</v>
          </cell>
          <cell r="C1936">
            <v>3507981.08</v>
          </cell>
          <cell r="D1936">
            <v>3507981.08</v>
          </cell>
          <cell r="CZ1936">
            <v>3507982.08</v>
          </cell>
          <cell r="DG1936">
            <v>2700000</v>
          </cell>
        </row>
        <row r="1937">
          <cell r="A1937" t="str">
            <v>None</v>
          </cell>
          <cell r="B1937">
            <v>0</v>
          </cell>
          <cell r="C1937">
            <v>0</v>
          </cell>
          <cell r="D1937">
            <v>0</v>
          </cell>
          <cell r="CZ1937">
            <v>0</v>
          </cell>
          <cell r="DG1937">
            <v>0</v>
          </cell>
        </row>
        <row r="1938">
          <cell r="A1938" t="str">
            <v>None</v>
          </cell>
          <cell r="B1938">
            <v>0</v>
          </cell>
          <cell r="C1938">
            <v>0</v>
          </cell>
          <cell r="D1938">
            <v>0</v>
          </cell>
          <cell r="CZ1938">
            <v>0</v>
          </cell>
          <cell r="DG1938">
            <v>0</v>
          </cell>
        </row>
        <row r="1939">
          <cell r="A1939" t="str">
            <v>None</v>
          </cell>
          <cell r="B1939">
            <v>0</v>
          </cell>
          <cell r="C1939">
            <v>0</v>
          </cell>
          <cell r="D1939">
            <v>0</v>
          </cell>
          <cell r="CZ1939">
            <v>0</v>
          </cell>
          <cell r="DG1939">
            <v>0</v>
          </cell>
        </row>
        <row r="1940">
          <cell r="A1940" t="str">
            <v>MDN_STAGE1</v>
          </cell>
          <cell r="B1940">
            <v>2997000</v>
          </cell>
          <cell r="C1940">
            <v>3234098.42</v>
          </cell>
          <cell r="D1940">
            <v>3234098.42</v>
          </cell>
          <cell r="CZ1940">
            <v>3234102.42</v>
          </cell>
          <cell r="DG1940">
            <v>2997000</v>
          </cell>
        </row>
        <row r="1941">
          <cell r="A1941" t="str">
            <v>None</v>
          </cell>
          <cell r="B1941">
            <v>127050</v>
          </cell>
          <cell r="C1941">
            <v>0</v>
          </cell>
          <cell r="D1941">
            <v>1036.3599999999999</v>
          </cell>
          <cell r="CZ1941">
            <v>80000</v>
          </cell>
          <cell r="DG1941">
            <v>127050</v>
          </cell>
        </row>
        <row r="1942">
          <cell r="A1942" t="str">
            <v>MDN_STAGE1</v>
          </cell>
          <cell r="B1942">
            <v>10658000</v>
          </cell>
          <cell r="C1942">
            <v>8138072.1499999994</v>
          </cell>
          <cell r="D1942">
            <v>7905091.5499999998</v>
          </cell>
          <cell r="CZ1942">
            <v>8136961.5499999998</v>
          </cell>
          <cell r="DG1942">
            <v>10658000</v>
          </cell>
        </row>
        <row r="1943">
          <cell r="A1943" t="str">
            <v>None</v>
          </cell>
          <cell r="B1943">
            <v>258323.96</v>
          </cell>
          <cell r="C1943">
            <v>0</v>
          </cell>
          <cell r="D1943">
            <v>0</v>
          </cell>
          <cell r="CZ1943">
            <v>0</v>
          </cell>
          <cell r="DG1943">
            <v>258323.96</v>
          </cell>
        </row>
        <row r="1944">
          <cell r="A1944" t="str">
            <v>None</v>
          </cell>
          <cell r="B1944">
            <v>0</v>
          </cell>
          <cell r="C1944">
            <v>0</v>
          </cell>
          <cell r="D1944">
            <v>0</v>
          </cell>
          <cell r="CZ1944">
            <v>0</v>
          </cell>
          <cell r="DG1944">
            <v>0</v>
          </cell>
        </row>
        <row r="1945">
          <cell r="A1945" t="str">
            <v>None</v>
          </cell>
          <cell r="B1945">
            <v>5751000</v>
          </cell>
          <cell r="C1945">
            <v>1978340.5</v>
          </cell>
          <cell r="D1945">
            <v>3966549.3200000003</v>
          </cell>
          <cell r="CZ1945">
            <v>4459404.03</v>
          </cell>
          <cell r="DG1945">
            <v>5751000</v>
          </cell>
        </row>
        <row r="1946">
          <cell r="A1946" t="str">
            <v>None</v>
          </cell>
          <cell r="B1946">
            <v>22382</v>
          </cell>
          <cell r="C1946">
            <v>0</v>
          </cell>
          <cell r="D1946">
            <v>0</v>
          </cell>
          <cell r="CZ1946">
            <v>20000</v>
          </cell>
          <cell r="DG1946">
            <v>22382</v>
          </cell>
        </row>
        <row r="1947">
          <cell r="A1947" t="str">
            <v>None</v>
          </cell>
          <cell r="B1947">
            <v>8750</v>
          </cell>
          <cell r="C1947">
            <v>7298.92</v>
          </cell>
          <cell r="D1947">
            <v>7298.92</v>
          </cell>
          <cell r="CZ1947">
            <v>7298.92</v>
          </cell>
          <cell r="DG1947">
            <v>8750</v>
          </cell>
        </row>
        <row r="1948">
          <cell r="A1948" t="str">
            <v>None</v>
          </cell>
          <cell r="B1948">
            <v>80000</v>
          </cell>
          <cell r="C1948">
            <v>77141.23</v>
          </cell>
          <cell r="D1948">
            <v>77141.23</v>
          </cell>
          <cell r="CZ1948">
            <v>77142.23</v>
          </cell>
          <cell r="DG1948">
            <v>80000</v>
          </cell>
        </row>
        <row r="1949">
          <cell r="A1949" t="str">
            <v>None</v>
          </cell>
          <cell r="B1949">
            <v>18000</v>
          </cell>
          <cell r="C1949">
            <v>19077.990000000002</v>
          </cell>
          <cell r="D1949">
            <v>19077.990000000002</v>
          </cell>
          <cell r="CZ1949">
            <v>19070.990000000002</v>
          </cell>
          <cell r="DG1949">
            <v>18000</v>
          </cell>
        </row>
        <row r="1950">
          <cell r="A1950" t="str">
            <v>None</v>
          </cell>
          <cell r="B1950">
            <v>18000</v>
          </cell>
          <cell r="C1950">
            <v>18597.810000000001</v>
          </cell>
          <cell r="D1950">
            <v>18597.810000000001</v>
          </cell>
          <cell r="CZ1950">
            <v>18592.810000000001</v>
          </cell>
          <cell r="DG1950">
            <v>18000</v>
          </cell>
        </row>
        <row r="1951">
          <cell r="A1951" t="str">
            <v>None</v>
          </cell>
          <cell r="B1951">
            <v>0</v>
          </cell>
          <cell r="C1951">
            <v>152090.96</v>
          </cell>
          <cell r="D1951">
            <v>152090.96</v>
          </cell>
          <cell r="CZ1951">
            <v>152084.96</v>
          </cell>
          <cell r="DG1951">
            <v>0</v>
          </cell>
        </row>
        <row r="1952">
          <cell r="A1952" t="str">
            <v>None</v>
          </cell>
          <cell r="B1952">
            <v>20000</v>
          </cell>
          <cell r="C1952">
            <v>0</v>
          </cell>
          <cell r="D1952">
            <v>0</v>
          </cell>
          <cell r="CZ1952">
            <v>0</v>
          </cell>
          <cell r="DG1952">
            <v>20000</v>
          </cell>
        </row>
        <row r="1953">
          <cell r="A1953" t="str">
            <v>None</v>
          </cell>
          <cell r="B1953">
            <v>0</v>
          </cell>
          <cell r="C1953">
            <v>0</v>
          </cell>
          <cell r="D1953">
            <v>27242.04</v>
          </cell>
          <cell r="CZ1953">
            <v>0</v>
          </cell>
          <cell r="DG1953">
            <v>0</v>
          </cell>
        </row>
        <row r="1954">
          <cell r="A1954" t="str">
            <v>None</v>
          </cell>
          <cell r="B1954">
            <v>60687</v>
          </cell>
          <cell r="C1954">
            <v>61900.45</v>
          </cell>
          <cell r="D1954">
            <v>61900.45</v>
          </cell>
          <cell r="CZ1954">
            <v>61902.45</v>
          </cell>
          <cell r="DG1954">
            <v>60687</v>
          </cell>
        </row>
        <row r="1955">
          <cell r="A1955" t="str">
            <v>None</v>
          </cell>
          <cell r="B1955">
            <v>60900</v>
          </cell>
          <cell r="C1955">
            <v>62676.53</v>
          </cell>
          <cell r="D1955">
            <v>62676.53</v>
          </cell>
          <cell r="CZ1955">
            <v>62683.53</v>
          </cell>
          <cell r="DG1955">
            <v>60900</v>
          </cell>
        </row>
        <row r="1956">
          <cell r="A1956" t="str">
            <v>None</v>
          </cell>
          <cell r="B1956">
            <v>23600</v>
          </cell>
          <cell r="C1956">
            <v>20644.830000000002</v>
          </cell>
          <cell r="D1956">
            <v>20644.830000000002</v>
          </cell>
          <cell r="CZ1956">
            <v>20647.830000000002</v>
          </cell>
          <cell r="DG1956">
            <v>23600</v>
          </cell>
        </row>
        <row r="1957">
          <cell r="A1957" t="str">
            <v>None</v>
          </cell>
          <cell r="B1957">
            <v>25000</v>
          </cell>
          <cell r="C1957">
            <v>0</v>
          </cell>
          <cell r="D1957">
            <v>0</v>
          </cell>
          <cell r="CZ1957">
            <v>24000</v>
          </cell>
          <cell r="DG1957">
            <v>25000</v>
          </cell>
        </row>
        <row r="1958">
          <cell r="A1958" t="str">
            <v>None</v>
          </cell>
          <cell r="B1958">
            <v>25000</v>
          </cell>
          <cell r="C1958">
            <v>0</v>
          </cell>
          <cell r="D1958">
            <v>0</v>
          </cell>
          <cell r="CZ1958">
            <v>25000</v>
          </cell>
          <cell r="DG1958">
            <v>25000</v>
          </cell>
        </row>
        <row r="1959">
          <cell r="A1959" t="str">
            <v>None</v>
          </cell>
          <cell r="B1959">
            <v>0</v>
          </cell>
          <cell r="C1959">
            <v>0</v>
          </cell>
          <cell r="D1959">
            <v>81725.8</v>
          </cell>
          <cell r="CZ1959">
            <v>0</v>
          </cell>
          <cell r="DG1959">
            <v>0</v>
          </cell>
        </row>
        <row r="1960">
          <cell r="A1960" t="str">
            <v>None</v>
          </cell>
          <cell r="B1960">
            <v>0</v>
          </cell>
          <cell r="C1960">
            <v>0</v>
          </cell>
          <cell r="D1960">
            <v>17026.2</v>
          </cell>
          <cell r="CZ1960">
            <v>0</v>
          </cell>
          <cell r="DG1960">
            <v>0</v>
          </cell>
        </row>
        <row r="1961">
          <cell r="A1961" t="str">
            <v>None</v>
          </cell>
          <cell r="B1961">
            <v>0</v>
          </cell>
          <cell r="C1961">
            <v>0</v>
          </cell>
          <cell r="D1961">
            <v>17026.2</v>
          </cell>
          <cell r="CZ1961">
            <v>0</v>
          </cell>
          <cell r="DG1961">
            <v>0</v>
          </cell>
        </row>
        <row r="1962">
          <cell r="A1962" t="str">
            <v>None</v>
          </cell>
          <cell r="B1962">
            <v>0</v>
          </cell>
          <cell r="C1962">
            <v>0</v>
          </cell>
          <cell r="D1962">
            <v>0</v>
          </cell>
          <cell r="CZ1962">
            <v>0</v>
          </cell>
          <cell r="DG1962">
            <v>0</v>
          </cell>
        </row>
        <row r="1963">
          <cell r="A1963" t="str">
            <v>None</v>
          </cell>
          <cell r="B1963">
            <v>203570</v>
          </cell>
          <cell r="C1963">
            <v>194521.64</v>
          </cell>
          <cell r="D1963">
            <v>194521.64</v>
          </cell>
          <cell r="CZ1963">
            <v>194518.64</v>
          </cell>
          <cell r="DG1963">
            <v>203570</v>
          </cell>
        </row>
        <row r="1964">
          <cell r="A1964" t="str">
            <v>None</v>
          </cell>
          <cell r="B1964">
            <v>3220000</v>
          </cell>
          <cell r="C1964">
            <v>-548883.28</v>
          </cell>
          <cell r="D1964">
            <v>-548883.28</v>
          </cell>
          <cell r="CZ1964">
            <v>-548864.28</v>
          </cell>
          <cell r="DG1964">
            <v>3220000</v>
          </cell>
        </row>
        <row r="1965">
          <cell r="A1965" t="str">
            <v>None</v>
          </cell>
          <cell r="B1965">
            <v>675000</v>
          </cell>
          <cell r="C1965">
            <v>501529.9</v>
          </cell>
          <cell r="D1965">
            <v>501529.9</v>
          </cell>
          <cell r="CZ1965">
            <v>501529.9</v>
          </cell>
          <cell r="DG1965">
            <v>675000</v>
          </cell>
        </row>
        <row r="1966">
          <cell r="A1966" t="str">
            <v>None</v>
          </cell>
          <cell r="B1966">
            <v>150000</v>
          </cell>
          <cell r="C1966">
            <v>0</v>
          </cell>
          <cell r="D1966">
            <v>0</v>
          </cell>
          <cell r="CZ1966">
            <v>0</v>
          </cell>
          <cell r="DG1966">
            <v>150000</v>
          </cell>
        </row>
        <row r="1967">
          <cell r="A1967" t="str">
            <v>None</v>
          </cell>
          <cell r="B1967">
            <v>110000.04</v>
          </cell>
          <cell r="C1967">
            <v>0</v>
          </cell>
          <cell r="D1967">
            <v>0</v>
          </cell>
          <cell r="CZ1967">
            <v>0</v>
          </cell>
          <cell r="DG1967">
            <v>110000.04</v>
          </cell>
        </row>
        <row r="1968">
          <cell r="A1968" t="str">
            <v>None</v>
          </cell>
          <cell r="B1968">
            <v>274442.8</v>
          </cell>
          <cell r="C1968">
            <v>232909.19</v>
          </cell>
          <cell r="D1968">
            <v>232909.19</v>
          </cell>
          <cell r="CZ1968">
            <v>232927.19</v>
          </cell>
          <cell r="DG1968">
            <v>274442.8</v>
          </cell>
        </row>
        <row r="1969">
          <cell r="A1969" t="str">
            <v>None</v>
          </cell>
          <cell r="B1969">
            <v>1096154.96</v>
          </cell>
          <cell r="C1969">
            <v>1090563.45</v>
          </cell>
          <cell r="D1969">
            <v>1090563.45</v>
          </cell>
          <cell r="CZ1969">
            <v>1090585.45</v>
          </cell>
          <cell r="DG1969">
            <v>1096154.96</v>
          </cell>
        </row>
        <row r="1970">
          <cell r="A1970" t="str">
            <v>None</v>
          </cell>
          <cell r="B1970">
            <v>150000</v>
          </cell>
          <cell r="C1970">
            <v>0</v>
          </cell>
          <cell r="D1970">
            <v>0</v>
          </cell>
          <cell r="CZ1970">
            <v>0</v>
          </cell>
          <cell r="DG1970">
            <v>150000</v>
          </cell>
        </row>
        <row r="1971">
          <cell r="A1971" t="str">
            <v>None</v>
          </cell>
          <cell r="B1971">
            <v>220809</v>
          </cell>
          <cell r="C1971">
            <v>133416.51999999999</v>
          </cell>
          <cell r="D1971">
            <v>133416.51999999999</v>
          </cell>
          <cell r="CZ1971">
            <v>133417.51999999999</v>
          </cell>
          <cell r="DG1971">
            <v>220809</v>
          </cell>
        </row>
        <row r="1972">
          <cell r="A1972" t="str">
            <v>None</v>
          </cell>
          <cell r="B1972">
            <v>0</v>
          </cell>
          <cell r="C1972">
            <v>0</v>
          </cell>
          <cell r="D1972">
            <v>0</v>
          </cell>
          <cell r="CZ1972">
            <v>0</v>
          </cell>
          <cell r="DG1972">
            <v>0</v>
          </cell>
        </row>
        <row r="1973">
          <cell r="A1973" t="str">
            <v>None</v>
          </cell>
          <cell r="B1973">
            <v>0</v>
          </cell>
          <cell r="C1973">
            <v>0</v>
          </cell>
          <cell r="D1973">
            <v>0</v>
          </cell>
          <cell r="CZ1973">
            <v>0</v>
          </cell>
          <cell r="DG1973">
            <v>0</v>
          </cell>
        </row>
        <row r="1974">
          <cell r="A1974" t="str">
            <v>None</v>
          </cell>
          <cell r="B1974">
            <v>0</v>
          </cell>
          <cell r="C1974">
            <v>0</v>
          </cell>
          <cell r="D1974">
            <v>0</v>
          </cell>
          <cell r="CZ1974">
            <v>0</v>
          </cell>
          <cell r="DG1974">
            <v>0</v>
          </cell>
        </row>
        <row r="1975">
          <cell r="A1975" t="str">
            <v>None</v>
          </cell>
          <cell r="B1975">
            <v>146247</v>
          </cell>
          <cell r="C1975">
            <v>94955.72</v>
          </cell>
          <cell r="D1975">
            <v>94955.72</v>
          </cell>
          <cell r="CZ1975">
            <v>94962.72</v>
          </cell>
          <cell r="DG1975">
            <v>146247</v>
          </cell>
        </row>
        <row r="1976">
          <cell r="A1976" t="str">
            <v>None</v>
          </cell>
          <cell r="B1976">
            <v>0</v>
          </cell>
          <cell r="C1976">
            <v>0</v>
          </cell>
          <cell r="D1976">
            <v>0</v>
          </cell>
          <cell r="CZ1976">
            <v>0</v>
          </cell>
          <cell r="DG1976">
            <v>0</v>
          </cell>
        </row>
        <row r="1977">
          <cell r="A1977" t="str">
            <v>None</v>
          </cell>
          <cell r="B1977">
            <v>0</v>
          </cell>
          <cell r="C1977">
            <v>0</v>
          </cell>
          <cell r="D1977">
            <v>0</v>
          </cell>
          <cell r="CZ1977">
            <v>0</v>
          </cell>
          <cell r="DG1977">
            <v>0</v>
          </cell>
        </row>
        <row r="1978">
          <cell r="A1978" t="str">
            <v>None</v>
          </cell>
          <cell r="B1978">
            <v>539781</v>
          </cell>
          <cell r="C1978">
            <v>496723.77</v>
          </cell>
          <cell r="D1978">
            <v>496723.77</v>
          </cell>
          <cell r="CZ1978">
            <v>496731.77</v>
          </cell>
          <cell r="DG1978">
            <v>539781</v>
          </cell>
        </row>
        <row r="1979">
          <cell r="A1979" t="str">
            <v>None</v>
          </cell>
          <cell r="B1979">
            <v>0</v>
          </cell>
          <cell r="C1979">
            <v>0</v>
          </cell>
          <cell r="D1979">
            <v>0</v>
          </cell>
          <cell r="CZ1979">
            <v>0</v>
          </cell>
          <cell r="DG1979">
            <v>0</v>
          </cell>
        </row>
        <row r="1980">
          <cell r="A1980" t="str">
            <v>None</v>
          </cell>
          <cell r="B1980">
            <v>0</v>
          </cell>
          <cell r="C1980">
            <v>0</v>
          </cell>
          <cell r="D1980">
            <v>0</v>
          </cell>
          <cell r="CZ1980">
            <v>0</v>
          </cell>
          <cell r="DG1980">
            <v>0</v>
          </cell>
        </row>
        <row r="1981">
          <cell r="A1981" t="str">
            <v>None</v>
          </cell>
          <cell r="B1981">
            <v>0.1</v>
          </cell>
          <cell r="C1981">
            <v>0</v>
          </cell>
          <cell r="D1981">
            <v>0</v>
          </cell>
          <cell r="CZ1981">
            <v>0</v>
          </cell>
          <cell r="DG1981">
            <v>0.1</v>
          </cell>
        </row>
        <row r="1982">
          <cell r="A1982" t="str">
            <v>None</v>
          </cell>
          <cell r="B1982">
            <v>0.1</v>
          </cell>
          <cell r="C1982">
            <v>0</v>
          </cell>
          <cell r="D1982">
            <v>0</v>
          </cell>
          <cell r="CZ1982">
            <v>0</v>
          </cell>
          <cell r="DG1982">
            <v>0.1</v>
          </cell>
        </row>
        <row r="1983">
          <cell r="A1983" t="str">
            <v>None</v>
          </cell>
          <cell r="B1983">
            <v>203413.1</v>
          </cell>
          <cell r="C1983">
            <v>108806.95</v>
          </cell>
          <cell r="D1983">
            <v>108806.95</v>
          </cell>
          <cell r="CZ1983">
            <v>108809.95</v>
          </cell>
          <cell r="DG1983">
            <v>203413.1</v>
          </cell>
        </row>
        <row r="1984">
          <cell r="A1984" t="str">
            <v>None</v>
          </cell>
          <cell r="B1984">
            <v>0.1</v>
          </cell>
          <cell r="C1984">
            <v>0</v>
          </cell>
          <cell r="D1984">
            <v>0</v>
          </cell>
          <cell r="CZ1984">
            <v>0</v>
          </cell>
          <cell r="DG1984">
            <v>0.1</v>
          </cell>
        </row>
        <row r="1985">
          <cell r="A1985" t="str">
            <v>None</v>
          </cell>
          <cell r="B1985">
            <v>727617.3</v>
          </cell>
          <cell r="C1985">
            <v>187409.47999999998</v>
          </cell>
          <cell r="D1985">
            <v>497114.55</v>
          </cell>
          <cell r="CZ1985">
            <v>593617.62</v>
          </cell>
          <cell r="DG1985">
            <v>727617.3</v>
          </cell>
        </row>
        <row r="1986">
          <cell r="A1986" t="str">
            <v>None</v>
          </cell>
          <cell r="B1986">
            <v>686950</v>
          </cell>
          <cell r="C1986">
            <v>477589.27</v>
          </cell>
          <cell r="D1986">
            <v>845765.76</v>
          </cell>
          <cell r="CZ1986">
            <v>888698.76</v>
          </cell>
          <cell r="DG1986">
            <v>686950</v>
          </cell>
        </row>
        <row r="1987">
          <cell r="A1987" t="str">
            <v>None</v>
          </cell>
          <cell r="B1987">
            <v>595925</v>
          </cell>
          <cell r="C1987">
            <v>484683.91000000003</v>
          </cell>
          <cell r="D1987">
            <v>396816.19</v>
          </cell>
          <cell r="CZ1987">
            <v>577159.18999999994</v>
          </cell>
          <cell r="DG1987">
            <v>595925</v>
          </cell>
        </row>
        <row r="1988">
          <cell r="A1988" t="str">
            <v>None</v>
          </cell>
          <cell r="B1988">
            <v>0</v>
          </cell>
          <cell r="C1988">
            <v>0</v>
          </cell>
          <cell r="D1988">
            <v>0</v>
          </cell>
          <cell r="CZ1988">
            <v>0</v>
          </cell>
          <cell r="DG1988">
            <v>0</v>
          </cell>
        </row>
        <row r="1989">
          <cell r="A1989" t="str">
            <v>None</v>
          </cell>
          <cell r="B1989">
            <v>117942</v>
          </cell>
          <cell r="C1989">
            <v>89068.31</v>
          </cell>
          <cell r="D1989">
            <v>89068.31</v>
          </cell>
          <cell r="CZ1989">
            <v>89069.31</v>
          </cell>
          <cell r="DG1989">
            <v>117942</v>
          </cell>
        </row>
        <row r="1990">
          <cell r="A1990" t="str">
            <v>None</v>
          </cell>
          <cell r="B1990">
            <v>0</v>
          </cell>
          <cell r="C1990">
            <v>0</v>
          </cell>
          <cell r="D1990">
            <v>0</v>
          </cell>
          <cell r="CZ1990">
            <v>0</v>
          </cell>
          <cell r="DG1990">
            <v>0</v>
          </cell>
        </row>
        <row r="1991">
          <cell r="A1991" t="str">
            <v>None</v>
          </cell>
          <cell r="B1991">
            <v>545970</v>
          </cell>
          <cell r="C1991">
            <v>340820.01</v>
          </cell>
          <cell r="D1991">
            <v>340820.01</v>
          </cell>
          <cell r="CZ1991">
            <v>340821.01</v>
          </cell>
          <cell r="DG1991">
            <v>545970</v>
          </cell>
        </row>
        <row r="1992">
          <cell r="A1992" t="str">
            <v>None</v>
          </cell>
          <cell r="B1992">
            <v>1453183</v>
          </cell>
          <cell r="C1992">
            <v>391443.82999999996</v>
          </cell>
          <cell r="D1992">
            <v>576487.77</v>
          </cell>
          <cell r="CZ1992">
            <v>2338570.77</v>
          </cell>
          <cell r="DG1992">
            <v>1453183</v>
          </cell>
        </row>
        <row r="1993">
          <cell r="A1993" t="str">
            <v>None</v>
          </cell>
          <cell r="B1993">
            <v>0</v>
          </cell>
          <cell r="C1993">
            <v>0</v>
          </cell>
          <cell r="D1993">
            <v>0</v>
          </cell>
          <cell r="CZ1993">
            <v>0</v>
          </cell>
          <cell r="DG1993">
            <v>0</v>
          </cell>
        </row>
        <row r="1994">
          <cell r="A1994" t="str">
            <v>None</v>
          </cell>
          <cell r="B1994">
            <v>0</v>
          </cell>
          <cell r="C1994">
            <v>0</v>
          </cell>
          <cell r="D1994">
            <v>0</v>
          </cell>
          <cell r="CZ1994">
            <v>0</v>
          </cell>
          <cell r="DG1994">
            <v>0</v>
          </cell>
        </row>
        <row r="1995">
          <cell r="A1995" t="str">
            <v>None</v>
          </cell>
          <cell r="B1995">
            <v>46802</v>
          </cell>
          <cell r="C1995">
            <v>31690.49</v>
          </cell>
          <cell r="D1995">
            <v>31690.49</v>
          </cell>
          <cell r="CZ1995">
            <v>31691.49</v>
          </cell>
          <cell r="DG1995">
            <v>46802</v>
          </cell>
        </row>
        <row r="1996">
          <cell r="A1996" t="str">
            <v>None</v>
          </cell>
          <cell r="B1996">
            <v>392343</v>
          </cell>
          <cell r="C1996">
            <v>215776.8</v>
          </cell>
          <cell r="D1996">
            <v>226869.61</v>
          </cell>
          <cell r="CZ1996">
            <v>292649.61</v>
          </cell>
          <cell r="DG1996">
            <v>392343</v>
          </cell>
        </row>
        <row r="1997">
          <cell r="A1997" t="str">
            <v>None</v>
          </cell>
          <cell r="B1997">
            <v>694982</v>
          </cell>
          <cell r="C1997">
            <v>406243.44</v>
          </cell>
          <cell r="D1997">
            <v>406360.44</v>
          </cell>
          <cell r="CZ1997">
            <v>405372.44</v>
          </cell>
          <cell r="DG1997">
            <v>694982</v>
          </cell>
        </row>
        <row r="1998">
          <cell r="A1998" t="str">
            <v>None</v>
          </cell>
          <cell r="B1998">
            <v>602904</v>
          </cell>
          <cell r="C1998">
            <v>483414.9</v>
          </cell>
          <cell r="D1998">
            <v>369432.63</v>
          </cell>
          <cell r="CZ1998">
            <v>593841.63</v>
          </cell>
          <cell r="DG1998">
            <v>602904</v>
          </cell>
        </row>
        <row r="1999">
          <cell r="A1999" t="str">
            <v>None</v>
          </cell>
          <cell r="B1999">
            <v>-0.42</v>
          </cell>
          <cell r="C1999">
            <v>0</v>
          </cell>
          <cell r="D1999">
            <v>0</v>
          </cell>
          <cell r="CZ1999">
            <v>0</v>
          </cell>
          <cell r="DG1999">
            <v>-0.42</v>
          </cell>
        </row>
        <row r="2000">
          <cell r="A2000" t="str">
            <v>None</v>
          </cell>
          <cell r="B2000">
            <v>0</v>
          </cell>
          <cell r="C2000">
            <v>0</v>
          </cell>
          <cell r="D2000">
            <v>303842</v>
          </cell>
          <cell r="CZ2000">
            <v>1035742</v>
          </cell>
          <cell r="DG2000">
            <v>0</v>
          </cell>
        </row>
        <row r="2001">
          <cell r="A2001" t="str">
            <v>None</v>
          </cell>
          <cell r="B2001">
            <v>0</v>
          </cell>
          <cell r="C2001">
            <v>0</v>
          </cell>
          <cell r="D2001">
            <v>227881</v>
          </cell>
          <cell r="CZ2001">
            <v>776806</v>
          </cell>
          <cell r="DG2001">
            <v>0</v>
          </cell>
        </row>
        <row r="2002">
          <cell r="A2002" t="str">
            <v>None</v>
          </cell>
          <cell r="B2002">
            <v>0</v>
          </cell>
          <cell r="C2002">
            <v>0</v>
          </cell>
          <cell r="D2002">
            <v>303842</v>
          </cell>
          <cell r="CZ2002">
            <v>1344328</v>
          </cell>
          <cell r="DG2002">
            <v>0</v>
          </cell>
        </row>
        <row r="2003">
          <cell r="A2003" t="str">
            <v>None</v>
          </cell>
          <cell r="B2003">
            <v>0</v>
          </cell>
          <cell r="C2003">
            <v>0</v>
          </cell>
          <cell r="D2003">
            <v>30384</v>
          </cell>
          <cell r="CZ2003">
            <v>50964</v>
          </cell>
          <cell r="DG2003">
            <v>0</v>
          </cell>
        </row>
        <row r="2004">
          <cell r="A2004" t="str">
            <v>None</v>
          </cell>
          <cell r="B2004">
            <v>0</v>
          </cell>
          <cell r="C2004">
            <v>0</v>
          </cell>
          <cell r="D2004">
            <v>0</v>
          </cell>
          <cell r="CZ2004">
            <v>254822</v>
          </cell>
          <cell r="DG2004">
            <v>0</v>
          </cell>
        </row>
        <row r="2005">
          <cell r="A2005" t="str">
            <v>None</v>
          </cell>
          <cell r="B2005">
            <v>0</v>
          </cell>
          <cell r="C2005">
            <v>0</v>
          </cell>
          <cell r="D2005">
            <v>0</v>
          </cell>
          <cell r="CZ2005">
            <v>254942</v>
          </cell>
          <cell r="DG2005">
            <v>0</v>
          </cell>
        </row>
        <row r="2006">
          <cell r="A2006" t="str">
            <v>None</v>
          </cell>
          <cell r="B2006">
            <v>0</v>
          </cell>
          <cell r="C2006">
            <v>0</v>
          </cell>
          <cell r="D2006">
            <v>0</v>
          </cell>
          <cell r="CZ2006">
            <v>3396906</v>
          </cell>
          <cell r="DG2006">
            <v>0</v>
          </cell>
        </row>
        <row r="2007">
          <cell r="A2007" t="str">
            <v>None</v>
          </cell>
          <cell r="B2007">
            <v>0</v>
          </cell>
          <cell r="C2007">
            <v>0</v>
          </cell>
          <cell r="D2007">
            <v>67547</v>
          </cell>
          <cell r="CZ2007">
            <v>84704</v>
          </cell>
          <cell r="DG2007">
            <v>0</v>
          </cell>
        </row>
        <row r="2008">
          <cell r="A2008" t="str">
            <v>None</v>
          </cell>
          <cell r="B2008">
            <v>0</v>
          </cell>
          <cell r="C2008">
            <v>0</v>
          </cell>
          <cell r="D2008">
            <v>104989</v>
          </cell>
          <cell r="CZ2008">
            <v>158495</v>
          </cell>
          <cell r="DG2008">
            <v>0</v>
          </cell>
        </row>
        <row r="2009">
          <cell r="A2009" t="str">
            <v>None</v>
          </cell>
          <cell r="B2009">
            <v>149829</v>
          </cell>
          <cell r="C2009">
            <v>96321.63</v>
          </cell>
          <cell r="D2009">
            <v>0</v>
          </cell>
          <cell r="CZ2009">
            <v>101188</v>
          </cell>
          <cell r="DG2009">
            <v>149829</v>
          </cell>
        </row>
        <row r="2010">
          <cell r="A2010" t="str">
            <v>None</v>
          </cell>
          <cell r="B2010">
            <v>484371</v>
          </cell>
          <cell r="C2010">
            <v>358913.56</v>
          </cell>
          <cell r="D2010">
            <v>0</v>
          </cell>
          <cell r="CZ2010">
            <v>438072</v>
          </cell>
          <cell r="DG2010">
            <v>484371</v>
          </cell>
        </row>
        <row r="2011">
          <cell r="A2011" t="str">
            <v>None</v>
          </cell>
          <cell r="B2011">
            <v>0</v>
          </cell>
          <cell r="C2011">
            <v>0</v>
          </cell>
          <cell r="D2011">
            <v>0</v>
          </cell>
          <cell r="CZ2011">
            <v>8</v>
          </cell>
          <cell r="DG2011">
            <v>0</v>
          </cell>
        </row>
        <row r="2012">
          <cell r="A2012" t="str">
            <v>None</v>
          </cell>
          <cell r="B2012">
            <v>298482</v>
          </cell>
          <cell r="C2012">
            <v>298482.06</v>
          </cell>
          <cell r="D2012">
            <v>298482.06</v>
          </cell>
          <cell r="CZ2012">
            <v>298481.06</v>
          </cell>
          <cell r="DG2012">
            <v>298482</v>
          </cell>
        </row>
        <row r="2013">
          <cell r="A2013" t="str">
            <v>None</v>
          </cell>
          <cell r="B2013">
            <v>40236167.060000002</v>
          </cell>
          <cell r="C2013">
            <v>41729275.210000001</v>
          </cell>
          <cell r="D2013">
            <v>41729275.210000001</v>
          </cell>
          <cell r="CZ2013">
            <v>41729270.210000001</v>
          </cell>
          <cell r="DG2013">
            <v>40236167.060000002</v>
          </cell>
        </row>
        <row r="2014">
          <cell r="A2014" t="str">
            <v>None</v>
          </cell>
          <cell r="B2014">
            <v>14357618</v>
          </cell>
          <cell r="C2014">
            <v>12864509.6</v>
          </cell>
          <cell r="D2014">
            <v>12864509.6</v>
          </cell>
          <cell r="CZ2014">
            <v>12864530.6</v>
          </cell>
          <cell r="DG2014">
            <v>14357618</v>
          </cell>
        </row>
        <row r="2015">
          <cell r="A2015" t="str">
            <v>None</v>
          </cell>
          <cell r="B2015">
            <v>1368397</v>
          </cell>
          <cell r="C2015">
            <v>1368397.17</v>
          </cell>
          <cell r="D2015">
            <v>1368397.17</v>
          </cell>
          <cell r="CZ2015">
            <v>1368398.17</v>
          </cell>
          <cell r="DG2015">
            <v>1368397</v>
          </cell>
        </row>
        <row r="2016">
          <cell r="A2016" t="str">
            <v>None</v>
          </cell>
          <cell r="B2016">
            <v>2653126</v>
          </cell>
          <cell r="C2016">
            <v>2653125.9</v>
          </cell>
          <cell r="D2016">
            <v>2653125.9</v>
          </cell>
          <cell r="CZ2016">
            <v>2653138.9</v>
          </cell>
          <cell r="DG2016">
            <v>2653126</v>
          </cell>
        </row>
        <row r="2017">
          <cell r="A2017" t="str">
            <v>None</v>
          </cell>
          <cell r="B2017">
            <v>3591918</v>
          </cell>
          <cell r="C2017">
            <v>3591918.5</v>
          </cell>
          <cell r="D2017">
            <v>3591918.5</v>
          </cell>
          <cell r="CZ2017">
            <v>3591903.5</v>
          </cell>
          <cell r="DG2017">
            <v>3591918</v>
          </cell>
        </row>
        <row r="2018">
          <cell r="A2018" t="str">
            <v>None</v>
          </cell>
          <cell r="B2018">
            <v>5433991</v>
          </cell>
          <cell r="C2018">
            <v>5433990.75</v>
          </cell>
          <cell r="D2018">
            <v>5433990.75</v>
          </cell>
          <cell r="CZ2018">
            <v>5434001.75</v>
          </cell>
          <cell r="DG2018">
            <v>5433991</v>
          </cell>
        </row>
        <row r="2019">
          <cell r="A2019" t="str">
            <v>None</v>
          </cell>
          <cell r="B2019">
            <v>1953465</v>
          </cell>
          <cell r="C2019">
            <v>1953464.97</v>
          </cell>
          <cell r="D2019">
            <v>1953464.97</v>
          </cell>
          <cell r="CZ2019">
            <v>1953513.97</v>
          </cell>
          <cell r="DG2019">
            <v>1953465</v>
          </cell>
        </row>
        <row r="2020">
          <cell r="A2020" t="str">
            <v>None</v>
          </cell>
          <cell r="B2020">
            <v>0</v>
          </cell>
          <cell r="C2020">
            <v>0</v>
          </cell>
          <cell r="D2020">
            <v>0</v>
          </cell>
          <cell r="CZ2020">
            <v>0</v>
          </cell>
          <cell r="DG2020">
            <v>0</v>
          </cell>
        </row>
        <row r="2021">
          <cell r="A2021" t="str">
            <v>None</v>
          </cell>
          <cell r="B2021">
            <v>336885</v>
          </cell>
          <cell r="C2021">
            <v>337286.07</v>
          </cell>
          <cell r="D2021">
            <v>337286.07</v>
          </cell>
          <cell r="CZ2021">
            <v>337294.07</v>
          </cell>
          <cell r="DG2021">
            <v>336885</v>
          </cell>
        </row>
        <row r="2022">
          <cell r="A2022" t="str">
            <v>None</v>
          </cell>
          <cell r="B2022">
            <v>852015</v>
          </cell>
          <cell r="C2022">
            <v>848361</v>
          </cell>
          <cell r="D2022">
            <v>848361</v>
          </cell>
          <cell r="CZ2022">
            <v>848354</v>
          </cell>
          <cell r="DG2022">
            <v>852015</v>
          </cell>
        </row>
        <row r="2023">
          <cell r="A2023" t="str">
            <v>None</v>
          </cell>
          <cell r="B2023">
            <v>0</v>
          </cell>
          <cell r="C2023">
            <v>0</v>
          </cell>
          <cell r="D2023">
            <v>0</v>
          </cell>
          <cell r="CZ2023">
            <v>0</v>
          </cell>
          <cell r="DG2023">
            <v>0</v>
          </cell>
        </row>
        <row r="2024">
          <cell r="A2024" t="str">
            <v>None</v>
          </cell>
          <cell r="B2024">
            <v>0</v>
          </cell>
          <cell r="C2024">
            <v>0</v>
          </cell>
          <cell r="D2024">
            <v>0</v>
          </cell>
          <cell r="CZ2024">
            <v>0</v>
          </cell>
          <cell r="DG2024">
            <v>0</v>
          </cell>
        </row>
        <row r="2025">
          <cell r="A2025" t="str">
            <v>None</v>
          </cell>
          <cell r="B2025">
            <v>0</v>
          </cell>
          <cell r="C2025">
            <v>13408.83</v>
          </cell>
          <cell r="D2025">
            <v>13408.83</v>
          </cell>
          <cell r="CZ2025">
            <v>13404.83</v>
          </cell>
          <cell r="DG2025">
            <v>0</v>
          </cell>
        </row>
        <row r="2026">
          <cell r="A2026" t="str">
            <v>None</v>
          </cell>
          <cell r="B2026">
            <v>32341</v>
          </cell>
          <cell r="C2026">
            <v>7785.29</v>
          </cell>
          <cell r="D2026">
            <v>6963.33</v>
          </cell>
          <cell r="CZ2026">
            <v>9736.33</v>
          </cell>
          <cell r="DG2026">
            <v>32341</v>
          </cell>
        </row>
        <row r="2027">
          <cell r="A2027" t="str">
            <v>None</v>
          </cell>
          <cell r="B2027">
            <v>45772</v>
          </cell>
          <cell r="C2027">
            <v>22446.080000000002</v>
          </cell>
          <cell r="D2027">
            <v>22446.080000000002</v>
          </cell>
          <cell r="CZ2027">
            <v>22445.08</v>
          </cell>
          <cell r="DG2027">
            <v>45772</v>
          </cell>
        </row>
        <row r="2028">
          <cell r="A2028" t="str">
            <v>None</v>
          </cell>
          <cell r="B2028">
            <v>1812450</v>
          </cell>
          <cell r="C2028">
            <v>2080794.31</v>
          </cell>
          <cell r="D2028">
            <v>2080794.31</v>
          </cell>
          <cell r="CZ2028">
            <v>2080809.31</v>
          </cell>
          <cell r="DG2028">
            <v>1812450</v>
          </cell>
        </row>
        <row r="2029">
          <cell r="A2029" t="str">
            <v>None</v>
          </cell>
          <cell r="B2029">
            <v>0</v>
          </cell>
          <cell r="C2029">
            <v>21873.87</v>
          </cell>
          <cell r="D2029">
            <v>21873.87</v>
          </cell>
          <cell r="CZ2029">
            <v>21872.87</v>
          </cell>
          <cell r="DG2029">
            <v>0</v>
          </cell>
        </row>
        <row r="2030">
          <cell r="A2030" t="str">
            <v>None</v>
          </cell>
          <cell r="B2030">
            <v>25277</v>
          </cell>
          <cell r="C2030">
            <v>23872.87</v>
          </cell>
          <cell r="D2030">
            <v>23872.87</v>
          </cell>
          <cell r="CZ2030">
            <v>23870.87</v>
          </cell>
          <cell r="DG2030">
            <v>25277</v>
          </cell>
        </row>
        <row r="2031">
          <cell r="A2031" t="str">
            <v>None</v>
          </cell>
          <cell r="B2031">
            <v>0</v>
          </cell>
          <cell r="C2031">
            <v>0</v>
          </cell>
          <cell r="D2031">
            <v>0</v>
          </cell>
          <cell r="CZ2031">
            <v>0</v>
          </cell>
          <cell r="DG2031">
            <v>0</v>
          </cell>
        </row>
        <row r="2032">
          <cell r="A2032" t="str">
            <v>None</v>
          </cell>
          <cell r="B2032">
            <v>113505</v>
          </cell>
          <cell r="C2032">
            <v>0</v>
          </cell>
          <cell r="D2032">
            <v>0</v>
          </cell>
          <cell r="CZ2032">
            <v>0</v>
          </cell>
          <cell r="DG2032">
            <v>113505</v>
          </cell>
        </row>
        <row r="2033">
          <cell r="A2033" t="str">
            <v>None</v>
          </cell>
          <cell r="B2033">
            <v>32000</v>
          </cell>
          <cell r="C2033">
            <v>0</v>
          </cell>
          <cell r="D2033">
            <v>0</v>
          </cell>
          <cell r="CZ2033">
            <v>20222</v>
          </cell>
          <cell r="DG2033">
            <v>32000</v>
          </cell>
        </row>
        <row r="2034">
          <cell r="A2034" t="str">
            <v>None</v>
          </cell>
          <cell r="B2034">
            <v>32000</v>
          </cell>
          <cell r="C2034">
            <v>0</v>
          </cell>
          <cell r="D2034">
            <v>20097.759999999998</v>
          </cell>
          <cell r="CZ2034">
            <v>11170</v>
          </cell>
          <cell r="DG2034">
            <v>32000</v>
          </cell>
        </row>
        <row r="2035">
          <cell r="A2035" t="str">
            <v>None</v>
          </cell>
          <cell r="B2035">
            <v>96799</v>
          </cell>
          <cell r="C2035">
            <v>77143.02</v>
          </cell>
          <cell r="D2035">
            <v>77143.02</v>
          </cell>
          <cell r="CZ2035">
            <v>77145.02</v>
          </cell>
          <cell r="DG2035">
            <v>96799</v>
          </cell>
        </row>
        <row r="2036">
          <cell r="A2036" t="str">
            <v>None</v>
          </cell>
          <cell r="B2036">
            <v>80000</v>
          </cell>
          <cell r="C2036">
            <v>27396.870000000003</v>
          </cell>
          <cell r="D2036">
            <v>21965.54</v>
          </cell>
          <cell r="CZ2036">
            <v>69133.13</v>
          </cell>
          <cell r="DG2036">
            <v>80000</v>
          </cell>
        </row>
        <row r="2037">
          <cell r="A2037" t="str">
            <v>None</v>
          </cell>
          <cell r="B2037">
            <v>80000</v>
          </cell>
          <cell r="C2037">
            <v>23619.27</v>
          </cell>
          <cell r="D2037">
            <v>21963.45</v>
          </cell>
          <cell r="CZ2037">
            <v>53516.04</v>
          </cell>
          <cell r="DG2037">
            <v>80000</v>
          </cell>
        </row>
        <row r="2038">
          <cell r="A2038" t="str">
            <v>None</v>
          </cell>
          <cell r="B2038">
            <v>80000</v>
          </cell>
          <cell r="C2038">
            <v>55341.21</v>
          </cell>
          <cell r="D2038">
            <v>52969.11</v>
          </cell>
          <cell r="CZ2038">
            <v>53310.11</v>
          </cell>
          <cell r="DG2038">
            <v>80000</v>
          </cell>
        </row>
        <row r="2039">
          <cell r="A2039" t="str">
            <v>None</v>
          </cell>
          <cell r="B2039">
            <v>80000</v>
          </cell>
          <cell r="C2039">
            <v>59355.37</v>
          </cell>
          <cell r="D2039">
            <v>52461.47</v>
          </cell>
          <cell r="CZ2039">
            <v>52804.47</v>
          </cell>
          <cell r="DG2039">
            <v>80000</v>
          </cell>
        </row>
        <row r="2040">
          <cell r="A2040" t="str">
            <v>None</v>
          </cell>
          <cell r="B2040">
            <v>58800</v>
          </cell>
          <cell r="C2040">
            <v>91.37</v>
          </cell>
          <cell r="D2040">
            <v>16437.560000000001</v>
          </cell>
          <cell r="CZ2040">
            <v>51370</v>
          </cell>
          <cell r="DG2040">
            <v>58800</v>
          </cell>
        </row>
        <row r="2041">
          <cell r="A2041" t="str">
            <v>None</v>
          </cell>
          <cell r="B2041">
            <v>200000</v>
          </cell>
          <cell r="C2041">
            <v>0</v>
          </cell>
          <cell r="D2041">
            <v>3405.16</v>
          </cell>
          <cell r="CZ2041">
            <v>160000</v>
          </cell>
          <cell r="DG2041">
            <v>200000</v>
          </cell>
        </row>
        <row r="2042">
          <cell r="A2042" t="str">
            <v>None</v>
          </cell>
          <cell r="B2042">
            <v>5900</v>
          </cell>
          <cell r="C2042">
            <v>5973.93</v>
          </cell>
          <cell r="D2042">
            <v>5973.93</v>
          </cell>
          <cell r="CZ2042">
            <v>5973.93</v>
          </cell>
          <cell r="DG2042">
            <v>5900</v>
          </cell>
        </row>
        <row r="2043">
          <cell r="A2043" t="str">
            <v>None</v>
          </cell>
          <cell r="B2043">
            <v>0</v>
          </cell>
          <cell r="C2043">
            <v>0</v>
          </cell>
          <cell r="D2043">
            <v>0</v>
          </cell>
          <cell r="CZ2043">
            <v>0</v>
          </cell>
          <cell r="DG2043">
            <v>0</v>
          </cell>
        </row>
        <row r="2044">
          <cell r="A2044" t="str">
            <v>None</v>
          </cell>
          <cell r="B2044">
            <v>213191</v>
          </cell>
          <cell r="C2044">
            <v>187821.05</v>
          </cell>
          <cell r="D2044">
            <v>187821.05</v>
          </cell>
          <cell r="CZ2044">
            <v>187822.05</v>
          </cell>
          <cell r="DG2044">
            <v>213191</v>
          </cell>
        </row>
        <row r="2045">
          <cell r="A2045" t="str">
            <v>None</v>
          </cell>
          <cell r="B2045">
            <v>92974</v>
          </cell>
          <cell r="C2045">
            <v>91125.81</v>
          </cell>
          <cell r="D2045">
            <v>91125.81</v>
          </cell>
          <cell r="CZ2045">
            <v>91127.81</v>
          </cell>
          <cell r="DG2045">
            <v>92974</v>
          </cell>
        </row>
        <row r="2046">
          <cell r="A2046" t="str">
            <v>None</v>
          </cell>
          <cell r="B2046">
            <v>0</v>
          </cell>
          <cell r="C2046">
            <v>23581.81</v>
          </cell>
          <cell r="D2046">
            <v>23581.81</v>
          </cell>
          <cell r="CZ2046">
            <v>23581.81</v>
          </cell>
          <cell r="DG2046">
            <v>0</v>
          </cell>
        </row>
        <row r="2047">
          <cell r="A2047" t="str">
            <v>None</v>
          </cell>
          <cell r="B2047">
            <v>0</v>
          </cell>
          <cell r="C2047">
            <v>0</v>
          </cell>
          <cell r="D2047">
            <v>0</v>
          </cell>
          <cell r="CZ2047">
            <v>0</v>
          </cell>
          <cell r="DG2047">
            <v>0</v>
          </cell>
        </row>
        <row r="2048">
          <cell r="A2048" t="str">
            <v>None</v>
          </cell>
          <cell r="B2048">
            <v>25300</v>
          </cell>
          <cell r="C2048">
            <v>35370.629999999997</v>
          </cell>
          <cell r="D2048">
            <v>35370.629999999997</v>
          </cell>
          <cell r="CZ2048">
            <v>35370.629999999997</v>
          </cell>
          <cell r="DG2048">
            <v>25300</v>
          </cell>
        </row>
        <row r="2049">
          <cell r="A2049" t="str">
            <v>None</v>
          </cell>
          <cell r="B2049">
            <v>294995</v>
          </cell>
          <cell r="C2049">
            <v>24042.39</v>
          </cell>
          <cell r="D2049">
            <v>0</v>
          </cell>
          <cell r="CZ2049">
            <v>285789</v>
          </cell>
          <cell r="DG2049">
            <v>294995</v>
          </cell>
        </row>
        <row r="2050">
          <cell r="A2050" t="str">
            <v>None</v>
          </cell>
          <cell r="B2050">
            <v>0</v>
          </cell>
          <cell r="C2050">
            <v>0</v>
          </cell>
          <cell r="D2050">
            <v>0</v>
          </cell>
          <cell r="CZ2050">
            <v>0</v>
          </cell>
          <cell r="DG2050">
            <v>0</v>
          </cell>
        </row>
        <row r="2051">
          <cell r="A2051" t="str">
            <v>None</v>
          </cell>
          <cell r="B2051">
            <v>0</v>
          </cell>
          <cell r="C2051">
            <v>0</v>
          </cell>
          <cell r="D2051">
            <v>0</v>
          </cell>
          <cell r="CZ2051">
            <v>0</v>
          </cell>
          <cell r="DG2051">
            <v>0</v>
          </cell>
        </row>
        <row r="2052">
          <cell r="A2052" t="str">
            <v>None</v>
          </cell>
          <cell r="B2052">
            <v>60000</v>
          </cell>
          <cell r="C2052">
            <v>0</v>
          </cell>
          <cell r="D2052">
            <v>0</v>
          </cell>
          <cell r="CZ2052">
            <v>0</v>
          </cell>
          <cell r="DG2052">
            <v>60000</v>
          </cell>
        </row>
        <row r="2053">
          <cell r="A2053" t="str">
            <v>None</v>
          </cell>
          <cell r="B2053">
            <v>60000</v>
          </cell>
          <cell r="C2053">
            <v>0</v>
          </cell>
          <cell r="D2053">
            <v>0</v>
          </cell>
          <cell r="CZ2053">
            <v>0</v>
          </cell>
          <cell r="DG2053">
            <v>60000</v>
          </cell>
        </row>
        <row r="2054">
          <cell r="A2054" t="str">
            <v>None</v>
          </cell>
          <cell r="B2054">
            <v>60000</v>
          </cell>
          <cell r="C2054">
            <v>0</v>
          </cell>
          <cell r="D2054">
            <v>0</v>
          </cell>
          <cell r="CZ2054">
            <v>0</v>
          </cell>
          <cell r="DG2054">
            <v>60000</v>
          </cell>
        </row>
        <row r="2055">
          <cell r="A2055" t="str">
            <v>None</v>
          </cell>
          <cell r="B2055">
            <v>60000</v>
          </cell>
          <cell r="C2055">
            <v>0</v>
          </cell>
          <cell r="D2055">
            <v>0</v>
          </cell>
          <cell r="CZ2055">
            <v>0</v>
          </cell>
          <cell r="DG2055">
            <v>60000</v>
          </cell>
        </row>
        <row r="2056">
          <cell r="A2056" t="str">
            <v>None</v>
          </cell>
          <cell r="B2056">
            <v>60000</v>
          </cell>
          <cell r="C2056">
            <v>0</v>
          </cell>
          <cell r="D2056">
            <v>0</v>
          </cell>
          <cell r="CZ2056">
            <v>0</v>
          </cell>
          <cell r="DG2056">
            <v>60000</v>
          </cell>
        </row>
        <row r="2057">
          <cell r="A2057" t="str">
            <v>None</v>
          </cell>
          <cell r="B2057">
            <v>60000</v>
          </cell>
          <cell r="C2057">
            <v>0</v>
          </cell>
          <cell r="D2057">
            <v>0</v>
          </cell>
          <cell r="CZ2057">
            <v>0</v>
          </cell>
          <cell r="DG2057">
            <v>60000</v>
          </cell>
        </row>
        <row r="2058">
          <cell r="A2058" t="str">
            <v>None</v>
          </cell>
          <cell r="B2058">
            <v>60000</v>
          </cell>
          <cell r="C2058">
            <v>0</v>
          </cell>
          <cell r="D2058">
            <v>0</v>
          </cell>
          <cell r="CZ2058">
            <v>0</v>
          </cell>
          <cell r="DG2058">
            <v>60000</v>
          </cell>
        </row>
        <row r="2059">
          <cell r="A2059" t="str">
            <v>None</v>
          </cell>
          <cell r="B2059">
            <v>60000</v>
          </cell>
          <cell r="C2059">
            <v>0</v>
          </cell>
          <cell r="D2059">
            <v>0</v>
          </cell>
          <cell r="CZ2059">
            <v>0</v>
          </cell>
          <cell r="DG2059">
            <v>60000</v>
          </cell>
        </row>
        <row r="2060">
          <cell r="A2060" t="str">
            <v>None</v>
          </cell>
          <cell r="B2060">
            <v>0</v>
          </cell>
          <cell r="C2060">
            <v>0</v>
          </cell>
          <cell r="D2060">
            <v>0</v>
          </cell>
          <cell r="CZ2060">
            <v>1</v>
          </cell>
          <cell r="DG2060">
            <v>0</v>
          </cell>
        </row>
        <row r="2061">
          <cell r="A2061" t="str">
            <v>None</v>
          </cell>
          <cell r="B2061">
            <v>0</v>
          </cell>
          <cell r="C2061">
            <v>0</v>
          </cell>
          <cell r="D2061">
            <v>0</v>
          </cell>
          <cell r="CZ2061">
            <v>2</v>
          </cell>
          <cell r="DG2061">
            <v>0</v>
          </cell>
        </row>
        <row r="2062">
          <cell r="A2062" t="str">
            <v>None</v>
          </cell>
          <cell r="B2062">
            <v>47000</v>
          </cell>
          <cell r="C2062">
            <v>52662.21</v>
          </cell>
          <cell r="D2062">
            <v>52662.21</v>
          </cell>
          <cell r="CZ2062">
            <v>52661.21</v>
          </cell>
          <cell r="DG2062">
            <v>47000</v>
          </cell>
        </row>
        <row r="2063">
          <cell r="A2063" t="str">
            <v>None</v>
          </cell>
          <cell r="B2063">
            <v>41400</v>
          </cell>
          <cell r="C2063">
            <v>27819.51</v>
          </cell>
          <cell r="D2063">
            <v>27819.51</v>
          </cell>
          <cell r="CZ2063">
            <v>27821.51</v>
          </cell>
          <cell r="DG2063">
            <v>41400</v>
          </cell>
        </row>
        <row r="2064">
          <cell r="A2064" t="str">
            <v>None</v>
          </cell>
          <cell r="B2064">
            <v>16600</v>
          </cell>
          <cell r="C2064">
            <v>14622.7</v>
          </cell>
          <cell r="D2064">
            <v>14622.7</v>
          </cell>
          <cell r="CZ2064">
            <v>14624.7</v>
          </cell>
          <cell r="DG2064">
            <v>16600</v>
          </cell>
        </row>
        <row r="2065">
          <cell r="A2065" t="str">
            <v>None</v>
          </cell>
          <cell r="B2065">
            <v>36990</v>
          </cell>
          <cell r="C2065">
            <v>19202</v>
          </cell>
          <cell r="D2065">
            <v>19202</v>
          </cell>
          <cell r="CZ2065">
            <v>19204</v>
          </cell>
          <cell r="DG2065">
            <v>36990</v>
          </cell>
        </row>
        <row r="2066">
          <cell r="A2066" t="str">
            <v>None</v>
          </cell>
          <cell r="B2066">
            <v>156694</v>
          </cell>
          <cell r="C2066">
            <v>168796.89</v>
          </cell>
          <cell r="D2066">
            <v>168796.89</v>
          </cell>
          <cell r="CZ2066">
            <v>168798.89</v>
          </cell>
          <cell r="DG2066">
            <v>156694</v>
          </cell>
        </row>
        <row r="2067">
          <cell r="A2067" t="str">
            <v>None</v>
          </cell>
          <cell r="B2067">
            <v>23000</v>
          </cell>
          <cell r="C2067">
            <v>0</v>
          </cell>
          <cell r="D2067">
            <v>0</v>
          </cell>
          <cell r="CZ2067">
            <v>20146</v>
          </cell>
          <cell r="DG2067">
            <v>23000</v>
          </cell>
        </row>
        <row r="2068">
          <cell r="A2068" t="str">
            <v>None</v>
          </cell>
          <cell r="B2068">
            <v>30000</v>
          </cell>
          <cell r="C2068">
            <v>0</v>
          </cell>
          <cell r="D2068">
            <v>0</v>
          </cell>
          <cell r="CZ2068">
            <v>26146</v>
          </cell>
          <cell r="DG2068">
            <v>30000</v>
          </cell>
        </row>
        <row r="2069">
          <cell r="A2069" t="str">
            <v>None</v>
          </cell>
          <cell r="B2069">
            <v>23000</v>
          </cell>
          <cell r="C2069">
            <v>0</v>
          </cell>
          <cell r="D2069">
            <v>0</v>
          </cell>
          <cell r="CZ2069">
            <v>20146</v>
          </cell>
          <cell r="DG2069">
            <v>23000</v>
          </cell>
        </row>
        <row r="2070">
          <cell r="A2070" t="str">
            <v>None</v>
          </cell>
          <cell r="B2070">
            <v>41400</v>
          </cell>
          <cell r="C2070">
            <v>30814.79</v>
          </cell>
          <cell r="D2070">
            <v>30814.79</v>
          </cell>
          <cell r="CZ2070">
            <v>30815.79</v>
          </cell>
          <cell r="DG2070">
            <v>41400</v>
          </cell>
        </row>
        <row r="2071">
          <cell r="A2071" t="str">
            <v>None</v>
          </cell>
          <cell r="B2071">
            <v>41400</v>
          </cell>
          <cell r="C2071">
            <v>28617.91</v>
          </cell>
          <cell r="D2071">
            <v>28617.91</v>
          </cell>
          <cell r="CZ2071">
            <v>28618.91</v>
          </cell>
          <cell r="DG2071">
            <v>41400</v>
          </cell>
        </row>
        <row r="2072">
          <cell r="A2072" t="str">
            <v>None</v>
          </cell>
          <cell r="B2072">
            <v>41400</v>
          </cell>
          <cell r="C2072">
            <v>27721.7</v>
          </cell>
          <cell r="D2072">
            <v>27721.7</v>
          </cell>
          <cell r="CZ2072">
            <v>27724.7</v>
          </cell>
          <cell r="DG2072">
            <v>41400</v>
          </cell>
        </row>
        <row r="2073">
          <cell r="A2073" t="str">
            <v>None</v>
          </cell>
          <cell r="B2073">
            <v>75000</v>
          </cell>
          <cell r="C2073">
            <v>25672.9</v>
          </cell>
          <cell r="D2073">
            <v>25672.9</v>
          </cell>
          <cell r="CZ2073">
            <v>25673.9</v>
          </cell>
          <cell r="DG2073">
            <v>75000</v>
          </cell>
        </row>
        <row r="2074">
          <cell r="A2074" t="str">
            <v>None</v>
          </cell>
          <cell r="B2074">
            <v>27000</v>
          </cell>
          <cell r="C2074">
            <v>64922.97</v>
          </cell>
          <cell r="D2074">
            <v>55519.76</v>
          </cell>
          <cell r="CZ2074">
            <v>63966.76</v>
          </cell>
          <cell r="DG2074">
            <v>27000</v>
          </cell>
        </row>
        <row r="2075">
          <cell r="A2075" t="str">
            <v>None</v>
          </cell>
          <cell r="B2075">
            <v>248459.26</v>
          </cell>
          <cell r="C2075">
            <v>271.35000000000002</v>
          </cell>
          <cell r="D2075">
            <v>271.43</v>
          </cell>
          <cell r="CZ2075">
            <v>230276.61</v>
          </cell>
          <cell r="DG2075">
            <v>248459.26</v>
          </cell>
        </row>
        <row r="2076">
          <cell r="A2076" t="str">
            <v>None</v>
          </cell>
          <cell r="B2076">
            <v>3792896</v>
          </cell>
          <cell r="C2076">
            <v>1201332.1099999999</v>
          </cell>
          <cell r="D2076">
            <v>2312484.25</v>
          </cell>
          <cell r="CZ2076">
            <v>3277610.38</v>
          </cell>
          <cell r="DG2076">
            <v>3792896</v>
          </cell>
        </row>
        <row r="2077">
          <cell r="A2077" t="str">
            <v>None</v>
          </cell>
          <cell r="B2077">
            <v>25000</v>
          </cell>
          <cell r="C2077">
            <v>0</v>
          </cell>
          <cell r="D2077">
            <v>30015.55</v>
          </cell>
          <cell r="CZ2077">
            <v>0</v>
          </cell>
          <cell r="DG2077">
            <v>25000</v>
          </cell>
        </row>
        <row r="2078">
          <cell r="A2078" t="str">
            <v>None</v>
          </cell>
          <cell r="B2078">
            <v>25000</v>
          </cell>
          <cell r="C2078">
            <v>0</v>
          </cell>
          <cell r="D2078">
            <v>0</v>
          </cell>
          <cell r="CZ2078">
            <v>23500</v>
          </cell>
          <cell r="DG2078">
            <v>25000</v>
          </cell>
        </row>
        <row r="2079">
          <cell r="A2079" t="str">
            <v>None</v>
          </cell>
          <cell r="B2079">
            <v>54176</v>
          </cell>
          <cell r="C2079">
            <v>0</v>
          </cell>
          <cell r="D2079">
            <v>15870.45</v>
          </cell>
          <cell r="CZ2079">
            <v>41025</v>
          </cell>
          <cell r="DG2079">
            <v>54176</v>
          </cell>
        </row>
        <row r="2080">
          <cell r="A2080" t="str">
            <v>None</v>
          </cell>
          <cell r="B2080">
            <v>0</v>
          </cell>
          <cell r="C2080">
            <v>0</v>
          </cell>
          <cell r="D2080">
            <v>0</v>
          </cell>
          <cell r="CZ2080">
            <v>0</v>
          </cell>
          <cell r="DG2080">
            <v>0</v>
          </cell>
        </row>
        <row r="2081">
          <cell r="A2081" t="str">
            <v>None</v>
          </cell>
          <cell r="B2081">
            <v>35650</v>
          </cell>
          <cell r="C2081">
            <v>0</v>
          </cell>
          <cell r="D2081">
            <v>9854.15</v>
          </cell>
          <cell r="CZ2081">
            <v>32180</v>
          </cell>
          <cell r="DG2081">
            <v>35650</v>
          </cell>
        </row>
        <row r="2082">
          <cell r="A2082" t="str">
            <v>None</v>
          </cell>
          <cell r="B2082">
            <v>35700</v>
          </cell>
          <cell r="C2082">
            <v>0</v>
          </cell>
          <cell r="D2082">
            <v>9854.07</v>
          </cell>
          <cell r="CZ2082">
            <v>32193</v>
          </cell>
          <cell r="DG2082">
            <v>35700</v>
          </cell>
        </row>
        <row r="2083">
          <cell r="A2083" t="str">
            <v>None</v>
          </cell>
          <cell r="B2083">
            <v>28800</v>
          </cell>
          <cell r="C2083">
            <v>0</v>
          </cell>
          <cell r="D2083">
            <v>0</v>
          </cell>
          <cell r="CZ2083">
            <v>32000</v>
          </cell>
          <cell r="DG2083">
            <v>28800</v>
          </cell>
        </row>
        <row r="2084">
          <cell r="A2084" t="str">
            <v>None</v>
          </cell>
          <cell r="B2084">
            <v>0</v>
          </cell>
          <cell r="C2084">
            <v>0</v>
          </cell>
          <cell r="D2084">
            <v>0</v>
          </cell>
          <cell r="CZ2084">
            <v>0</v>
          </cell>
          <cell r="DG2084">
            <v>0</v>
          </cell>
        </row>
        <row r="2085">
          <cell r="A2085" t="str">
            <v>None</v>
          </cell>
          <cell r="B2085">
            <v>0</v>
          </cell>
          <cell r="C2085">
            <v>0</v>
          </cell>
          <cell r="D2085">
            <v>0</v>
          </cell>
          <cell r="CZ2085">
            <v>0</v>
          </cell>
          <cell r="DG2085">
            <v>0</v>
          </cell>
        </row>
        <row r="2086">
          <cell r="A2086" t="str">
            <v>None</v>
          </cell>
          <cell r="B2086">
            <v>80000</v>
          </cell>
          <cell r="C2086">
            <v>0</v>
          </cell>
          <cell r="D2086">
            <v>0</v>
          </cell>
          <cell r="CZ2086">
            <v>0</v>
          </cell>
          <cell r="DG2086">
            <v>80000</v>
          </cell>
        </row>
        <row r="2087">
          <cell r="A2087" t="str">
            <v>None</v>
          </cell>
          <cell r="B2087">
            <v>18000</v>
          </cell>
          <cell r="C2087">
            <v>0</v>
          </cell>
          <cell r="D2087">
            <v>0</v>
          </cell>
          <cell r="CZ2087">
            <v>0</v>
          </cell>
          <cell r="DG2087">
            <v>18000</v>
          </cell>
        </row>
        <row r="2088">
          <cell r="A2088" t="str">
            <v>None</v>
          </cell>
          <cell r="B2088">
            <v>25000</v>
          </cell>
          <cell r="C2088">
            <v>0</v>
          </cell>
          <cell r="D2088">
            <v>0</v>
          </cell>
          <cell r="CZ2088">
            <v>24000</v>
          </cell>
          <cell r="DG2088">
            <v>25000</v>
          </cell>
        </row>
        <row r="2089">
          <cell r="A2089" t="str">
            <v>None</v>
          </cell>
          <cell r="B2089">
            <v>0</v>
          </cell>
          <cell r="C2089">
            <v>0</v>
          </cell>
          <cell r="D2089">
            <v>0</v>
          </cell>
          <cell r="CZ2089">
            <v>0</v>
          </cell>
          <cell r="DG2089">
            <v>0</v>
          </cell>
        </row>
        <row r="2090">
          <cell r="A2090" t="str">
            <v>None</v>
          </cell>
          <cell r="B2090">
            <v>0</v>
          </cell>
          <cell r="C2090">
            <v>0</v>
          </cell>
          <cell r="D2090">
            <v>0</v>
          </cell>
          <cell r="CZ2090">
            <v>0</v>
          </cell>
          <cell r="DG2090">
            <v>0</v>
          </cell>
        </row>
        <row r="2091">
          <cell r="A2091" t="str">
            <v>None</v>
          </cell>
          <cell r="B2091">
            <v>0</v>
          </cell>
          <cell r="C2091">
            <v>0</v>
          </cell>
          <cell r="D2091">
            <v>0</v>
          </cell>
          <cell r="CZ2091">
            <v>0</v>
          </cell>
          <cell r="DG2091">
            <v>0</v>
          </cell>
        </row>
        <row r="2092">
          <cell r="A2092" t="str">
            <v>None</v>
          </cell>
          <cell r="B2092">
            <v>0</v>
          </cell>
          <cell r="C2092">
            <v>0</v>
          </cell>
          <cell r="D2092">
            <v>0</v>
          </cell>
          <cell r="CZ2092">
            <v>0</v>
          </cell>
          <cell r="DG2092">
            <v>0</v>
          </cell>
        </row>
        <row r="2093">
          <cell r="A2093" t="str">
            <v>None</v>
          </cell>
          <cell r="B2093">
            <v>25000</v>
          </cell>
          <cell r="C2093">
            <v>0</v>
          </cell>
          <cell r="D2093">
            <v>0</v>
          </cell>
          <cell r="CZ2093">
            <v>24000</v>
          </cell>
          <cell r="DG2093">
            <v>25000</v>
          </cell>
        </row>
        <row r="2094">
          <cell r="A2094" t="str">
            <v>None</v>
          </cell>
          <cell r="B2094">
            <v>0</v>
          </cell>
          <cell r="C2094">
            <v>0</v>
          </cell>
          <cell r="D2094">
            <v>0</v>
          </cell>
          <cell r="CZ2094">
            <v>0</v>
          </cell>
          <cell r="DG2094">
            <v>0</v>
          </cell>
        </row>
        <row r="2095">
          <cell r="A2095" t="str">
            <v>None</v>
          </cell>
          <cell r="B2095">
            <v>103765</v>
          </cell>
          <cell r="C2095">
            <v>103615.77</v>
          </cell>
          <cell r="D2095">
            <v>103615.77</v>
          </cell>
          <cell r="CZ2095">
            <v>103615.77</v>
          </cell>
          <cell r="DG2095">
            <v>103765</v>
          </cell>
        </row>
        <row r="2096">
          <cell r="A2096" t="str">
            <v>None</v>
          </cell>
          <cell r="B2096">
            <v>46095</v>
          </cell>
          <cell r="C2096">
            <v>43217.45</v>
          </cell>
          <cell r="D2096">
            <v>43217.45</v>
          </cell>
          <cell r="CZ2096">
            <v>43218.45</v>
          </cell>
          <cell r="DG2096">
            <v>46095</v>
          </cell>
        </row>
        <row r="2097">
          <cell r="A2097" t="str">
            <v>None</v>
          </cell>
          <cell r="B2097">
            <v>0</v>
          </cell>
          <cell r="C2097">
            <v>0</v>
          </cell>
          <cell r="D2097">
            <v>22133.96</v>
          </cell>
          <cell r="CZ2097">
            <v>0</v>
          </cell>
          <cell r="DG2097">
            <v>0</v>
          </cell>
        </row>
        <row r="2098">
          <cell r="A2098" t="str">
            <v>None</v>
          </cell>
          <cell r="B2098">
            <v>700700</v>
          </cell>
          <cell r="C2098">
            <v>697656.76</v>
          </cell>
          <cell r="D2098">
            <v>697656.76</v>
          </cell>
          <cell r="CZ2098">
            <v>697653.76000000001</v>
          </cell>
          <cell r="DG2098">
            <v>700700</v>
          </cell>
        </row>
        <row r="2099">
          <cell r="A2099" t="str">
            <v>None</v>
          </cell>
          <cell r="B2099">
            <v>0</v>
          </cell>
          <cell r="C2099">
            <v>0</v>
          </cell>
          <cell r="D2099">
            <v>0</v>
          </cell>
          <cell r="CZ2099">
            <v>0</v>
          </cell>
          <cell r="DG2099">
            <v>0</v>
          </cell>
        </row>
        <row r="2100">
          <cell r="A2100" t="str">
            <v>None</v>
          </cell>
          <cell r="B2100">
            <v>249187</v>
          </cell>
          <cell r="C2100">
            <v>231176.72</v>
          </cell>
          <cell r="D2100">
            <v>231176.72</v>
          </cell>
          <cell r="CZ2100">
            <v>231174.72</v>
          </cell>
          <cell r="DG2100">
            <v>249187</v>
          </cell>
        </row>
        <row r="2101">
          <cell r="A2101" t="str">
            <v>None</v>
          </cell>
          <cell r="B2101">
            <v>101083</v>
          </cell>
          <cell r="C2101">
            <v>32210.98</v>
          </cell>
          <cell r="D2101">
            <v>32210.98</v>
          </cell>
          <cell r="CZ2101">
            <v>32211.98</v>
          </cell>
          <cell r="DG2101">
            <v>101083</v>
          </cell>
        </row>
        <row r="2102">
          <cell r="A2102" t="str">
            <v>None</v>
          </cell>
          <cell r="B2102">
            <v>135816</v>
          </cell>
          <cell r="C2102">
            <v>123225.33</v>
          </cell>
          <cell r="D2102">
            <v>123225.33</v>
          </cell>
          <cell r="CZ2102">
            <v>123224.33</v>
          </cell>
          <cell r="DG2102">
            <v>135816</v>
          </cell>
        </row>
        <row r="2103">
          <cell r="A2103" t="str">
            <v>None</v>
          </cell>
          <cell r="B2103">
            <v>216887.33</v>
          </cell>
          <cell r="C2103">
            <v>168255.98</v>
          </cell>
          <cell r="D2103">
            <v>168255.98</v>
          </cell>
          <cell r="CZ2103">
            <v>168256.98</v>
          </cell>
          <cell r="DG2103">
            <v>216887.33</v>
          </cell>
        </row>
        <row r="2104">
          <cell r="A2104" t="str">
            <v>None</v>
          </cell>
          <cell r="B2104">
            <v>674109</v>
          </cell>
          <cell r="C2104">
            <v>671920.19</v>
          </cell>
          <cell r="D2104">
            <v>671920.19</v>
          </cell>
          <cell r="CZ2104">
            <v>671927.19</v>
          </cell>
          <cell r="DG2104">
            <v>674109</v>
          </cell>
        </row>
        <row r="2105">
          <cell r="A2105" t="str">
            <v>None</v>
          </cell>
          <cell r="B2105">
            <v>749807</v>
          </cell>
          <cell r="C2105">
            <v>589576.12</v>
          </cell>
          <cell r="D2105">
            <v>589576.12</v>
          </cell>
          <cell r="CZ2105">
            <v>589579.12</v>
          </cell>
          <cell r="DG2105">
            <v>749807</v>
          </cell>
        </row>
        <row r="2106">
          <cell r="A2106" t="str">
            <v>None</v>
          </cell>
          <cell r="B2106">
            <v>62986</v>
          </cell>
          <cell r="C2106">
            <v>36813.31</v>
          </cell>
          <cell r="D2106">
            <v>4921.18</v>
          </cell>
          <cell r="CZ2106">
            <v>56773.18</v>
          </cell>
          <cell r="DG2106">
            <v>62986</v>
          </cell>
        </row>
        <row r="2107">
          <cell r="A2107" t="str">
            <v>None</v>
          </cell>
          <cell r="B2107">
            <v>0</v>
          </cell>
          <cell r="C2107">
            <v>0</v>
          </cell>
          <cell r="D2107">
            <v>81284</v>
          </cell>
          <cell r="CZ2107">
            <v>62352</v>
          </cell>
          <cell r="DG2107">
            <v>0</v>
          </cell>
        </row>
        <row r="2108">
          <cell r="A2108" t="str">
            <v>None</v>
          </cell>
          <cell r="B2108">
            <v>57912</v>
          </cell>
          <cell r="C2108">
            <v>27750.52</v>
          </cell>
          <cell r="D2108">
            <v>18230</v>
          </cell>
          <cell r="CZ2108">
            <v>54529</v>
          </cell>
          <cell r="DG2108">
            <v>57912</v>
          </cell>
        </row>
        <row r="2109">
          <cell r="A2109" t="str">
            <v>None</v>
          </cell>
          <cell r="B2109">
            <v>0</v>
          </cell>
          <cell r="C2109">
            <v>0</v>
          </cell>
          <cell r="D2109">
            <v>0</v>
          </cell>
          <cell r="CZ2109">
            <v>0</v>
          </cell>
          <cell r="DG2109">
            <v>0</v>
          </cell>
        </row>
        <row r="2110">
          <cell r="A2110" t="str">
            <v>None</v>
          </cell>
          <cell r="B2110">
            <v>0</v>
          </cell>
          <cell r="C2110">
            <v>68172.959999999992</v>
          </cell>
          <cell r="D2110">
            <v>67745.73</v>
          </cell>
          <cell r="CZ2110">
            <v>68178.73</v>
          </cell>
          <cell r="DG2110">
            <v>0</v>
          </cell>
        </row>
        <row r="2111">
          <cell r="A2111" t="str">
            <v>None</v>
          </cell>
          <cell r="B2111">
            <v>0</v>
          </cell>
          <cell r="C2111">
            <v>35024.25</v>
          </cell>
          <cell r="D2111">
            <v>35024.25</v>
          </cell>
          <cell r="CZ2111">
            <v>35022.25</v>
          </cell>
          <cell r="DG2111">
            <v>0</v>
          </cell>
        </row>
        <row r="2112">
          <cell r="A2112" t="str">
            <v>None</v>
          </cell>
          <cell r="B2112">
            <v>0</v>
          </cell>
          <cell r="C2112">
            <v>159147.26999999999</v>
          </cell>
          <cell r="D2112">
            <v>159147.26999999999</v>
          </cell>
          <cell r="CZ2112">
            <v>159145.26999999999</v>
          </cell>
          <cell r="DG2112">
            <v>0</v>
          </cell>
        </row>
        <row r="2113">
          <cell r="A2113" t="str">
            <v>None</v>
          </cell>
          <cell r="B2113">
            <v>0</v>
          </cell>
          <cell r="C2113">
            <v>37883.67</v>
          </cell>
          <cell r="D2113">
            <v>37883.67</v>
          </cell>
          <cell r="CZ2113">
            <v>37883.67</v>
          </cell>
          <cell r="DG2113">
            <v>0</v>
          </cell>
        </row>
        <row r="2114">
          <cell r="A2114" t="str">
            <v>None</v>
          </cell>
          <cell r="B2114">
            <v>0</v>
          </cell>
          <cell r="C2114">
            <v>0</v>
          </cell>
          <cell r="D2114">
            <v>0</v>
          </cell>
          <cell r="CZ2114">
            <v>-2</v>
          </cell>
          <cell r="DG2114">
            <v>0</v>
          </cell>
        </row>
        <row r="2115">
          <cell r="A2115" t="str">
            <v>None</v>
          </cell>
          <cell r="B2115">
            <v>0</v>
          </cell>
          <cell r="C2115">
            <v>0</v>
          </cell>
          <cell r="D2115">
            <v>0</v>
          </cell>
          <cell r="CZ2115">
            <v>0</v>
          </cell>
          <cell r="DG2115">
            <v>0</v>
          </cell>
        </row>
        <row r="2116">
          <cell r="A2116" t="str">
            <v>None</v>
          </cell>
          <cell r="B2116">
            <v>0</v>
          </cell>
          <cell r="C2116">
            <v>0</v>
          </cell>
          <cell r="D2116">
            <v>0</v>
          </cell>
          <cell r="CZ2116">
            <v>1</v>
          </cell>
          <cell r="DG2116">
            <v>0</v>
          </cell>
        </row>
        <row r="2117">
          <cell r="A2117" t="str">
            <v>None</v>
          </cell>
          <cell r="B2117">
            <v>0</v>
          </cell>
          <cell r="C2117">
            <v>0</v>
          </cell>
          <cell r="D2117">
            <v>0</v>
          </cell>
          <cell r="CZ2117">
            <v>-3</v>
          </cell>
          <cell r="DG2117">
            <v>0</v>
          </cell>
        </row>
        <row r="2118">
          <cell r="A2118" t="str">
            <v>None</v>
          </cell>
          <cell r="B2118">
            <v>26400</v>
          </cell>
          <cell r="C2118">
            <v>0</v>
          </cell>
          <cell r="D2118">
            <v>0</v>
          </cell>
          <cell r="CZ2118">
            <v>23890</v>
          </cell>
          <cell r="DG2118">
            <v>26400</v>
          </cell>
        </row>
        <row r="2119">
          <cell r="A2119" t="str">
            <v>None</v>
          </cell>
          <cell r="B2119">
            <v>0</v>
          </cell>
          <cell r="C2119">
            <v>0</v>
          </cell>
          <cell r="D2119">
            <v>1120.48</v>
          </cell>
          <cell r="CZ2119">
            <v>0</v>
          </cell>
          <cell r="DG2119">
            <v>0</v>
          </cell>
        </row>
        <row r="2120">
          <cell r="A2120" t="str">
            <v>MGN_TSFMR</v>
          </cell>
          <cell r="B2120">
            <v>10500000</v>
          </cell>
          <cell r="C2120">
            <v>7839494.2000000002</v>
          </cell>
          <cell r="D2120">
            <v>8401807.1600000001</v>
          </cell>
          <cell r="CZ2120">
            <v>7826378.3200000003</v>
          </cell>
          <cell r="DG2120">
            <v>10500000</v>
          </cell>
        </row>
        <row r="2121">
          <cell r="A2121" t="str">
            <v>None</v>
          </cell>
          <cell r="B2121">
            <v>0</v>
          </cell>
          <cell r="C2121">
            <v>0</v>
          </cell>
          <cell r="D2121">
            <v>0</v>
          </cell>
          <cell r="CZ2121">
            <v>0</v>
          </cell>
          <cell r="DG2121">
            <v>0</v>
          </cell>
        </row>
        <row r="2122">
          <cell r="A2122" t="str">
            <v>None</v>
          </cell>
          <cell r="B2122">
            <v>18000</v>
          </cell>
          <cell r="C2122">
            <v>18284.28</v>
          </cell>
          <cell r="D2122">
            <v>18284.28</v>
          </cell>
          <cell r="CZ2122">
            <v>18284.28</v>
          </cell>
          <cell r="DG2122">
            <v>18000</v>
          </cell>
        </row>
        <row r="2123">
          <cell r="A2123" t="str">
            <v>None</v>
          </cell>
          <cell r="B2123">
            <v>14950</v>
          </cell>
          <cell r="C2123">
            <v>0</v>
          </cell>
          <cell r="D2123">
            <v>0</v>
          </cell>
          <cell r="CZ2123">
            <v>0</v>
          </cell>
          <cell r="DG2123">
            <v>14950</v>
          </cell>
        </row>
        <row r="2124">
          <cell r="A2124" t="str">
            <v>None</v>
          </cell>
          <cell r="B2124">
            <v>0</v>
          </cell>
          <cell r="C2124">
            <v>0</v>
          </cell>
          <cell r="D2124">
            <v>0</v>
          </cell>
          <cell r="CZ2124">
            <v>0</v>
          </cell>
          <cell r="DG2124">
            <v>0</v>
          </cell>
        </row>
        <row r="2125">
          <cell r="A2125" t="str">
            <v>None</v>
          </cell>
          <cell r="B2125">
            <v>0</v>
          </cell>
          <cell r="C2125">
            <v>0</v>
          </cell>
          <cell r="D2125">
            <v>0</v>
          </cell>
          <cell r="CZ2125">
            <v>0</v>
          </cell>
          <cell r="DG2125">
            <v>0</v>
          </cell>
        </row>
        <row r="2126">
          <cell r="A2126" t="str">
            <v>None</v>
          </cell>
          <cell r="B2126">
            <v>253664</v>
          </cell>
          <cell r="C2126">
            <v>218787.93</v>
          </cell>
          <cell r="D2126">
            <v>151223.82</v>
          </cell>
          <cell r="CZ2126">
            <v>218786.82</v>
          </cell>
          <cell r="DG2126">
            <v>253664</v>
          </cell>
        </row>
        <row r="2127">
          <cell r="A2127" t="str">
            <v>None</v>
          </cell>
          <cell r="B2127">
            <v>0</v>
          </cell>
          <cell r="C2127">
            <v>0</v>
          </cell>
          <cell r="D2127">
            <v>9859.74</v>
          </cell>
          <cell r="CZ2127">
            <v>0</v>
          </cell>
          <cell r="DG2127">
            <v>0</v>
          </cell>
        </row>
        <row r="2128">
          <cell r="A2128" t="str">
            <v>None</v>
          </cell>
          <cell r="B2128">
            <v>121000</v>
          </cell>
          <cell r="C2128">
            <v>93078.720000000001</v>
          </cell>
          <cell r="D2128">
            <v>93078.720000000001</v>
          </cell>
          <cell r="CZ2128">
            <v>93070.720000000001</v>
          </cell>
          <cell r="DG2128">
            <v>121000</v>
          </cell>
        </row>
        <row r="2129">
          <cell r="A2129" t="str">
            <v>None</v>
          </cell>
          <cell r="B2129">
            <v>18000</v>
          </cell>
          <cell r="C2129">
            <v>19095.29</v>
          </cell>
          <cell r="D2129">
            <v>19095.29</v>
          </cell>
          <cell r="CZ2129">
            <v>19092.29</v>
          </cell>
          <cell r="DG2129">
            <v>18000</v>
          </cell>
        </row>
        <row r="2130">
          <cell r="A2130" t="str">
            <v>None</v>
          </cell>
          <cell r="B2130">
            <v>25401.5</v>
          </cell>
          <cell r="C2130">
            <v>24938.720000000001</v>
          </cell>
          <cell r="D2130">
            <v>24938.720000000001</v>
          </cell>
          <cell r="CZ2130">
            <v>24939.72</v>
          </cell>
          <cell r="DG2130">
            <v>25401.5</v>
          </cell>
        </row>
        <row r="2131">
          <cell r="A2131" t="str">
            <v>None</v>
          </cell>
          <cell r="B2131">
            <v>0</v>
          </cell>
          <cell r="C2131">
            <v>0</v>
          </cell>
          <cell r="D2131">
            <v>40863.08</v>
          </cell>
          <cell r="CZ2131">
            <v>0</v>
          </cell>
          <cell r="DG2131">
            <v>0</v>
          </cell>
        </row>
        <row r="2132">
          <cell r="A2132" t="str">
            <v>None</v>
          </cell>
          <cell r="B2132">
            <v>0</v>
          </cell>
          <cell r="C2132">
            <v>0</v>
          </cell>
          <cell r="D2132">
            <v>40863.08</v>
          </cell>
          <cell r="CZ2132">
            <v>0</v>
          </cell>
          <cell r="DG2132">
            <v>0</v>
          </cell>
        </row>
        <row r="2133">
          <cell r="A2133" t="str">
            <v>None</v>
          </cell>
          <cell r="B2133">
            <v>223032</v>
          </cell>
          <cell r="C2133">
            <v>227849.5</v>
          </cell>
          <cell r="D2133">
            <v>227849.5</v>
          </cell>
          <cell r="CZ2133">
            <v>227848.5</v>
          </cell>
          <cell r="DG2133">
            <v>223032</v>
          </cell>
        </row>
        <row r="2134">
          <cell r="A2134" t="str">
            <v>None</v>
          </cell>
          <cell r="B2134">
            <v>15035</v>
          </cell>
          <cell r="C2134">
            <v>13080</v>
          </cell>
          <cell r="D2134">
            <v>13080</v>
          </cell>
          <cell r="CZ2134">
            <v>13080</v>
          </cell>
          <cell r="DG2134">
            <v>15035</v>
          </cell>
        </row>
        <row r="2135">
          <cell r="A2135" t="str">
            <v>None</v>
          </cell>
          <cell r="B2135">
            <v>81145</v>
          </cell>
          <cell r="C2135">
            <v>51184.97</v>
          </cell>
          <cell r="D2135">
            <v>51184.97</v>
          </cell>
          <cell r="CZ2135">
            <v>51182.97</v>
          </cell>
          <cell r="DG2135">
            <v>81145</v>
          </cell>
        </row>
        <row r="2136">
          <cell r="A2136" t="str">
            <v>None</v>
          </cell>
          <cell r="B2136">
            <v>52107</v>
          </cell>
          <cell r="C2136">
            <v>51151.21</v>
          </cell>
          <cell r="D2136">
            <v>51151.21</v>
          </cell>
          <cell r="CZ2136">
            <v>51148.21</v>
          </cell>
          <cell r="DG2136">
            <v>52107</v>
          </cell>
        </row>
        <row r="2137">
          <cell r="A2137" t="str">
            <v>None</v>
          </cell>
          <cell r="B2137">
            <v>0</v>
          </cell>
          <cell r="C2137">
            <v>0</v>
          </cell>
          <cell r="D2137">
            <v>35</v>
          </cell>
          <cell r="CZ2137">
            <v>0</v>
          </cell>
          <cell r="DG2137">
            <v>0</v>
          </cell>
        </row>
        <row r="2138">
          <cell r="A2138" t="str">
            <v>None</v>
          </cell>
          <cell r="B2138">
            <v>0</v>
          </cell>
          <cell r="C2138">
            <v>0</v>
          </cell>
          <cell r="D2138">
            <v>0</v>
          </cell>
          <cell r="CZ2138">
            <v>0</v>
          </cell>
          <cell r="DG2138">
            <v>0</v>
          </cell>
        </row>
        <row r="2139">
          <cell r="A2139" t="str">
            <v>None</v>
          </cell>
          <cell r="B2139">
            <v>0</v>
          </cell>
          <cell r="C2139">
            <v>89549.13</v>
          </cell>
          <cell r="D2139">
            <v>89549.13</v>
          </cell>
          <cell r="CZ2139">
            <v>89546.13</v>
          </cell>
          <cell r="DG2139">
            <v>0</v>
          </cell>
        </row>
        <row r="2140">
          <cell r="A2140" t="str">
            <v>None</v>
          </cell>
          <cell r="B2140">
            <v>0</v>
          </cell>
          <cell r="C2140">
            <v>21290.2</v>
          </cell>
          <cell r="D2140">
            <v>21290.2</v>
          </cell>
          <cell r="CZ2140">
            <v>21291.200000000001</v>
          </cell>
          <cell r="DG2140">
            <v>0</v>
          </cell>
        </row>
        <row r="2141">
          <cell r="A2141" t="str">
            <v>None</v>
          </cell>
          <cell r="B2141">
            <v>63719</v>
          </cell>
          <cell r="C2141">
            <v>66497.179999999993</v>
          </cell>
          <cell r="D2141">
            <v>66497.179999999993</v>
          </cell>
          <cell r="CZ2141">
            <v>66492.179999999993</v>
          </cell>
          <cell r="DG2141">
            <v>63719</v>
          </cell>
        </row>
        <row r="2142">
          <cell r="A2142" t="str">
            <v>None</v>
          </cell>
          <cell r="B2142">
            <v>74000</v>
          </cell>
          <cell r="C2142">
            <v>73951.27</v>
          </cell>
          <cell r="D2142">
            <v>73951.27</v>
          </cell>
          <cell r="CZ2142">
            <v>73951.27</v>
          </cell>
          <cell r="DG2142">
            <v>74000</v>
          </cell>
        </row>
        <row r="2143">
          <cell r="A2143" t="str">
            <v>NGA_AWA</v>
          </cell>
          <cell r="B2143">
            <v>6653000</v>
          </cell>
          <cell r="C2143">
            <v>5608770.0900000008</v>
          </cell>
          <cell r="D2143">
            <v>5607713.6100000003</v>
          </cell>
          <cell r="CZ2143">
            <v>5608791.6100000003</v>
          </cell>
          <cell r="DG2143">
            <v>6653000</v>
          </cell>
        </row>
        <row r="2144">
          <cell r="A2144" t="str">
            <v>None</v>
          </cell>
          <cell r="B2144">
            <v>0</v>
          </cell>
          <cell r="C2144">
            <v>0</v>
          </cell>
          <cell r="D2144">
            <v>0</v>
          </cell>
          <cell r="CZ2144">
            <v>0</v>
          </cell>
          <cell r="DG2144">
            <v>0</v>
          </cell>
        </row>
        <row r="2145">
          <cell r="A2145" t="str">
            <v>None</v>
          </cell>
          <cell r="B2145">
            <v>0</v>
          </cell>
          <cell r="C2145">
            <v>0</v>
          </cell>
          <cell r="D2145">
            <v>0</v>
          </cell>
          <cell r="CZ2145">
            <v>0</v>
          </cell>
          <cell r="DG2145">
            <v>0</v>
          </cell>
        </row>
        <row r="2146">
          <cell r="A2146" t="str">
            <v>None</v>
          </cell>
          <cell r="B2146">
            <v>0</v>
          </cell>
          <cell r="C2146">
            <v>205463.39</v>
          </cell>
          <cell r="D2146">
            <v>205463.39</v>
          </cell>
          <cell r="CZ2146">
            <v>205453.39</v>
          </cell>
          <cell r="DG2146">
            <v>0</v>
          </cell>
        </row>
        <row r="2147">
          <cell r="A2147" t="str">
            <v>None</v>
          </cell>
          <cell r="B2147">
            <v>0</v>
          </cell>
          <cell r="C2147">
            <v>0</v>
          </cell>
          <cell r="D2147">
            <v>0</v>
          </cell>
          <cell r="CZ2147">
            <v>0</v>
          </cell>
          <cell r="DG2147">
            <v>0</v>
          </cell>
        </row>
        <row r="2148">
          <cell r="A2148" t="str">
            <v>None</v>
          </cell>
          <cell r="B2148">
            <v>0</v>
          </cell>
          <cell r="C2148">
            <v>0</v>
          </cell>
          <cell r="D2148">
            <v>0</v>
          </cell>
          <cell r="CZ2148">
            <v>0</v>
          </cell>
          <cell r="DG2148">
            <v>0</v>
          </cell>
        </row>
        <row r="2149">
          <cell r="A2149" t="str">
            <v>None</v>
          </cell>
          <cell r="B2149">
            <v>0</v>
          </cell>
          <cell r="C2149">
            <v>34151.910000000003</v>
          </cell>
          <cell r="D2149">
            <v>34151.910000000003</v>
          </cell>
          <cell r="CZ2149">
            <v>34151.910000000003</v>
          </cell>
          <cell r="DG2149">
            <v>0</v>
          </cell>
        </row>
        <row r="2150">
          <cell r="A2150" t="str">
            <v>None</v>
          </cell>
          <cell r="B2150">
            <v>93997</v>
          </cell>
          <cell r="C2150">
            <v>91093.67</v>
          </cell>
          <cell r="D2150">
            <v>91093.67</v>
          </cell>
          <cell r="CZ2150">
            <v>91088.67</v>
          </cell>
          <cell r="DG2150">
            <v>93997</v>
          </cell>
        </row>
        <row r="2151">
          <cell r="A2151" t="str">
            <v>None</v>
          </cell>
          <cell r="B2151">
            <v>57120</v>
          </cell>
          <cell r="C2151">
            <v>52936.4</v>
          </cell>
          <cell r="D2151">
            <v>52936.4</v>
          </cell>
          <cell r="CZ2151">
            <v>52938.400000000001</v>
          </cell>
          <cell r="DG2151">
            <v>57120</v>
          </cell>
        </row>
        <row r="2152">
          <cell r="A2152" t="str">
            <v>None</v>
          </cell>
          <cell r="B2152">
            <v>37642</v>
          </cell>
          <cell r="C2152">
            <v>31755.01</v>
          </cell>
          <cell r="D2152">
            <v>31755.01</v>
          </cell>
          <cell r="CZ2152">
            <v>31754.01</v>
          </cell>
          <cell r="DG2152">
            <v>37642</v>
          </cell>
        </row>
        <row r="2153">
          <cell r="A2153" t="str">
            <v>None</v>
          </cell>
          <cell r="B2153">
            <v>49698</v>
          </cell>
          <cell r="C2153">
            <v>43450</v>
          </cell>
          <cell r="D2153">
            <v>43450</v>
          </cell>
          <cell r="CZ2153">
            <v>43450</v>
          </cell>
          <cell r="DG2153">
            <v>49698</v>
          </cell>
        </row>
        <row r="2154">
          <cell r="A2154" t="str">
            <v>None</v>
          </cell>
          <cell r="B2154">
            <v>32680</v>
          </cell>
          <cell r="C2154">
            <v>33126.879999999997</v>
          </cell>
          <cell r="D2154">
            <v>33126.879999999997</v>
          </cell>
          <cell r="CZ2154">
            <v>33126.879999999997</v>
          </cell>
          <cell r="DG2154">
            <v>32680</v>
          </cell>
        </row>
        <row r="2155">
          <cell r="A2155" t="str">
            <v>None</v>
          </cell>
          <cell r="B2155">
            <v>76831</v>
          </cell>
          <cell r="C2155">
            <v>0</v>
          </cell>
          <cell r="D2155">
            <v>0</v>
          </cell>
          <cell r="CZ2155">
            <v>0</v>
          </cell>
          <cell r="DG2155">
            <v>76831</v>
          </cell>
        </row>
        <row r="2156">
          <cell r="A2156" t="str">
            <v>None</v>
          </cell>
          <cell r="B2156">
            <v>0</v>
          </cell>
          <cell r="C2156">
            <v>30795.94</v>
          </cell>
          <cell r="D2156">
            <v>30795.94</v>
          </cell>
          <cell r="CZ2156">
            <v>30794.94</v>
          </cell>
          <cell r="DG2156">
            <v>0</v>
          </cell>
        </row>
        <row r="2157">
          <cell r="A2157" t="str">
            <v>None</v>
          </cell>
          <cell r="B2157">
            <v>0</v>
          </cell>
          <cell r="C2157">
            <v>26543.48</v>
          </cell>
          <cell r="D2157">
            <v>26543.48</v>
          </cell>
          <cell r="CZ2157">
            <v>26540.48</v>
          </cell>
          <cell r="DG2157">
            <v>0</v>
          </cell>
        </row>
        <row r="2158">
          <cell r="A2158" t="str">
            <v>None</v>
          </cell>
          <cell r="B2158">
            <v>0</v>
          </cell>
          <cell r="C2158">
            <v>37048.129999999997</v>
          </cell>
          <cell r="D2158">
            <v>37048.129999999997</v>
          </cell>
          <cell r="CZ2158">
            <v>37044.129999999997</v>
          </cell>
          <cell r="DG2158">
            <v>0</v>
          </cell>
        </row>
        <row r="2159">
          <cell r="A2159" t="str">
            <v>None</v>
          </cell>
          <cell r="B2159">
            <v>0</v>
          </cell>
          <cell r="C2159">
            <v>82493.279999999999</v>
          </cell>
          <cell r="D2159">
            <v>82493.279999999999</v>
          </cell>
          <cell r="CZ2159">
            <v>82495.28</v>
          </cell>
          <cell r="DG2159">
            <v>0</v>
          </cell>
        </row>
        <row r="2160">
          <cell r="A2160" t="str">
            <v>None</v>
          </cell>
          <cell r="B2160">
            <v>0</v>
          </cell>
          <cell r="C2160">
            <v>67566.53</v>
          </cell>
          <cell r="D2160">
            <v>67566.53</v>
          </cell>
          <cell r="CZ2160">
            <v>67570.53</v>
          </cell>
          <cell r="DG2160">
            <v>0</v>
          </cell>
        </row>
        <row r="2161">
          <cell r="A2161" t="str">
            <v>None</v>
          </cell>
          <cell r="B2161">
            <v>49800</v>
          </cell>
          <cell r="C2161">
            <v>49743.39</v>
          </cell>
          <cell r="D2161">
            <v>49743.39</v>
          </cell>
          <cell r="CZ2161">
            <v>49743.39</v>
          </cell>
          <cell r="DG2161">
            <v>49800</v>
          </cell>
        </row>
        <row r="2162">
          <cell r="A2162" t="str">
            <v>None</v>
          </cell>
          <cell r="B2162">
            <v>76500</v>
          </cell>
          <cell r="C2162">
            <v>75840.84</v>
          </cell>
          <cell r="D2162">
            <v>75840.84</v>
          </cell>
          <cell r="CZ2162">
            <v>75842.84</v>
          </cell>
          <cell r="DG2162">
            <v>76500</v>
          </cell>
        </row>
        <row r="2163">
          <cell r="A2163" t="str">
            <v>None</v>
          </cell>
          <cell r="B2163">
            <v>75000</v>
          </cell>
          <cell r="C2163">
            <v>74336.259999999995</v>
          </cell>
          <cell r="D2163">
            <v>74336.259999999995</v>
          </cell>
          <cell r="CZ2163">
            <v>74337.259999999995</v>
          </cell>
          <cell r="DG2163">
            <v>75000</v>
          </cell>
        </row>
        <row r="2164">
          <cell r="A2164" t="str">
            <v>None</v>
          </cell>
          <cell r="B2164">
            <v>75000</v>
          </cell>
          <cell r="C2164">
            <v>74323.05</v>
          </cell>
          <cell r="D2164">
            <v>74323.05</v>
          </cell>
          <cell r="CZ2164">
            <v>74321.05</v>
          </cell>
          <cell r="DG2164">
            <v>75000</v>
          </cell>
        </row>
        <row r="2165">
          <cell r="A2165" t="str">
            <v>None</v>
          </cell>
          <cell r="B2165">
            <v>79600</v>
          </cell>
          <cell r="C2165">
            <v>77732.740000000005</v>
          </cell>
          <cell r="D2165">
            <v>77732.740000000005</v>
          </cell>
          <cell r="CZ2165">
            <v>77732.740000000005</v>
          </cell>
          <cell r="DG2165">
            <v>79600</v>
          </cell>
        </row>
        <row r="2166">
          <cell r="A2166" t="str">
            <v>None</v>
          </cell>
          <cell r="B2166">
            <v>16000</v>
          </cell>
          <cell r="C2166">
            <v>0</v>
          </cell>
          <cell r="D2166">
            <v>0</v>
          </cell>
          <cell r="CZ2166">
            <v>0</v>
          </cell>
          <cell r="DG2166">
            <v>16000</v>
          </cell>
        </row>
        <row r="2167">
          <cell r="A2167" t="str">
            <v>None</v>
          </cell>
          <cell r="B2167">
            <v>75515</v>
          </cell>
          <cell r="C2167">
            <v>75514.22</v>
          </cell>
          <cell r="D2167">
            <v>83354.22</v>
          </cell>
          <cell r="CZ2167">
            <v>75512.22</v>
          </cell>
          <cell r="DG2167">
            <v>75515</v>
          </cell>
        </row>
        <row r="2168">
          <cell r="A2168" t="str">
            <v>None</v>
          </cell>
          <cell r="B2168">
            <v>75000</v>
          </cell>
          <cell r="C2168">
            <v>68515.509999999995</v>
          </cell>
          <cell r="D2168">
            <v>76355.509999999995</v>
          </cell>
          <cell r="CZ2168">
            <v>68517.509999999995</v>
          </cell>
          <cell r="DG2168">
            <v>75000</v>
          </cell>
        </row>
        <row r="2169">
          <cell r="A2169" t="str">
            <v>None</v>
          </cell>
          <cell r="B2169">
            <v>160000</v>
          </cell>
          <cell r="C2169">
            <v>7501.1</v>
          </cell>
          <cell r="D2169">
            <v>14816.4</v>
          </cell>
          <cell r="CZ2169">
            <v>161114</v>
          </cell>
          <cell r="DG2169">
            <v>160000</v>
          </cell>
        </row>
        <row r="2170">
          <cell r="A2170" t="str">
            <v>None</v>
          </cell>
          <cell r="B2170">
            <v>160000</v>
          </cell>
          <cell r="C2170">
            <v>2076.0100000000002</v>
          </cell>
          <cell r="D2170">
            <v>19744.71</v>
          </cell>
          <cell r="CZ2170">
            <v>155412</v>
          </cell>
          <cell r="DG2170">
            <v>160000</v>
          </cell>
        </row>
        <row r="2171">
          <cell r="A2171" t="str">
            <v>None</v>
          </cell>
          <cell r="B2171">
            <v>160000</v>
          </cell>
          <cell r="C2171">
            <v>140305.07999999999</v>
          </cell>
          <cell r="D2171">
            <v>144305.85999999999</v>
          </cell>
          <cell r="CZ2171">
            <v>140306.85999999999</v>
          </cell>
          <cell r="DG2171">
            <v>160000</v>
          </cell>
        </row>
        <row r="2172">
          <cell r="A2172" t="str">
            <v>None</v>
          </cell>
          <cell r="B2172">
            <v>29150</v>
          </cell>
          <cell r="C2172">
            <v>21807.9</v>
          </cell>
          <cell r="D2172">
            <v>21807.9</v>
          </cell>
          <cell r="CZ2172">
            <v>21808.9</v>
          </cell>
          <cell r="DG2172">
            <v>29150</v>
          </cell>
        </row>
        <row r="2173">
          <cell r="A2173" t="str">
            <v>None</v>
          </cell>
          <cell r="B2173">
            <v>85972.51</v>
          </cell>
          <cell r="C2173">
            <v>67795.899999999994</v>
          </cell>
          <cell r="D2173">
            <v>69675.899999999994</v>
          </cell>
          <cell r="CZ2173">
            <v>67795.899999999994</v>
          </cell>
          <cell r="DG2173">
            <v>85972.51</v>
          </cell>
        </row>
        <row r="2174">
          <cell r="A2174" t="str">
            <v>None</v>
          </cell>
          <cell r="B2174">
            <v>176500</v>
          </cell>
          <cell r="C2174">
            <v>0</v>
          </cell>
          <cell r="D2174">
            <v>0</v>
          </cell>
          <cell r="CZ2174">
            <v>180375</v>
          </cell>
          <cell r="DG2174">
            <v>176500</v>
          </cell>
        </row>
        <row r="2175">
          <cell r="A2175" t="str">
            <v>None</v>
          </cell>
          <cell r="B2175">
            <v>34400</v>
          </cell>
          <cell r="C2175">
            <v>28310</v>
          </cell>
          <cell r="D2175">
            <v>0</v>
          </cell>
          <cell r="CZ2175">
            <v>29810</v>
          </cell>
          <cell r="DG2175">
            <v>34400</v>
          </cell>
        </row>
        <row r="2176">
          <cell r="A2176" t="str">
            <v>None</v>
          </cell>
          <cell r="B2176">
            <v>0</v>
          </cell>
          <cell r="C2176">
            <v>0</v>
          </cell>
          <cell r="D2176">
            <v>0</v>
          </cell>
          <cell r="CZ2176">
            <v>0</v>
          </cell>
          <cell r="DG2176">
            <v>0</v>
          </cell>
        </row>
        <row r="2177">
          <cell r="A2177" t="str">
            <v>None</v>
          </cell>
          <cell r="B2177">
            <v>174818</v>
          </cell>
          <cell r="C2177">
            <v>62684.82</v>
          </cell>
          <cell r="D2177">
            <v>62684.82</v>
          </cell>
          <cell r="CZ2177">
            <v>62686.82</v>
          </cell>
          <cell r="DG2177">
            <v>174818</v>
          </cell>
        </row>
        <row r="2178">
          <cell r="A2178" t="str">
            <v>None</v>
          </cell>
          <cell r="B2178">
            <v>301091</v>
          </cell>
          <cell r="C2178">
            <v>211119.35999999999</v>
          </cell>
          <cell r="D2178">
            <v>205875.02</v>
          </cell>
          <cell r="CZ2178">
            <v>209793.02</v>
          </cell>
          <cell r="DG2178">
            <v>301091</v>
          </cell>
        </row>
        <row r="2179">
          <cell r="A2179" t="str">
            <v>None</v>
          </cell>
          <cell r="B2179">
            <v>20000</v>
          </cell>
          <cell r="C2179">
            <v>0</v>
          </cell>
          <cell r="D2179">
            <v>0</v>
          </cell>
          <cell r="CZ2179">
            <v>0</v>
          </cell>
          <cell r="DG2179">
            <v>20000</v>
          </cell>
        </row>
        <row r="2180">
          <cell r="A2180" t="str">
            <v>None</v>
          </cell>
          <cell r="B2180">
            <v>569000</v>
          </cell>
          <cell r="C2180">
            <v>526089.19999999995</v>
          </cell>
          <cell r="D2180">
            <v>388389.26</v>
          </cell>
          <cell r="CZ2180">
            <v>556404.26</v>
          </cell>
          <cell r="DG2180">
            <v>569000</v>
          </cell>
        </row>
        <row r="2181">
          <cell r="A2181" t="str">
            <v>WRK_RING</v>
          </cell>
          <cell r="B2181">
            <v>255000</v>
          </cell>
          <cell r="C2181">
            <v>84117.57</v>
          </cell>
          <cell r="D2181">
            <v>696162.67999999993</v>
          </cell>
          <cell r="CZ2181">
            <v>25650260.210000001</v>
          </cell>
          <cell r="DG2181">
            <v>255000</v>
          </cell>
        </row>
        <row r="2182">
          <cell r="A2182" t="str">
            <v>WRK_RING</v>
          </cell>
          <cell r="B2182">
            <v>510000</v>
          </cell>
          <cell r="C2182">
            <v>292099.99</v>
          </cell>
          <cell r="D2182">
            <v>353487.69999999995</v>
          </cell>
          <cell r="CZ2182">
            <v>1387716.08</v>
          </cell>
          <cell r="DG2182">
            <v>510000</v>
          </cell>
        </row>
        <row r="2183">
          <cell r="A2183" t="str">
            <v>None</v>
          </cell>
          <cell r="B2183">
            <v>0</v>
          </cell>
          <cell r="C2183">
            <v>0</v>
          </cell>
          <cell r="D2183">
            <v>0</v>
          </cell>
          <cell r="CZ2183">
            <v>0</v>
          </cell>
          <cell r="DG2183">
            <v>0</v>
          </cell>
        </row>
        <row r="2184">
          <cell r="A2184" t="str">
            <v>None</v>
          </cell>
          <cell r="B2184">
            <v>0</v>
          </cell>
          <cell r="C2184">
            <v>0</v>
          </cell>
          <cell r="D2184">
            <v>0</v>
          </cell>
          <cell r="CZ2184">
            <v>0</v>
          </cell>
          <cell r="DG2184">
            <v>0</v>
          </cell>
        </row>
        <row r="2185">
          <cell r="A2185" t="str">
            <v>None</v>
          </cell>
          <cell r="B2185">
            <v>315950</v>
          </cell>
          <cell r="C2185">
            <v>323263.64</v>
          </cell>
          <cell r="D2185">
            <v>314061.82</v>
          </cell>
          <cell r="CZ2185">
            <v>321262.82</v>
          </cell>
          <cell r="DG2185">
            <v>315950</v>
          </cell>
        </row>
        <row r="2186">
          <cell r="A2186" t="str">
            <v>None</v>
          </cell>
          <cell r="B2186">
            <v>350150</v>
          </cell>
          <cell r="C2186">
            <v>140923.97999999998</v>
          </cell>
          <cell r="D2186">
            <v>99024.98</v>
          </cell>
          <cell r="CZ2186">
            <v>331499.98</v>
          </cell>
          <cell r="DG2186">
            <v>350150</v>
          </cell>
        </row>
        <row r="2187">
          <cell r="A2187" t="str">
            <v>None</v>
          </cell>
          <cell r="B2187">
            <v>9757720</v>
          </cell>
          <cell r="C2187">
            <v>206600.87</v>
          </cell>
          <cell r="D2187">
            <v>503413.86</v>
          </cell>
          <cell r="CZ2187">
            <v>5146004.84</v>
          </cell>
          <cell r="DG2187">
            <v>9757720</v>
          </cell>
        </row>
        <row r="2188">
          <cell r="A2188" t="str">
            <v>None</v>
          </cell>
          <cell r="B2188">
            <v>257000</v>
          </cell>
          <cell r="C2188">
            <v>237433.23</v>
          </cell>
          <cell r="D2188">
            <v>228559.51</v>
          </cell>
          <cell r="CZ2188">
            <v>235944.51</v>
          </cell>
          <cell r="DG2188">
            <v>257000</v>
          </cell>
        </row>
        <row r="2189">
          <cell r="A2189" t="str">
            <v>None</v>
          </cell>
          <cell r="B2189">
            <v>85000</v>
          </cell>
          <cell r="C2189">
            <v>63630.89</v>
          </cell>
          <cell r="D2189">
            <v>61166.45</v>
          </cell>
          <cell r="CZ2189">
            <v>63230.45</v>
          </cell>
          <cell r="DG2189">
            <v>85000</v>
          </cell>
        </row>
        <row r="2190">
          <cell r="A2190" t="str">
            <v>None</v>
          </cell>
          <cell r="B2190">
            <v>173000</v>
          </cell>
          <cell r="C2190">
            <v>162013.71</v>
          </cell>
          <cell r="D2190">
            <v>134042.49</v>
          </cell>
          <cell r="CZ2190">
            <v>160999.49</v>
          </cell>
          <cell r="DG2190">
            <v>173000</v>
          </cell>
        </row>
        <row r="2191">
          <cell r="A2191" t="str">
            <v>None</v>
          </cell>
          <cell r="B2191">
            <v>18813566</v>
          </cell>
          <cell r="C2191">
            <v>27888.35</v>
          </cell>
          <cell r="D2191">
            <v>521211</v>
          </cell>
          <cell r="CZ2191">
            <v>16491762</v>
          </cell>
          <cell r="DG2191">
            <v>18813566</v>
          </cell>
        </row>
        <row r="2192">
          <cell r="A2192" t="str">
            <v>None</v>
          </cell>
          <cell r="B2192">
            <v>376250</v>
          </cell>
          <cell r="C2192">
            <v>255037.66999999998</v>
          </cell>
          <cell r="D2192">
            <v>102708.05</v>
          </cell>
          <cell r="CZ2192">
            <v>367758.05</v>
          </cell>
          <cell r="DG2192">
            <v>376250</v>
          </cell>
        </row>
        <row r="2193">
          <cell r="A2193" t="str">
            <v>None</v>
          </cell>
          <cell r="B2193">
            <v>0</v>
          </cell>
          <cell r="C2193">
            <v>0</v>
          </cell>
          <cell r="D2193">
            <v>180200</v>
          </cell>
          <cell r="CZ2193">
            <v>0</v>
          </cell>
          <cell r="DG2193">
            <v>0</v>
          </cell>
        </row>
        <row r="2194">
          <cell r="A2194" t="str">
            <v>None</v>
          </cell>
          <cell r="B2194">
            <v>0</v>
          </cell>
          <cell r="C2194">
            <v>0</v>
          </cell>
          <cell r="D2194">
            <v>66666.679999999993</v>
          </cell>
          <cell r="CZ2194">
            <v>0</v>
          </cell>
          <cell r="DG2194">
            <v>0</v>
          </cell>
        </row>
        <row r="2195">
          <cell r="A2195" t="str">
            <v>None</v>
          </cell>
          <cell r="B2195">
            <v>0</v>
          </cell>
          <cell r="C2195">
            <v>0</v>
          </cell>
          <cell r="D2195">
            <v>83333.320000000007</v>
          </cell>
          <cell r="CZ2195">
            <v>0</v>
          </cell>
          <cell r="DG2195">
            <v>0</v>
          </cell>
        </row>
        <row r="2196">
          <cell r="A2196" t="str">
            <v>None</v>
          </cell>
          <cell r="B2196">
            <v>0</v>
          </cell>
          <cell r="C2196">
            <v>0</v>
          </cell>
          <cell r="D2196">
            <v>0.32</v>
          </cell>
          <cell r="CZ2196">
            <v>0</v>
          </cell>
          <cell r="DG2196">
            <v>0</v>
          </cell>
        </row>
        <row r="2197">
          <cell r="A2197" t="str">
            <v>None</v>
          </cell>
          <cell r="B2197">
            <v>0</v>
          </cell>
          <cell r="C2197">
            <v>0</v>
          </cell>
          <cell r="D2197">
            <v>320995.40000000002</v>
          </cell>
          <cell r="CZ2197">
            <v>957258</v>
          </cell>
          <cell r="DG2197">
            <v>0</v>
          </cell>
        </row>
        <row r="2198">
          <cell r="A2198" t="str">
            <v>None</v>
          </cell>
          <cell r="B2198">
            <v>0</v>
          </cell>
          <cell r="C2198">
            <v>0</v>
          </cell>
          <cell r="D2198">
            <v>2269759</v>
          </cell>
          <cell r="CZ2198">
            <v>0</v>
          </cell>
          <cell r="DG2198">
            <v>0</v>
          </cell>
        </row>
        <row r="2199">
          <cell r="A2199" t="str">
            <v>None</v>
          </cell>
          <cell r="B2199">
            <v>0</v>
          </cell>
          <cell r="C2199">
            <v>0</v>
          </cell>
          <cell r="D2199">
            <v>34747.32</v>
          </cell>
          <cell r="CZ2199">
            <v>0</v>
          </cell>
          <cell r="DG2199">
            <v>0</v>
          </cell>
        </row>
        <row r="2200">
          <cell r="A2200" t="str">
            <v>None</v>
          </cell>
          <cell r="B2200">
            <v>59496</v>
          </cell>
          <cell r="C2200">
            <v>59981.51</v>
          </cell>
          <cell r="D2200">
            <v>59981.51</v>
          </cell>
          <cell r="CZ2200">
            <v>59979.51</v>
          </cell>
          <cell r="DG2200">
            <v>59496</v>
          </cell>
        </row>
        <row r="2201">
          <cell r="A2201" t="str">
            <v>None</v>
          </cell>
          <cell r="B2201">
            <v>35535</v>
          </cell>
          <cell r="C2201">
            <v>174.63</v>
          </cell>
          <cell r="D2201">
            <v>29903.95</v>
          </cell>
          <cell r="CZ2201">
            <v>34469.129999999997</v>
          </cell>
          <cell r="DG2201">
            <v>35535</v>
          </cell>
        </row>
        <row r="2202">
          <cell r="A2202" t="str">
            <v>None</v>
          </cell>
          <cell r="B2202">
            <v>22467</v>
          </cell>
          <cell r="C2202">
            <v>431.59</v>
          </cell>
          <cell r="D2202">
            <v>0</v>
          </cell>
          <cell r="CZ2202">
            <v>20835</v>
          </cell>
          <cell r="DG2202">
            <v>22467</v>
          </cell>
        </row>
        <row r="2203">
          <cell r="A2203" t="str">
            <v>None</v>
          </cell>
          <cell r="B2203">
            <v>0</v>
          </cell>
          <cell r="C2203">
            <v>0</v>
          </cell>
          <cell r="D2203">
            <v>76481.8</v>
          </cell>
          <cell r="CZ2203">
            <v>0</v>
          </cell>
          <cell r="DG2203">
            <v>0</v>
          </cell>
        </row>
        <row r="2204">
          <cell r="A2204" t="str">
            <v>None</v>
          </cell>
          <cell r="B2204">
            <v>0</v>
          </cell>
          <cell r="C2204">
            <v>84136.22</v>
          </cell>
          <cell r="D2204">
            <v>84136.22</v>
          </cell>
          <cell r="CZ2204">
            <v>84133.22</v>
          </cell>
          <cell r="DG2204">
            <v>0</v>
          </cell>
        </row>
        <row r="2205">
          <cell r="A2205" t="str">
            <v>None</v>
          </cell>
          <cell r="B2205">
            <v>0</v>
          </cell>
          <cell r="C2205">
            <v>82132.41</v>
          </cell>
          <cell r="D2205">
            <v>82132.41</v>
          </cell>
          <cell r="CZ2205">
            <v>82128.41</v>
          </cell>
          <cell r="DG2205">
            <v>0</v>
          </cell>
        </row>
        <row r="2206">
          <cell r="A2206" t="str">
            <v>None</v>
          </cell>
          <cell r="B2206">
            <v>0</v>
          </cell>
          <cell r="C2206">
            <v>78179.64</v>
          </cell>
          <cell r="D2206">
            <v>78179.64</v>
          </cell>
          <cell r="CZ2206">
            <v>78176.639999999999</v>
          </cell>
          <cell r="DG2206">
            <v>0</v>
          </cell>
        </row>
        <row r="2207">
          <cell r="A2207" t="str">
            <v>None</v>
          </cell>
          <cell r="B2207">
            <v>0</v>
          </cell>
          <cell r="C2207">
            <v>78518.44</v>
          </cell>
          <cell r="D2207">
            <v>78518.44</v>
          </cell>
          <cell r="CZ2207">
            <v>78514.44</v>
          </cell>
          <cell r="DG2207">
            <v>0</v>
          </cell>
        </row>
        <row r="2208">
          <cell r="A2208" t="str">
            <v>None</v>
          </cell>
          <cell r="B2208">
            <v>0</v>
          </cell>
          <cell r="C2208">
            <v>66604.63</v>
          </cell>
          <cell r="D2208">
            <v>66604.63</v>
          </cell>
          <cell r="CZ2208">
            <v>66600.63</v>
          </cell>
          <cell r="DG2208">
            <v>0</v>
          </cell>
        </row>
        <row r="2209">
          <cell r="A2209" t="str">
            <v>None</v>
          </cell>
          <cell r="B2209">
            <v>0</v>
          </cell>
          <cell r="C2209">
            <v>236.07</v>
          </cell>
          <cell r="D2209">
            <v>236.07</v>
          </cell>
          <cell r="CZ2209">
            <v>233.07</v>
          </cell>
          <cell r="DG2209">
            <v>0</v>
          </cell>
        </row>
        <row r="2210">
          <cell r="A2210" t="str">
            <v>None</v>
          </cell>
          <cell r="B2210">
            <v>0</v>
          </cell>
          <cell r="C2210">
            <v>57130.79</v>
          </cell>
          <cell r="D2210">
            <v>57130.79</v>
          </cell>
          <cell r="CZ2210">
            <v>57130.79</v>
          </cell>
          <cell r="DG2210">
            <v>0</v>
          </cell>
        </row>
        <row r="2211">
          <cell r="A2211" t="str">
            <v>None</v>
          </cell>
          <cell r="B2211">
            <v>0</v>
          </cell>
          <cell r="C2211">
            <v>159.12</v>
          </cell>
          <cell r="D2211">
            <v>159.12</v>
          </cell>
          <cell r="CZ2211">
            <v>159.12</v>
          </cell>
          <cell r="DG2211">
            <v>0</v>
          </cell>
        </row>
        <row r="2212">
          <cell r="A2212" t="str">
            <v>None</v>
          </cell>
          <cell r="B2212">
            <v>18000</v>
          </cell>
          <cell r="C2212">
            <v>16245.96</v>
          </cell>
          <cell r="D2212">
            <v>16245.96</v>
          </cell>
          <cell r="CZ2212">
            <v>16246.96</v>
          </cell>
          <cell r="DG2212">
            <v>18000</v>
          </cell>
        </row>
        <row r="2213">
          <cell r="A2213" t="str">
            <v>None</v>
          </cell>
          <cell r="B2213">
            <v>25000</v>
          </cell>
          <cell r="C2213">
            <v>0</v>
          </cell>
          <cell r="D2213">
            <v>0</v>
          </cell>
          <cell r="CZ2213">
            <v>0</v>
          </cell>
          <cell r="DG2213">
            <v>25000</v>
          </cell>
        </row>
        <row r="2214">
          <cell r="A2214" t="str">
            <v>None</v>
          </cell>
          <cell r="B2214">
            <v>80000</v>
          </cell>
          <cell r="C2214">
            <v>54711.520000000004</v>
          </cell>
          <cell r="D2214">
            <v>52430.54</v>
          </cell>
          <cell r="CZ2214">
            <v>52634.54</v>
          </cell>
          <cell r="DG2214">
            <v>80000</v>
          </cell>
        </row>
        <row r="2215">
          <cell r="A2215" t="str">
            <v>None</v>
          </cell>
          <cell r="B2215">
            <v>80000</v>
          </cell>
          <cell r="C2215">
            <v>58955.93</v>
          </cell>
          <cell r="D2215">
            <v>52268.15</v>
          </cell>
          <cell r="CZ2215">
            <v>52357.15</v>
          </cell>
          <cell r="DG2215">
            <v>80000</v>
          </cell>
        </row>
        <row r="2216">
          <cell r="A2216" t="str">
            <v>None</v>
          </cell>
          <cell r="B2216">
            <v>80000</v>
          </cell>
          <cell r="C2216">
            <v>54356.15</v>
          </cell>
          <cell r="D2216">
            <v>52226.92</v>
          </cell>
          <cell r="CZ2216">
            <v>52314.92</v>
          </cell>
          <cell r="DG2216">
            <v>80000</v>
          </cell>
        </row>
        <row r="2217">
          <cell r="A2217" t="str">
            <v>None</v>
          </cell>
          <cell r="B2217">
            <v>80000</v>
          </cell>
          <cell r="C2217">
            <v>55123.86</v>
          </cell>
          <cell r="D2217">
            <v>49363.360000000001</v>
          </cell>
          <cell r="CZ2217">
            <v>49451.360000000001</v>
          </cell>
          <cell r="DG2217">
            <v>80000</v>
          </cell>
        </row>
        <row r="2218">
          <cell r="A2218" t="str">
            <v>None</v>
          </cell>
          <cell r="B2218">
            <v>0</v>
          </cell>
          <cell r="C2218">
            <v>0</v>
          </cell>
          <cell r="D2218">
            <v>40863.08</v>
          </cell>
          <cell r="CZ2218">
            <v>0</v>
          </cell>
          <cell r="DG2218">
            <v>0</v>
          </cell>
        </row>
        <row r="2219">
          <cell r="A2219" t="str">
            <v>None</v>
          </cell>
          <cell r="B2219">
            <v>396395</v>
          </cell>
          <cell r="C2219">
            <v>370432.86</v>
          </cell>
          <cell r="D2219">
            <v>370432.86</v>
          </cell>
          <cell r="CZ2219">
            <v>370429.86</v>
          </cell>
          <cell r="DG2219">
            <v>396395</v>
          </cell>
        </row>
        <row r="2220">
          <cell r="A2220" t="str">
            <v>None</v>
          </cell>
          <cell r="B2220">
            <v>36600</v>
          </cell>
          <cell r="C2220">
            <v>39383.17</v>
          </cell>
          <cell r="D2220">
            <v>39383.17</v>
          </cell>
          <cell r="CZ2220">
            <v>39385.17</v>
          </cell>
          <cell r="DG2220">
            <v>36600</v>
          </cell>
        </row>
        <row r="2221">
          <cell r="A2221" t="str">
            <v>None</v>
          </cell>
          <cell r="B2221">
            <v>25500</v>
          </cell>
          <cell r="C2221">
            <v>25920.07</v>
          </cell>
          <cell r="D2221">
            <v>25920.07</v>
          </cell>
          <cell r="CZ2221">
            <v>25921.07</v>
          </cell>
          <cell r="DG2221">
            <v>25500</v>
          </cell>
        </row>
        <row r="2222">
          <cell r="A2222" t="str">
            <v>None</v>
          </cell>
          <cell r="B2222">
            <v>24500</v>
          </cell>
          <cell r="C2222">
            <v>25526.68</v>
          </cell>
          <cell r="D2222">
            <v>25526.68</v>
          </cell>
          <cell r="CZ2222">
            <v>25526.68</v>
          </cell>
          <cell r="DG2222">
            <v>24500</v>
          </cell>
        </row>
        <row r="2223">
          <cell r="A2223" t="str">
            <v>None</v>
          </cell>
          <cell r="B2223">
            <v>22000</v>
          </cell>
          <cell r="C2223">
            <v>20015.5</v>
          </cell>
          <cell r="D2223">
            <v>20015.5</v>
          </cell>
          <cell r="CZ2223">
            <v>20013.5</v>
          </cell>
          <cell r="DG2223">
            <v>22000</v>
          </cell>
        </row>
        <row r="2224">
          <cell r="A2224" t="str">
            <v>None</v>
          </cell>
          <cell r="B2224">
            <v>220000</v>
          </cell>
          <cell r="C2224">
            <v>206459.58000000002</v>
          </cell>
          <cell r="D2224">
            <v>197279.6</v>
          </cell>
          <cell r="CZ2224">
            <v>215804.6</v>
          </cell>
          <cell r="DG2224">
            <v>220000</v>
          </cell>
        </row>
        <row r="2225">
          <cell r="A2225" t="str">
            <v>None</v>
          </cell>
          <cell r="B2225">
            <v>239000</v>
          </cell>
          <cell r="C2225">
            <v>242378.65000000002</v>
          </cell>
          <cell r="D2225">
            <v>237331.79</v>
          </cell>
          <cell r="CZ2225">
            <v>243378.79</v>
          </cell>
          <cell r="DG2225">
            <v>239000</v>
          </cell>
        </row>
        <row r="2226">
          <cell r="A2226" t="str">
            <v>None</v>
          </cell>
          <cell r="B2226">
            <v>92000</v>
          </cell>
          <cell r="C2226">
            <v>0</v>
          </cell>
          <cell r="D2226">
            <v>0</v>
          </cell>
          <cell r="CZ2226">
            <v>89000</v>
          </cell>
          <cell r="DG2226">
            <v>92000</v>
          </cell>
        </row>
        <row r="2227">
          <cell r="A2227" t="str">
            <v>None</v>
          </cell>
          <cell r="B2227">
            <v>40285</v>
          </cell>
          <cell r="C2227">
            <v>41673.879999999997</v>
          </cell>
          <cell r="D2227">
            <v>41673.879999999997</v>
          </cell>
          <cell r="CZ2227">
            <v>41674.879999999997</v>
          </cell>
          <cell r="DG2227">
            <v>40285</v>
          </cell>
        </row>
        <row r="2228">
          <cell r="A2228" t="str">
            <v>None</v>
          </cell>
          <cell r="B2228">
            <v>0</v>
          </cell>
          <cell r="C2228">
            <v>0</v>
          </cell>
          <cell r="D2228">
            <v>0</v>
          </cell>
          <cell r="CZ2228">
            <v>0</v>
          </cell>
          <cell r="DG2228">
            <v>0</v>
          </cell>
        </row>
        <row r="2229">
          <cell r="A2229" t="str">
            <v>None</v>
          </cell>
          <cell r="B2229">
            <v>0</v>
          </cell>
          <cell r="C2229">
            <v>52900.36</v>
          </cell>
          <cell r="D2229">
            <v>52900.36</v>
          </cell>
          <cell r="CZ2229">
            <v>52900.36</v>
          </cell>
          <cell r="DG2229">
            <v>0</v>
          </cell>
        </row>
        <row r="2230">
          <cell r="A2230" t="str">
            <v>None</v>
          </cell>
          <cell r="B2230">
            <v>0</v>
          </cell>
          <cell r="C2230">
            <v>0</v>
          </cell>
          <cell r="D2230">
            <v>0</v>
          </cell>
          <cell r="CZ2230">
            <v>0</v>
          </cell>
          <cell r="DG2230">
            <v>0</v>
          </cell>
        </row>
        <row r="2231">
          <cell r="A2231" t="str">
            <v>None</v>
          </cell>
          <cell r="B2231">
            <v>0</v>
          </cell>
          <cell r="C2231">
            <v>212532.82</v>
          </cell>
          <cell r="D2231">
            <v>212532.82</v>
          </cell>
          <cell r="CZ2231">
            <v>212524.82</v>
          </cell>
          <cell r="DG2231">
            <v>0</v>
          </cell>
        </row>
        <row r="2232">
          <cell r="A2232" t="str">
            <v>None</v>
          </cell>
          <cell r="B2232">
            <v>38000</v>
          </cell>
          <cell r="C2232">
            <v>56801.19</v>
          </cell>
          <cell r="D2232">
            <v>56801.19</v>
          </cell>
          <cell r="CZ2232">
            <v>56803.19</v>
          </cell>
          <cell r="DG2232">
            <v>38000</v>
          </cell>
        </row>
        <row r="2233">
          <cell r="A2233" t="str">
            <v>None</v>
          </cell>
          <cell r="B2233">
            <v>38000</v>
          </cell>
          <cell r="C2233">
            <v>51315.98</v>
          </cell>
          <cell r="D2233">
            <v>51315.98</v>
          </cell>
          <cell r="CZ2233">
            <v>51317.98</v>
          </cell>
          <cell r="DG2233">
            <v>38000</v>
          </cell>
        </row>
        <row r="2234">
          <cell r="A2234" t="str">
            <v>None</v>
          </cell>
          <cell r="B2234">
            <v>20000</v>
          </cell>
          <cell r="C2234">
            <v>18049.97</v>
          </cell>
          <cell r="D2234">
            <v>18049.97</v>
          </cell>
          <cell r="CZ2234">
            <v>18049.97</v>
          </cell>
          <cell r="DG2234">
            <v>20000</v>
          </cell>
        </row>
        <row r="2235">
          <cell r="A2235" t="str">
            <v>None</v>
          </cell>
          <cell r="B2235">
            <v>80000</v>
          </cell>
          <cell r="C2235">
            <v>74203.27</v>
          </cell>
          <cell r="D2235">
            <v>74203.27</v>
          </cell>
          <cell r="CZ2235">
            <v>74205.27</v>
          </cell>
          <cell r="DG2235">
            <v>80000</v>
          </cell>
        </row>
        <row r="2236">
          <cell r="A2236" t="str">
            <v>None</v>
          </cell>
          <cell r="B2236">
            <v>0</v>
          </cell>
          <cell r="C2236">
            <v>0</v>
          </cell>
          <cell r="D2236">
            <v>0</v>
          </cell>
          <cell r="CZ2236">
            <v>0</v>
          </cell>
          <cell r="DG2236">
            <v>0</v>
          </cell>
        </row>
        <row r="2237">
          <cell r="A2237" t="str">
            <v>None</v>
          </cell>
          <cell r="B2237">
            <v>22000</v>
          </cell>
          <cell r="C2237">
            <v>20144.39</v>
          </cell>
          <cell r="D2237">
            <v>20144.39</v>
          </cell>
          <cell r="CZ2237">
            <v>20144.39</v>
          </cell>
          <cell r="DG2237">
            <v>22000</v>
          </cell>
        </row>
        <row r="2238">
          <cell r="A2238" t="str">
            <v>None</v>
          </cell>
          <cell r="B2238">
            <v>40000</v>
          </cell>
          <cell r="C2238">
            <v>41538.57</v>
          </cell>
          <cell r="D2238">
            <v>41538.57</v>
          </cell>
          <cell r="CZ2238">
            <v>41540.57</v>
          </cell>
          <cell r="DG2238">
            <v>40000</v>
          </cell>
        </row>
        <row r="2239">
          <cell r="A2239" t="str">
            <v>None</v>
          </cell>
          <cell r="B2239">
            <v>101200</v>
          </cell>
          <cell r="C2239">
            <v>93115.170000000013</v>
          </cell>
          <cell r="D2239">
            <v>95848.69</v>
          </cell>
          <cell r="CZ2239">
            <v>96118.07</v>
          </cell>
          <cell r="DG2239">
            <v>101200</v>
          </cell>
        </row>
        <row r="2240">
          <cell r="A2240" t="str">
            <v>None</v>
          </cell>
          <cell r="B2240">
            <v>0</v>
          </cell>
          <cell r="C2240">
            <v>0</v>
          </cell>
          <cell r="D2240">
            <v>0</v>
          </cell>
          <cell r="CZ2240">
            <v>0</v>
          </cell>
          <cell r="DG2240">
            <v>0</v>
          </cell>
        </row>
        <row r="2241">
          <cell r="A2241" t="str">
            <v>None</v>
          </cell>
          <cell r="B2241">
            <v>330000</v>
          </cell>
          <cell r="C2241">
            <v>187399.1</v>
          </cell>
          <cell r="D2241">
            <v>0</v>
          </cell>
          <cell r="CZ2241">
            <v>306068</v>
          </cell>
          <cell r="DG2241">
            <v>330000</v>
          </cell>
        </row>
        <row r="2242">
          <cell r="A2242" t="str">
            <v>None</v>
          </cell>
          <cell r="B2242">
            <v>18000</v>
          </cell>
          <cell r="C2242">
            <v>17343.79</v>
          </cell>
          <cell r="D2242">
            <v>17343.79</v>
          </cell>
          <cell r="CZ2242">
            <v>17343.79</v>
          </cell>
          <cell r="DG2242">
            <v>18000</v>
          </cell>
        </row>
        <row r="2243">
          <cell r="A2243" t="str">
            <v>None</v>
          </cell>
          <cell r="B2243">
            <v>25000</v>
          </cell>
          <cell r="C2243">
            <v>0</v>
          </cell>
          <cell r="D2243">
            <v>0</v>
          </cell>
          <cell r="CZ2243">
            <v>24000</v>
          </cell>
          <cell r="DG2243">
            <v>25000</v>
          </cell>
        </row>
        <row r="2244">
          <cell r="A2244" t="str">
            <v>None</v>
          </cell>
          <cell r="B2244">
            <v>125000</v>
          </cell>
          <cell r="C2244">
            <v>115453.22</v>
          </cell>
          <cell r="D2244">
            <v>115453.22</v>
          </cell>
          <cell r="CZ2244">
            <v>115453.22</v>
          </cell>
          <cell r="DG2244">
            <v>125000</v>
          </cell>
        </row>
        <row r="2245">
          <cell r="A2245" t="str">
            <v>None</v>
          </cell>
          <cell r="B2245">
            <v>140000</v>
          </cell>
          <cell r="C2245">
            <v>135488.29</v>
          </cell>
          <cell r="D2245">
            <v>135488.29</v>
          </cell>
          <cell r="CZ2245">
            <v>135489.29</v>
          </cell>
          <cell r="DG2245">
            <v>140000</v>
          </cell>
        </row>
        <row r="2246">
          <cell r="A2246" t="str">
            <v>None</v>
          </cell>
          <cell r="B2246">
            <v>142065</v>
          </cell>
          <cell r="C2246">
            <v>103206.89</v>
          </cell>
          <cell r="D2246">
            <v>103206.89</v>
          </cell>
          <cell r="CZ2246">
            <v>103209.89</v>
          </cell>
          <cell r="DG2246">
            <v>142065</v>
          </cell>
        </row>
        <row r="2247">
          <cell r="A2247" t="str">
            <v>None</v>
          </cell>
          <cell r="B2247">
            <v>151800</v>
          </cell>
          <cell r="C2247">
            <v>140551.20000000001</v>
          </cell>
          <cell r="D2247">
            <v>140551.20000000001</v>
          </cell>
          <cell r="CZ2247">
            <v>140552.20000000001</v>
          </cell>
          <cell r="DG2247">
            <v>151800</v>
          </cell>
        </row>
        <row r="2248">
          <cell r="A2248" t="str">
            <v>None</v>
          </cell>
          <cell r="B2248">
            <v>19350</v>
          </cell>
          <cell r="C2248">
            <v>19410.97</v>
          </cell>
          <cell r="D2248">
            <v>19341.32</v>
          </cell>
          <cell r="CZ2248">
            <v>19409.32</v>
          </cell>
          <cell r="DG2248">
            <v>19350</v>
          </cell>
        </row>
        <row r="2249">
          <cell r="A2249" t="str">
            <v>None</v>
          </cell>
          <cell r="B2249">
            <v>25000</v>
          </cell>
          <cell r="C2249">
            <v>0</v>
          </cell>
          <cell r="D2249">
            <v>0</v>
          </cell>
          <cell r="CZ2249">
            <v>24000</v>
          </cell>
          <cell r="DG2249">
            <v>25000</v>
          </cell>
        </row>
        <row r="2250">
          <cell r="A2250" t="str">
            <v>None</v>
          </cell>
          <cell r="B2250">
            <v>115000</v>
          </cell>
          <cell r="C2250">
            <v>103981.53</v>
          </cell>
          <cell r="D2250">
            <v>103981.53</v>
          </cell>
          <cell r="CZ2250">
            <v>103980.53</v>
          </cell>
          <cell r="DG2250">
            <v>115000</v>
          </cell>
        </row>
        <row r="2251">
          <cell r="A2251" t="str">
            <v>None</v>
          </cell>
          <cell r="B2251">
            <v>160000</v>
          </cell>
          <cell r="C2251">
            <v>0</v>
          </cell>
          <cell r="D2251">
            <v>0</v>
          </cell>
          <cell r="CZ2251">
            <v>153000</v>
          </cell>
          <cell r="DG2251">
            <v>160000</v>
          </cell>
        </row>
        <row r="2252">
          <cell r="A2252" t="str">
            <v>None</v>
          </cell>
          <cell r="B2252">
            <v>100000</v>
          </cell>
          <cell r="C2252">
            <v>94687.95</v>
          </cell>
          <cell r="D2252">
            <v>102067.95</v>
          </cell>
          <cell r="CZ2252">
            <v>94688.95</v>
          </cell>
          <cell r="DG2252">
            <v>100000</v>
          </cell>
        </row>
        <row r="2253">
          <cell r="A2253" t="str">
            <v>None</v>
          </cell>
          <cell r="B2253">
            <v>91000</v>
          </cell>
          <cell r="C2253">
            <v>96345.71</v>
          </cell>
          <cell r="D2253">
            <v>105800.71</v>
          </cell>
          <cell r="CZ2253">
            <v>96352.71</v>
          </cell>
          <cell r="DG2253">
            <v>91000</v>
          </cell>
        </row>
        <row r="2254">
          <cell r="A2254" t="str">
            <v>None</v>
          </cell>
          <cell r="B2254">
            <v>19200</v>
          </cell>
          <cell r="C2254">
            <v>19161.419999999998</v>
          </cell>
          <cell r="D2254">
            <v>19161.419999999998</v>
          </cell>
          <cell r="CZ2254">
            <v>19161.419999999998</v>
          </cell>
          <cell r="DG2254">
            <v>19200</v>
          </cell>
        </row>
        <row r="2255">
          <cell r="A2255" t="str">
            <v>None</v>
          </cell>
          <cell r="B2255">
            <v>25000</v>
          </cell>
          <cell r="C2255">
            <v>0</v>
          </cell>
          <cell r="D2255">
            <v>0</v>
          </cell>
          <cell r="CZ2255">
            <v>24000</v>
          </cell>
          <cell r="DG2255">
            <v>25000</v>
          </cell>
        </row>
        <row r="2256">
          <cell r="A2256" t="str">
            <v>None</v>
          </cell>
          <cell r="B2256">
            <v>115000</v>
          </cell>
          <cell r="C2256">
            <v>103981.53</v>
          </cell>
          <cell r="D2256">
            <v>103981.53</v>
          </cell>
          <cell r="CZ2256">
            <v>103980.53</v>
          </cell>
          <cell r="DG2256">
            <v>115000</v>
          </cell>
        </row>
        <row r="2257">
          <cell r="A2257" t="str">
            <v>None</v>
          </cell>
          <cell r="B2257">
            <v>0</v>
          </cell>
          <cell r="C2257">
            <v>229817.28</v>
          </cell>
          <cell r="D2257">
            <v>228376.72</v>
          </cell>
          <cell r="CZ2257">
            <v>229824.72</v>
          </cell>
          <cell r="DG2257">
            <v>0</v>
          </cell>
        </row>
        <row r="2258">
          <cell r="A2258" t="str">
            <v>None</v>
          </cell>
          <cell r="B2258">
            <v>74475</v>
          </cell>
          <cell r="C2258">
            <v>65466.59</v>
          </cell>
          <cell r="D2258">
            <v>65466.59</v>
          </cell>
          <cell r="CZ2258">
            <v>65467.59</v>
          </cell>
          <cell r="DG2258">
            <v>74475</v>
          </cell>
        </row>
        <row r="2259">
          <cell r="A2259" t="str">
            <v>None</v>
          </cell>
          <cell r="B2259">
            <v>23661.9</v>
          </cell>
          <cell r="C2259">
            <v>9890.5300000000007</v>
          </cell>
          <cell r="D2259">
            <v>7888.19</v>
          </cell>
          <cell r="CZ2259">
            <v>19898</v>
          </cell>
          <cell r="DG2259">
            <v>23661.9</v>
          </cell>
        </row>
        <row r="2260">
          <cell r="A2260" t="str">
            <v>None</v>
          </cell>
          <cell r="B2260">
            <v>0</v>
          </cell>
          <cell r="C2260">
            <v>0</v>
          </cell>
          <cell r="D2260">
            <v>0</v>
          </cell>
          <cell r="CZ2260">
            <v>0</v>
          </cell>
          <cell r="DG2260">
            <v>0</v>
          </cell>
        </row>
        <row r="2261">
          <cell r="A2261" t="str">
            <v>None</v>
          </cell>
          <cell r="B2261">
            <v>31371.5</v>
          </cell>
          <cell r="C2261">
            <v>26694.28</v>
          </cell>
          <cell r="D2261">
            <v>0</v>
          </cell>
          <cell r="CZ2261">
            <v>27932</v>
          </cell>
          <cell r="DG2261">
            <v>31371.5</v>
          </cell>
        </row>
        <row r="2262">
          <cell r="A2262" t="str">
            <v>None</v>
          </cell>
          <cell r="B2262">
            <v>119447.7</v>
          </cell>
          <cell r="C2262">
            <v>83212.59</v>
          </cell>
          <cell r="D2262">
            <v>49300.11</v>
          </cell>
          <cell r="CZ2262">
            <v>104522</v>
          </cell>
          <cell r="DG2262">
            <v>119447.7</v>
          </cell>
        </row>
        <row r="2263">
          <cell r="A2263" t="str">
            <v>None</v>
          </cell>
          <cell r="B2263">
            <v>0</v>
          </cell>
          <cell r="C2263">
            <v>295622.53000000003</v>
          </cell>
          <cell r="D2263">
            <v>295622.53000000003</v>
          </cell>
          <cell r="CZ2263">
            <v>295625.53000000003</v>
          </cell>
          <cell r="DG2263">
            <v>0</v>
          </cell>
        </row>
        <row r="2264">
          <cell r="A2264" t="str">
            <v>None</v>
          </cell>
          <cell r="B2264">
            <v>75137</v>
          </cell>
          <cell r="C2264">
            <v>85611.29</v>
          </cell>
          <cell r="D2264">
            <v>85611.29</v>
          </cell>
          <cell r="CZ2264">
            <v>85610.29</v>
          </cell>
          <cell r="DG2264">
            <v>75137</v>
          </cell>
        </row>
        <row r="2265">
          <cell r="A2265" t="str">
            <v>None</v>
          </cell>
          <cell r="B2265">
            <v>75137</v>
          </cell>
          <cell r="C2265">
            <v>76707.19</v>
          </cell>
          <cell r="D2265">
            <v>76707.19</v>
          </cell>
          <cell r="CZ2265">
            <v>76704.19</v>
          </cell>
          <cell r="DG2265">
            <v>75137</v>
          </cell>
        </row>
        <row r="2266">
          <cell r="A2266" t="str">
            <v>None</v>
          </cell>
          <cell r="B2266">
            <v>75000</v>
          </cell>
          <cell r="C2266">
            <v>0</v>
          </cell>
          <cell r="D2266">
            <v>0</v>
          </cell>
          <cell r="CZ2266">
            <v>0</v>
          </cell>
          <cell r="DG2266">
            <v>75000</v>
          </cell>
        </row>
        <row r="2267">
          <cell r="A2267" t="str">
            <v>None</v>
          </cell>
          <cell r="B2267">
            <v>75000</v>
          </cell>
          <cell r="C2267">
            <v>0</v>
          </cell>
          <cell r="D2267">
            <v>0</v>
          </cell>
          <cell r="CZ2267">
            <v>0</v>
          </cell>
          <cell r="DG2267">
            <v>75000</v>
          </cell>
        </row>
        <row r="2268">
          <cell r="A2268" t="str">
            <v>None</v>
          </cell>
          <cell r="B2268">
            <v>93600</v>
          </cell>
          <cell r="C2268">
            <v>61066.630000000005</v>
          </cell>
          <cell r="D2268">
            <v>67208.740000000005</v>
          </cell>
          <cell r="CZ2268">
            <v>61065.74</v>
          </cell>
          <cell r="DG2268">
            <v>93600</v>
          </cell>
        </row>
        <row r="2269">
          <cell r="A2269" t="str">
            <v>None</v>
          </cell>
          <cell r="B2269">
            <v>93600</v>
          </cell>
          <cell r="C2269">
            <v>66472.91</v>
          </cell>
          <cell r="D2269">
            <v>72615.02</v>
          </cell>
          <cell r="CZ2269">
            <v>66473.02</v>
          </cell>
          <cell r="DG2269">
            <v>93600</v>
          </cell>
        </row>
        <row r="2270">
          <cell r="A2270" t="str">
            <v>None</v>
          </cell>
          <cell r="B2270">
            <v>15492</v>
          </cell>
          <cell r="C2270">
            <v>1323.83</v>
          </cell>
          <cell r="D2270">
            <v>1323.83</v>
          </cell>
          <cell r="CZ2270">
            <v>1322.83</v>
          </cell>
          <cell r="DG2270">
            <v>15492</v>
          </cell>
        </row>
        <row r="2271">
          <cell r="A2271" t="str">
            <v>None</v>
          </cell>
          <cell r="B2271">
            <v>27604.41</v>
          </cell>
          <cell r="C2271">
            <v>0</v>
          </cell>
          <cell r="D2271">
            <v>0</v>
          </cell>
          <cell r="CZ2271">
            <v>0</v>
          </cell>
          <cell r="DG2271">
            <v>27604.41</v>
          </cell>
        </row>
        <row r="2272">
          <cell r="A2272" t="str">
            <v>None</v>
          </cell>
          <cell r="B2272">
            <v>0</v>
          </cell>
          <cell r="C2272">
            <v>13474.89</v>
          </cell>
          <cell r="D2272">
            <v>13474.89</v>
          </cell>
          <cell r="CZ2272">
            <v>13470.89</v>
          </cell>
          <cell r="DG2272">
            <v>0</v>
          </cell>
        </row>
        <row r="2273">
          <cell r="A2273" t="str">
            <v>None</v>
          </cell>
          <cell r="B2273">
            <v>20000</v>
          </cell>
          <cell r="C2273">
            <v>0</v>
          </cell>
          <cell r="D2273">
            <v>0</v>
          </cell>
          <cell r="CZ2273">
            <v>0</v>
          </cell>
          <cell r="DG2273">
            <v>20000</v>
          </cell>
        </row>
        <row r="2274">
          <cell r="A2274" t="str">
            <v>None</v>
          </cell>
          <cell r="B2274">
            <v>35535</v>
          </cell>
          <cell r="C2274">
            <v>174.63</v>
          </cell>
          <cell r="D2274">
            <v>31875.93</v>
          </cell>
          <cell r="CZ2274">
            <v>32438.13</v>
          </cell>
          <cell r="DG2274">
            <v>35535</v>
          </cell>
        </row>
        <row r="2275">
          <cell r="A2275" t="str">
            <v>None</v>
          </cell>
          <cell r="B2275">
            <v>25000</v>
          </cell>
          <cell r="C2275">
            <v>0</v>
          </cell>
          <cell r="D2275">
            <v>0</v>
          </cell>
          <cell r="CZ2275">
            <v>24000</v>
          </cell>
          <cell r="DG2275">
            <v>25000</v>
          </cell>
        </row>
        <row r="2276">
          <cell r="A2276" t="str">
            <v>None</v>
          </cell>
          <cell r="B2276">
            <v>37892</v>
          </cell>
          <cell r="C2276">
            <v>0</v>
          </cell>
          <cell r="D2276">
            <v>0</v>
          </cell>
          <cell r="CZ2276">
            <v>38907</v>
          </cell>
          <cell r="DG2276">
            <v>37892</v>
          </cell>
        </row>
        <row r="2277">
          <cell r="A2277" t="str">
            <v>None</v>
          </cell>
          <cell r="B2277">
            <v>25000</v>
          </cell>
          <cell r="C2277">
            <v>91.37</v>
          </cell>
          <cell r="D2277">
            <v>0</v>
          </cell>
          <cell r="CZ2277">
            <v>19569</v>
          </cell>
          <cell r="DG2277">
            <v>25000</v>
          </cell>
        </row>
        <row r="2278">
          <cell r="A2278" t="str">
            <v>None</v>
          </cell>
          <cell r="B2278">
            <v>25000</v>
          </cell>
          <cell r="C2278">
            <v>0</v>
          </cell>
          <cell r="D2278">
            <v>0</v>
          </cell>
          <cell r="CZ2278">
            <v>24000</v>
          </cell>
          <cell r="DG2278">
            <v>25000</v>
          </cell>
        </row>
        <row r="2279">
          <cell r="A2279" t="str">
            <v>None</v>
          </cell>
          <cell r="B2279">
            <v>172500</v>
          </cell>
          <cell r="C2279">
            <v>173315.79</v>
          </cell>
          <cell r="D2279">
            <v>173315.79</v>
          </cell>
          <cell r="CZ2279">
            <v>173320.79</v>
          </cell>
          <cell r="DG2279">
            <v>172500</v>
          </cell>
        </row>
        <row r="2280">
          <cell r="A2280" t="str">
            <v>None</v>
          </cell>
          <cell r="B2280">
            <v>0</v>
          </cell>
          <cell r="C2280">
            <v>0</v>
          </cell>
          <cell r="D2280">
            <v>0</v>
          </cell>
          <cell r="CZ2280">
            <v>0</v>
          </cell>
          <cell r="DG2280">
            <v>0</v>
          </cell>
        </row>
        <row r="2281">
          <cell r="A2281" t="str">
            <v>None</v>
          </cell>
          <cell r="B2281">
            <v>0</v>
          </cell>
          <cell r="C2281">
            <v>0</v>
          </cell>
          <cell r="D2281">
            <v>0</v>
          </cell>
          <cell r="CZ2281">
            <v>0</v>
          </cell>
          <cell r="DG2281">
            <v>0</v>
          </cell>
        </row>
        <row r="2282">
          <cell r="A2282" t="str">
            <v>None</v>
          </cell>
          <cell r="B2282">
            <v>91394</v>
          </cell>
          <cell r="C2282">
            <v>353.68</v>
          </cell>
          <cell r="D2282">
            <v>27242.04</v>
          </cell>
          <cell r="CZ2282">
            <v>89676</v>
          </cell>
          <cell r="DG2282">
            <v>91394</v>
          </cell>
        </row>
        <row r="2283">
          <cell r="A2283" t="str">
            <v>None</v>
          </cell>
          <cell r="B2283">
            <v>51542</v>
          </cell>
          <cell r="C2283">
            <v>0</v>
          </cell>
          <cell r="D2283">
            <v>0</v>
          </cell>
          <cell r="CZ2283">
            <v>53393</v>
          </cell>
          <cell r="DG2283">
            <v>51542</v>
          </cell>
        </row>
        <row r="2284">
          <cell r="A2284" t="str">
            <v>None</v>
          </cell>
          <cell r="B2284">
            <v>0</v>
          </cell>
          <cell r="C2284">
            <v>0</v>
          </cell>
          <cell r="D2284">
            <v>0</v>
          </cell>
          <cell r="CZ2284">
            <v>0</v>
          </cell>
          <cell r="DG2284">
            <v>0</v>
          </cell>
        </row>
        <row r="2285">
          <cell r="A2285" t="str">
            <v>None</v>
          </cell>
          <cell r="B2285">
            <v>83697</v>
          </cell>
          <cell r="C2285">
            <v>69829.929999999993</v>
          </cell>
          <cell r="D2285">
            <v>69829.929999999993</v>
          </cell>
          <cell r="CZ2285">
            <v>69831.929999999993</v>
          </cell>
          <cell r="DG2285">
            <v>83697</v>
          </cell>
        </row>
        <row r="2286">
          <cell r="A2286" t="str">
            <v>None</v>
          </cell>
          <cell r="B2286">
            <v>25000</v>
          </cell>
          <cell r="C2286">
            <v>0</v>
          </cell>
          <cell r="D2286">
            <v>0</v>
          </cell>
          <cell r="CZ2286">
            <v>24000</v>
          </cell>
          <cell r="DG2286">
            <v>25000</v>
          </cell>
        </row>
        <row r="2287">
          <cell r="A2287" t="str">
            <v>None</v>
          </cell>
          <cell r="B2287">
            <v>737000</v>
          </cell>
          <cell r="C2287">
            <v>6567.75</v>
          </cell>
          <cell r="D2287">
            <v>143020.24</v>
          </cell>
          <cell r="CZ2287">
            <v>433443</v>
          </cell>
          <cell r="DG2287">
            <v>737000</v>
          </cell>
        </row>
        <row r="2288">
          <cell r="A2288" t="str">
            <v>None</v>
          </cell>
          <cell r="B2288">
            <v>28071</v>
          </cell>
          <cell r="C2288">
            <v>26851.33</v>
          </cell>
          <cell r="D2288">
            <v>35729.130000000005</v>
          </cell>
          <cell r="CZ2288">
            <v>26851.33</v>
          </cell>
          <cell r="DG2288">
            <v>28071</v>
          </cell>
        </row>
        <row r="2289">
          <cell r="A2289" t="str">
            <v>OTA_GIS</v>
          </cell>
          <cell r="B2289">
            <v>0</v>
          </cell>
          <cell r="C2289">
            <v>2282515.5</v>
          </cell>
          <cell r="D2289">
            <v>2282515.5</v>
          </cell>
          <cell r="CZ2289">
            <v>2282533.5</v>
          </cell>
          <cell r="DG2289">
            <v>0</v>
          </cell>
        </row>
        <row r="2290">
          <cell r="A2290" t="str">
            <v>None</v>
          </cell>
          <cell r="B2290">
            <v>0</v>
          </cell>
          <cell r="C2290">
            <v>0</v>
          </cell>
          <cell r="D2290">
            <v>0</v>
          </cell>
          <cell r="CZ2290">
            <v>0</v>
          </cell>
          <cell r="DG2290">
            <v>0</v>
          </cell>
        </row>
        <row r="2291">
          <cell r="A2291" t="str">
            <v>None</v>
          </cell>
          <cell r="B2291">
            <v>0</v>
          </cell>
          <cell r="C2291">
            <v>0</v>
          </cell>
          <cell r="D2291">
            <v>0</v>
          </cell>
          <cell r="CZ2291">
            <v>0</v>
          </cell>
          <cell r="DG2291">
            <v>0</v>
          </cell>
        </row>
        <row r="2292">
          <cell r="A2292" t="str">
            <v>None</v>
          </cell>
          <cell r="B2292">
            <v>300000</v>
          </cell>
          <cell r="C2292">
            <v>196967.31000000003</v>
          </cell>
          <cell r="D2292">
            <v>195732.67</v>
          </cell>
          <cell r="CZ2292">
            <v>196978.67</v>
          </cell>
          <cell r="DG2292">
            <v>300000</v>
          </cell>
        </row>
        <row r="2293">
          <cell r="A2293" t="str">
            <v>None</v>
          </cell>
          <cell r="B2293">
            <v>300000</v>
          </cell>
          <cell r="C2293">
            <v>370936.49</v>
          </cell>
          <cell r="D2293">
            <v>370936.49</v>
          </cell>
          <cell r="CZ2293">
            <v>370939.49</v>
          </cell>
          <cell r="DG2293">
            <v>300000</v>
          </cell>
        </row>
        <row r="2294">
          <cell r="A2294" t="str">
            <v>None</v>
          </cell>
          <cell r="B2294">
            <v>300000</v>
          </cell>
          <cell r="C2294">
            <v>208719.99</v>
          </cell>
          <cell r="D2294">
            <v>208719.99</v>
          </cell>
          <cell r="CZ2294">
            <v>208714.99</v>
          </cell>
          <cell r="DG2294">
            <v>300000</v>
          </cell>
        </row>
        <row r="2295">
          <cell r="A2295" t="str">
            <v>None</v>
          </cell>
          <cell r="B2295">
            <v>200000</v>
          </cell>
          <cell r="C2295">
            <v>174530.94</v>
          </cell>
          <cell r="D2295">
            <v>174530.94</v>
          </cell>
          <cell r="CZ2295">
            <v>174532.94</v>
          </cell>
          <cell r="DG2295">
            <v>200000</v>
          </cell>
        </row>
        <row r="2296">
          <cell r="A2296" t="str">
            <v>None</v>
          </cell>
          <cell r="B2296">
            <v>0</v>
          </cell>
          <cell r="C2296">
            <v>55727.68</v>
          </cell>
          <cell r="D2296">
            <v>55727.68</v>
          </cell>
          <cell r="CZ2296">
            <v>55728.68</v>
          </cell>
          <cell r="DG2296">
            <v>0</v>
          </cell>
        </row>
        <row r="2297">
          <cell r="A2297" t="str">
            <v>None</v>
          </cell>
          <cell r="B2297">
            <v>0</v>
          </cell>
          <cell r="C2297">
            <v>0</v>
          </cell>
          <cell r="D2297">
            <v>0</v>
          </cell>
          <cell r="CZ2297">
            <v>0</v>
          </cell>
          <cell r="DG2297">
            <v>0</v>
          </cell>
        </row>
        <row r="2298">
          <cell r="A2298" t="str">
            <v>None</v>
          </cell>
          <cell r="B2298">
            <v>146860</v>
          </cell>
          <cell r="C2298">
            <v>203957.34</v>
          </cell>
          <cell r="D2298">
            <v>203957.34</v>
          </cell>
          <cell r="CZ2298">
            <v>203960.34</v>
          </cell>
          <cell r="DG2298">
            <v>146860</v>
          </cell>
        </row>
        <row r="2299">
          <cell r="A2299" t="str">
            <v>None</v>
          </cell>
          <cell r="B2299">
            <v>140336</v>
          </cell>
          <cell r="C2299">
            <v>209722.79</v>
          </cell>
          <cell r="D2299">
            <v>209722.79</v>
          </cell>
          <cell r="CZ2299">
            <v>209722.79</v>
          </cell>
          <cell r="DG2299">
            <v>140336</v>
          </cell>
        </row>
        <row r="2300">
          <cell r="A2300" t="str">
            <v>None</v>
          </cell>
          <cell r="B2300">
            <v>0</v>
          </cell>
          <cell r="C2300">
            <v>0</v>
          </cell>
          <cell r="D2300">
            <v>0</v>
          </cell>
          <cell r="CZ2300">
            <v>0</v>
          </cell>
          <cell r="DG2300">
            <v>0</v>
          </cell>
        </row>
        <row r="2301">
          <cell r="A2301" t="str">
            <v>None</v>
          </cell>
          <cell r="B2301">
            <v>0</v>
          </cell>
          <cell r="C2301">
            <v>95049.54</v>
          </cell>
          <cell r="D2301">
            <v>95049.54</v>
          </cell>
          <cell r="CZ2301">
            <v>95048.54</v>
          </cell>
          <cell r="DG2301">
            <v>0</v>
          </cell>
        </row>
        <row r="2302">
          <cell r="A2302" t="str">
            <v>None</v>
          </cell>
          <cell r="B2302">
            <v>0</v>
          </cell>
          <cell r="C2302">
            <v>0</v>
          </cell>
          <cell r="D2302">
            <v>0</v>
          </cell>
          <cell r="CZ2302">
            <v>0</v>
          </cell>
          <cell r="DG2302">
            <v>0</v>
          </cell>
        </row>
        <row r="2303">
          <cell r="A2303" t="str">
            <v>None</v>
          </cell>
          <cell r="B2303">
            <v>0</v>
          </cell>
          <cell r="C2303">
            <v>0</v>
          </cell>
          <cell r="D2303">
            <v>0</v>
          </cell>
          <cell r="CZ2303">
            <v>0</v>
          </cell>
          <cell r="DG2303">
            <v>0</v>
          </cell>
        </row>
        <row r="2304">
          <cell r="A2304" t="str">
            <v>None</v>
          </cell>
          <cell r="B2304">
            <v>0</v>
          </cell>
          <cell r="C2304">
            <v>0</v>
          </cell>
          <cell r="D2304">
            <v>0</v>
          </cell>
          <cell r="CZ2304">
            <v>0</v>
          </cell>
          <cell r="DG2304">
            <v>0</v>
          </cell>
        </row>
        <row r="2305">
          <cell r="A2305" t="str">
            <v>None</v>
          </cell>
          <cell r="B2305">
            <v>109250</v>
          </cell>
          <cell r="C2305">
            <v>133000</v>
          </cell>
          <cell r="D2305">
            <v>133000</v>
          </cell>
          <cell r="CZ2305">
            <v>132998</v>
          </cell>
          <cell r="DG2305">
            <v>109250</v>
          </cell>
        </row>
        <row r="2306">
          <cell r="A2306" t="str">
            <v>None</v>
          </cell>
          <cell r="B2306">
            <v>0</v>
          </cell>
          <cell r="C2306">
            <v>133342.07999999999</v>
          </cell>
          <cell r="D2306">
            <v>133342.07999999999</v>
          </cell>
          <cell r="CZ2306">
            <v>133338.07999999999</v>
          </cell>
          <cell r="DG2306">
            <v>0</v>
          </cell>
        </row>
        <row r="2307">
          <cell r="A2307" t="str">
            <v>NIGUP</v>
          </cell>
          <cell r="B2307">
            <v>0</v>
          </cell>
          <cell r="C2307">
            <v>5376784</v>
          </cell>
          <cell r="D2307">
            <v>5087059.1399999997</v>
          </cell>
          <cell r="CZ2307">
            <v>5323446.1399999997</v>
          </cell>
          <cell r="DG2307">
            <v>0</v>
          </cell>
        </row>
        <row r="2308">
          <cell r="A2308" t="str">
            <v>OTA_GIS</v>
          </cell>
          <cell r="B2308">
            <v>102965659.7</v>
          </cell>
          <cell r="C2308">
            <v>97278231.109999999</v>
          </cell>
          <cell r="D2308">
            <v>100647814.16</v>
          </cell>
          <cell r="CZ2308">
            <v>102363043.2</v>
          </cell>
          <cell r="DG2308">
            <v>102965659.7</v>
          </cell>
        </row>
        <row r="2309">
          <cell r="A2309" t="str">
            <v>NIGUP</v>
          </cell>
          <cell r="B2309">
            <v>160000</v>
          </cell>
          <cell r="C2309">
            <v>165311.51999999999</v>
          </cell>
          <cell r="D2309">
            <v>160032.75</v>
          </cell>
          <cell r="CZ2309">
            <v>161031.75</v>
          </cell>
          <cell r="DG2309">
            <v>160000</v>
          </cell>
        </row>
        <row r="2310">
          <cell r="A2310" t="str">
            <v>NIGUP</v>
          </cell>
          <cell r="B2310">
            <v>7723610</v>
          </cell>
          <cell r="C2310">
            <v>2012610.31</v>
          </cell>
          <cell r="D2310">
            <v>3789907.7</v>
          </cell>
          <cell r="CZ2310">
            <v>9412773.2599999998</v>
          </cell>
          <cell r="DG2310">
            <v>7723610</v>
          </cell>
        </row>
        <row r="2311">
          <cell r="A2311" t="str">
            <v>None</v>
          </cell>
          <cell r="B2311">
            <v>266360</v>
          </cell>
          <cell r="C2311">
            <v>245578.78</v>
          </cell>
          <cell r="D2311">
            <v>237492.31</v>
          </cell>
          <cell r="CZ2311">
            <v>245567.31</v>
          </cell>
          <cell r="DG2311">
            <v>266360</v>
          </cell>
        </row>
        <row r="2312">
          <cell r="A2312" t="str">
            <v>None</v>
          </cell>
          <cell r="B2312">
            <v>0</v>
          </cell>
          <cell r="C2312">
            <v>139561.29999999999</v>
          </cell>
          <cell r="D2312">
            <v>139561.29999999999</v>
          </cell>
          <cell r="CZ2312">
            <v>139561.29999999999</v>
          </cell>
          <cell r="DG2312">
            <v>0</v>
          </cell>
        </row>
        <row r="2313">
          <cell r="A2313" t="str">
            <v>None</v>
          </cell>
          <cell r="B2313">
            <v>0</v>
          </cell>
          <cell r="C2313">
            <v>95713.86</v>
          </cell>
          <cell r="D2313">
            <v>93336.03</v>
          </cell>
          <cell r="CZ2313">
            <v>95115.03</v>
          </cell>
          <cell r="DG2313">
            <v>0</v>
          </cell>
        </row>
        <row r="2314">
          <cell r="A2314" t="str">
            <v>None</v>
          </cell>
          <cell r="B2314">
            <v>0</v>
          </cell>
          <cell r="C2314">
            <v>32076.11</v>
          </cell>
          <cell r="D2314">
            <v>32076.11</v>
          </cell>
          <cell r="CZ2314">
            <v>32077.11</v>
          </cell>
          <cell r="DG2314">
            <v>0</v>
          </cell>
        </row>
        <row r="2315">
          <cell r="A2315" t="str">
            <v>None</v>
          </cell>
          <cell r="B2315">
            <v>67139</v>
          </cell>
          <cell r="C2315">
            <v>65201.61</v>
          </cell>
          <cell r="D2315">
            <v>65201.61</v>
          </cell>
          <cell r="CZ2315">
            <v>65207.61</v>
          </cell>
          <cell r="DG2315">
            <v>67139</v>
          </cell>
        </row>
        <row r="2316">
          <cell r="A2316" t="str">
            <v>None</v>
          </cell>
          <cell r="B2316">
            <v>67139</v>
          </cell>
          <cell r="C2316">
            <v>64792.25</v>
          </cell>
          <cell r="D2316">
            <v>64792.25</v>
          </cell>
          <cell r="CZ2316">
            <v>64798.25</v>
          </cell>
          <cell r="DG2316">
            <v>67139</v>
          </cell>
        </row>
        <row r="2317">
          <cell r="A2317" t="str">
            <v>None</v>
          </cell>
          <cell r="B2317">
            <v>0</v>
          </cell>
          <cell r="C2317">
            <v>0</v>
          </cell>
          <cell r="D2317">
            <v>0</v>
          </cell>
          <cell r="CZ2317">
            <v>0</v>
          </cell>
          <cell r="DG2317">
            <v>0</v>
          </cell>
        </row>
        <row r="2318">
          <cell r="A2318" t="str">
            <v>None</v>
          </cell>
          <cell r="B2318">
            <v>183867.41</v>
          </cell>
          <cell r="C2318">
            <v>174159.71</v>
          </cell>
          <cell r="D2318">
            <v>174159.71</v>
          </cell>
          <cell r="CZ2318">
            <v>174162.71</v>
          </cell>
          <cell r="DG2318">
            <v>183867.41</v>
          </cell>
        </row>
        <row r="2319">
          <cell r="A2319" t="str">
            <v>None</v>
          </cell>
          <cell r="B2319">
            <v>6250000</v>
          </cell>
          <cell r="C2319">
            <v>6725945.4900000002</v>
          </cell>
          <cell r="D2319">
            <v>6725945.4900000002</v>
          </cell>
          <cell r="CZ2319">
            <v>6725946.4900000002</v>
          </cell>
          <cell r="DG2319">
            <v>6250000</v>
          </cell>
        </row>
        <row r="2320">
          <cell r="A2320" t="str">
            <v>None</v>
          </cell>
          <cell r="B2320">
            <v>3552161</v>
          </cell>
          <cell r="C2320">
            <v>3386914.83</v>
          </cell>
          <cell r="D2320">
            <v>3380416.23</v>
          </cell>
          <cell r="CZ2320">
            <v>3386919.23</v>
          </cell>
          <cell r="DG2320">
            <v>3552161</v>
          </cell>
        </row>
        <row r="2321">
          <cell r="A2321" t="str">
            <v>None</v>
          </cell>
          <cell r="B2321">
            <v>535490</v>
          </cell>
          <cell r="C2321">
            <v>521604.02</v>
          </cell>
          <cell r="D2321">
            <v>521604.02</v>
          </cell>
          <cell r="CZ2321">
            <v>521604.02</v>
          </cell>
          <cell r="DG2321">
            <v>535490</v>
          </cell>
        </row>
        <row r="2322">
          <cell r="A2322" t="str">
            <v>None</v>
          </cell>
          <cell r="B2322">
            <v>210000</v>
          </cell>
          <cell r="C2322">
            <v>206003.99</v>
          </cell>
          <cell r="D2322">
            <v>206003.99</v>
          </cell>
          <cell r="CZ2322">
            <v>206003.99</v>
          </cell>
          <cell r="DG2322">
            <v>210000</v>
          </cell>
        </row>
        <row r="2323">
          <cell r="A2323" t="str">
            <v>None</v>
          </cell>
          <cell r="B2323">
            <v>217104</v>
          </cell>
          <cell r="C2323">
            <v>200051.32</v>
          </cell>
          <cell r="D2323">
            <v>200051.32</v>
          </cell>
          <cell r="CZ2323">
            <v>200050.32</v>
          </cell>
          <cell r="DG2323">
            <v>217104</v>
          </cell>
        </row>
        <row r="2324">
          <cell r="A2324" t="str">
            <v>None</v>
          </cell>
          <cell r="B2324">
            <v>0</v>
          </cell>
          <cell r="C2324">
            <v>0</v>
          </cell>
          <cell r="D2324">
            <v>0</v>
          </cell>
          <cell r="CZ2324">
            <v>0</v>
          </cell>
          <cell r="DG2324">
            <v>0</v>
          </cell>
        </row>
        <row r="2325">
          <cell r="A2325" t="str">
            <v>None</v>
          </cell>
          <cell r="B2325">
            <v>0</v>
          </cell>
          <cell r="C2325">
            <v>0</v>
          </cell>
          <cell r="D2325">
            <v>0</v>
          </cell>
          <cell r="CZ2325">
            <v>0</v>
          </cell>
          <cell r="DG2325">
            <v>0</v>
          </cell>
        </row>
        <row r="2326">
          <cell r="A2326" t="str">
            <v>None</v>
          </cell>
          <cell r="B2326">
            <v>0</v>
          </cell>
          <cell r="C2326">
            <v>0</v>
          </cell>
          <cell r="D2326">
            <v>0</v>
          </cell>
          <cell r="CZ2326">
            <v>0</v>
          </cell>
          <cell r="DG2326">
            <v>0</v>
          </cell>
        </row>
        <row r="2327">
          <cell r="A2327" t="str">
            <v>None</v>
          </cell>
          <cell r="B2327">
            <v>0</v>
          </cell>
          <cell r="C2327">
            <v>0</v>
          </cell>
          <cell r="D2327">
            <v>0</v>
          </cell>
          <cell r="CZ2327">
            <v>0</v>
          </cell>
          <cell r="DG2327">
            <v>0</v>
          </cell>
        </row>
        <row r="2328">
          <cell r="A2328" t="str">
            <v>None</v>
          </cell>
          <cell r="B2328">
            <v>0</v>
          </cell>
          <cell r="C2328">
            <v>0</v>
          </cell>
          <cell r="D2328">
            <v>0</v>
          </cell>
          <cell r="CZ2328">
            <v>0</v>
          </cell>
          <cell r="DG2328">
            <v>0</v>
          </cell>
        </row>
        <row r="2329">
          <cell r="A2329" t="str">
            <v>None</v>
          </cell>
          <cell r="B2329">
            <v>0</v>
          </cell>
          <cell r="C2329">
            <v>0</v>
          </cell>
          <cell r="D2329">
            <v>0</v>
          </cell>
          <cell r="CZ2329">
            <v>0</v>
          </cell>
          <cell r="DG2329">
            <v>0</v>
          </cell>
        </row>
        <row r="2330">
          <cell r="A2330" t="str">
            <v>None</v>
          </cell>
          <cell r="B2330">
            <v>0</v>
          </cell>
          <cell r="C2330">
            <v>0</v>
          </cell>
          <cell r="D2330">
            <v>0</v>
          </cell>
          <cell r="CZ2330">
            <v>0</v>
          </cell>
          <cell r="DG2330">
            <v>0</v>
          </cell>
        </row>
        <row r="2331">
          <cell r="A2331" t="str">
            <v>None</v>
          </cell>
          <cell r="B2331">
            <v>0</v>
          </cell>
          <cell r="C2331">
            <v>0</v>
          </cell>
          <cell r="D2331">
            <v>0</v>
          </cell>
          <cell r="CZ2331">
            <v>0</v>
          </cell>
          <cell r="DG2331">
            <v>0</v>
          </cell>
        </row>
        <row r="2332">
          <cell r="A2332" t="str">
            <v>None</v>
          </cell>
          <cell r="B2332">
            <v>0</v>
          </cell>
          <cell r="C2332">
            <v>0</v>
          </cell>
          <cell r="D2332">
            <v>0</v>
          </cell>
          <cell r="CZ2332">
            <v>0</v>
          </cell>
          <cell r="DG2332">
            <v>0</v>
          </cell>
        </row>
        <row r="2333">
          <cell r="A2333" t="str">
            <v>None</v>
          </cell>
          <cell r="B2333">
            <v>0</v>
          </cell>
          <cell r="C2333">
            <v>0</v>
          </cell>
          <cell r="D2333">
            <v>0</v>
          </cell>
          <cell r="CZ2333">
            <v>0</v>
          </cell>
          <cell r="DG2333">
            <v>0</v>
          </cell>
        </row>
        <row r="2334">
          <cell r="A2334" t="str">
            <v>None</v>
          </cell>
          <cell r="B2334">
            <v>274618</v>
          </cell>
          <cell r="C2334">
            <v>49494</v>
          </cell>
          <cell r="D2334">
            <v>27073.3</v>
          </cell>
          <cell r="CZ2334">
            <v>249045.07</v>
          </cell>
          <cell r="DG2334">
            <v>274618</v>
          </cell>
        </row>
        <row r="2335">
          <cell r="A2335" t="str">
            <v>NIGUP</v>
          </cell>
          <cell r="B2335">
            <v>92943</v>
          </cell>
          <cell r="C2335">
            <v>69640.58</v>
          </cell>
          <cell r="D2335">
            <v>67670.45</v>
          </cell>
          <cell r="CZ2335">
            <v>69049.45</v>
          </cell>
          <cell r="DG2335">
            <v>92943</v>
          </cell>
        </row>
        <row r="2336">
          <cell r="A2336" t="str">
            <v>None</v>
          </cell>
          <cell r="B2336">
            <v>96600</v>
          </cell>
          <cell r="C2336">
            <v>94367.87999999999</v>
          </cell>
          <cell r="D2336">
            <v>8638.7000000000007</v>
          </cell>
          <cell r="CZ2336">
            <v>82471.7</v>
          </cell>
          <cell r="DG2336">
            <v>96600</v>
          </cell>
        </row>
        <row r="2337">
          <cell r="A2337" t="str">
            <v>None</v>
          </cell>
          <cell r="B2337">
            <v>96600</v>
          </cell>
          <cell r="C2337">
            <v>87924.04</v>
          </cell>
          <cell r="D2337">
            <v>8638.7000000000007</v>
          </cell>
          <cell r="CZ2337">
            <v>75984.7</v>
          </cell>
          <cell r="DG2337">
            <v>96600</v>
          </cell>
        </row>
        <row r="2338">
          <cell r="A2338" t="str">
            <v>None</v>
          </cell>
          <cell r="B2338">
            <v>190704</v>
          </cell>
          <cell r="C2338">
            <v>0</v>
          </cell>
          <cell r="D2338">
            <v>0</v>
          </cell>
          <cell r="CZ2338">
            <v>0</v>
          </cell>
          <cell r="DG2338">
            <v>190704</v>
          </cell>
        </row>
        <row r="2339">
          <cell r="A2339" t="str">
            <v>None</v>
          </cell>
          <cell r="B2339">
            <v>76230</v>
          </cell>
          <cell r="C2339">
            <v>0</v>
          </cell>
          <cell r="D2339">
            <v>0</v>
          </cell>
          <cell r="CZ2339">
            <v>75034</v>
          </cell>
          <cell r="DG2339">
            <v>76230</v>
          </cell>
        </row>
        <row r="2340">
          <cell r="A2340" t="str">
            <v>None</v>
          </cell>
          <cell r="B2340">
            <v>99800</v>
          </cell>
          <cell r="C2340">
            <v>0</v>
          </cell>
          <cell r="D2340">
            <v>0</v>
          </cell>
          <cell r="CZ2340">
            <v>41796</v>
          </cell>
          <cell r="DG2340">
            <v>99800</v>
          </cell>
        </row>
        <row r="2341">
          <cell r="A2341" t="str">
            <v>None</v>
          </cell>
          <cell r="B2341">
            <v>591582.1</v>
          </cell>
          <cell r="C2341">
            <v>585374.43999999994</v>
          </cell>
          <cell r="D2341">
            <v>585374.43999999994</v>
          </cell>
          <cell r="CZ2341">
            <v>585374.43999999994</v>
          </cell>
          <cell r="DG2341">
            <v>591582.1</v>
          </cell>
        </row>
        <row r="2342">
          <cell r="A2342" t="str">
            <v>None</v>
          </cell>
          <cell r="B2342">
            <v>32230</v>
          </cell>
          <cell r="C2342">
            <v>24243.97</v>
          </cell>
          <cell r="D2342">
            <v>24243.97</v>
          </cell>
          <cell r="CZ2342">
            <v>24243.97</v>
          </cell>
          <cell r="DG2342">
            <v>32230</v>
          </cell>
        </row>
        <row r="2343">
          <cell r="A2343" t="str">
            <v>None</v>
          </cell>
          <cell r="B2343">
            <v>0</v>
          </cell>
          <cell r="C2343">
            <v>0</v>
          </cell>
          <cell r="D2343">
            <v>0</v>
          </cell>
          <cell r="CZ2343">
            <v>1361779</v>
          </cell>
          <cell r="DG2343">
            <v>0</v>
          </cell>
        </row>
        <row r="2344">
          <cell r="A2344" t="str">
            <v>None</v>
          </cell>
          <cell r="B2344">
            <v>0</v>
          </cell>
          <cell r="C2344">
            <v>0</v>
          </cell>
          <cell r="D2344">
            <v>1004.38</v>
          </cell>
          <cell r="CZ2344">
            <v>0</v>
          </cell>
          <cell r="DG2344">
            <v>0</v>
          </cell>
        </row>
        <row r="2345">
          <cell r="A2345" t="str">
            <v>None</v>
          </cell>
          <cell r="B2345">
            <v>30000</v>
          </cell>
          <cell r="C2345">
            <v>30160.55</v>
          </cell>
          <cell r="D2345">
            <v>30160.55</v>
          </cell>
          <cell r="CZ2345">
            <v>30160.55</v>
          </cell>
          <cell r="DG2345">
            <v>30000</v>
          </cell>
        </row>
        <row r="2346">
          <cell r="A2346" t="str">
            <v>None</v>
          </cell>
          <cell r="B2346">
            <v>1689000</v>
          </cell>
          <cell r="C2346">
            <v>83499.88</v>
          </cell>
          <cell r="D2346">
            <v>0</v>
          </cell>
          <cell r="CZ2346">
            <v>1673164</v>
          </cell>
          <cell r="DG2346">
            <v>1689000</v>
          </cell>
        </row>
        <row r="2347">
          <cell r="A2347" t="str">
            <v>None</v>
          </cell>
          <cell r="B2347">
            <v>1105441</v>
          </cell>
          <cell r="C2347">
            <v>0</v>
          </cell>
          <cell r="D2347">
            <v>0</v>
          </cell>
          <cell r="CZ2347">
            <v>791059</v>
          </cell>
          <cell r="DG2347">
            <v>1105441</v>
          </cell>
        </row>
        <row r="2348">
          <cell r="A2348" t="str">
            <v>None</v>
          </cell>
          <cell r="B2348">
            <v>0</v>
          </cell>
          <cell r="C2348">
            <v>0</v>
          </cell>
          <cell r="D2348">
            <v>103199.67999999999</v>
          </cell>
          <cell r="CZ2348">
            <v>0</v>
          </cell>
          <cell r="DG2348">
            <v>0</v>
          </cell>
        </row>
        <row r="2349">
          <cell r="A2349" t="str">
            <v>None</v>
          </cell>
          <cell r="B2349">
            <v>275827</v>
          </cell>
          <cell r="C2349">
            <v>334731.17</v>
          </cell>
          <cell r="D2349">
            <v>257236.55</v>
          </cell>
          <cell r="CZ2349">
            <v>339730.55</v>
          </cell>
          <cell r="DG2349">
            <v>275827</v>
          </cell>
        </row>
        <row r="2350">
          <cell r="A2350" t="str">
            <v>None</v>
          </cell>
          <cell r="B2350">
            <v>1110000</v>
          </cell>
          <cell r="C2350">
            <v>991858.56</v>
          </cell>
          <cell r="D2350">
            <v>991858.56</v>
          </cell>
          <cell r="CZ2350">
            <v>991858.56</v>
          </cell>
          <cell r="DG2350">
            <v>1110000</v>
          </cell>
        </row>
        <row r="2351">
          <cell r="A2351" t="str">
            <v>TNP</v>
          </cell>
          <cell r="B2351">
            <v>787186.87</v>
          </cell>
          <cell r="C2351">
            <v>787551.65</v>
          </cell>
          <cell r="D2351">
            <v>787551.65</v>
          </cell>
          <cell r="CZ2351">
            <v>787550.65</v>
          </cell>
          <cell r="DG2351">
            <v>787186.87</v>
          </cell>
        </row>
        <row r="2352">
          <cell r="A2352" t="str">
            <v>None</v>
          </cell>
          <cell r="B2352">
            <v>235536</v>
          </cell>
          <cell r="C2352">
            <v>251363.68</v>
          </cell>
          <cell r="D2352">
            <v>251363.68</v>
          </cell>
          <cell r="CZ2352">
            <v>251361.68</v>
          </cell>
          <cell r="DG2352">
            <v>235536</v>
          </cell>
        </row>
        <row r="2353">
          <cell r="A2353" t="str">
            <v>None</v>
          </cell>
          <cell r="B2353">
            <v>0</v>
          </cell>
          <cell r="C2353">
            <v>33965.99</v>
          </cell>
          <cell r="D2353">
            <v>33965.99</v>
          </cell>
          <cell r="CZ2353">
            <v>33958.99</v>
          </cell>
          <cell r="DG2353">
            <v>0</v>
          </cell>
        </row>
        <row r="2354">
          <cell r="A2354" t="str">
            <v>None</v>
          </cell>
          <cell r="B2354">
            <v>0</v>
          </cell>
          <cell r="C2354">
            <v>26202.19</v>
          </cell>
          <cell r="D2354">
            <v>26202.19</v>
          </cell>
          <cell r="CZ2354">
            <v>26203.19</v>
          </cell>
          <cell r="DG2354">
            <v>0</v>
          </cell>
        </row>
        <row r="2355">
          <cell r="A2355" t="str">
            <v>None</v>
          </cell>
          <cell r="B2355">
            <v>74338</v>
          </cell>
          <cell r="C2355">
            <v>78331.520000000004</v>
          </cell>
          <cell r="D2355">
            <v>78331.520000000004</v>
          </cell>
          <cell r="CZ2355">
            <v>78329.52</v>
          </cell>
          <cell r="DG2355">
            <v>74338</v>
          </cell>
        </row>
        <row r="2356">
          <cell r="A2356" t="str">
            <v>None</v>
          </cell>
          <cell r="B2356">
            <v>130927</v>
          </cell>
          <cell r="C2356">
            <v>123906.81</v>
          </cell>
          <cell r="D2356">
            <v>123906.81</v>
          </cell>
          <cell r="CZ2356">
            <v>123906.81</v>
          </cell>
          <cell r="DG2356">
            <v>130927</v>
          </cell>
        </row>
        <row r="2357">
          <cell r="A2357" t="str">
            <v>None</v>
          </cell>
          <cell r="B2357">
            <v>173765</v>
          </cell>
          <cell r="C2357">
            <v>0</v>
          </cell>
          <cell r="D2357">
            <v>51916.68</v>
          </cell>
          <cell r="CZ2357">
            <v>102557</v>
          </cell>
          <cell r="DG2357">
            <v>173765</v>
          </cell>
        </row>
        <row r="2358">
          <cell r="A2358" t="str">
            <v>None</v>
          </cell>
          <cell r="B2358">
            <v>0</v>
          </cell>
          <cell r="C2358">
            <v>0</v>
          </cell>
          <cell r="D2358">
            <v>0</v>
          </cell>
          <cell r="CZ2358">
            <v>0</v>
          </cell>
          <cell r="DG2358">
            <v>0</v>
          </cell>
        </row>
        <row r="2359">
          <cell r="A2359" t="str">
            <v>None</v>
          </cell>
          <cell r="B2359">
            <v>0</v>
          </cell>
          <cell r="C2359">
            <v>12444.67</v>
          </cell>
          <cell r="D2359">
            <v>12366.87</v>
          </cell>
          <cell r="CZ2359">
            <v>12445.87</v>
          </cell>
          <cell r="DG2359">
            <v>0</v>
          </cell>
        </row>
        <row r="2360">
          <cell r="A2360" t="str">
            <v>None</v>
          </cell>
          <cell r="B2360">
            <v>97750</v>
          </cell>
          <cell r="C2360">
            <v>84687.43</v>
          </cell>
          <cell r="D2360">
            <v>84687.43</v>
          </cell>
          <cell r="CZ2360">
            <v>84690.43</v>
          </cell>
          <cell r="DG2360">
            <v>97750</v>
          </cell>
        </row>
        <row r="2361">
          <cell r="A2361" t="str">
            <v>None</v>
          </cell>
          <cell r="B2361">
            <v>97750</v>
          </cell>
          <cell r="C2361">
            <v>76818.77</v>
          </cell>
          <cell r="D2361">
            <v>76818.77</v>
          </cell>
          <cell r="CZ2361">
            <v>76820.77</v>
          </cell>
          <cell r="DG2361">
            <v>97750</v>
          </cell>
        </row>
        <row r="2362">
          <cell r="A2362" t="str">
            <v>None</v>
          </cell>
          <cell r="B2362">
            <v>97750</v>
          </cell>
          <cell r="C2362">
            <v>84309.02</v>
          </cell>
          <cell r="D2362">
            <v>84309.02</v>
          </cell>
          <cell r="CZ2362">
            <v>84310.02</v>
          </cell>
          <cell r="DG2362">
            <v>97750</v>
          </cell>
        </row>
        <row r="2363">
          <cell r="A2363" t="str">
            <v>None</v>
          </cell>
          <cell r="B2363">
            <v>23000</v>
          </cell>
          <cell r="C2363">
            <v>22609.22</v>
          </cell>
          <cell r="D2363">
            <v>22609.22</v>
          </cell>
          <cell r="CZ2363">
            <v>22608.22</v>
          </cell>
          <cell r="DG2363">
            <v>23000</v>
          </cell>
        </row>
        <row r="2364">
          <cell r="A2364" t="str">
            <v>None</v>
          </cell>
          <cell r="B2364">
            <v>28200</v>
          </cell>
          <cell r="C2364">
            <v>29018.65</v>
          </cell>
          <cell r="D2364">
            <v>29018.65</v>
          </cell>
          <cell r="CZ2364">
            <v>29018.65</v>
          </cell>
          <cell r="DG2364">
            <v>28200</v>
          </cell>
        </row>
        <row r="2365">
          <cell r="A2365" t="str">
            <v>None</v>
          </cell>
          <cell r="B2365">
            <v>25000</v>
          </cell>
          <cell r="C2365">
            <v>492.84</v>
          </cell>
          <cell r="D2365">
            <v>3942.75</v>
          </cell>
          <cell r="CZ2365">
            <v>24945</v>
          </cell>
          <cell r="DG2365">
            <v>25000</v>
          </cell>
        </row>
        <row r="2366">
          <cell r="A2366" t="str">
            <v>None</v>
          </cell>
          <cell r="B2366">
            <v>80000</v>
          </cell>
          <cell r="C2366">
            <v>385.16</v>
          </cell>
          <cell r="D2366">
            <v>9887.2800000000007</v>
          </cell>
          <cell r="CZ2366">
            <v>81522</v>
          </cell>
          <cell r="DG2366">
            <v>80000</v>
          </cell>
        </row>
        <row r="2367">
          <cell r="A2367" t="str">
            <v>None</v>
          </cell>
          <cell r="B2367">
            <v>0</v>
          </cell>
          <cell r="C2367">
            <v>0</v>
          </cell>
          <cell r="D2367">
            <v>0</v>
          </cell>
          <cell r="CZ2367">
            <v>0</v>
          </cell>
          <cell r="DG2367">
            <v>0</v>
          </cell>
        </row>
        <row r="2368">
          <cell r="A2368" t="str">
            <v>None</v>
          </cell>
          <cell r="B2368">
            <v>1440000</v>
          </cell>
          <cell r="C2368">
            <v>521174.11</v>
          </cell>
          <cell r="D2368">
            <v>1197737.1600000001</v>
          </cell>
          <cell r="CZ2368">
            <v>1437786.31</v>
          </cell>
          <cell r="DG2368">
            <v>1440000</v>
          </cell>
        </row>
        <row r="2369">
          <cell r="A2369" t="str">
            <v>None</v>
          </cell>
          <cell r="B2369">
            <v>141000</v>
          </cell>
          <cell r="C2369">
            <v>71506.899999999994</v>
          </cell>
          <cell r="D2369">
            <v>44181.43</v>
          </cell>
          <cell r="CZ2369">
            <v>140305.51</v>
          </cell>
          <cell r="DG2369">
            <v>141000</v>
          </cell>
        </row>
        <row r="2370">
          <cell r="A2370" t="str">
            <v>None</v>
          </cell>
          <cell r="B2370">
            <v>51542</v>
          </cell>
          <cell r="C2370">
            <v>2225.41</v>
          </cell>
          <cell r="D2370">
            <v>45419.78</v>
          </cell>
          <cell r="CZ2370">
            <v>43858</v>
          </cell>
          <cell r="DG2370">
            <v>51542</v>
          </cell>
        </row>
        <row r="2371">
          <cell r="A2371" t="str">
            <v>None</v>
          </cell>
          <cell r="B2371">
            <v>40998</v>
          </cell>
          <cell r="C2371">
            <v>16900</v>
          </cell>
          <cell r="D2371">
            <v>16900</v>
          </cell>
          <cell r="CZ2371">
            <v>16900</v>
          </cell>
          <cell r="DG2371">
            <v>40998</v>
          </cell>
        </row>
        <row r="2372">
          <cell r="A2372" t="str">
            <v>None</v>
          </cell>
          <cell r="B2372">
            <v>20000</v>
          </cell>
          <cell r="C2372">
            <v>20449.34</v>
          </cell>
          <cell r="D2372">
            <v>20449.34</v>
          </cell>
          <cell r="CZ2372">
            <v>20446.34</v>
          </cell>
          <cell r="DG2372">
            <v>20000</v>
          </cell>
        </row>
        <row r="2373">
          <cell r="A2373" t="str">
            <v>None</v>
          </cell>
          <cell r="B2373">
            <v>0</v>
          </cell>
          <cell r="C2373">
            <v>0</v>
          </cell>
          <cell r="D2373">
            <v>69494.679999999993</v>
          </cell>
          <cell r="CZ2373">
            <v>0</v>
          </cell>
          <cell r="DG2373">
            <v>0</v>
          </cell>
        </row>
        <row r="2374">
          <cell r="A2374" t="str">
            <v>None</v>
          </cell>
          <cell r="B2374">
            <v>16431</v>
          </cell>
          <cell r="C2374">
            <v>0</v>
          </cell>
          <cell r="D2374">
            <v>0</v>
          </cell>
          <cell r="CZ2374">
            <v>17021</v>
          </cell>
          <cell r="DG2374">
            <v>16431</v>
          </cell>
        </row>
        <row r="2375">
          <cell r="A2375" t="str">
            <v>NIGUP</v>
          </cell>
          <cell r="B2375">
            <v>34779000</v>
          </cell>
          <cell r="C2375">
            <v>5785415.4800000004</v>
          </cell>
          <cell r="D2375">
            <v>6899829.6900000004</v>
          </cell>
          <cell r="CZ2375">
            <v>30629657.280000001</v>
          </cell>
          <cell r="DG2375">
            <v>34779000</v>
          </cell>
        </row>
        <row r="2376">
          <cell r="A2376" t="str">
            <v>None</v>
          </cell>
          <cell r="B2376">
            <v>0</v>
          </cell>
          <cell r="C2376">
            <v>0</v>
          </cell>
          <cell r="D2376">
            <v>0</v>
          </cell>
          <cell r="CZ2376">
            <v>0</v>
          </cell>
          <cell r="DG2376">
            <v>0</v>
          </cell>
        </row>
        <row r="2377">
          <cell r="A2377" t="str">
            <v>None</v>
          </cell>
          <cell r="B2377">
            <v>0</v>
          </cell>
          <cell r="C2377">
            <v>20165.169999999998</v>
          </cell>
          <cell r="D2377">
            <v>20165.169999999998</v>
          </cell>
          <cell r="CZ2377">
            <v>20165.169999999998</v>
          </cell>
          <cell r="DG2377">
            <v>0</v>
          </cell>
        </row>
        <row r="2378">
          <cell r="A2378" t="str">
            <v>None</v>
          </cell>
          <cell r="B2378">
            <v>0</v>
          </cell>
          <cell r="C2378">
            <v>0</v>
          </cell>
          <cell r="D2378">
            <v>0</v>
          </cell>
          <cell r="CZ2378">
            <v>0</v>
          </cell>
          <cell r="DG2378">
            <v>0</v>
          </cell>
        </row>
        <row r="2379">
          <cell r="A2379" t="str">
            <v>None</v>
          </cell>
          <cell r="B2379">
            <v>7500000</v>
          </cell>
          <cell r="C2379">
            <v>379956.64</v>
          </cell>
          <cell r="D2379">
            <v>823471.06</v>
          </cell>
          <cell r="CZ2379">
            <v>6383171.5</v>
          </cell>
          <cell r="DG2379">
            <v>7500000</v>
          </cell>
        </row>
        <row r="2380">
          <cell r="A2380" t="str">
            <v>None</v>
          </cell>
          <cell r="B2380">
            <v>8500000</v>
          </cell>
          <cell r="C2380">
            <v>333887.60000000003</v>
          </cell>
          <cell r="D2380">
            <v>603740.69999999995</v>
          </cell>
          <cell r="CZ2380">
            <v>6524037.0300000003</v>
          </cell>
          <cell r="DG2380">
            <v>8500000</v>
          </cell>
        </row>
        <row r="2381">
          <cell r="A2381" t="str">
            <v>None</v>
          </cell>
          <cell r="B2381">
            <v>0</v>
          </cell>
          <cell r="C2381">
            <v>22487.200000000001</v>
          </cell>
          <cell r="D2381">
            <v>22487.200000000001</v>
          </cell>
          <cell r="CZ2381">
            <v>22485.200000000001</v>
          </cell>
          <cell r="DG2381">
            <v>0</v>
          </cell>
        </row>
        <row r="2382">
          <cell r="A2382" t="str">
            <v>None</v>
          </cell>
          <cell r="B2382">
            <v>0</v>
          </cell>
          <cell r="C2382">
            <v>121037.44</v>
          </cell>
          <cell r="D2382">
            <v>121037.44</v>
          </cell>
          <cell r="CZ2382">
            <v>121046.44</v>
          </cell>
          <cell r="DG2382">
            <v>0</v>
          </cell>
        </row>
        <row r="2383">
          <cell r="A2383" t="str">
            <v>None</v>
          </cell>
          <cell r="B2383">
            <v>0</v>
          </cell>
          <cell r="C2383">
            <v>26269.52</v>
          </cell>
          <cell r="D2383">
            <v>26269.52</v>
          </cell>
          <cell r="CZ2383">
            <v>26272.52</v>
          </cell>
          <cell r="DG2383">
            <v>0</v>
          </cell>
        </row>
        <row r="2384">
          <cell r="A2384" t="str">
            <v>None</v>
          </cell>
          <cell r="B2384">
            <v>0</v>
          </cell>
          <cell r="C2384">
            <v>12853.75</v>
          </cell>
          <cell r="D2384">
            <v>12853.75</v>
          </cell>
          <cell r="CZ2384">
            <v>12850.75</v>
          </cell>
          <cell r="DG2384">
            <v>0</v>
          </cell>
        </row>
        <row r="2385">
          <cell r="A2385" t="str">
            <v>None</v>
          </cell>
          <cell r="B2385">
            <v>0</v>
          </cell>
          <cell r="C2385">
            <v>28176.98</v>
          </cell>
          <cell r="D2385">
            <v>28176.98</v>
          </cell>
          <cell r="CZ2385">
            <v>28176.98</v>
          </cell>
          <cell r="DG2385">
            <v>0</v>
          </cell>
        </row>
        <row r="2386">
          <cell r="A2386" t="str">
            <v>None</v>
          </cell>
          <cell r="B2386">
            <v>0</v>
          </cell>
          <cell r="C2386">
            <v>14454.65</v>
          </cell>
          <cell r="D2386">
            <v>14454.65</v>
          </cell>
          <cell r="CZ2386">
            <v>14455.65</v>
          </cell>
          <cell r="DG2386">
            <v>0</v>
          </cell>
        </row>
        <row r="2387">
          <cell r="A2387" t="str">
            <v>None</v>
          </cell>
          <cell r="B2387">
            <v>0</v>
          </cell>
          <cell r="C2387">
            <v>28178.42</v>
          </cell>
          <cell r="D2387">
            <v>28178.42</v>
          </cell>
          <cell r="CZ2387">
            <v>28179.42</v>
          </cell>
          <cell r="DG2387">
            <v>0</v>
          </cell>
        </row>
        <row r="2388">
          <cell r="A2388" t="str">
            <v>None</v>
          </cell>
          <cell r="B2388">
            <v>0</v>
          </cell>
          <cell r="C2388">
            <v>14379.9</v>
          </cell>
          <cell r="D2388">
            <v>14379.9</v>
          </cell>
          <cell r="CZ2388">
            <v>14379.9</v>
          </cell>
          <cell r="DG2388">
            <v>0</v>
          </cell>
        </row>
        <row r="2389">
          <cell r="A2389" t="str">
            <v>None</v>
          </cell>
          <cell r="B2389">
            <v>0</v>
          </cell>
          <cell r="C2389">
            <v>15874.46</v>
          </cell>
          <cell r="D2389">
            <v>15874.46</v>
          </cell>
          <cell r="CZ2389">
            <v>15873.46</v>
          </cell>
          <cell r="DG2389">
            <v>0</v>
          </cell>
        </row>
        <row r="2390">
          <cell r="A2390" t="str">
            <v>None</v>
          </cell>
          <cell r="B2390">
            <v>0</v>
          </cell>
          <cell r="C2390">
            <v>161979.41</v>
          </cell>
          <cell r="D2390">
            <v>161979.41</v>
          </cell>
          <cell r="CZ2390">
            <v>161980.41</v>
          </cell>
          <cell r="DG2390">
            <v>0</v>
          </cell>
        </row>
        <row r="2391">
          <cell r="A2391" t="str">
            <v>None</v>
          </cell>
          <cell r="B2391">
            <v>48300</v>
          </cell>
          <cell r="C2391">
            <v>0</v>
          </cell>
          <cell r="D2391">
            <v>0</v>
          </cell>
          <cell r="CZ2391">
            <v>46000</v>
          </cell>
          <cell r="DG2391">
            <v>48300</v>
          </cell>
        </row>
        <row r="2392">
          <cell r="A2392" t="str">
            <v>None</v>
          </cell>
          <cell r="B2392">
            <v>16000</v>
          </cell>
          <cell r="C2392">
            <v>15016.05</v>
          </cell>
          <cell r="D2392">
            <v>15016.05</v>
          </cell>
          <cell r="CZ2392">
            <v>15016.05</v>
          </cell>
          <cell r="DG2392">
            <v>16000</v>
          </cell>
        </row>
        <row r="2393">
          <cell r="A2393" t="str">
            <v>None</v>
          </cell>
          <cell r="B2393">
            <v>0</v>
          </cell>
          <cell r="C2393">
            <v>0</v>
          </cell>
          <cell r="D2393">
            <v>0</v>
          </cell>
          <cell r="CZ2393">
            <v>1</v>
          </cell>
          <cell r="DG2393">
            <v>0</v>
          </cell>
        </row>
        <row r="2394">
          <cell r="A2394" t="str">
            <v>None</v>
          </cell>
          <cell r="B2394">
            <v>0</v>
          </cell>
          <cell r="C2394">
            <v>111610.19</v>
          </cell>
          <cell r="D2394">
            <v>111610.19</v>
          </cell>
          <cell r="CZ2394">
            <v>111610.19</v>
          </cell>
          <cell r="DG2394">
            <v>0</v>
          </cell>
        </row>
        <row r="2395">
          <cell r="A2395" t="str">
            <v>None</v>
          </cell>
          <cell r="B2395">
            <v>23000</v>
          </cell>
          <cell r="C2395">
            <v>20197.63</v>
          </cell>
          <cell r="D2395">
            <v>20197.63</v>
          </cell>
          <cell r="CZ2395">
            <v>20197.63</v>
          </cell>
          <cell r="DG2395">
            <v>23000</v>
          </cell>
        </row>
        <row r="2396">
          <cell r="A2396" t="str">
            <v>None</v>
          </cell>
          <cell r="B2396">
            <v>23000</v>
          </cell>
          <cell r="C2396">
            <v>19370</v>
          </cell>
          <cell r="D2396">
            <v>19370</v>
          </cell>
          <cell r="CZ2396">
            <v>19370</v>
          </cell>
          <cell r="DG2396">
            <v>23000</v>
          </cell>
        </row>
        <row r="2397">
          <cell r="A2397" t="str">
            <v>None</v>
          </cell>
          <cell r="B2397">
            <v>49500</v>
          </cell>
          <cell r="C2397">
            <v>0</v>
          </cell>
          <cell r="D2397">
            <v>0</v>
          </cell>
          <cell r="CZ2397">
            <v>0</v>
          </cell>
          <cell r="DG2397">
            <v>49500</v>
          </cell>
        </row>
        <row r="2398">
          <cell r="A2398" t="str">
            <v>None</v>
          </cell>
          <cell r="B2398">
            <v>796700</v>
          </cell>
          <cell r="C2398">
            <v>839247.45</v>
          </cell>
          <cell r="D2398">
            <v>839247.45</v>
          </cell>
          <cell r="CZ2398">
            <v>839253.45</v>
          </cell>
          <cell r="DG2398">
            <v>796700</v>
          </cell>
        </row>
        <row r="2399">
          <cell r="A2399" t="str">
            <v>None</v>
          </cell>
          <cell r="B2399">
            <v>0</v>
          </cell>
          <cell r="C2399">
            <v>0</v>
          </cell>
          <cell r="D2399">
            <v>0</v>
          </cell>
          <cell r="CZ2399">
            <v>0</v>
          </cell>
          <cell r="DG2399">
            <v>0</v>
          </cell>
        </row>
        <row r="2400">
          <cell r="A2400" t="str">
            <v>None</v>
          </cell>
          <cell r="B2400">
            <v>13800</v>
          </cell>
          <cell r="C2400">
            <v>0</v>
          </cell>
          <cell r="D2400">
            <v>4928.0200000000004</v>
          </cell>
          <cell r="CZ2400">
            <v>12000</v>
          </cell>
          <cell r="DG2400">
            <v>13800</v>
          </cell>
        </row>
        <row r="2401">
          <cell r="A2401" t="str">
            <v>HVDC_POLICY</v>
          </cell>
          <cell r="B2401">
            <v>362560.1</v>
          </cell>
          <cell r="C2401">
            <v>329198.60000000003</v>
          </cell>
          <cell r="D2401">
            <v>326460.02</v>
          </cell>
          <cell r="CZ2401">
            <v>326247.90000000002</v>
          </cell>
          <cell r="DG2401">
            <v>362560.1</v>
          </cell>
        </row>
        <row r="2402">
          <cell r="A2402" t="str">
            <v>HVDC_POLICY</v>
          </cell>
          <cell r="B2402">
            <v>1200728</v>
          </cell>
          <cell r="C2402">
            <v>1021658.09</v>
          </cell>
          <cell r="D2402">
            <v>1005868.85</v>
          </cell>
          <cell r="CZ2402">
            <v>1061321.08</v>
          </cell>
          <cell r="DG2402">
            <v>1200728</v>
          </cell>
        </row>
        <row r="2403">
          <cell r="A2403" t="str">
            <v>HVDC_POLICY</v>
          </cell>
          <cell r="B2403">
            <v>0</v>
          </cell>
          <cell r="C2403">
            <v>0</v>
          </cell>
          <cell r="D2403">
            <v>11929</v>
          </cell>
          <cell r="CZ2403">
            <v>2202968</v>
          </cell>
          <cell r="DG2403">
            <v>0</v>
          </cell>
        </row>
        <row r="2404">
          <cell r="A2404" t="str">
            <v>HVDC_POLICY</v>
          </cell>
          <cell r="B2404">
            <v>0</v>
          </cell>
          <cell r="C2404">
            <v>0</v>
          </cell>
          <cell r="D2404">
            <v>5819</v>
          </cell>
          <cell r="CZ2404">
            <v>1109470</v>
          </cell>
          <cell r="DG2404">
            <v>0</v>
          </cell>
        </row>
        <row r="2405">
          <cell r="A2405" t="str">
            <v>None</v>
          </cell>
          <cell r="B2405">
            <v>68200</v>
          </cell>
          <cell r="C2405">
            <v>0</v>
          </cell>
          <cell r="D2405">
            <v>0</v>
          </cell>
          <cell r="CZ2405">
            <v>0</v>
          </cell>
          <cell r="DG2405">
            <v>68200</v>
          </cell>
        </row>
        <row r="2406">
          <cell r="A2406" t="str">
            <v>HVDC_POLICY</v>
          </cell>
          <cell r="B2406">
            <v>1200000</v>
          </cell>
          <cell r="C2406">
            <v>1093331.93</v>
          </cell>
          <cell r="D2406">
            <v>834798.69</v>
          </cell>
          <cell r="CZ2406">
            <v>1181883.69</v>
          </cell>
          <cell r="DG2406">
            <v>1200000</v>
          </cell>
        </row>
        <row r="2407">
          <cell r="A2407" t="str">
            <v>HVDC_POLICY</v>
          </cell>
          <cell r="B2407">
            <v>46411000</v>
          </cell>
          <cell r="C2407">
            <v>242066.63</v>
          </cell>
          <cell r="D2407">
            <v>3677130.36</v>
          </cell>
          <cell r="CZ2407">
            <v>40638222</v>
          </cell>
          <cell r="DG2407">
            <v>46411000</v>
          </cell>
        </row>
        <row r="2408">
          <cell r="A2408" t="str">
            <v>HVDC_POLICY</v>
          </cell>
          <cell r="B2408">
            <v>2424300</v>
          </cell>
          <cell r="C2408">
            <v>1530274.63</v>
          </cell>
          <cell r="D2408">
            <v>1293393.71</v>
          </cell>
          <cell r="CZ2408">
            <v>2424067.4500000002</v>
          </cell>
          <cell r="DG2408">
            <v>2424300</v>
          </cell>
        </row>
        <row r="2409">
          <cell r="A2409" t="str">
            <v>None</v>
          </cell>
          <cell r="B2409">
            <v>89000</v>
          </cell>
          <cell r="C2409">
            <v>115830.69</v>
          </cell>
          <cell r="D2409">
            <v>115830.69</v>
          </cell>
          <cell r="CZ2409">
            <v>115829.69</v>
          </cell>
          <cell r="DG2409">
            <v>89000</v>
          </cell>
        </row>
        <row r="2410">
          <cell r="A2410" t="str">
            <v>None</v>
          </cell>
          <cell r="B2410">
            <v>0</v>
          </cell>
          <cell r="C2410">
            <v>1117.53</v>
          </cell>
          <cell r="D2410">
            <v>1117.53</v>
          </cell>
          <cell r="CZ2410">
            <v>1109.53</v>
          </cell>
          <cell r="DG2410">
            <v>0</v>
          </cell>
        </row>
        <row r="2411">
          <cell r="A2411" t="str">
            <v>None</v>
          </cell>
          <cell r="B2411">
            <v>11532</v>
          </cell>
          <cell r="C2411">
            <v>11233.51</v>
          </cell>
          <cell r="D2411">
            <v>11233.51</v>
          </cell>
          <cell r="CZ2411">
            <v>11227.51</v>
          </cell>
          <cell r="DG2411">
            <v>11532</v>
          </cell>
        </row>
        <row r="2412">
          <cell r="A2412" t="str">
            <v>None</v>
          </cell>
          <cell r="B2412">
            <v>0</v>
          </cell>
          <cell r="C2412">
            <v>2222541.2400000002</v>
          </cell>
          <cell r="D2412">
            <v>2222541.2400000002</v>
          </cell>
          <cell r="CZ2412">
            <v>2222566.2400000002</v>
          </cell>
          <cell r="DG2412">
            <v>0</v>
          </cell>
        </row>
        <row r="2413">
          <cell r="A2413" t="str">
            <v>None</v>
          </cell>
          <cell r="B2413">
            <v>0</v>
          </cell>
          <cell r="C2413">
            <v>162259.82999999999</v>
          </cell>
          <cell r="D2413">
            <v>162259.82999999999</v>
          </cell>
          <cell r="CZ2413">
            <v>162256.82999999999</v>
          </cell>
          <cell r="DG2413">
            <v>0</v>
          </cell>
        </row>
        <row r="2414">
          <cell r="A2414" t="str">
            <v>None</v>
          </cell>
          <cell r="B2414">
            <v>0</v>
          </cell>
          <cell r="C2414">
            <v>107311.95</v>
          </cell>
          <cell r="D2414">
            <v>107311.95</v>
          </cell>
          <cell r="CZ2414">
            <v>107304.95</v>
          </cell>
          <cell r="DG2414">
            <v>0</v>
          </cell>
        </row>
        <row r="2415">
          <cell r="A2415" t="str">
            <v>None</v>
          </cell>
          <cell r="B2415">
            <v>0</v>
          </cell>
          <cell r="C2415">
            <v>0</v>
          </cell>
          <cell r="D2415">
            <v>0</v>
          </cell>
          <cell r="CZ2415">
            <v>0</v>
          </cell>
          <cell r="DG2415">
            <v>0</v>
          </cell>
        </row>
        <row r="2416">
          <cell r="A2416" t="str">
            <v>NIGUP</v>
          </cell>
          <cell r="B2416">
            <v>2869200</v>
          </cell>
          <cell r="C2416">
            <v>2594977.4500000002</v>
          </cell>
          <cell r="D2416">
            <v>2594977.4500000002</v>
          </cell>
          <cell r="CZ2416">
            <v>2595002.4500000002</v>
          </cell>
          <cell r="DG2416">
            <v>2869200</v>
          </cell>
        </row>
        <row r="2417">
          <cell r="A2417" t="str">
            <v>None</v>
          </cell>
          <cell r="B2417">
            <v>0</v>
          </cell>
          <cell r="C2417">
            <v>0</v>
          </cell>
          <cell r="D2417">
            <v>167.91</v>
          </cell>
          <cell r="CZ2417">
            <v>193.31</v>
          </cell>
          <cell r="DG2417">
            <v>0</v>
          </cell>
        </row>
        <row r="2418">
          <cell r="A2418" t="str">
            <v>None</v>
          </cell>
          <cell r="B2418">
            <v>40609</v>
          </cell>
          <cell r="C2418">
            <v>39868.870000000003</v>
          </cell>
          <cell r="D2418">
            <v>39868.870000000003</v>
          </cell>
          <cell r="CZ2418">
            <v>39871.870000000003</v>
          </cell>
          <cell r="DG2418">
            <v>40609</v>
          </cell>
        </row>
        <row r="2419">
          <cell r="A2419" t="str">
            <v>None</v>
          </cell>
          <cell r="B2419">
            <v>20000</v>
          </cell>
          <cell r="C2419">
            <v>0</v>
          </cell>
          <cell r="D2419">
            <v>0</v>
          </cell>
          <cell r="CZ2419">
            <v>19200</v>
          </cell>
          <cell r="DG2419">
            <v>20000</v>
          </cell>
        </row>
        <row r="2420">
          <cell r="A2420" t="str">
            <v>None</v>
          </cell>
          <cell r="B2420">
            <v>8117000</v>
          </cell>
          <cell r="C2420">
            <v>729284.39999999991</v>
          </cell>
          <cell r="D2420">
            <v>559561.35</v>
          </cell>
          <cell r="CZ2420">
            <v>6810125.3499999996</v>
          </cell>
          <cell r="DG2420">
            <v>8117000</v>
          </cell>
        </row>
        <row r="2421">
          <cell r="A2421" t="str">
            <v>None</v>
          </cell>
          <cell r="B2421">
            <v>301091</v>
          </cell>
          <cell r="C2421">
            <v>0</v>
          </cell>
          <cell r="D2421">
            <v>0</v>
          </cell>
          <cell r="CZ2421">
            <v>0</v>
          </cell>
          <cell r="DG2421">
            <v>301091</v>
          </cell>
        </row>
        <row r="2422">
          <cell r="A2422" t="str">
            <v>None</v>
          </cell>
          <cell r="B2422">
            <v>89000</v>
          </cell>
          <cell r="C2422">
            <v>126507.6</v>
          </cell>
          <cell r="D2422">
            <v>126507.6</v>
          </cell>
          <cell r="CZ2422">
            <v>126504.6</v>
          </cell>
          <cell r="DG2422">
            <v>89000</v>
          </cell>
        </row>
        <row r="2423">
          <cell r="A2423" t="str">
            <v>None</v>
          </cell>
          <cell r="B2423">
            <v>0</v>
          </cell>
          <cell r="C2423">
            <v>0</v>
          </cell>
          <cell r="D2423">
            <v>0</v>
          </cell>
          <cell r="CZ2423">
            <v>0</v>
          </cell>
          <cell r="DG2423">
            <v>0</v>
          </cell>
        </row>
        <row r="2424">
          <cell r="A2424" t="str">
            <v>None</v>
          </cell>
          <cell r="B2424">
            <v>0</v>
          </cell>
          <cell r="C2424">
            <v>0</v>
          </cell>
          <cell r="D2424">
            <v>0</v>
          </cell>
          <cell r="CZ2424">
            <v>0</v>
          </cell>
          <cell r="DG2424">
            <v>0</v>
          </cell>
        </row>
        <row r="2425">
          <cell r="A2425" t="str">
            <v>None</v>
          </cell>
          <cell r="B2425">
            <v>23295</v>
          </cell>
          <cell r="C2425">
            <v>23159.98</v>
          </cell>
          <cell r="D2425">
            <v>23159.98</v>
          </cell>
          <cell r="CZ2425">
            <v>23160.98</v>
          </cell>
          <cell r="DG2425">
            <v>23295</v>
          </cell>
        </row>
        <row r="2426">
          <cell r="A2426" t="str">
            <v>NAAN</v>
          </cell>
          <cell r="B2426">
            <v>9189560</v>
          </cell>
          <cell r="C2426">
            <v>8055595.3399999999</v>
          </cell>
          <cell r="D2426">
            <v>8217567.9699999997</v>
          </cell>
          <cell r="CZ2426">
            <v>8105399.9699999997</v>
          </cell>
          <cell r="DG2426">
            <v>9189560</v>
          </cell>
        </row>
        <row r="2427">
          <cell r="A2427" t="str">
            <v>None</v>
          </cell>
          <cell r="B2427">
            <v>124200</v>
          </cell>
          <cell r="C2427">
            <v>90106.36</v>
          </cell>
          <cell r="D2427">
            <v>87868.160000000003</v>
          </cell>
          <cell r="CZ2427">
            <v>113140.16</v>
          </cell>
          <cell r="DG2427">
            <v>124200</v>
          </cell>
        </row>
        <row r="2428">
          <cell r="A2428" t="str">
            <v>None</v>
          </cell>
          <cell r="B2428">
            <v>8999.56</v>
          </cell>
          <cell r="C2428">
            <v>0</v>
          </cell>
          <cell r="D2428">
            <v>0</v>
          </cell>
          <cell r="CZ2428">
            <v>0</v>
          </cell>
          <cell r="DG2428">
            <v>8999.56</v>
          </cell>
        </row>
        <row r="2429">
          <cell r="A2429" t="str">
            <v>None</v>
          </cell>
          <cell r="B2429">
            <v>481850</v>
          </cell>
          <cell r="C2429">
            <v>0</v>
          </cell>
          <cell r="D2429">
            <v>139864.63</v>
          </cell>
          <cell r="CZ2429">
            <v>482879</v>
          </cell>
          <cell r="DG2429">
            <v>481850</v>
          </cell>
        </row>
        <row r="2430">
          <cell r="A2430" t="str">
            <v>None</v>
          </cell>
          <cell r="B2430">
            <v>284900</v>
          </cell>
          <cell r="C2430">
            <v>0</v>
          </cell>
          <cell r="D2430">
            <v>82840.990000000005</v>
          </cell>
          <cell r="CZ2430">
            <v>283430</v>
          </cell>
          <cell r="DG2430">
            <v>284900</v>
          </cell>
        </row>
        <row r="2431">
          <cell r="A2431" t="str">
            <v>None</v>
          </cell>
          <cell r="B2431">
            <v>25000</v>
          </cell>
          <cell r="C2431">
            <v>0</v>
          </cell>
          <cell r="D2431">
            <v>0</v>
          </cell>
          <cell r="CZ2431">
            <v>0</v>
          </cell>
          <cell r="DG2431">
            <v>25000</v>
          </cell>
        </row>
        <row r="2432">
          <cell r="A2432" t="str">
            <v>None</v>
          </cell>
          <cell r="B2432">
            <v>25000</v>
          </cell>
          <cell r="C2432">
            <v>0</v>
          </cell>
          <cell r="D2432">
            <v>0</v>
          </cell>
          <cell r="CZ2432">
            <v>24000</v>
          </cell>
          <cell r="DG2432">
            <v>25000</v>
          </cell>
        </row>
        <row r="2433">
          <cell r="A2433" t="str">
            <v>None</v>
          </cell>
          <cell r="B2433">
            <v>25000</v>
          </cell>
          <cell r="C2433">
            <v>0</v>
          </cell>
          <cell r="D2433">
            <v>30011.64</v>
          </cell>
          <cell r="CZ2433">
            <v>12152</v>
          </cell>
          <cell r="DG2433">
            <v>25000</v>
          </cell>
        </row>
        <row r="2434">
          <cell r="A2434" t="str">
            <v>None</v>
          </cell>
          <cell r="B2434">
            <v>264571</v>
          </cell>
          <cell r="C2434">
            <v>135622.94</v>
          </cell>
          <cell r="D2434">
            <v>125105.77</v>
          </cell>
          <cell r="CZ2434">
            <v>129731.77</v>
          </cell>
          <cell r="DG2434">
            <v>264571</v>
          </cell>
        </row>
        <row r="2435">
          <cell r="A2435" t="str">
            <v>None</v>
          </cell>
          <cell r="B2435">
            <v>18199</v>
          </cell>
          <cell r="C2435">
            <v>16545</v>
          </cell>
          <cell r="D2435">
            <v>16545</v>
          </cell>
          <cell r="CZ2435">
            <v>16545</v>
          </cell>
          <cell r="DG2435">
            <v>18199</v>
          </cell>
        </row>
        <row r="2436">
          <cell r="A2436" t="str">
            <v>None</v>
          </cell>
          <cell r="B2436">
            <v>0</v>
          </cell>
          <cell r="C2436">
            <v>0</v>
          </cell>
          <cell r="D2436">
            <v>0</v>
          </cell>
          <cell r="CZ2436">
            <v>0</v>
          </cell>
          <cell r="DG2436">
            <v>0</v>
          </cell>
        </row>
        <row r="2437">
          <cell r="A2437" t="str">
            <v>None</v>
          </cell>
          <cell r="B2437">
            <v>69842</v>
          </cell>
          <cell r="C2437">
            <v>52526.48</v>
          </cell>
          <cell r="D2437">
            <v>52526.48</v>
          </cell>
          <cell r="CZ2437">
            <v>52526.48</v>
          </cell>
          <cell r="DG2437">
            <v>69842</v>
          </cell>
        </row>
        <row r="2438">
          <cell r="A2438" t="str">
            <v>None</v>
          </cell>
          <cell r="B2438">
            <v>0</v>
          </cell>
          <cell r="C2438">
            <v>0</v>
          </cell>
          <cell r="D2438">
            <v>0</v>
          </cell>
          <cell r="CZ2438">
            <v>0</v>
          </cell>
          <cell r="DG2438">
            <v>0</v>
          </cell>
        </row>
        <row r="2439">
          <cell r="A2439" t="str">
            <v>None</v>
          </cell>
          <cell r="B2439">
            <v>7519</v>
          </cell>
          <cell r="C2439">
            <v>7663.4</v>
          </cell>
          <cell r="D2439">
            <v>7615.37</v>
          </cell>
          <cell r="CZ2439">
            <v>7663.37</v>
          </cell>
          <cell r="DG2439">
            <v>7519</v>
          </cell>
        </row>
        <row r="2440">
          <cell r="A2440" t="str">
            <v>None</v>
          </cell>
          <cell r="B2440">
            <v>8314957</v>
          </cell>
          <cell r="C2440">
            <v>83966.790000000008</v>
          </cell>
          <cell r="D2440">
            <v>98211.16</v>
          </cell>
          <cell r="CZ2440">
            <v>8308673.2400000002</v>
          </cell>
          <cell r="DG2440">
            <v>8314957</v>
          </cell>
        </row>
        <row r="2441">
          <cell r="A2441" t="str">
            <v>None</v>
          </cell>
          <cell r="B2441">
            <v>51542</v>
          </cell>
          <cell r="C2441">
            <v>0</v>
          </cell>
          <cell r="D2441">
            <v>0</v>
          </cell>
          <cell r="CZ2441">
            <v>45000</v>
          </cell>
          <cell r="DG2441">
            <v>51542</v>
          </cell>
        </row>
        <row r="2442">
          <cell r="A2442" t="str">
            <v>None</v>
          </cell>
          <cell r="B2442">
            <v>34239</v>
          </cell>
          <cell r="C2442">
            <v>0</v>
          </cell>
          <cell r="D2442">
            <v>0</v>
          </cell>
          <cell r="CZ2442">
            <v>31000</v>
          </cell>
          <cell r="DG2442">
            <v>34239</v>
          </cell>
        </row>
        <row r="2443">
          <cell r="A2443" t="str">
            <v>None</v>
          </cell>
          <cell r="B2443">
            <v>212000</v>
          </cell>
          <cell r="C2443">
            <v>0</v>
          </cell>
          <cell r="D2443">
            <v>44405.2</v>
          </cell>
          <cell r="CZ2443">
            <v>189045</v>
          </cell>
          <cell r="DG2443">
            <v>212000</v>
          </cell>
        </row>
        <row r="2444">
          <cell r="A2444" t="str">
            <v>None</v>
          </cell>
          <cell r="B2444">
            <v>4261950</v>
          </cell>
          <cell r="C2444">
            <v>0</v>
          </cell>
          <cell r="D2444">
            <v>0</v>
          </cell>
          <cell r="CZ2444">
            <v>0</v>
          </cell>
          <cell r="DG2444">
            <v>4261950</v>
          </cell>
        </row>
        <row r="2445">
          <cell r="A2445" t="str">
            <v>None</v>
          </cell>
          <cell r="B2445">
            <v>0</v>
          </cell>
          <cell r="C2445">
            <v>0</v>
          </cell>
          <cell r="D2445">
            <v>2975</v>
          </cell>
          <cell r="CZ2445">
            <v>0</v>
          </cell>
          <cell r="DG2445">
            <v>0</v>
          </cell>
        </row>
        <row r="2446">
          <cell r="A2446" t="str">
            <v>None</v>
          </cell>
          <cell r="B2446">
            <v>0</v>
          </cell>
          <cell r="C2446">
            <v>0</v>
          </cell>
          <cell r="D2446">
            <v>2974.78</v>
          </cell>
          <cell r="CZ2446">
            <v>0</v>
          </cell>
          <cell r="DG2446">
            <v>0</v>
          </cell>
        </row>
        <row r="2447">
          <cell r="A2447" t="str">
            <v>None</v>
          </cell>
          <cell r="B2447">
            <v>0</v>
          </cell>
          <cell r="C2447">
            <v>0</v>
          </cell>
          <cell r="D2447">
            <v>391603.08</v>
          </cell>
          <cell r="CZ2447">
            <v>1150000</v>
          </cell>
          <cell r="DG2447">
            <v>0</v>
          </cell>
        </row>
        <row r="2448">
          <cell r="A2448" t="str">
            <v>None</v>
          </cell>
          <cell r="B2448">
            <v>0</v>
          </cell>
          <cell r="C2448">
            <v>0</v>
          </cell>
          <cell r="D2448">
            <v>0</v>
          </cell>
          <cell r="CZ2448">
            <v>0</v>
          </cell>
          <cell r="DG2448">
            <v>0</v>
          </cell>
        </row>
        <row r="2449">
          <cell r="A2449" t="str">
            <v>None</v>
          </cell>
          <cell r="B2449">
            <v>0</v>
          </cell>
          <cell r="C2449">
            <v>0</v>
          </cell>
          <cell r="D2449">
            <v>0</v>
          </cell>
          <cell r="CZ2449">
            <v>0</v>
          </cell>
          <cell r="DG2449">
            <v>0</v>
          </cell>
        </row>
        <row r="2450">
          <cell r="A2450" t="str">
            <v>None</v>
          </cell>
          <cell r="B2450">
            <v>0</v>
          </cell>
          <cell r="C2450">
            <v>0</v>
          </cell>
          <cell r="D2450">
            <v>0</v>
          </cell>
          <cell r="CZ2450">
            <v>5</v>
          </cell>
          <cell r="DG2450">
            <v>0</v>
          </cell>
        </row>
        <row r="2451">
          <cell r="A2451" t="str">
            <v>None</v>
          </cell>
          <cell r="B2451">
            <v>0</v>
          </cell>
          <cell r="C2451">
            <v>14011.88</v>
          </cell>
          <cell r="D2451">
            <v>14011.88</v>
          </cell>
          <cell r="CZ2451">
            <v>14009.88</v>
          </cell>
          <cell r="DG2451">
            <v>0</v>
          </cell>
        </row>
        <row r="2452">
          <cell r="A2452" t="str">
            <v>None</v>
          </cell>
          <cell r="B2452">
            <v>31194</v>
          </cell>
          <cell r="C2452">
            <v>28465.119999999999</v>
          </cell>
          <cell r="D2452">
            <v>28465.119999999999</v>
          </cell>
          <cell r="CZ2452">
            <v>28466.12</v>
          </cell>
          <cell r="DG2452">
            <v>31194</v>
          </cell>
        </row>
        <row r="2453">
          <cell r="A2453" t="str">
            <v>None</v>
          </cell>
          <cell r="B2453">
            <v>0</v>
          </cell>
          <cell r="C2453">
            <v>0</v>
          </cell>
          <cell r="D2453">
            <v>0</v>
          </cell>
          <cell r="CZ2453">
            <v>0</v>
          </cell>
          <cell r="DG2453">
            <v>0</v>
          </cell>
        </row>
        <row r="2454">
          <cell r="A2454" t="str">
            <v>None</v>
          </cell>
          <cell r="B2454">
            <v>343620</v>
          </cell>
          <cell r="C2454">
            <v>0</v>
          </cell>
          <cell r="D2454">
            <v>0</v>
          </cell>
          <cell r="CZ2454">
            <v>328000</v>
          </cell>
          <cell r="DG2454">
            <v>343620</v>
          </cell>
        </row>
        <row r="2455">
          <cell r="A2455" t="str">
            <v>None</v>
          </cell>
          <cell r="B2455">
            <v>0</v>
          </cell>
          <cell r="C2455">
            <v>0</v>
          </cell>
          <cell r="D2455">
            <v>0</v>
          </cell>
          <cell r="CZ2455">
            <v>0</v>
          </cell>
          <cell r="DG2455">
            <v>0</v>
          </cell>
        </row>
        <row r="2456">
          <cell r="A2456" t="str">
            <v>None</v>
          </cell>
          <cell r="B2456">
            <v>84321</v>
          </cell>
          <cell r="C2456">
            <v>70765.03</v>
          </cell>
          <cell r="D2456">
            <v>70765.03</v>
          </cell>
          <cell r="CZ2456">
            <v>70769.03</v>
          </cell>
          <cell r="DG2456">
            <v>84321</v>
          </cell>
        </row>
        <row r="2457">
          <cell r="A2457" t="str">
            <v>None</v>
          </cell>
          <cell r="B2457">
            <v>0</v>
          </cell>
          <cell r="C2457">
            <v>55438.71</v>
          </cell>
          <cell r="D2457">
            <v>55438.71</v>
          </cell>
          <cell r="CZ2457">
            <v>55436.71</v>
          </cell>
          <cell r="DG2457">
            <v>0</v>
          </cell>
        </row>
        <row r="2458">
          <cell r="A2458" t="str">
            <v>None</v>
          </cell>
          <cell r="B2458">
            <v>2836000</v>
          </cell>
          <cell r="C2458">
            <v>3492546.69</v>
          </cell>
          <cell r="D2458">
            <v>3469768.96</v>
          </cell>
          <cell r="CZ2458">
            <v>3494474.96</v>
          </cell>
          <cell r="DG2458">
            <v>2836000</v>
          </cell>
        </row>
        <row r="2459">
          <cell r="A2459" t="str">
            <v>None</v>
          </cell>
          <cell r="B2459">
            <v>20000</v>
          </cell>
          <cell r="C2459">
            <v>17859.919999999998</v>
          </cell>
          <cell r="D2459">
            <v>17859.919999999998</v>
          </cell>
          <cell r="CZ2459">
            <v>17858.919999999998</v>
          </cell>
          <cell r="DG2459">
            <v>20000</v>
          </cell>
        </row>
        <row r="2460">
          <cell r="A2460" t="str">
            <v>None</v>
          </cell>
          <cell r="B2460">
            <v>119770</v>
          </cell>
          <cell r="C2460">
            <v>116234.26</v>
          </cell>
          <cell r="D2460">
            <v>116234.26</v>
          </cell>
          <cell r="CZ2460">
            <v>116235.26</v>
          </cell>
          <cell r="DG2460">
            <v>119770</v>
          </cell>
        </row>
        <row r="2461">
          <cell r="A2461" t="str">
            <v>None</v>
          </cell>
          <cell r="B2461">
            <v>0</v>
          </cell>
          <cell r="C2461">
            <v>0</v>
          </cell>
          <cell r="D2461">
            <v>0</v>
          </cell>
          <cell r="CZ2461">
            <v>0</v>
          </cell>
          <cell r="DG2461">
            <v>0</v>
          </cell>
        </row>
        <row r="2462">
          <cell r="A2462" t="str">
            <v>None</v>
          </cell>
          <cell r="B2462">
            <v>0</v>
          </cell>
          <cell r="C2462">
            <v>0</v>
          </cell>
          <cell r="D2462">
            <v>0</v>
          </cell>
          <cell r="CZ2462">
            <v>0</v>
          </cell>
          <cell r="DG2462">
            <v>0</v>
          </cell>
        </row>
        <row r="2463">
          <cell r="A2463" t="str">
            <v>None</v>
          </cell>
          <cell r="B2463">
            <v>80000</v>
          </cell>
          <cell r="C2463">
            <v>0</v>
          </cell>
          <cell r="D2463">
            <v>0</v>
          </cell>
          <cell r="CZ2463">
            <v>0</v>
          </cell>
          <cell r="DG2463">
            <v>80000</v>
          </cell>
        </row>
        <row r="2464">
          <cell r="A2464" t="str">
            <v>None</v>
          </cell>
          <cell r="B2464">
            <v>0</v>
          </cell>
          <cell r="C2464">
            <v>0</v>
          </cell>
          <cell r="D2464">
            <v>0</v>
          </cell>
          <cell r="CZ2464">
            <v>0</v>
          </cell>
          <cell r="DG2464">
            <v>0</v>
          </cell>
        </row>
        <row r="2465">
          <cell r="A2465" t="str">
            <v>None</v>
          </cell>
          <cell r="B2465">
            <v>25000</v>
          </cell>
          <cell r="C2465">
            <v>0</v>
          </cell>
          <cell r="D2465">
            <v>0</v>
          </cell>
          <cell r="CZ2465">
            <v>24000</v>
          </cell>
          <cell r="DG2465">
            <v>25000</v>
          </cell>
        </row>
        <row r="2466">
          <cell r="A2466" t="str">
            <v>None</v>
          </cell>
          <cell r="B2466">
            <v>72538.789999999994</v>
          </cell>
          <cell r="C2466">
            <v>70477.25</v>
          </cell>
          <cell r="D2466">
            <v>70477.25</v>
          </cell>
          <cell r="CZ2466">
            <v>70478.25</v>
          </cell>
          <cell r="DG2466">
            <v>72538.789999999994</v>
          </cell>
        </row>
        <row r="2467">
          <cell r="A2467" t="str">
            <v>None</v>
          </cell>
          <cell r="B2467">
            <v>0</v>
          </cell>
          <cell r="C2467">
            <v>0</v>
          </cell>
          <cell r="D2467">
            <v>32622.240000000002</v>
          </cell>
          <cell r="CZ2467">
            <v>97886</v>
          </cell>
          <cell r="DG2467">
            <v>0</v>
          </cell>
        </row>
        <row r="2468">
          <cell r="A2468" t="str">
            <v>None</v>
          </cell>
          <cell r="B2468">
            <v>57284</v>
          </cell>
          <cell r="C2468">
            <v>15641.29</v>
          </cell>
          <cell r="D2468">
            <v>0</v>
          </cell>
          <cell r="CZ2468">
            <v>54142</v>
          </cell>
          <cell r="DG2468">
            <v>57284</v>
          </cell>
        </row>
        <row r="2469">
          <cell r="A2469" t="str">
            <v>None</v>
          </cell>
          <cell r="B2469">
            <v>0</v>
          </cell>
          <cell r="C2469">
            <v>0</v>
          </cell>
          <cell r="D2469">
            <v>0</v>
          </cell>
          <cell r="CZ2469">
            <v>0</v>
          </cell>
          <cell r="DG2469">
            <v>0</v>
          </cell>
        </row>
        <row r="2470">
          <cell r="A2470" t="str">
            <v>None</v>
          </cell>
          <cell r="B2470">
            <v>0</v>
          </cell>
          <cell r="C2470">
            <v>0</v>
          </cell>
          <cell r="D2470">
            <v>0</v>
          </cell>
          <cell r="CZ2470">
            <v>0</v>
          </cell>
          <cell r="DG2470">
            <v>0</v>
          </cell>
        </row>
        <row r="2471">
          <cell r="A2471" t="str">
            <v>None</v>
          </cell>
          <cell r="B2471">
            <v>0</v>
          </cell>
          <cell r="C2471">
            <v>0</v>
          </cell>
          <cell r="D2471">
            <v>0</v>
          </cell>
          <cell r="CZ2471">
            <v>0</v>
          </cell>
          <cell r="DG2471">
            <v>0</v>
          </cell>
        </row>
        <row r="2472">
          <cell r="A2472" t="str">
            <v>None</v>
          </cell>
          <cell r="B2472">
            <v>1969483</v>
          </cell>
          <cell r="C2472">
            <v>341887.52</v>
          </cell>
          <cell r="D2472">
            <v>371208.44</v>
          </cell>
          <cell r="CZ2472">
            <v>2303903.5099999998</v>
          </cell>
          <cell r="DG2472">
            <v>1969483</v>
          </cell>
        </row>
        <row r="2473">
          <cell r="A2473" t="str">
            <v>None</v>
          </cell>
          <cell r="B2473">
            <v>0</v>
          </cell>
          <cell r="C2473">
            <v>0</v>
          </cell>
          <cell r="D2473">
            <v>0</v>
          </cell>
          <cell r="CZ2473">
            <v>0</v>
          </cell>
          <cell r="DG2473">
            <v>0</v>
          </cell>
        </row>
        <row r="2474">
          <cell r="A2474" t="str">
            <v>None</v>
          </cell>
          <cell r="B2474">
            <v>60000</v>
          </cell>
          <cell r="C2474">
            <v>0</v>
          </cell>
          <cell r="D2474">
            <v>0</v>
          </cell>
          <cell r="CZ2474">
            <v>0</v>
          </cell>
          <cell r="DG2474">
            <v>60000</v>
          </cell>
        </row>
        <row r="2475">
          <cell r="A2475" t="str">
            <v>None</v>
          </cell>
          <cell r="B2475">
            <v>60000</v>
          </cell>
          <cell r="C2475">
            <v>0</v>
          </cell>
          <cell r="D2475">
            <v>0</v>
          </cell>
          <cell r="CZ2475">
            <v>0</v>
          </cell>
          <cell r="DG2475">
            <v>60000</v>
          </cell>
        </row>
        <row r="2476">
          <cell r="A2476" t="str">
            <v>None</v>
          </cell>
          <cell r="B2476">
            <v>60000</v>
          </cell>
          <cell r="C2476">
            <v>0</v>
          </cell>
          <cell r="D2476">
            <v>0</v>
          </cell>
          <cell r="CZ2476">
            <v>0</v>
          </cell>
          <cell r="DG2476">
            <v>60000</v>
          </cell>
        </row>
        <row r="2477">
          <cell r="A2477" t="str">
            <v>None</v>
          </cell>
          <cell r="B2477">
            <v>70000</v>
          </cell>
          <cell r="C2477">
            <v>0</v>
          </cell>
          <cell r="D2477">
            <v>0</v>
          </cell>
          <cell r="CZ2477">
            <v>0</v>
          </cell>
          <cell r="DG2477">
            <v>70000</v>
          </cell>
        </row>
        <row r="2478">
          <cell r="A2478" t="str">
            <v>None</v>
          </cell>
          <cell r="B2478">
            <v>70000</v>
          </cell>
          <cell r="C2478">
            <v>0</v>
          </cell>
          <cell r="D2478">
            <v>0</v>
          </cell>
          <cell r="CZ2478">
            <v>0</v>
          </cell>
          <cell r="DG2478">
            <v>70000</v>
          </cell>
        </row>
        <row r="2479">
          <cell r="A2479" t="str">
            <v>None</v>
          </cell>
          <cell r="B2479">
            <v>57247</v>
          </cell>
          <cell r="C2479">
            <v>76993.36</v>
          </cell>
          <cell r="D2479">
            <v>76993.36</v>
          </cell>
          <cell r="CZ2479">
            <v>76989.36</v>
          </cell>
          <cell r="DG2479">
            <v>57247</v>
          </cell>
        </row>
        <row r="2480">
          <cell r="A2480" t="str">
            <v>None</v>
          </cell>
          <cell r="B2480">
            <v>0</v>
          </cell>
          <cell r="C2480">
            <v>11645.35</v>
          </cell>
          <cell r="D2480">
            <v>11645.35</v>
          </cell>
          <cell r="CZ2480">
            <v>11645.35</v>
          </cell>
          <cell r="DG2480">
            <v>0</v>
          </cell>
        </row>
        <row r="2481">
          <cell r="A2481" t="str">
            <v>None</v>
          </cell>
          <cell r="B2481">
            <v>0</v>
          </cell>
          <cell r="C2481">
            <v>11611.03</v>
          </cell>
          <cell r="D2481">
            <v>11611.03</v>
          </cell>
          <cell r="CZ2481">
            <v>11609.03</v>
          </cell>
          <cell r="DG2481">
            <v>0</v>
          </cell>
        </row>
        <row r="2482">
          <cell r="A2482" t="str">
            <v>None</v>
          </cell>
          <cell r="B2482">
            <v>17000</v>
          </cell>
          <cell r="C2482">
            <v>15563.32</v>
          </cell>
          <cell r="D2482">
            <v>15563.32</v>
          </cell>
          <cell r="CZ2482">
            <v>15561.32</v>
          </cell>
          <cell r="DG2482">
            <v>17000</v>
          </cell>
        </row>
        <row r="2483">
          <cell r="A2483" t="str">
            <v>None</v>
          </cell>
          <cell r="B2483">
            <v>0</v>
          </cell>
          <cell r="C2483">
            <v>98707.83</v>
          </cell>
          <cell r="D2483">
            <v>98707.83</v>
          </cell>
          <cell r="CZ2483">
            <v>98707.83</v>
          </cell>
          <cell r="DG2483">
            <v>0</v>
          </cell>
        </row>
        <row r="2484">
          <cell r="A2484" t="str">
            <v>None</v>
          </cell>
          <cell r="B2484">
            <v>0</v>
          </cell>
          <cell r="C2484">
            <v>0</v>
          </cell>
          <cell r="D2484">
            <v>0</v>
          </cell>
          <cell r="CZ2484">
            <v>0</v>
          </cell>
          <cell r="DG2484">
            <v>0</v>
          </cell>
        </row>
        <row r="2485">
          <cell r="A2485" t="str">
            <v>None</v>
          </cell>
          <cell r="B2485">
            <v>44215</v>
          </cell>
          <cell r="C2485">
            <v>40522.269999999997</v>
          </cell>
          <cell r="D2485">
            <v>40522.269999999997</v>
          </cell>
          <cell r="CZ2485">
            <v>40523.269999999997</v>
          </cell>
          <cell r="DG2485">
            <v>44215</v>
          </cell>
        </row>
        <row r="2486">
          <cell r="A2486" t="str">
            <v>None</v>
          </cell>
          <cell r="B2486">
            <v>0</v>
          </cell>
          <cell r="C2486">
            <v>0</v>
          </cell>
          <cell r="D2486">
            <v>0</v>
          </cell>
          <cell r="CZ2486">
            <v>0</v>
          </cell>
          <cell r="DG2486">
            <v>0</v>
          </cell>
        </row>
        <row r="2487">
          <cell r="A2487" t="str">
            <v>None</v>
          </cell>
          <cell r="B2487">
            <v>139975</v>
          </cell>
          <cell r="C2487">
            <v>116980.71</v>
          </cell>
          <cell r="D2487">
            <v>116980.71</v>
          </cell>
          <cell r="CZ2487">
            <v>116979.71</v>
          </cell>
          <cell r="DG2487">
            <v>139975</v>
          </cell>
        </row>
        <row r="2488">
          <cell r="A2488" t="str">
            <v>None</v>
          </cell>
          <cell r="B2488">
            <v>100000</v>
          </cell>
          <cell r="C2488">
            <v>2724.41</v>
          </cell>
          <cell r="D2488">
            <v>42244.55</v>
          </cell>
          <cell r="CZ2488">
            <v>100942.65</v>
          </cell>
          <cell r="DG2488">
            <v>100000</v>
          </cell>
        </row>
        <row r="2489">
          <cell r="A2489" t="str">
            <v>None</v>
          </cell>
          <cell r="B2489">
            <v>262383</v>
          </cell>
          <cell r="C2489">
            <v>0</v>
          </cell>
          <cell r="D2489">
            <v>0</v>
          </cell>
          <cell r="CZ2489">
            <v>261267</v>
          </cell>
          <cell r="DG2489">
            <v>262383</v>
          </cell>
        </row>
        <row r="2490">
          <cell r="A2490" t="str">
            <v>None</v>
          </cell>
          <cell r="B2490">
            <v>615000</v>
          </cell>
          <cell r="C2490">
            <v>269866.43</v>
          </cell>
          <cell r="D2490">
            <v>387534.36</v>
          </cell>
          <cell r="CZ2490">
            <v>615070.07999999996</v>
          </cell>
          <cell r="DG2490">
            <v>615000</v>
          </cell>
        </row>
        <row r="2491">
          <cell r="A2491" t="str">
            <v>None</v>
          </cell>
          <cell r="B2491">
            <v>0</v>
          </cell>
          <cell r="C2491">
            <v>0</v>
          </cell>
          <cell r="D2491">
            <v>78121.679999999993</v>
          </cell>
          <cell r="CZ2491">
            <v>0</v>
          </cell>
          <cell r="DG2491">
            <v>0</v>
          </cell>
        </row>
        <row r="2492">
          <cell r="A2492" t="str">
            <v>None</v>
          </cell>
          <cell r="B2492">
            <v>0</v>
          </cell>
          <cell r="C2492">
            <v>0</v>
          </cell>
          <cell r="D2492">
            <v>32666.68</v>
          </cell>
          <cell r="CZ2492">
            <v>0</v>
          </cell>
          <cell r="DG2492">
            <v>0</v>
          </cell>
        </row>
        <row r="2493">
          <cell r="A2493" t="str">
            <v>None</v>
          </cell>
          <cell r="B2493">
            <v>0</v>
          </cell>
          <cell r="C2493">
            <v>0</v>
          </cell>
          <cell r="D2493">
            <v>0</v>
          </cell>
          <cell r="CZ2493">
            <v>0</v>
          </cell>
          <cell r="DG2493">
            <v>0</v>
          </cell>
        </row>
        <row r="2494">
          <cell r="A2494" t="str">
            <v>None</v>
          </cell>
          <cell r="B2494">
            <v>0</v>
          </cell>
          <cell r="C2494">
            <v>0</v>
          </cell>
          <cell r="D2494">
            <v>0</v>
          </cell>
          <cell r="CZ2494">
            <v>0</v>
          </cell>
          <cell r="DG2494">
            <v>0</v>
          </cell>
        </row>
        <row r="2495">
          <cell r="A2495" t="str">
            <v>None</v>
          </cell>
          <cell r="B2495">
            <v>6653000</v>
          </cell>
          <cell r="C2495">
            <v>0</v>
          </cell>
          <cell r="D2495">
            <v>0</v>
          </cell>
          <cell r="CZ2495">
            <v>0</v>
          </cell>
          <cell r="DG2495">
            <v>6653000</v>
          </cell>
        </row>
        <row r="2496">
          <cell r="A2496" t="str">
            <v>None</v>
          </cell>
          <cell r="B2496">
            <v>0</v>
          </cell>
          <cell r="C2496">
            <v>0</v>
          </cell>
          <cell r="D2496">
            <v>0</v>
          </cell>
          <cell r="CZ2496">
            <v>0</v>
          </cell>
          <cell r="DG2496">
            <v>0</v>
          </cell>
        </row>
        <row r="2497">
          <cell r="A2497" t="str">
            <v>None</v>
          </cell>
          <cell r="B2497">
            <v>0</v>
          </cell>
          <cell r="C2497">
            <v>0</v>
          </cell>
          <cell r="D2497">
            <v>0</v>
          </cell>
          <cell r="CZ2497">
            <v>0</v>
          </cell>
          <cell r="DG2497">
            <v>0</v>
          </cell>
        </row>
        <row r="2498">
          <cell r="A2498" t="str">
            <v>None</v>
          </cell>
          <cell r="B2498">
            <v>992326</v>
          </cell>
          <cell r="C2498">
            <v>986692.6</v>
          </cell>
          <cell r="D2498">
            <v>986692.6</v>
          </cell>
          <cell r="CZ2498">
            <v>986708.6</v>
          </cell>
          <cell r="DG2498">
            <v>992326</v>
          </cell>
        </row>
        <row r="2499">
          <cell r="A2499" t="str">
            <v>None</v>
          </cell>
          <cell r="B2499">
            <v>76871</v>
          </cell>
          <cell r="C2499">
            <v>61931.27</v>
          </cell>
          <cell r="D2499">
            <v>61931.27</v>
          </cell>
          <cell r="CZ2499">
            <v>61936.27</v>
          </cell>
          <cell r="DG2499">
            <v>76871</v>
          </cell>
        </row>
        <row r="2500">
          <cell r="A2500" t="str">
            <v>None</v>
          </cell>
          <cell r="B2500">
            <v>123400</v>
          </cell>
          <cell r="C2500">
            <v>114585.87</v>
          </cell>
          <cell r="D2500">
            <v>114585.87</v>
          </cell>
          <cell r="CZ2500">
            <v>114590.87</v>
          </cell>
          <cell r="DG2500">
            <v>123400</v>
          </cell>
        </row>
        <row r="2501">
          <cell r="A2501" t="str">
            <v>None</v>
          </cell>
          <cell r="B2501">
            <v>124000</v>
          </cell>
          <cell r="C2501">
            <v>114008.79</v>
          </cell>
          <cell r="D2501">
            <v>114008.79</v>
          </cell>
          <cell r="CZ2501">
            <v>114008.79</v>
          </cell>
          <cell r="DG2501">
            <v>124000</v>
          </cell>
        </row>
        <row r="2502">
          <cell r="A2502" t="str">
            <v>None</v>
          </cell>
          <cell r="B2502">
            <v>456519</v>
          </cell>
          <cell r="C2502">
            <v>619476</v>
          </cell>
          <cell r="D2502">
            <v>619476</v>
          </cell>
          <cell r="CZ2502">
            <v>619481</v>
          </cell>
          <cell r="DG2502">
            <v>456519</v>
          </cell>
        </row>
        <row r="2503">
          <cell r="A2503" t="str">
            <v>None</v>
          </cell>
          <cell r="B2503">
            <v>58900</v>
          </cell>
          <cell r="C2503">
            <v>52694.76</v>
          </cell>
          <cell r="D2503">
            <v>52694.76</v>
          </cell>
          <cell r="CZ2503">
            <v>52695.76</v>
          </cell>
          <cell r="DG2503">
            <v>58900</v>
          </cell>
        </row>
        <row r="2504">
          <cell r="A2504" t="str">
            <v>None</v>
          </cell>
          <cell r="B2504">
            <v>50872</v>
          </cell>
          <cell r="C2504">
            <v>52084.4</v>
          </cell>
          <cell r="D2504">
            <v>52084.4</v>
          </cell>
          <cell r="CZ2504">
            <v>52081.4</v>
          </cell>
          <cell r="DG2504">
            <v>50872</v>
          </cell>
        </row>
        <row r="2505">
          <cell r="A2505" t="str">
            <v>None</v>
          </cell>
          <cell r="B2505">
            <v>80584</v>
          </cell>
          <cell r="C2505">
            <v>59905.62</v>
          </cell>
          <cell r="D2505">
            <v>59905.62</v>
          </cell>
          <cell r="CZ2505">
            <v>59899.62</v>
          </cell>
          <cell r="DG2505">
            <v>80584</v>
          </cell>
        </row>
        <row r="2506">
          <cell r="A2506" t="str">
            <v>None</v>
          </cell>
          <cell r="B2506">
            <v>50686</v>
          </cell>
          <cell r="C2506">
            <v>47074.71</v>
          </cell>
          <cell r="D2506">
            <v>47074.71</v>
          </cell>
          <cell r="CZ2506">
            <v>47077.71</v>
          </cell>
          <cell r="DG2506">
            <v>50686</v>
          </cell>
        </row>
        <row r="2507">
          <cell r="A2507" t="str">
            <v>None</v>
          </cell>
          <cell r="B2507">
            <v>50840</v>
          </cell>
          <cell r="C2507">
            <v>62211.12</v>
          </cell>
          <cell r="D2507">
            <v>62211.12</v>
          </cell>
          <cell r="CZ2507">
            <v>62210.12</v>
          </cell>
          <cell r="DG2507">
            <v>50840</v>
          </cell>
        </row>
        <row r="2508">
          <cell r="A2508" t="str">
            <v>None</v>
          </cell>
          <cell r="B2508">
            <v>50950</v>
          </cell>
          <cell r="C2508">
            <v>50084.61</v>
          </cell>
          <cell r="D2508">
            <v>50084.61</v>
          </cell>
          <cell r="CZ2508">
            <v>50081.61</v>
          </cell>
          <cell r="DG2508">
            <v>50950</v>
          </cell>
        </row>
        <row r="2509">
          <cell r="A2509" t="str">
            <v>None</v>
          </cell>
          <cell r="B2509">
            <v>0</v>
          </cell>
          <cell r="C2509">
            <v>6086.23</v>
          </cell>
          <cell r="D2509">
            <v>6086.23</v>
          </cell>
          <cell r="CZ2509">
            <v>6089.23</v>
          </cell>
          <cell r="DG2509">
            <v>0</v>
          </cell>
        </row>
        <row r="2510">
          <cell r="A2510" t="str">
            <v>None</v>
          </cell>
          <cell r="B2510">
            <v>108157</v>
          </cell>
          <cell r="C2510">
            <v>99510.78</v>
          </cell>
          <cell r="D2510">
            <v>99510.78</v>
          </cell>
          <cell r="CZ2510">
            <v>99512.78</v>
          </cell>
          <cell r="DG2510">
            <v>108157</v>
          </cell>
        </row>
        <row r="2511">
          <cell r="A2511" t="str">
            <v>None</v>
          </cell>
          <cell r="B2511">
            <v>107955</v>
          </cell>
          <cell r="C2511">
            <v>80729.38</v>
          </cell>
          <cell r="D2511">
            <v>80729.38</v>
          </cell>
          <cell r="CZ2511">
            <v>80732.38</v>
          </cell>
          <cell r="DG2511">
            <v>107955</v>
          </cell>
        </row>
        <row r="2512">
          <cell r="A2512" t="str">
            <v>None</v>
          </cell>
          <cell r="B2512">
            <v>50000</v>
          </cell>
          <cell r="C2512">
            <v>77004.7</v>
          </cell>
          <cell r="D2512">
            <v>77004.7</v>
          </cell>
          <cell r="CZ2512">
            <v>77004.7</v>
          </cell>
          <cell r="DG2512">
            <v>50000</v>
          </cell>
        </row>
        <row r="2513">
          <cell r="A2513" t="str">
            <v>None</v>
          </cell>
          <cell r="B2513">
            <v>0</v>
          </cell>
          <cell r="C2513">
            <v>0</v>
          </cell>
          <cell r="D2513">
            <v>0</v>
          </cell>
          <cell r="CZ2513">
            <v>0</v>
          </cell>
          <cell r="DG2513">
            <v>0</v>
          </cell>
        </row>
        <row r="2514">
          <cell r="A2514" t="str">
            <v>None</v>
          </cell>
          <cell r="B2514">
            <v>179822</v>
          </cell>
          <cell r="C2514">
            <v>54330.18</v>
          </cell>
          <cell r="D2514">
            <v>54330.18</v>
          </cell>
          <cell r="CZ2514">
            <v>54334.18</v>
          </cell>
          <cell r="DG2514">
            <v>179822</v>
          </cell>
        </row>
        <row r="2515">
          <cell r="A2515" t="str">
            <v>None</v>
          </cell>
          <cell r="B2515">
            <v>217000</v>
          </cell>
          <cell r="C2515">
            <v>174074.23</v>
          </cell>
          <cell r="D2515">
            <v>174074.23</v>
          </cell>
          <cell r="CZ2515">
            <v>174070.23</v>
          </cell>
          <cell r="DG2515">
            <v>217000</v>
          </cell>
        </row>
        <row r="2516">
          <cell r="A2516" t="str">
            <v>None</v>
          </cell>
          <cell r="B2516">
            <v>0</v>
          </cell>
          <cell r="C2516">
            <v>0</v>
          </cell>
          <cell r="D2516">
            <v>0</v>
          </cell>
          <cell r="CZ2516">
            <v>0</v>
          </cell>
          <cell r="DG2516">
            <v>0</v>
          </cell>
        </row>
        <row r="2517">
          <cell r="A2517" t="str">
            <v>None</v>
          </cell>
          <cell r="B2517">
            <v>210000</v>
          </cell>
          <cell r="C2517">
            <v>180732.16</v>
          </cell>
          <cell r="D2517">
            <v>180732.16</v>
          </cell>
          <cell r="CZ2517">
            <v>180733.16</v>
          </cell>
          <cell r="DG2517">
            <v>210000</v>
          </cell>
        </row>
        <row r="2518">
          <cell r="A2518" t="str">
            <v>None</v>
          </cell>
          <cell r="B2518">
            <v>260000</v>
          </cell>
          <cell r="C2518">
            <v>231997.89</v>
          </cell>
          <cell r="D2518">
            <v>231037</v>
          </cell>
          <cell r="CZ2518">
            <v>232009</v>
          </cell>
          <cell r="DG2518">
            <v>260000</v>
          </cell>
        </row>
        <row r="2519">
          <cell r="A2519" t="str">
            <v>None</v>
          </cell>
          <cell r="B2519">
            <v>150765</v>
          </cell>
          <cell r="C2519">
            <v>0</v>
          </cell>
          <cell r="D2519">
            <v>43643.82</v>
          </cell>
          <cell r="CZ2519">
            <v>113370</v>
          </cell>
          <cell r="DG2519">
            <v>150765</v>
          </cell>
        </row>
        <row r="2520">
          <cell r="A2520" t="str">
            <v>None</v>
          </cell>
          <cell r="B2520">
            <v>34676</v>
          </cell>
          <cell r="C2520">
            <v>63807.94</v>
          </cell>
          <cell r="D2520">
            <v>63807.94</v>
          </cell>
          <cell r="CZ2520">
            <v>63806.94</v>
          </cell>
          <cell r="DG2520">
            <v>34676</v>
          </cell>
        </row>
        <row r="2521">
          <cell r="A2521" t="str">
            <v>None</v>
          </cell>
          <cell r="B2521">
            <v>173765</v>
          </cell>
          <cell r="C2521">
            <v>0</v>
          </cell>
          <cell r="D2521">
            <v>51643.31</v>
          </cell>
          <cell r="CZ2521">
            <v>102557</v>
          </cell>
          <cell r="DG2521">
            <v>173765</v>
          </cell>
        </row>
        <row r="2522">
          <cell r="A2522" t="str">
            <v>None</v>
          </cell>
          <cell r="B2522">
            <v>42360</v>
          </cell>
          <cell r="C2522">
            <v>0</v>
          </cell>
          <cell r="D2522">
            <v>0</v>
          </cell>
          <cell r="CZ2522">
            <v>22000</v>
          </cell>
          <cell r="DG2522">
            <v>42360</v>
          </cell>
        </row>
        <row r="2523">
          <cell r="A2523" t="str">
            <v>None</v>
          </cell>
          <cell r="B2523">
            <v>78679</v>
          </cell>
          <cell r="C2523">
            <v>17095.89</v>
          </cell>
          <cell r="D2523">
            <v>29580.59</v>
          </cell>
          <cell r="CZ2523">
            <v>68707</v>
          </cell>
          <cell r="DG2523">
            <v>78679</v>
          </cell>
        </row>
        <row r="2524">
          <cell r="A2524" t="str">
            <v>None</v>
          </cell>
          <cell r="B2524">
            <v>50608</v>
          </cell>
          <cell r="C2524">
            <v>49300</v>
          </cell>
          <cell r="D2524">
            <v>49300</v>
          </cell>
          <cell r="CZ2524">
            <v>49302</v>
          </cell>
          <cell r="DG2524">
            <v>50608</v>
          </cell>
        </row>
        <row r="2525">
          <cell r="A2525" t="str">
            <v>None</v>
          </cell>
          <cell r="B2525">
            <v>29260.5</v>
          </cell>
          <cell r="C2525">
            <v>28218.240000000002</v>
          </cell>
          <cell r="D2525">
            <v>28218.240000000002</v>
          </cell>
          <cell r="CZ2525">
            <v>28219.24</v>
          </cell>
          <cell r="DG2525">
            <v>29260.5</v>
          </cell>
        </row>
        <row r="2526">
          <cell r="A2526" t="str">
            <v>None</v>
          </cell>
          <cell r="B2526">
            <v>456240</v>
          </cell>
          <cell r="C2526">
            <v>413040.41</v>
          </cell>
          <cell r="D2526">
            <v>516421.6</v>
          </cell>
          <cell r="CZ2526">
            <v>411796.18</v>
          </cell>
          <cell r="DG2526">
            <v>456240</v>
          </cell>
        </row>
        <row r="2527">
          <cell r="A2527" t="str">
            <v>None</v>
          </cell>
          <cell r="B2527">
            <v>226097.09</v>
          </cell>
          <cell r="C2527">
            <v>99746.290000000008</v>
          </cell>
          <cell r="D2527">
            <v>95274.63</v>
          </cell>
          <cell r="CZ2527">
            <v>99743.63</v>
          </cell>
          <cell r="DG2527">
            <v>226097.09</v>
          </cell>
        </row>
        <row r="2528">
          <cell r="A2528" t="str">
            <v>None</v>
          </cell>
          <cell r="B2528">
            <v>7882</v>
          </cell>
          <cell r="C2528">
            <v>4799.6000000000004</v>
          </cell>
          <cell r="D2528">
            <v>4799.6000000000004</v>
          </cell>
          <cell r="CZ2528">
            <v>4799.6000000000004</v>
          </cell>
          <cell r="DG2528">
            <v>7882</v>
          </cell>
        </row>
        <row r="2529">
          <cell r="A2529" t="str">
            <v>None</v>
          </cell>
          <cell r="B2529">
            <v>7882</v>
          </cell>
          <cell r="C2529">
            <v>31886.45</v>
          </cell>
          <cell r="D2529">
            <v>31886.45</v>
          </cell>
          <cell r="CZ2529">
            <v>31887.45</v>
          </cell>
          <cell r="DG2529">
            <v>7882</v>
          </cell>
        </row>
        <row r="2530">
          <cell r="A2530" t="str">
            <v>None</v>
          </cell>
          <cell r="B2530">
            <v>93000</v>
          </cell>
          <cell r="C2530">
            <v>39318.469999999994</v>
          </cell>
          <cell r="D2530">
            <v>483.84</v>
          </cell>
          <cell r="CZ2530">
            <v>68594.84</v>
          </cell>
          <cell r="DG2530">
            <v>93000</v>
          </cell>
        </row>
        <row r="2531">
          <cell r="A2531" t="str">
            <v>None</v>
          </cell>
          <cell r="B2531">
            <v>306258.40000000002</v>
          </cell>
          <cell r="C2531">
            <v>14056.47</v>
          </cell>
          <cell r="D2531">
            <v>39774.559999999998</v>
          </cell>
          <cell r="CZ2531">
            <v>283845</v>
          </cell>
          <cell r="DG2531">
            <v>306258.40000000002</v>
          </cell>
        </row>
        <row r="2532">
          <cell r="A2532" t="str">
            <v>None</v>
          </cell>
          <cell r="B2532">
            <v>26868</v>
          </cell>
          <cell r="C2532">
            <v>0</v>
          </cell>
          <cell r="D2532">
            <v>0</v>
          </cell>
          <cell r="CZ2532">
            <v>26000</v>
          </cell>
          <cell r="DG2532">
            <v>26868</v>
          </cell>
        </row>
        <row r="2533">
          <cell r="A2533" t="str">
            <v>None</v>
          </cell>
          <cell r="B2533">
            <v>120303</v>
          </cell>
          <cell r="C2533">
            <v>0</v>
          </cell>
          <cell r="D2533">
            <v>0</v>
          </cell>
          <cell r="CZ2533">
            <v>110078</v>
          </cell>
          <cell r="DG2533">
            <v>120303</v>
          </cell>
        </row>
        <row r="2534">
          <cell r="A2534" t="str">
            <v>None</v>
          </cell>
          <cell r="B2534">
            <v>156394</v>
          </cell>
          <cell r="C2534">
            <v>0</v>
          </cell>
          <cell r="D2534">
            <v>0</v>
          </cell>
          <cell r="CZ2534">
            <v>143101</v>
          </cell>
          <cell r="DG2534">
            <v>156394</v>
          </cell>
        </row>
        <row r="2535">
          <cell r="A2535" t="str">
            <v>None</v>
          </cell>
          <cell r="B2535">
            <v>0</v>
          </cell>
          <cell r="C2535">
            <v>0</v>
          </cell>
          <cell r="D2535">
            <v>0</v>
          </cell>
          <cell r="CZ2535">
            <v>0</v>
          </cell>
          <cell r="DG2535">
            <v>0</v>
          </cell>
        </row>
        <row r="2536">
          <cell r="A2536" t="str">
            <v>None</v>
          </cell>
          <cell r="B2536">
            <v>59304</v>
          </cell>
          <cell r="C2536">
            <v>24097.84</v>
          </cell>
          <cell r="D2536">
            <v>24097.84</v>
          </cell>
          <cell r="CZ2536">
            <v>24094.84</v>
          </cell>
          <cell r="DG2536">
            <v>59304</v>
          </cell>
        </row>
        <row r="2537">
          <cell r="A2537" t="str">
            <v>None</v>
          </cell>
          <cell r="B2537">
            <v>155000</v>
          </cell>
          <cell r="C2537">
            <v>153264.69</v>
          </cell>
          <cell r="D2537">
            <v>153264.69</v>
          </cell>
          <cell r="CZ2537">
            <v>153261.69</v>
          </cell>
          <cell r="DG2537">
            <v>155000</v>
          </cell>
        </row>
        <row r="2538">
          <cell r="A2538" t="str">
            <v>None</v>
          </cell>
          <cell r="B2538">
            <v>0</v>
          </cell>
          <cell r="C2538">
            <v>0</v>
          </cell>
          <cell r="D2538">
            <v>0</v>
          </cell>
          <cell r="CZ2538">
            <v>0</v>
          </cell>
          <cell r="DG2538">
            <v>0</v>
          </cell>
        </row>
        <row r="2539">
          <cell r="A2539" t="str">
            <v>None</v>
          </cell>
          <cell r="B2539">
            <v>25000</v>
          </cell>
          <cell r="C2539">
            <v>0</v>
          </cell>
          <cell r="D2539">
            <v>0</v>
          </cell>
          <cell r="CZ2539">
            <v>24000</v>
          </cell>
          <cell r="DG2539">
            <v>25000</v>
          </cell>
        </row>
        <row r="2540">
          <cell r="A2540" t="str">
            <v>None</v>
          </cell>
          <cell r="B2540">
            <v>175000</v>
          </cell>
          <cell r="C2540">
            <v>0</v>
          </cell>
          <cell r="D2540">
            <v>0</v>
          </cell>
          <cell r="CZ2540">
            <v>173154</v>
          </cell>
          <cell r="DG2540">
            <v>175000</v>
          </cell>
        </row>
        <row r="2541">
          <cell r="A2541" t="str">
            <v>None</v>
          </cell>
          <cell r="B2541">
            <v>160000</v>
          </cell>
          <cell r="C2541">
            <v>0</v>
          </cell>
          <cell r="D2541">
            <v>0</v>
          </cell>
          <cell r="CZ2541">
            <v>153000</v>
          </cell>
          <cell r="DG2541">
            <v>160000</v>
          </cell>
        </row>
        <row r="2542">
          <cell r="A2542" t="str">
            <v>None</v>
          </cell>
          <cell r="B2542">
            <v>61292</v>
          </cell>
          <cell r="C2542">
            <v>47153.31</v>
          </cell>
          <cell r="D2542">
            <v>47153.31</v>
          </cell>
          <cell r="CZ2542">
            <v>47149.31</v>
          </cell>
          <cell r="DG2542">
            <v>61292</v>
          </cell>
        </row>
        <row r="2543">
          <cell r="A2543" t="str">
            <v>None</v>
          </cell>
          <cell r="B2543">
            <v>20000</v>
          </cell>
          <cell r="C2543">
            <v>18424.21</v>
          </cell>
          <cell r="D2543">
            <v>18424.21</v>
          </cell>
          <cell r="CZ2543">
            <v>18424.21</v>
          </cell>
          <cell r="DG2543">
            <v>20000</v>
          </cell>
        </row>
        <row r="2544">
          <cell r="A2544" t="str">
            <v>None</v>
          </cell>
          <cell r="B2544">
            <v>200000</v>
          </cell>
          <cell r="C2544">
            <v>0</v>
          </cell>
          <cell r="D2544">
            <v>0</v>
          </cell>
          <cell r="CZ2544">
            <v>200000</v>
          </cell>
          <cell r="DG2544">
            <v>200000</v>
          </cell>
        </row>
        <row r="2545">
          <cell r="A2545" t="str">
            <v>None</v>
          </cell>
          <cell r="B2545">
            <v>0</v>
          </cell>
          <cell r="C2545">
            <v>0</v>
          </cell>
          <cell r="D2545">
            <v>0</v>
          </cell>
          <cell r="CZ2545">
            <v>0</v>
          </cell>
          <cell r="DG2545">
            <v>0</v>
          </cell>
        </row>
        <row r="2546">
          <cell r="A2546" t="str">
            <v>None</v>
          </cell>
          <cell r="B2546">
            <v>18500</v>
          </cell>
          <cell r="C2546">
            <v>18000</v>
          </cell>
          <cell r="D2546">
            <v>18000</v>
          </cell>
          <cell r="CZ2546">
            <v>18000</v>
          </cell>
          <cell r="DG2546">
            <v>18500</v>
          </cell>
        </row>
        <row r="2547">
          <cell r="A2547" t="str">
            <v>None</v>
          </cell>
          <cell r="B2547">
            <v>0</v>
          </cell>
          <cell r="C2547">
            <v>0</v>
          </cell>
          <cell r="D2547">
            <v>0</v>
          </cell>
          <cell r="CZ2547">
            <v>0</v>
          </cell>
          <cell r="DG2547">
            <v>0</v>
          </cell>
        </row>
        <row r="2548">
          <cell r="A2548" t="str">
            <v>None</v>
          </cell>
          <cell r="B2548">
            <v>22075</v>
          </cell>
          <cell r="C2548">
            <v>95.78</v>
          </cell>
          <cell r="D2548">
            <v>95.78</v>
          </cell>
          <cell r="CZ2548">
            <v>102.78</v>
          </cell>
          <cell r="DG2548">
            <v>22075</v>
          </cell>
        </row>
        <row r="2549">
          <cell r="A2549" t="str">
            <v>None</v>
          </cell>
          <cell r="B2549">
            <v>12789.3</v>
          </cell>
          <cell r="C2549">
            <v>0</v>
          </cell>
          <cell r="D2549">
            <v>0</v>
          </cell>
          <cell r="CZ2549">
            <v>0</v>
          </cell>
          <cell r="DG2549">
            <v>12789.3</v>
          </cell>
        </row>
        <row r="2550">
          <cell r="A2550" t="str">
            <v>None</v>
          </cell>
          <cell r="B2550">
            <v>0</v>
          </cell>
          <cell r="C2550">
            <v>0</v>
          </cell>
          <cell r="D2550">
            <v>0</v>
          </cell>
          <cell r="CZ2550">
            <v>0</v>
          </cell>
          <cell r="DG2550">
            <v>0</v>
          </cell>
        </row>
        <row r="2551">
          <cell r="A2551" t="str">
            <v>None</v>
          </cell>
          <cell r="B2551">
            <v>71241</v>
          </cell>
          <cell r="C2551">
            <v>60305.41</v>
          </cell>
          <cell r="D2551">
            <v>60305.41</v>
          </cell>
          <cell r="CZ2551">
            <v>60314.41</v>
          </cell>
          <cell r="DG2551">
            <v>71241</v>
          </cell>
        </row>
        <row r="2552">
          <cell r="A2552" t="str">
            <v>None</v>
          </cell>
          <cell r="B2552">
            <v>0</v>
          </cell>
          <cell r="C2552">
            <v>0</v>
          </cell>
          <cell r="D2552">
            <v>0</v>
          </cell>
          <cell r="CZ2552">
            <v>0</v>
          </cell>
          <cell r="DG2552">
            <v>0</v>
          </cell>
        </row>
        <row r="2553">
          <cell r="A2553" t="str">
            <v>None</v>
          </cell>
          <cell r="B2553">
            <v>0</v>
          </cell>
          <cell r="C2553">
            <v>0</v>
          </cell>
          <cell r="D2553">
            <v>0</v>
          </cell>
          <cell r="CZ2553">
            <v>0</v>
          </cell>
          <cell r="DG2553">
            <v>0</v>
          </cell>
        </row>
        <row r="2554">
          <cell r="A2554" t="str">
            <v>None</v>
          </cell>
          <cell r="B2554">
            <v>644937</v>
          </cell>
          <cell r="C2554">
            <v>446929.21</v>
          </cell>
          <cell r="D2554">
            <v>446929.21</v>
          </cell>
          <cell r="CZ2554">
            <v>446938.21</v>
          </cell>
          <cell r="DG2554">
            <v>644937</v>
          </cell>
        </row>
        <row r="2555">
          <cell r="A2555" t="str">
            <v>None</v>
          </cell>
          <cell r="B2555">
            <v>798067</v>
          </cell>
          <cell r="C2555">
            <v>464890.1</v>
          </cell>
          <cell r="D2555">
            <v>464890.1</v>
          </cell>
          <cell r="CZ2555">
            <v>464889.1</v>
          </cell>
          <cell r="DG2555">
            <v>798067</v>
          </cell>
        </row>
        <row r="2556">
          <cell r="A2556" t="str">
            <v>None</v>
          </cell>
          <cell r="B2556">
            <v>1180724</v>
          </cell>
          <cell r="C2556">
            <v>1028873.76</v>
          </cell>
          <cell r="D2556">
            <v>1028873.76</v>
          </cell>
          <cell r="CZ2556">
            <v>1028879.76</v>
          </cell>
          <cell r="DG2556">
            <v>1180724</v>
          </cell>
        </row>
        <row r="2557">
          <cell r="A2557" t="str">
            <v>None</v>
          </cell>
          <cell r="B2557">
            <v>256149</v>
          </cell>
          <cell r="C2557">
            <v>0</v>
          </cell>
          <cell r="D2557">
            <v>0</v>
          </cell>
          <cell r="CZ2557">
            <v>0</v>
          </cell>
          <cell r="DG2557">
            <v>256149</v>
          </cell>
        </row>
        <row r="2558">
          <cell r="A2558" t="str">
            <v>None</v>
          </cell>
          <cell r="B2558">
            <v>352721</v>
          </cell>
          <cell r="C2558">
            <v>0</v>
          </cell>
          <cell r="D2558">
            <v>0</v>
          </cell>
          <cell r="CZ2558">
            <v>0</v>
          </cell>
          <cell r="DG2558">
            <v>352721</v>
          </cell>
        </row>
        <row r="2559">
          <cell r="A2559" t="str">
            <v>None</v>
          </cell>
          <cell r="B2559">
            <v>234225</v>
          </cell>
          <cell r="C2559">
            <v>0</v>
          </cell>
          <cell r="D2559">
            <v>0</v>
          </cell>
          <cell r="CZ2559">
            <v>0</v>
          </cell>
          <cell r="DG2559">
            <v>234225</v>
          </cell>
        </row>
        <row r="2560">
          <cell r="A2560" t="str">
            <v>None</v>
          </cell>
          <cell r="B2560">
            <v>0</v>
          </cell>
          <cell r="C2560">
            <v>0</v>
          </cell>
          <cell r="D2560">
            <v>0</v>
          </cell>
          <cell r="CZ2560">
            <v>0</v>
          </cell>
          <cell r="DG2560">
            <v>0</v>
          </cell>
        </row>
        <row r="2561">
          <cell r="A2561" t="str">
            <v>None</v>
          </cell>
          <cell r="B2561">
            <v>89642</v>
          </cell>
          <cell r="C2561">
            <v>88328.23</v>
          </cell>
          <cell r="D2561">
            <v>88328.23</v>
          </cell>
          <cell r="CZ2561">
            <v>88330.23</v>
          </cell>
          <cell r="DG2561">
            <v>89642</v>
          </cell>
        </row>
        <row r="2562">
          <cell r="A2562" t="str">
            <v>None</v>
          </cell>
          <cell r="B2562">
            <v>33920</v>
          </cell>
          <cell r="C2562">
            <v>19523.650000000001</v>
          </cell>
          <cell r="D2562">
            <v>19523.650000000001</v>
          </cell>
          <cell r="CZ2562">
            <v>19526.650000000001</v>
          </cell>
          <cell r="DG2562">
            <v>33920</v>
          </cell>
        </row>
        <row r="2563">
          <cell r="A2563" t="str">
            <v>None</v>
          </cell>
          <cell r="B2563">
            <v>0</v>
          </cell>
          <cell r="C2563">
            <v>0</v>
          </cell>
          <cell r="D2563">
            <v>0</v>
          </cell>
          <cell r="CZ2563">
            <v>0</v>
          </cell>
          <cell r="DG2563">
            <v>0</v>
          </cell>
        </row>
        <row r="2564">
          <cell r="A2564" t="str">
            <v>None</v>
          </cell>
          <cell r="B2564">
            <v>21318</v>
          </cell>
          <cell r="C2564">
            <v>17298.810000000001</v>
          </cell>
          <cell r="D2564">
            <v>17298.810000000001</v>
          </cell>
          <cell r="CZ2564">
            <v>17302.810000000001</v>
          </cell>
          <cell r="DG2564">
            <v>21318</v>
          </cell>
        </row>
        <row r="2565">
          <cell r="A2565" t="str">
            <v>None</v>
          </cell>
          <cell r="B2565">
            <v>982275</v>
          </cell>
          <cell r="C2565">
            <v>765501.02</v>
          </cell>
          <cell r="D2565">
            <v>765501.02</v>
          </cell>
          <cell r="CZ2565">
            <v>765502.02</v>
          </cell>
          <cell r="DG2565">
            <v>982275</v>
          </cell>
        </row>
        <row r="2566">
          <cell r="A2566" t="str">
            <v>None</v>
          </cell>
          <cell r="B2566">
            <v>435388.1</v>
          </cell>
          <cell r="C2566">
            <v>388785.02</v>
          </cell>
          <cell r="D2566">
            <v>251235.84</v>
          </cell>
          <cell r="CZ2566">
            <v>436079.84</v>
          </cell>
          <cell r="DG2566">
            <v>435388.1</v>
          </cell>
        </row>
        <row r="2567">
          <cell r="A2567" t="str">
            <v>None</v>
          </cell>
          <cell r="B2567">
            <v>200000.1</v>
          </cell>
          <cell r="C2567">
            <v>129926.43</v>
          </cell>
          <cell r="D2567">
            <v>129926.43</v>
          </cell>
          <cell r="CZ2567">
            <v>129928.43</v>
          </cell>
          <cell r="DG2567">
            <v>200000.1</v>
          </cell>
        </row>
        <row r="2568">
          <cell r="A2568" t="str">
            <v>None</v>
          </cell>
          <cell r="B2568">
            <v>250000.1</v>
          </cell>
          <cell r="C2568">
            <v>225546.74</v>
          </cell>
          <cell r="D2568">
            <v>225546.74</v>
          </cell>
          <cell r="CZ2568">
            <v>225551.74</v>
          </cell>
          <cell r="DG2568">
            <v>250000.1</v>
          </cell>
        </row>
        <row r="2569">
          <cell r="A2569" t="str">
            <v>None</v>
          </cell>
          <cell r="B2569">
            <v>625117.1</v>
          </cell>
          <cell r="C2569">
            <v>581195.67000000004</v>
          </cell>
          <cell r="D2569">
            <v>406175.95</v>
          </cell>
          <cell r="CZ2569">
            <v>605010.71</v>
          </cell>
          <cell r="DG2569">
            <v>625117.1</v>
          </cell>
        </row>
        <row r="2570">
          <cell r="A2570" t="str">
            <v>None</v>
          </cell>
          <cell r="B2570">
            <v>2180407.1</v>
          </cell>
          <cell r="C2570">
            <v>1986129</v>
          </cell>
          <cell r="D2570">
            <v>1700445.38</v>
          </cell>
          <cell r="CZ2570">
            <v>1939605.38</v>
          </cell>
          <cell r="DG2570">
            <v>2180407.1</v>
          </cell>
        </row>
        <row r="2571">
          <cell r="A2571" t="str">
            <v>None</v>
          </cell>
          <cell r="B2571">
            <v>50000</v>
          </cell>
          <cell r="C2571">
            <v>47839.37</v>
          </cell>
          <cell r="D2571">
            <v>47839.37</v>
          </cell>
          <cell r="CZ2571">
            <v>47840.37</v>
          </cell>
          <cell r="DG2571">
            <v>50000</v>
          </cell>
        </row>
        <row r="2572">
          <cell r="A2572" t="str">
            <v>None</v>
          </cell>
          <cell r="B2572">
            <v>173162</v>
          </cell>
          <cell r="C2572">
            <v>170192.94</v>
          </cell>
          <cell r="D2572">
            <v>170192.94</v>
          </cell>
          <cell r="CZ2572">
            <v>170186.94</v>
          </cell>
          <cell r="DG2572">
            <v>173162</v>
          </cell>
        </row>
        <row r="2573">
          <cell r="A2573" t="str">
            <v>None</v>
          </cell>
          <cell r="B2573">
            <v>27083</v>
          </cell>
          <cell r="C2573">
            <v>20548.419999999998</v>
          </cell>
          <cell r="D2573">
            <v>20548.419999999998</v>
          </cell>
          <cell r="CZ2573">
            <v>20549.419999999998</v>
          </cell>
          <cell r="DG2573">
            <v>27083</v>
          </cell>
        </row>
        <row r="2574">
          <cell r="A2574" t="str">
            <v>None</v>
          </cell>
          <cell r="B2574">
            <v>73837</v>
          </cell>
          <cell r="C2574">
            <v>58702.630000000005</v>
          </cell>
          <cell r="D2574">
            <v>29304.22</v>
          </cell>
          <cell r="CZ2574">
            <v>61048.22</v>
          </cell>
          <cell r="DG2574">
            <v>73837</v>
          </cell>
        </row>
        <row r="2575">
          <cell r="A2575" t="str">
            <v>None</v>
          </cell>
          <cell r="B2575">
            <v>705692</v>
          </cell>
          <cell r="C2575">
            <v>279889.28999999998</v>
          </cell>
          <cell r="D2575">
            <v>381395.5</v>
          </cell>
          <cell r="CZ2575">
            <v>535608.86</v>
          </cell>
          <cell r="DG2575">
            <v>705692</v>
          </cell>
        </row>
        <row r="2576">
          <cell r="A2576" t="str">
            <v>None</v>
          </cell>
          <cell r="B2576">
            <v>0</v>
          </cell>
          <cell r="C2576">
            <v>0</v>
          </cell>
          <cell r="D2576">
            <v>10836.2</v>
          </cell>
          <cell r="CZ2576">
            <v>140000</v>
          </cell>
          <cell r="DG2576">
            <v>0</v>
          </cell>
        </row>
        <row r="2577">
          <cell r="A2577" t="str">
            <v>None</v>
          </cell>
          <cell r="B2577">
            <v>97813</v>
          </cell>
          <cell r="C2577">
            <v>97986.18</v>
          </cell>
          <cell r="D2577">
            <v>40337.879999999997</v>
          </cell>
          <cell r="CZ2577">
            <v>100336.88</v>
          </cell>
          <cell r="DG2577">
            <v>97813</v>
          </cell>
        </row>
        <row r="2578">
          <cell r="A2578" t="str">
            <v>None</v>
          </cell>
          <cell r="B2578">
            <v>187050</v>
          </cell>
          <cell r="C2578">
            <v>175111.92</v>
          </cell>
          <cell r="D2578">
            <v>166899.20000000001</v>
          </cell>
          <cell r="CZ2578">
            <v>175111.2</v>
          </cell>
          <cell r="DG2578">
            <v>187050</v>
          </cell>
        </row>
        <row r="2579">
          <cell r="A2579" t="str">
            <v>None</v>
          </cell>
          <cell r="B2579">
            <v>0</v>
          </cell>
          <cell r="C2579">
            <v>0</v>
          </cell>
          <cell r="D2579">
            <v>0</v>
          </cell>
          <cell r="CZ2579">
            <v>0</v>
          </cell>
          <cell r="DG2579">
            <v>0</v>
          </cell>
        </row>
        <row r="2580">
          <cell r="A2580" t="str">
            <v>None</v>
          </cell>
          <cell r="B2580">
            <v>0</v>
          </cell>
          <cell r="C2580">
            <v>0</v>
          </cell>
          <cell r="D2580">
            <v>0</v>
          </cell>
          <cell r="CZ2580">
            <v>0</v>
          </cell>
          <cell r="DG2580">
            <v>0</v>
          </cell>
        </row>
        <row r="2581">
          <cell r="A2581" t="str">
            <v>None</v>
          </cell>
          <cell r="B2581">
            <v>13980</v>
          </cell>
          <cell r="C2581">
            <v>13530.53</v>
          </cell>
          <cell r="D2581">
            <v>13530.53</v>
          </cell>
          <cell r="CZ2581">
            <v>13530.53</v>
          </cell>
          <cell r="DG2581">
            <v>13980</v>
          </cell>
        </row>
        <row r="2582">
          <cell r="A2582" t="str">
            <v>None</v>
          </cell>
          <cell r="B2582">
            <v>189845</v>
          </cell>
          <cell r="C2582">
            <v>120686.17</v>
          </cell>
          <cell r="D2582">
            <v>120686.17</v>
          </cell>
          <cell r="CZ2582">
            <v>120692.17</v>
          </cell>
          <cell r="DG2582">
            <v>189845</v>
          </cell>
        </row>
        <row r="2583">
          <cell r="A2583" t="str">
            <v>None</v>
          </cell>
          <cell r="B2583">
            <v>24328</v>
          </cell>
          <cell r="C2583">
            <v>13614.99</v>
          </cell>
          <cell r="D2583">
            <v>13614.99</v>
          </cell>
          <cell r="CZ2583">
            <v>13614.99</v>
          </cell>
          <cell r="DG2583">
            <v>24328</v>
          </cell>
        </row>
        <row r="2584">
          <cell r="A2584" t="str">
            <v>None</v>
          </cell>
          <cell r="B2584">
            <v>52864.29</v>
          </cell>
          <cell r="C2584">
            <v>36050.71</v>
          </cell>
          <cell r="D2584">
            <v>36050.71</v>
          </cell>
          <cell r="CZ2584">
            <v>36051.71</v>
          </cell>
          <cell r="DG2584">
            <v>52864.29</v>
          </cell>
        </row>
        <row r="2585">
          <cell r="A2585" t="str">
            <v>None</v>
          </cell>
          <cell r="B2585">
            <v>4765000</v>
          </cell>
          <cell r="C2585">
            <v>896030.83000000007</v>
          </cell>
          <cell r="D2585">
            <v>1321094.9100000001</v>
          </cell>
          <cell r="CZ2585">
            <v>7833027.79</v>
          </cell>
          <cell r="DG2585">
            <v>4765000</v>
          </cell>
        </row>
        <row r="2586">
          <cell r="A2586" t="str">
            <v>None</v>
          </cell>
          <cell r="B2586">
            <v>0</v>
          </cell>
          <cell r="C2586">
            <v>0</v>
          </cell>
          <cell r="D2586">
            <v>0</v>
          </cell>
          <cell r="CZ2586">
            <v>0</v>
          </cell>
          <cell r="DG2586">
            <v>0</v>
          </cell>
        </row>
        <row r="2587">
          <cell r="A2587" t="str">
            <v>None</v>
          </cell>
          <cell r="B2587">
            <v>8617</v>
          </cell>
          <cell r="C2587">
            <v>6981.31</v>
          </cell>
          <cell r="D2587">
            <v>6981.31</v>
          </cell>
          <cell r="CZ2587">
            <v>6981.31</v>
          </cell>
          <cell r="DG2587">
            <v>8617</v>
          </cell>
        </row>
        <row r="2588">
          <cell r="A2588" t="str">
            <v>None</v>
          </cell>
          <cell r="B2588">
            <v>0</v>
          </cell>
          <cell r="C2588">
            <v>0</v>
          </cell>
          <cell r="D2588">
            <v>101604</v>
          </cell>
          <cell r="CZ2588">
            <v>615809</v>
          </cell>
          <cell r="DG2588">
            <v>0</v>
          </cell>
        </row>
        <row r="2589">
          <cell r="A2589" t="str">
            <v>None</v>
          </cell>
          <cell r="B2589">
            <v>0</v>
          </cell>
          <cell r="C2589">
            <v>0</v>
          </cell>
          <cell r="D2589">
            <v>53338</v>
          </cell>
          <cell r="CZ2589">
            <v>494772</v>
          </cell>
          <cell r="DG2589">
            <v>0</v>
          </cell>
        </row>
        <row r="2590">
          <cell r="A2590" t="str">
            <v>None</v>
          </cell>
          <cell r="B2590">
            <v>0</v>
          </cell>
          <cell r="C2590">
            <v>0</v>
          </cell>
          <cell r="D2590">
            <v>78999</v>
          </cell>
          <cell r="CZ2590">
            <v>239670</v>
          </cell>
          <cell r="DG2590">
            <v>0</v>
          </cell>
        </row>
        <row r="2591">
          <cell r="A2591" t="str">
            <v>None</v>
          </cell>
          <cell r="B2591">
            <v>65135</v>
          </cell>
          <cell r="C2591">
            <v>18133.310000000001</v>
          </cell>
          <cell r="D2591">
            <v>0</v>
          </cell>
          <cell r="CZ2591">
            <v>92411</v>
          </cell>
          <cell r="DG2591">
            <v>65135</v>
          </cell>
        </row>
        <row r="2592">
          <cell r="A2592" t="str">
            <v>None</v>
          </cell>
          <cell r="B2592">
            <v>0</v>
          </cell>
          <cell r="C2592">
            <v>0</v>
          </cell>
          <cell r="D2592">
            <v>88084</v>
          </cell>
          <cell r="CZ2592">
            <v>533887</v>
          </cell>
          <cell r="DG2592">
            <v>0</v>
          </cell>
        </row>
        <row r="2593">
          <cell r="A2593" t="str">
            <v>None</v>
          </cell>
          <cell r="B2593">
            <v>0</v>
          </cell>
          <cell r="C2593">
            <v>0</v>
          </cell>
          <cell r="D2593">
            <v>91152</v>
          </cell>
          <cell r="CZ2593">
            <v>0</v>
          </cell>
          <cell r="DG2593">
            <v>0</v>
          </cell>
        </row>
        <row r="2594">
          <cell r="A2594" t="str">
            <v>None</v>
          </cell>
          <cell r="B2594">
            <v>5987</v>
          </cell>
          <cell r="C2594">
            <v>0</v>
          </cell>
          <cell r="D2594">
            <v>0</v>
          </cell>
          <cell r="CZ2594">
            <v>0</v>
          </cell>
          <cell r="DG2594">
            <v>5987</v>
          </cell>
        </row>
        <row r="2595">
          <cell r="A2595" t="str">
            <v>None</v>
          </cell>
          <cell r="B2595">
            <v>68582</v>
          </cell>
          <cell r="C2595">
            <v>1262.5999999999999</v>
          </cell>
          <cell r="D2595">
            <v>0</v>
          </cell>
          <cell r="CZ2595">
            <v>65923</v>
          </cell>
          <cell r="DG2595">
            <v>68582</v>
          </cell>
        </row>
        <row r="2596">
          <cell r="A2596" t="str">
            <v>None</v>
          </cell>
          <cell r="B2596">
            <v>15860336</v>
          </cell>
          <cell r="C2596">
            <v>15228035.300000001</v>
          </cell>
          <cell r="D2596">
            <v>15228035.300000001</v>
          </cell>
          <cell r="CZ2596">
            <v>15228072.300000001</v>
          </cell>
          <cell r="DG2596">
            <v>15860336</v>
          </cell>
        </row>
        <row r="2597">
          <cell r="A2597" t="str">
            <v>None</v>
          </cell>
          <cell r="B2597">
            <v>0</v>
          </cell>
          <cell r="C2597">
            <v>0</v>
          </cell>
          <cell r="D2597">
            <v>0</v>
          </cell>
          <cell r="CZ2597">
            <v>0</v>
          </cell>
          <cell r="DG2597">
            <v>0</v>
          </cell>
        </row>
        <row r="2598">
          <cell r="A2598" t="str">
            <v>None</v>
          </cell>
          <cell r="B2598">
            <v>0</v>
          </cell>
          <cell r="C2598">
            <v>39828.03</v>
          </cell>
          <cell r="D2598">
            <v>39828.03</v>
          </cell>
          <cell r="CZ2598">
            <v>39824.03</v>
          </cell>
          <cell r="DG2598">
            <v>0</v>
          </cell>
        </row>
        <row r="2599">
          <cell r="A2599" t="str">
            <v>None</v>
          </cell>
          <cell r="B2599">
            <v>0</v>
          </cell>
          <cell r="C2599">
            <v>1014972.73</v>
          </cell>
          <cell r="D2599">
            <v>1014972.73</v>
          </cell>
          <cell r="CZ2599">
            <v>1014978.73</v>
          </cell>
          <cell r="DG2599">
            <v>0</v>
          </cell>
        </row>
        <row r="2600">
          <cell r="A2600" t="str">
            <v>None</v>
          </cell>
          <cell r="B2600">
            <v>22775</v>
          </cell>
          <cell r="C2600">
            <v>21230</v>
          </cell>
          <cell r="D2600">
            <v>21230</v>
          </cell>
          <cell r="CZ2600">
            <v>21230</v>
          </cell>
          <cell r="DG2600">
            <v>22775</v>
          </cell>
        </row>
        <row r="2601">
          <cell r="A2601" t="str">
            <v>None</v>
          </cell>
          <cell r="B2601">
            <v>33000</v>
          </cell>
          <cell r="C2601">
            <v>0</v>
          </cell>
          <cell r="D2601">
            <v>0</v>
          </cell>
          <cell r="CZ2601">
            <v>34278</v>
          </cell>
          <cell r="DG2601">
            <v>33000</v>
          </cell>
        </row>
        <row r="2602">
          <cell r="A2602" t="str">
            <v>None</v>
          </cell>
          <cell r="B2602">
            <v>33000</v>
          </cell>
          <cell r="C2602">
            <v>0</v>
          </cell>
          <cell r="D2602">
            <v>0</v>
          </cell>
          <cell r="CZ2602">
            <v>34729</v>
          </cell>
          <cell r="DG2602">
            <v>33000</v>
          </cell>
        </row>
        <row r="2603">
          <cell r="A2603" t="str">
            <v>None</v>
          </cell>
          <cell r="B2603">
            <v>1340268</v>
          </cell>
          <cell r="C2603">
            <v>1053131.3600000001</v>
          </cell>
          <cell r="D2603">
            <v>1063352.1200000001</v>
          </cell>
          <cell r="CZ2603">
            <v>1053156.1200000001</v>
          </cell>
          <cell r="DG2603">
            <v>1340268</v>
          </cell>
        </row>
        <row r="2604">
          <cell r="A2604" t="str">
            <v>None</v>
          </cell>
          <cell r="B2604">
            <v>39100</v>
          </cell>
          <cell r="C2604">
            <v>29648.89</v>
          </cell>
          <cell r="D2604">
            <v>29648.89</v>
          </cell>
          <cell r="CZ2604">
            <v>29649.89</v>
          </cell>
          <cell r="DG2604">
            <v>39100</v>
          </cell>
        </row>
        <row r="2605">
          <cell r="A2605" t="str">
            <v>None</v>
          </cell>
          <cell r="B2605">
            <v>80000</v>
          </cell>
          <cell r="C2605">
            <v>71636.639999999999</v>
          </cell>
          <cell r="D2605">
            <v>71636.639999999999</v>
          </cell>
          <cell r="CZ2605">
            <v>71635.64</v>
          </cell>
          <cell r="DG2605">
            <v>80000</v>
          </cell>
        </row>
        <row r="2606">
          <cell r="A2606" t="str">
            <v>None</v>
          </cell>
          <cell r="B2606">
            <v>68000</v>
          </cell>
          <cell r="C2606">
            <v>0</v>
          </cell>
          <cell r="D2606">
            <v>0</v>
          </cell>
          <cell r="CZ2606">
            <v>65347</v>
          </cell>
          <cell r="DG2606">
            <v>68000</v>
          </cell>
        </row>
        <row r="2607">
          <cell r="A2607" t="str">
            <v>None</v>
          </cell>
          <cell r="B2607">
            <v>13800</v>
          </cell>
          <cell r="C2607">
            <v>0</v>
          </cell>
          <cell r="D2607">
            <v>0</v>
          </cell>
          <cell r="CZ2607">
            <v>12400</v>
          </cell>
          <cell r="DG2607">
            <v>13800</v>
          </cell>
        </row>
        <row r="2608">
          <cell r="A2608" t="str">
            <v>None</v>
          </cell>
          <cell r="B2608">
            <v>0</v>
          </cell>
          <cell r="C2608">
            <v>0</v>
          </cell>
          <cell r="D2608">
            <v>0</v>
          </cell>
          <cell r="CZ2608">
            <v>0</v>
          </cell>
          <cell r="DG2608">
            <v>0</v>
          </cell>
        </row>
        <row r="2609">
          <cell r="A2609" t="str">
            <v>None</v>
          </cell>
          <cell r="B2609">
            <v>0</v>
          </cell>
          <cell r="C2609">
            <v>0</v>
          </cell>
          <cell r="D2609">
            <v>0</v>
          </cell>
          <cell r="CZ2609">
            <v>0</v>
          </cell>
          <cell r="DG2609">
            <v>0</v>
          </cell>
        </row>
        <row r="2610">
          <cell r="A2610" t="str">
            <v>None</v>
          </cell>
          <cell r="B2610">
            <v>16300</v>
          </cell>
          <cell r="C2610">
            <v>14290.53</v>
          </cell>
          <cell r="D2610">
            <v>14290.53</v>
          </cell>
          <cell r="CZ2610">
            <v>14290.53</v>
          </cell>
          <cell r="DG2610">
            <v>16300</v>
          </cell>
        </row>
        <row r="2611">
          <cell r="A2611" t="str">
            <v>None</v>
          </cell>
          <cell r="B2611">
            <v>0</v>
          </cell>
          <cell r="C2611">
            <v>31444.33</v>
          </cell>
          <cell r="D2611">
            <v>30663.25</v>
          </cell>
          <cell r="CZ2611">
            <v>31248.25</v>
          </cell>
          <cell r="DG2611">
            <v>0</v>
          </cell>
        </row>
        <row r="2612">
          <cell r="A2612" t="str">
            <v>None</v>
          </cell>
          <cell r="B2612">
            <v>82500</v>
          </cell>
          <cell r="C2612">
            <v>69698.650000000009</v>
          </cell>
          <cell r="D2612">
            <v>69314.070000000007</v>
          </cell>
          <cell r="CZ2612">
            <v>69708.070000000007</v>
          </cell>
          <cell r="DG2612">
            <v>82500</v>
          </cell>
        </row>
        <row r="2613">
          <cell r="A2613" t="str">
            <v>None</v>
          </cell>
          <cell r="B2613">
            <v>82500</v>
          </cell>
          <cell r="C2613">
            <v>77811.44</v>
          </cell>
          <cell r="D2613">
            <v>77811.44</v>
          </cell>
          <cell r="CZ2613">
            <v>78079.44</v>
          </cell>
          <cell r="DG2613">
            <v>82500</v>
          </cell>
        </row>
        <row r="2614">
          <cell r="A2614" t="str">
            <v>None</v>
          </cell>
          <cell r="B2614">
            <v>82500</v>
          </cell>
          <cell r="C2614">
            <v>69558.83</v>
          </cell>
          <cell r="D2614">
            <v>69558.83</v>
          </cell>
          <cell r="CZ2614">
            <v>69560.83</v>
          </cell>
          <cell r="DG2614">
            <v>82500</v>
          </cell>
        </row>
        <row r="2615">
          <cell r="A2615" t="str">
            <v>None</v>
          </cell>
          <cell r="B2615">
            <v>82500</v>
          </cell>
          <cell r="C2615">
            <v>69457.09</v>
          </cell>
          <cell r="D2615">
            <v>69457.09</v>
          </cell>
          <cell r="CZ2615">
            <v>69463.09</v>
          </cell>
          <cell r="DG2615">
            <v>82500</v>
          </cell>
        </row>
        <row r="2616">
          <cell r="A2616" t="str">
            <v>None</v>
          </cell>
          <cell r="B2616">
            <v>65550</v>
          </cell>
          <cell r="C2616">
            <v>47809.919999999998</v>
          </cell>
          <cell r="D2616">
            <v>47809.919999999998</v>
          </cell>
          <cell r="CZ2616">
            <v>47807.92</v>
          </cell>
          <cell r="DG2616">
            <v>65550</v>
          </cell>
        </row>
        <row r="2617">
          <cell r="A2617" t="str">
            <v>None</v>
          </cell>
          <cell r="B2617">
            <v>50950</v>
          </cell>
          <cell r="C2617">
            <v>50385.66</v>
          </cell>
          <cell r="D2617">
            <v>50385.66</v>
          </cell>
          <cell r="CZ2617">
            <v>50381.66</v>
          </cell>
          <cell r="DG2617">
            <v>50950</v>
          </cell>
        </row>
        <row r="2618">
          <cell r="A2618" t="str">
            <v>None</v>
          </cell>
          <cell r="B2618">
            <v>396750</v>
          </cell>
          <cell r="C2618">
            <v>191061.96</v>
          </cell>
          <cell r="D2618">
            <v>59328.62</v>
          </cell>
          <cell r="CZ2618">
            <v>385202</v>
          </cell>
          <cell r="DG2618">
            <v>396750</v>
          </cell>
        </row>
        <row r="2619">
          <cell r="A2619" t="str">
            <v>None</v>
          </cell>
          <cell r="B2619">
            <v>550000</v>
          </cell>
          <cell r="C2619">
            <v>456959.27</v>
          </cell>
          <cell r="D2619">
            <v>456959.27</v>
          </cell>
          <cell r="CZ2619">
            <v>456961.27</v>
          </cell>
          <cell r="DG2619">
            <v>550000</v>
          </cell>
        </row>
        <row r="2620">
          <cell r="A2620" t="str">
            <v>None</v>
          </cell>
          <cell r="B2620">
            <v>27000</v>
          </cell>
          <cell r="C2620">
            <v>20821.11</v>
          </cell>
          <cell r="D2620">
            <v>20821.11</v>
          </cell>
          <cell r="CZ2620">
            <v>20822.11</v>
          </cell>
          <cell r="DG2620">
            <v>27000</v>
          </cell>
        </row>
        <row r="2621">
          <cell r="A2621" t="str">
            <v>None</v>
          </cell>
          <cell r="B2621">
            <v>625000</v>
          </cell>
          <cell r="C2621">
            <v>266464.17</v>
          </cell>
          <cell r="D2621">
            <v>445297.73</v>
          </cell>
          <cell r="CZ2621">
            <v>537703.21</v>
          </cell>
          <cell r="DG2621">
            <v>625000</v>
          </cell>
        </row>
        <row r="2622">
          <cell r="A2622" t="str">
            <v>None</v>
          </cell>
          <cell r="B2622">
            <v>0</v>
          </cell>
          <cell r="C2622">
            <v>0</v>
          </cell>
          <cell r="D2622">
            <v>5032</v>
          </cell>
          <cell r="CZ2622">
            <v>0</v>
          </cell>
          <cell r="DG2622">
            <v>0</v>
          </cell>
        </row>
        <row r="2623">
          <cell r="A2623" t="str">
            <v>None</v>
          </cell>
          <cell r="B2623">
            <v>16000</v>
          </cell>
          <cell r="C2623">
            <v>13186.3</v>
          </cell>
          <cell r="D2623">
            <v>13186.3</v>
          </cell>
          <cell r="CZ2623">
            <v>13187.3</v>
          </cell>
          <cell r="DG2623">
            <v>16000</v>
          </cell>
        </row>
        <row r="2624">
          <cell r="A2624" t="str">
            <v>None</v>
          </cell>
          <cell r="B2624">
            <v>0</v>
          </cell>
          <cell r="C2624">
            <v>0</v>
          </cell>
          <cell r="D2624">
            <v>0</v>
          </cell>
          <cell r="CZ2624">
            <v>0</v>
          </cell>
          <cell r="DG2624">
            <v>0</v>
          </cell>
        </row>
        <row r="2625">
          <cell r="A2625" t="str">
            <v>None</v>
          </cell>
          <cell r="B2625">
            <v>2200253</v>
          </cell>
          <cell r="C2625">
            <v>2113436.71</v>
          </cell>
          <cell r="D2625">
            <v>2113436.71</v>
          </cell>
          <cell r="CZ2625">
            <v>2113433.71</v>
          </cell>
          <cell r="DG2625">
            <v>2200253</v>
          </cell>
        </row>
        <row r="2626">
          <cell r="A2626" t="str">
            <v>None</v>
          </cell>
          <cell r="B2626">
            <v>619095.02</v>
          </cell>
          <cell r="C2626">
            <v>259584.45</v>
          </cell>
          <cell r="D2626">
            <v>259584.45</v>
          </cell>
          <cell r="CZ2626">
            <v>259589.45</v>
          </cell>
          <cell r="DG2626">
            <v>619095.02</v>
          </cell>
        </row>
        <row r="2627">
          <cell r="A2627" t="str">
            <v>None</v>
          </cell>
          <cell r="B2627">
            <v>777801</v>
          </cell>
          <cell r="C2627">
            <v>694218.72</v>
          </cell>
          <cell r="D2627">
            <v>694218.72</v>
          </cell>
          <cell r="CZ2627">
            <v>694226.72</v>
          </cell>
          <cell r="DG2627">
            <v>777801</v>
          </cell>
        </row>
        <row r="2628">
          <cell r="A2628" t="str">
            <v>None</v>
          </cell>
          <cell r="B2628">
            <v>900000</v>
          </cell>
          <cell r="C2628">
            <v>0</v>
          </cell>
          <cell r="D2628">
            <v>0</v>
          </cell>
          <cell r="CZ2628">
            <v>0</v>
          </cell>
          <cell r="DG2628">
            <v>900000</v>
          </cell>
        </row>
        <row r="2629">
          <cell r="A2629" t="str">
            <v>None</v>
          </cell>
          <cell r="B2629">
            <v>0</v>
          </cell>
          <cell r="C2629">
            <v>0</v>
          </cell>
          <cell r="D2629">
            <v>0</v>
          </cell>
          <cell r="CZ2629">
            <v>0</v>
          </cell>
          <cell r="DG2629">
            <v>0</v>
          </cell>
        </row>
        <row r="2630">
          <cell r="A2630" t="str">
            <v>None</v>
          </cell>
          <cell r="B2630">
            <v>0</v>
          </cell>
          <cell r="C2630">
            <v>0</v>
          </cell>
          <cell r="D2630">
            <v>0</v>
          </cell>
          <cell r="CZ2630">
            <v>0</v>
          </cell>
          <cell r="DG2630">
            <v>0</v>
          </cell>
        </row>
        <row r="2631">
          <cell r="A2631" t="str">
            <v>None</v>
          </cell>
          <cell r="B2631">
            <v>0</v>
          </cell>
          <cell r="C2631">
            <v>0</v>
          </cell>
          <cell r="D2631">
            <v>0</v>
          </cell>
          <cell r="CZ2631">
            <v>0</v>
          </cell>
          <cell r="DG2631">
            <v>0</v>
          </cell>
        </row>
        <row r="2632">
          <cell r="A2632" t="str">
            <v>None</v>
          </cell>
          <cell r="B2632">
            <v>100000</v>
          </cell>
          <cell r="C2632">
            <v>0</v>
          </cell>
          <cell r="D2632">
            <v>0</v>
          </cell>
          <cell r="CZ2632">
            <v>0</v>
          </cell>
          <cell r="DG2632">
            <v>100000</v>
          </cell>
        </row>
        <row r="2633">
          <cell r="A2633" t="str">
            <v>None</v>
          </cell>
          <cell r="B2633">
            <v>150000</v>
          </cell>
          <cell r="C2633">
            <v>0</v>
          </cell>
          <cell r="D2633">
            <v>0</v>
          </cell>
          <cell r="CZ2633">
            <v>0</v>
          </cell>
          <cell r="DG2633">
            <v>150000</v>
          </cell>
        </row>
        <row r="2634">
          <cell r="A2634" t="str">
            <v>None</v>
          </cell>
          <cell r="B2634">
            <v>100000</v>
          </cell>
          <cell r="C2634">
            <v>0</v>
          </cell>
          <cell r="D2634">
            <v>0</v>
          </cell>
          <cell r="CZ2634">
            <v>0</v>
          </cell>
          <cell r="DG2634">
            <v>100000</v>
          </cell>
        </row>
        <row r="2635">
          <cell r="A2635" t="str">
            <v>None</v>
          </cell>
          <cell r="B2635">
            <v>0</v>
          </cell>
          <cell r="C2635">
            <v>0</v>
          </cell>
          <cell r="D2635">
            <v>0</v>
          </cell>
          <cell r="CZ2635">
            <v>0</v>
          </cell>
          <cell r="DG2635">
            <v>0</v>
          </cell>
        </row>
        <row r="2636">
          <cell r="A2636" t="str">
            <v>None</v>
          </cell>
          <cell r="B2636">
            <v>0</v>
          </cell>
          <cell r="C2636">
            <v>0</v>
          </cell>
          <cell r="D2636">
            <v>0</v>
          </cell>
          <cell r="CZ2636">
            <v>0</v>
          </cell>
          <cell r="DG2636">
            <v>0</v>
          </cell>
        </row>
        <row r="2637">
          <cell r="A2637" t="str">
            <v>None</v>
          </cell>
          <cell r="B2637">
            <v>0</v>
          </cell>
          <cell r="C2637">
            <v>0</v>
          </cell>
          <cell r="D2637">
            <v>0</v>
          </cell>
          <cell r="CZ2637">
            <v>0</v>
          </cell>
          <cell r="DG2637">
            <v>0</v>
          </cell>
        </row>
        <row r="2638">
          <cell r="A2638" t="str">
            <v>None</v>
          </cell>
          <cell r="B2638">
            <v>0</v>
          </cell>
          <cell r="C2638">
            <v>0</v>
          </cell>
          <cell r="D2638">
            <v>0</v>
          </cell>
          <cell r="CZ2638">
            <v>0</v>
          </cell>
          <cell r="DG2638">
            <v>0</v>
          </cell>
        </row>
        <row r="2639">
          <cell r="A2639" t="str">
            <v>None</v>
          </cell>
          <cell r="B2639">
            <v>1826484.5</v>
          </cell>
          <cell r="C2639">
            <v>1423407.77</v>
          </cell>
          <cell r="D2639">
            <v>1432693.74</v>
          </cell>
          <cell r="CZ2639">
            <v>1423421.74</v>
          </cell>
          <cell r="DG2639">
            <v>1826484.5</v>
          </cell>
        </row>
        <row r="2640">
          <cell r="A2640" t="str">
            <v>None</v>
          </cell>
          <cell r="B2640">
            <v>0</v>
          </cell>
          <cell r="C2640">
            <v>0</v>
          </cell>
          <cell r="D2640">
            <v>0</v>
          </cell>
          <cell r="CZ2640">
            <v>0</v>
          </cell>
          <cell r="DG2640">
            <v>0</v>
          </cell>
        </row>
        <row r="2641">
          <cell r="A2641" t="str">
            <v>None</v>
          </cell>
          <cell r="B2641">
            <v>0</v>
          </cell>
          <cell r="C2641">
            <v>0</v>
          </cell>
          <cell r="D2641">
            <v>0</v>
          </cell>
          <cell r="CZ2641">
            <v>0</v>
          </cell>
          <cell r="DG2641">
            <v>0</v>
          </cell>
        </row>
        <row r="2642">
          <cell r="A2642" t="str">
            <v>None</v>
          </cell>
          <cell r="B2642">
            <v>0</v>
          </cell>
          <cell r="C2642">
            <v>0</v>
          </cell>
          <cell r="D2642">
            <v>0</v>
          </cell>
          <cell r="CZ2642">
            <v>0</v>
          </cell>
          <cell r="DG2642">
            <v>0</v>
          </cell>
        </row>
        <row r="2643">
          <cell r="A2643" t="str">
            <v>None</v>
          </cell>
          <cell r="B2643">
            <v>0</v>
          </cell>
          <cell r="C2643">
            <v>0</v>
          </cell>
          <cell r="D2643">
            <v>0</v>
          </cell>
          <cell r="CZ2643">
            <v>0</v>
          </cell>
          <cell r="DG2643">
            <v>0</v>
          </cell>
        </row>
        <row r="2644">
          <cell r="A2644" t="str">
            <v>None</v>
          </cell>
          <cell r="B2644">
            <v>289097</v>
          </cell>
          <cell r="C2644">
            <v>215339.3</v>
          </cell>
          <cell r="D2644">
            <v>215339.3</v>
          </cell>
          <cell r="CZ2644">
            <v>215343.3</v>
          </cell>
          <cell r="DG2644">
            <v>289097</v>
          </cell>
        </row>
        <row r="2645">
          <cell r="A2645" t="str">
            <v>None</v>
          </cell>
          <cell r="B2645">
            <v>0</v>
          </cell>
          <cell r="C2645">
            <v>0</v>
          </cell>
          <cell r="D2645">
            <v>0</v>
          </cell>
          <cell r="CZ2645">
            <v>0</v>
          </cell>
          <cell r="DG2645">
            <v>0</v>
          </cell>
        </row>
        <row r="2646">
          <cell r="A2646" t="str">
            <v>None</v>
          </cell>
          <cell r="B2646">
            <v>0</v>
          </cell>
          <cell r="C2646">
            <v>0</v>
          </cell>
          <cell r="D2646">
            <v>0</v>
          </cell>
          <cell r="CZ2646">
            <v>0</v>
          </cell>
          <cell r="DG2646">
            <v>0</v>
          </cell>
        </row>
        <row r="2647">
          <cell r="A2647" t="str">
            <v>None</v>
          </cell>
          <cell r="B2647">
            <v>822884</v>
          </cell>
          <cell r="C2647">
            <v>803237.37</v>
          </cell>
          <cell r="D2647">
            <v>803237.37</v>
          </cell>
          <cell r="CZ2647">
            <v>803249.37</v>
          </cell>
          <cell r="DG2647">
            <v>822884</v>
          </cell>
        </row>
        <row r="2648">
          <cell r="A2648" t="str">
            <v>None</v>
          </cell>
          <cell r="B2648">
            <v>0</v>
          </cell>
          <cell r="C2648">
            <v>0</v>
          </cell>
          <cell r="D2648">
            <v>0</v>
          </cell>
          <cell r="CZ2648">
            <v>0</v>
          </cell>
          <cell r="DG2648">
            <v>0</v>
          </cell>
        </row>
        <row r="2649">
          <cell r="A2649" t="str">
            <v>None</v>
          </cell>
          <cell r="B2649">
            <v>0</v>
          </cell>
          <cell r="C2649">
            <v>150994.92000000001</v>
          </cell>
          <cell r="D2649">
            <v>150994.92000000001</v>
          </cell>
          <cell r="CZ2649">
            <v>150994.92000000001</v>
          </cell>
          <cell r="DG2649">
            <v>0</v>
          </cell>
        </row>
        <row r="2650">
          <cell r="A2650" t="str">
            <v>None</v>
          </cell>
          <cell r="B2650">
            <v>0</v>
          </cell>
          <cell r="C2650">
            <v>150998.20000000001</v>
          </cell>
          <cell r="D2650">
            <v>150998.20000000001</v>
          </cell>
          <cell r="CZ2650">
            <v>150996.20000000001</v>
          </cell>
          <cell r="DG2650">
            <v>0</v>
          </cell>
        </row>
        <row r="2651">
          <cell r="A2651" t="str">
            <v>None</v>
          </cell>
          <cell r="B2651">
            <v>0</v>
          </cell>
          <cell r="C2651">
            <v>0</v>
          </cell>
          <cell r="D2651">
            <v>0</v>
          </cell>
          <cell r="CZ2651">
            <v>0</v>
          </cell>
          <cell r="DG2651">
            <v>0</v>
          </cell>
        </row>
        <row r="2652">
          <cell r="A2652" t="str">
            <v>None</v>
          </cell>
          <cell r="B2652">
            <v>0</v>
          </cell>
          <cell r="C2652">
            <v>0</v>
          </cell>
          <cell r="D2652">
            <v>0</v>
          </cell>
          <cell r="CZ2652">
            <v>0</v>
          </cell>
          <cell r="DG2652">
            <v>0</v>
          </cell>
        </row>
        <row r="2653">
          <cell r="A2653" t="str">
            <v>None</v>
          </cell>
          <cell r="B2653">
            <v>0</v>
          </cell>
          <cell r="C2653">
            <v>0</v>
          </cell>
          <cell r="D2653">
            <v>0</v>
          </cell>
          <cell r="CZ2653">
            <v>0</v>
          </cell>
          <cell r="DG2653">
            <v>0</v>
          </cell>
        </row>
        <row r="2654">
          <cell r="A2654" t="str">
            <v>None</v>
          </cell>
          <cell r="B2654">
            <v>21195</v>
          </cell>
          <cell r="C2654">
            <v>0</v>
          </cell>
          <cell r="D2654">
            <v>17063.13</v>
          </cell>
          <cell r="CZ2654">
            <v>1.1299999999999999</v>
          </cell>
          <cell r="DG2654">
            <v>21195</v>
          </cell>
        </row>
        <row r="2655">
          <cell r="A2655" t="str">
            <v>None</v>
          </cell>
          <cell r="B2655">
            <v>0</v>
          </cell>
          <cell r="C2655">
            <v>149922.43</v>
          </cell>
          <cell r="D2655">
            <v>149922.43</v>
          </cell>
          <cell r="CZ2655">
            <v>149922.43</v>
          </cell>
          <cell r="DG2655">
            <v>0</v>
          </cell>
        </row>
        <row r="2656">
          <cell r="A2656" t="str">
            <v>None</v>
          </cell>
          <cell r="B2656">
            <v>32304</v>
          </cell>
          <cell r="C2656">
            <v>21415.279999999999</v>
          </cell>
          <cell r="D2656">
            <v>21415.279999999999</v>
          </cell>
          <cell r="CZ2656">
            <v>21415.279999999999</v>
          </cell>
          <cell r="DG2656">
            <v>32304</v>
          </cell>
        </row>
        <row r="2657">
          <cell r="A2657" t="str">
            <v>None</v>
          </cell>
          <cell r="B2657">
            <v>0</v>
          </cell>
          <cell r="C2657">
            <v>38229.800000000003</v>
          </cell>
          <cell r="D2657">
            <v>38229.800000000003</v>
          </cell>
          <cell r="CZ2657">
            <v>38230.800000000003</v>
          </cell>
          <cell r="DG2657">
            <v>0</v>
          </cell>
        </row>
        <row r="2658">
          <cell r="A2658" t="str">
            <v>None</v>
          </cell>
          <cell r="B2658">
            <v>0</v>
          </cell>
          <cell r="C2658">
            <v>34755.47</v>
          </cell>
          <cell r="D2658">
            <v>34755.47</v>
          </cell>
          <cell r="CZ2658">
            <v>34756.47</v>
          </cell>
          <cell r="DG2658">
            <v>0</v>
          </cell>
        </row>
        <row r="2659">
          <cell r="A2659" t="str">
            <v>None</v>
          </cell>
          <cell r="B2659">
            <v>0</v>
          </cell>
          <cell r="C2659">
            <v>43140.84</v>
          </cell>
          <cell r="D2659">
            <v>43140.84</v>
          </cell>
          <cell r="CZ2659">
            <v>43140.84</v>
          </cell>
          <cell r="DG2659">
            <v>0</v>
          </cell>
        </row>
        <row r="2660">
          <cell r="A2660" t="str">
            <v>None</v>
          </cell>
          <cell r="B2660">
            <v>0</v>
          </cell>
          <cell r="C2660">
            <v>50136.800000000003</v>
          </cell>
          <cell r="D2660">
            <v>50136.800000000003</v>
          </cell>
          <cell r="CZ2660">
            <v>50136.800000000003</v>
          </cell>
          <cell r="DG2660">
            <v>0</v>
          </cell>
        </row>
        <row r="2661">
          <cell r="A2661" t="str">
            <v>None</v>
          </cell>
          <cell r="B2661">
            <v>160000</v>
          </cell>
          <cell r="C2661">
            <v>137863.91</v>
          </cell>
          <cell r="D2661">
            <v>137863.91</v>
          </cell>
          <cell r="CZ2661">
            <v>137862.91</v>
          </cell>
          <cell r="DG2661">
            <v>160000</v>
          </cell>
        </row>
        <row r="2662">
          <cell r="A2662" t="str">
            <v>None</v>
          </cell>
          <cell r="B2662">
            <v>160000</v>
          </cell>
          <cell r="C2662">
            <v>150242.32</v>
          </cell>
          <cell r="D2662">
            <v>150242.32</v>
          </cell>
          <cell r="CZ2662">
            <v>150240.32000000001</v>
          </cell>
          <cell r="DG2662">
            <v>160000</v>
          </cell>
        </row>
        <row r="2663">
          <cell r="A2663" t="str">
            <v>None</v>
          </cell>
          <cell r="B2663">
            <v>80000</v>
          </cell>
          <cell r="C2663">
            <v>154471.70000000001</v>
          </cell>
          <cell r="D2663">
            <v>154471.70000000001</v>
          </cell>
          <cell r="CZ2663">
            <v>154469.70000000001</v>
          </cell>
          <cell r="DG2663">
            <v>80000</v>
          </cell>
        </row>
        <row r="2664">
          <cell r="A2664" t="str">
            <v>None</v>
          </cell>
          <cell r="B2664">
            <v>75000</v>
          </cell>
          <cell r="C2664">
            <v>61523.05</v>
          </cell>
          <cell r="D2664">
            <v>61523.05</v>
          </cell>
          <cell r="CZ2664">
            <v>61522.05</v>
          </cell>
          <cell r="DG2664">
            <v>75000</v>
          </cell>
        </row>
        <row r="2665">
          <cell r="A2665" t="str">
            <v>None</v>
          </cell>
          <cell r="B2665">
            <v>0</v>
          </cell>
          <cell r="C2665">
            <v>0</v>
          </cell>
          <cell r="D2665">
            <v>0</v>
          </cell>
          <cell r="CZ2665">
            <v>0</v>
          </cell>
          <cell r="DG2665">
            <v>0</v>
          </cell>
        </row>
        <row r="2666">
          <cell r="A2666" t="str">
            <v>None</v>
          </cell>
          <cell r="B2666">
            <v>0</v>
          </cell>
          <cell r="C2666">
            <v>0</v>
          </cell>
          <cell r="D2666">
            <v>0</v>
          </cell>
          <cell r="CZ2666">
            <v>0</v>
          </cell>
          <cell r="DG2666">
            <v>0</v>
          </cell>
        </row>
        <row r="2667">
          <cell r="A2667" t="str">
            <v>None</v>
          </cell>
          <cell r="B2667">
            <v>15492</v>
          </cell>
          <cell r="C2667">
            <v>80.64</v>
          </cell>
          <cell r="D2667">
            <v>80.64</v>
          </cell>
          <cell r="CZ2667">
            <v>79.64</v>
          </cell>
          <cell r="DG2667">
            <v>15492</v>
          </cell>
        </row>
        <row r="2668">
          <cell r="A2668" t="str">
            <v>None</v>
          </cell>
          <cell r="B2668">
            <v>823180.47</v>
          </cell>
          <cell r="C2668">
            <v>856623.3</v>
          </cell>
          <cell r="D2668">
            <v>856623.3</v>
          </cell>
          <cell r="CZ2668">
            <v>856624.3</v>
          </cell>
          <cell r="DG2668">
            <v>823180.47</v>
          </cell>
        </row>
        <row r="2669">
          <cell r="A2669" t="str">
            <v>None</v>
          </cell>
          <cell r="B2669">
            <v>2300000</v>
          </cell>
          <cell r="C2669">
            <v>2007551.96</v>
          </cell>
          <cell r="D2669">
            <v>1976972.21</v>
          </cell>
          <cell r="CZ2669">
            <v>2016325.21</v>
          </cell>
          <cell r="DG2669">
            <v>2300000</v>
          </cell>
        </row>
        <row r="2670">
          <cell r="A2670" t="str">
            <v>None</v>
          </cell>
          <cell r="B2670">
            <v>25000</v>
          </cell>
          <cell r="C2670">
            <v>0</v>
          </cell>
          <cell r="D2670">
            <v>0</v>
          </cell>
          <cell r="CZ2670">
            <v>24000</v>
          </cell>
          <cell r="DG2670">
            <v>25000</v>
          </cell>
        </row>
        <row r="2671">
          <cell r="A2671" t="str">
            <v>None</v>
          </cell>
          <cell r="B2671">
            <v>25000</v>
          </cell>
          <cell r="C2671">
            <v>0</v>
          </cell>
          <cell r="D2671">
            <v>0</v>
          </cell>
          <cell r="CZ2671">
            <v>24000</v>
          </cell>
          <cell r="DG2671">
            <v>25000</v>
          </cell>
        </row>
        <row r="2672">
          <cell r="A2672" t="str">
            <v>None</v>
          </cell>
          <cell r="B2672">
            <v>119055.03999999999</v>
          </cell>
          <cell r="C2672">
            <v>107940.36</v>
          </cell>
          <cell r="D2672">
            <v>104533.69</v>
          </cell>
          <cell r="CZ2672">
            <v>106524.69</v>
          </cell>
          <cell r="DG2672">
            <v>119055.03999999999</v>
          </cell>
        </row>
        <row r="2673">
          <cell r="A2673" t="str">
            <v>None</v>
          </cell>
          <cell r="B2673">
            <v>0</v>
          </cell>
          <cell r="C2673">
            <v>0</v>
          </cell>
          <cell r="D2673">
            <v>0</v>
          </cell>
          <cell r="CZ2673">
            <v>0</v>
          </cell>
          <cell r="DG2673">
            <v>0</v>
          </cell>
        </row>
        <row r="2674">
          <cell r="A2674" t="str">
            <v>None</v>
          </cell>
          <cell r="B2674">
            <v>0</v>
          </cell>
          <cell r="C2674">
            <v>0</v>
          </cell>
          <cell r="D2674">
            <v>0</v>
          </cell>
          <cell r="CZ2674">
            <v>0</v>
          </cell>
          <cell r="DG2674">
            <v>0</v>
          </cell>
        </row>
        <row r="2675">
          <cell r="A2675" t="str">
            <v>None</v>
          </cell>
          <cell r="B2675">
            <v>71300</v>
          </cell>
          <cell r="C2675">
            <v>0</v>
          </cell>
          <cell r="D2675">
            <v>0</v>
          </cell>
          <cell r="CZ2675">
            <v>71300</v>
          </cell>
          <cell r="DG2675">
            <v>71300</v>
          </cell>
        </row>
        <row r="2676">
          <cell r="A2676" t="str">
            <v>None</v>
          </cell>
          <cell r="B2676">
            <v>700000</v>
          </cell>
          <cell r="C2676">
            <v>0</v>
          </cell>
          <cell r="D2676">
            <v>44267.92</v>
          </cell>
          <cell r="CZ2676">
            <v>660806</v>
          </cell>
          <cell r="DG2676">
            <v>700000</v>
          </cell>
        </row>
        <row r="2677">
          <cell r="A2677" t="str">
            <v>None</v>
          </cell>
          <cell r="B2677">
            <v>118000</v>
          </cell>
          <cell r="C2677">
            <v>9465.35</v>
          </cell>
          <cell r="D2677">
            <v>9465.35</v>
          </cell>
          <cell r="CZ2677">
            <v>9463.35</v>
          </cell>
          <cell r="DG2677">
            <v>118000</v>
          </cell>
        </row>
        <row r="2678">
          <cell r="A2678" t="str">
            <v>None</v>
          </cell>
          <cell r="B2678">
            <v>574848</v>
          </cell>
          <cell r="C2678">
            <v>547334.76</v>
          </cell>
          <cell r="D2678">
            <v>547334.76</v>
          </cell>
          <cell r="CZ2678">
            <v>547340.76</v>
          </cell>
          <cell r="DG2678">
            <v>574848</v>
          </cell>
        </row>
        <row r="2679">
          <cell r="A2679" t="str">
            <v>None</v>
          </cell>
          <cell r="B2679">
            <v>992354</v>
          </cell>
          <cell r="C2679">
            <v>845902.45</v>
          </cell>
          <cell r="D2679">
            <v>845902.45</v>
          </cell>
          <cell r="CZ2679">
            <v>845917.45</v>
          </cell>
          <cell r="DG2679">
            <v>992354</v>
          </cell>
        </row>
        <row r="2680">
          <cell r="A2680" t="str">
            <v>None</v>
          </cell>
          <cell r="B2680">
            <v>322338</v>
          </cell>
          <cell r="C2680">
            <v>311150.15000000002</v>
          </cell>
          <cell r="D2680">
            <v>311150.15000000002</v>
          </cell>
          <cell r="CZ2680">
            <v>311162.15000000002</v>
          </cell>
          <cell r="DG2680">
            <v>322338</v>
          </cell>
        </row>
        <row r="2681">
          <cell r="A2681" t="str">
            <v>None</v>
          </cell>
          <cell r="B2681">
            <v>186240</v>
          </cell>
          <cell r="C2681">
            <v>153786.81</v>
          </cell>
          <cell r="D2681">
            <v>153786.81</v>
          </cell>
          <cell r="CZ2681">
            <v>153790.81</v>
          </cell>
          <cell r="DG2681">
            <v>186240</v>
          </cell>
        </row>
        <row r="2682">
          <cell r="A2682" t="str">
            <v>None</v>
          </cell>
          <cell r="B2682">
            <v>174439</v>
          </cell>
          <cell r="C2682">
            <v>143067.31</v>
          </cell>
          <cell r="D2682">
            <v>143067.31</v>
          </cell>
          <cell r="CZ2682">
            <v>143073.31</v>
          </cell>
          <cell r="DG2682">
            <v>174439</v>
          </cell>
        </row>
        <row r="2683">
          <cell r="A2683" t="str">
            <v>None</v>
          </cell>
          <cell r="B2683">
            <v>1498080</v>
          </cell>
          <cell r="C2683">
            <v>1004351.22</v>
          </cell>
          <cell r="D2683">
            <v>1004351.22</v>
          </cell>
          <cell r="CZ2683">
            <v>1004389.22</v>
          </cell>
          <cell r="DG2683">
            <v>1498080</v>
          </cell>
        </row>
        <row r="2684">
          <cell r="A2684" t="str">
            <v>None</v>
          </cell>
          <cell r="B2684">
            <v>497100</v>
          </cell>
          <cell r="C2684">
            <v>335783.51</v>
          </cell>
          <cell r="D2684">
            <v>335783.51</v>
          </cell>
          <cell r="CZ2684">
            <v>335788.51</v>
          </cell>
          <cell r="DG2684">
            <v>497100</v>
          </cell>
        </row>
        <row r="2685">
          <cell r="A2685" t="str">
            <v>None</v>
          </cell>
          <cell r="B2685">
            <v>39157</v>
          </cell>
          <cell r="C2685">
            <v>4466.34</v>
          </cell>
          <cell r="D2685">
            <v>4466.34</v>
          </cell>
          <cell r="CZ2685">
            <v>4464.34</v>
          </cell>
          <cell r="DG2685">
            <v>39157</v>
          </cell>
        </row>
        <row r="2686">
          <cell r="A2686" t="str">
            <v>None</v>
          </cell>
          <cell r="B2686">
            <v>159978.82</v>
          </cell>
          <cell r="C2686">
            <v>137935.32</v>
          </cell>
          <cell r="D2686">
            <v>137935.32</v>
          </cell>
          <cell r="CZ2686">
            <v>137931.32</v>
          </cell>
          <cell r="DG2686">
            <v>159978.82</v>
          </cell>
        </row>
        <row r="2687">
          <cell r="A2687" t="str">
            <v>None</v>
          </cell>
          <cell r="B2687">
            <v>2393449.15</v>
          </cell>
          <cell r="C2687">
            <v>2031981.67</v>
          </cell>
          <cell r="D2687">
            <v>2031981.67</v>
          </cell>
          <cell r="CZ2687">
            <v>2031993.67</v>
          </cell>
          <cell r="DG2687">
            <v>2393449.15</v>
          </cell>
        </row>
        <row r="2688">
          <cell r="A2688" t="str">
            <v>None</v>
          </cell>
          <cell r="B2688">
            <v>1458703.85</v>
          </cell>
          <cell r="C2688">
            <v>1094578.9099999999</v>
          </cell>
          <cell r="D2688">
            <v>1094578.9099999999</v>
          </cell>
          <cell r="CZ2688">
            <v>1094579.9099999999</v>
          </cell>
          <cell r="DG2688">
            <v>1458703.85</v>
          </cell>
        </row>
        <row r="2689">
          <cell r="A2689" t="str">
            <v>None</v>
          </cell>
          <cell r="B2689">
            <v>1000000</v>
          </cell>
          <cell r="C2689">
            <v>0</v>
          </cell>
          <cell r="D2689">
            <v>0</v>
          </cell>
          <cell r="CZ2689">
            <v>0</v>
          </cell>
          <cell r="DG2689">
            <v>1000000</v>
          </cell>
        </row>
        <row r="2690">
          <cell r="A2690" t="str">
            <v>None</v>
          </cell>
          <cell r="B2690">
            <v>973557</v>
          </cell>
          <cell r="C2690">
            <v>924223.82</v>
          </cell>
          <cell r="D2690">
            <v>924223.82</v>
          </cell>
          <cell r="CZ2690">
            <v>924232.82</v>
          </cell>
          <cell r="DG2690">
            <v>973557</v>
          </cell>
        </row>
        <row r="2691">
          <cell r="A2691" t="str">
            <v>None</v>
          </cell>
          <cell r="B2691">
            <v>200000</v>
          </cell>
          <cell r="C2691">
            <v>0</v>
          </cell>
          <cell r="D2691">
            <v>0</v>
          </cell>
          <cell r="CZ2691">
            <v>0</v>
          </cell>
          <cell r="DG2691">
            <v>200000</v>
          </cell>
        </row>
        <row r="2692">
          <cell r="A2692" t="str">
            <v>None</v>
          </cell>
          <cell r="B2692">
            <v>299999.98</v>
          </cell>
          <cell r="C2692">
            <v>0</v>
          </cell>
          <cell r="D2692">
            <v>0</v>
          </cell>
          <cell r="CZ2692">
            <v>0</v>
          </cell>
          <cell r="DG2692">
            <v>299999.98</v>
          </cell>
        </row>
        <row r="2693">
          <cell r="A2693" t="str">
            <v>None</v>
          </cell>
          <cell r="B2693">
            <v>0</v>
          </cell>
          <cell r="C2693">
            <v>0</v>
          </cell>
          <cell r="D2693">
            <v>0</v>
          </cell>
          <cell r="CZ2693">
            <v>0</v>
          </cell>
          <cell r="DG2693">
            <v>0</v>
          </cell>
        </row>
        <row r="2694">
          <cell r="A2694" t="str">
            <v>None</v>
          </cell>
          <cell r="B2694">
            <v>175160</v>
          </cell>
          <cell r="C2694">
            <v>155881.74</v>
          </cell>
          <cell r="D2694">
            <v>155881.74</v>
          </cell>
          <cell r="CZ2694">
            <v>155877.74</v>
          </cell>
          <cell r="DG2694">
            <v>175160</v>
          </cell>
        </row>
        <row r="2695">
          <cell r="A2695" t="str">
            <v>None</v>
          </cell>
          <cell r="B2695">
            <v>20886.45</v>
          </cell>
          <cell r="C2695">
            <v>15661.36</v>
          </cell>
          <cell r="D2695">
            <v>15661.36</v>
          </cell>
          <cell r="CZ2695">
            <v>15662.36</v>
          </cell>
          <cell r="DG2695">
            <v>20886.45</v>
          </cell>
        </row>
        <row r="2696">
          <cell r="A2696" t="str">
            <v>None</v>
          </cell>
          <cell r="B2696">
            <v>0</v>
          </cell>
          <cell r="C2696">
            <v>0</v>
          </cell>
          <cell r="D2696">
            <v>0</v>
          </cell>
          <cell r="CZ2696">
            <v>0</v>
          </cell>
          <cell r="DG2696">
            <v>0</v>
          </cell>
        </row>
        <row r="2697">
          <cell r="A2697" t="str">
            <v>None</v>
          </cell>
          <cell r="B2697">
            <v>146900</v>
          </cell>
          <cell r="C2697">
            <v>0</v>
          </cell>
          <cell r="D2697">
            <v>0</v>
          </cell>
          <cell r="CZ2697">
            <v>0</v>
          </cell>
          <cell r="DG2697">
            <v>146900</v>
          </cell>
        </row>
        <row r="2698">
          <cell r="A2698" t="str">
            <v>None</v>
          </cell>
          <cell r="B2698">
            <v>964971</v>
          </cell>
          <cell r="C2698">
            <v>959634.73</v>
          </cell>
          <cell r="D2698">
            <v>959634.73</v>
          </cell>
          <cell r="CZ2698">
            <v>959642.73</v>
          </cell>
          <cell r="DG2698">
            <v>964971</v>
          </cell>
        </row>
        <row r="2699">
          <cell r="A2699" t="str">
            <v>None</v>
          </cell>
          <cell r="B2699">
            <v>0</v>
          </cell>
          <cell r="C2699">
            <v>0</v>
          </cell>
          <cell r="D2699">
            <v>0</v>
          </cell>
          <cell r="CZ2699">
            <v>0</v>
          </cell>
          <cell r="DG2699">
            <v>0</v>
          </cell>
        </row>
        <row r="2700">
          <cell r="A2700" t="str">
            <v>None</v>
          </cell>
          <cell r="B2700">
            <v>40010.31</v>
          </cell>
          <cell r="C2700">
            <v>18894.73</v>
          </cell>
          <cell r="D2700">
            <v>18894.73</v>
          </cell>
          <cell r="CZ2700">
            <v>18898.73</v>
          </cell>
          <cell r="DG2700">
            <v>40010.31</v>
          </cell>
        </row>
        <row r="2701">
          <cell r="A2701" t="str">
            <v>None</v>
          </cell>
          <cell r="B2701">
            <v>0</v>
          </cell>
          <cell r="C2701">
            <v>0</v>
          </cell>
          <cell r="D2701">
            <v>0</v>
          </cell>
          <cell r="CZ2701">
            <v>0</v>
          </cell>
          <cell r="DG2701">
            <v>0</v>
          </cell>
        </row>
        <row r="2702">
          <cell r="A2702" t="str">
            <v>None</v>
          </cell>
          <cell r="B2702">
            <v>146900</v>
          </cell>
          <cell r="C2702">
            <v>108117.22</v>
          </cell>
          <cell r="D2702">
            <v>108117.22</v>
          </cell>
          <cell r="CZ2702">
            <v>108119.22</v>
          </cell>
          <cell r="DG2702">
            <v>146900</v>
          </cell>
        </row>
        <row r="2703">
          <cell r="A2703" t="str">
            <v>None</v>
          </cell>
          <cell r="B2703">
            <v>1154085</v>
          </cell>
          <cell r="C2703">
            <v>1012242.44</v>
          </cell>
          <cell r="D2703">
            <v>1012242.44</v>
          </cell>
          <cell r="CZ2703">
            <v>1012249.44</v>
          </cell>
          <cell r="DG2703">
            <v>1154085</v>
          </cell>
        </row>
        <row r="2704">
          <cell r="A2704" t="str">
            <v>None</v>
          </cell>
          <cell r="B2704">
            <v>0</v>
          </cell>
          <cell r="C2704">
            <v>0</v>
          </cell>
          <cell r="D2704">
            <v>0</v>
          </cell>
          <cell r="CZ2704">
            <v>0</v>
          </cell>
          <cell r="DG2704">
            <v>0</v>
          </cell>
        </row>
        <row r="2705">
          <cell r="A2705" t="str">
            <v>None</v>
          </cell>
          <cell r="B2705">
            <v>0</v>
          </cell>
          <cell r="C2705">
            <v>0</v>
          </cell>
          <cell r="D2705">
            <v>0</v>
          </cell>
          <cell r="CZ2705">
            <v>0</v>
          </cell>
          <cell r="DG2705">
            <v>0</v>
          </cell>
        </row>
        <row r="2706">
          <cell r="A2706" t="str">
            <v>None</v>
          </cell>
          <cell r="B2706">
            <v>0</v>
          </cell>
          <cell r="C2706">
            <v>0</v>
          </cell>
          <cell r="D2706">
            <v>0</v>
          </cell>
          <cell r="CZ2706">
            <v>0</v>
          </cell>
          <cell r="DG2706">
            <v>0</v>
          </cell>
        </row>
        <row r="2707">
          <cell r="A2707" t="str">
            <v>None</v>
          </cell>
          <cell r="B2707">
            <v>0</v>
          </cell>
          <cell r="C2707">
            <v>0</v>
          </cell>
          <cell r="D2707">
            <v>0</v>
          </cell>
          <cell r="CZ2707">
            <v>0</v>
          </cell>
          <cell r="DG2707">
            <v>0</v>
          </cell>
        </row>
        <row r="2708">
          <cell r="A2708" t="str">
            <v>None</v>
          </cell>
          <cell r="B2708">
            <v>62000</v>
          </cell>
          <cell r="C2708">
            <v>58331.11</v>
          </cell>
          <cell r="D2708">
            <v>58331.11</v>
          </cell>
          <cell r="CZ2708">
            <v>58331.11</v>
          </cell>
          <cell r="DG2708">
            <v>62000</v>
          </cell>
        </row>
        <row r="2709">
          <cell r="A2709" t="str">
            <v>None</v>
          </cell>
          <cell r="B2709">
            <v>0</v>
          </cell>
          <cell r="C2709">
            <v>0</v>
          </cell>
          <cell r="D2709">
            <v>0</v>
          </cell>
          <cell r="CZ2709">
            <v>0</v>
          </cell>
          <cell r="DG2709">
            <v>0</v>
          </cell>
        </row>
        <row r="2710">
          <cell r="A2710" t="str">
            <v>None</v>
          </cell>
          <cell r="B2710">
            <v>0</v>
          </cell>
          <cell r="C2710">
            <v>0</v>
          </cell>
          <cell r="D2710">
            <v>0</v>
          </cell>
          <cell r="CZ2710">
            <v>0</v>
          </cell>
          <cell r="DG2710">
            <v>0</v>
          </cell>
        </row>
        <row r="2711">
          <cell r="A2711" t="str">
            <v>None</v>
          </cell>
          <cell r="B2711">
            <v>0</v>
          </cell>
          <cell r="C2711">
            <v>0</v>
          </cell>
          <cell r="D2711">
            <v>0</v>
          </cell>
          <cell r="CZ2711">
            <v>0</v>
          </cell>
          <cell r="DG2711">
            <v>0</v>
          </cell>
        </row>
        <row r="2712">
          <cell r="A2712" t="str">
            <v>None</v>
          </cell>
          <cell r="B2712">
            <v>0</v>
          </cell>
          <cell r="C2712">
            <v>0</v>
          </cell>
          <cell r="D2712">
            <v>0</v>
          </cell>
          <cell r="CZ2712">
            <v>0</v>
          </cell>
          <cell r="DG2712">
            <v>0</v>
          </cell>
        </row>
        <row r="2713">
          <cell r="A2713" t="str">
            <v>None</v>
          </cell>
          <cell r="B2713">
            <v>80712</v>
          </cell>
          <cell r="C2713">
            <v>52440.05</v>
          </cell>
          <cell r="D2713">
            <v>52440.05</v>
          </cell>
          <cell r="CZ2713">
            <v>52441.05</v>
          </cell>
          <cell r="DG2713">
            <v>80712</v>
          </cell>
        </row>
        <row r="2714">
          <cell r="A2714" t="str">
            <v>None</v>
          </cell>
          <cell r="B2714">
            <v>0</v>
          </cell>
          <cell r="C2714">
            <v>0</v>
          </cell>
          <cell r="D2714">
            <v>0</v>
          </cell>
          <cell r="CZ2714">
            <v>0</v>
          </cell>
          <cell r="DG2714">
            <v>0</v>
          </cell>
        </row>
        <row r="2715">
          <cell r="A2715" t="str">
            <v>None</v>
          </cell>
          <cell r="B2715">
            <v>938400</v>
          </cell>
          <cell r="C2715">
            <v>368984.58999999997</v>
          </cell>
          <cell r="D2715">
            <v>251608.66</v>
          </cell>
          <cell r="CZ2715">
            <v>877588.65</v>
          </cell>
          <cell r="DG2715">
            <v>938400</v>
          </cell>
        </row>
        <row r="2716">
          <cell r="A2716" t="str">
            <v>None</v>
          </cell>
          <cell r="B2716">
            <v>1323915</v>
          </cell>
          <cell r="C2716">
            <v>207144.76</v>
          </cell>
          <cell r="D2716">
            <v>112444.87000000001</v>
          </cell>
          <cell r="CZ2716">
            <v>1269426.82</v>
          </cell>
          <cell r="DG2716">
            <v>1323915</v>
          </cell>
        </row>
        <row r="2717">
          <cell r="A2717" t="str">
            <v>None</v>
          </cell>
          <cell r="B2717">
            <v>438030</v>
          </cell>
          <cell r="C2717">
            <v>121916.04000000001</v>
          </cell>
          <cell r="D2717">
            <v>4172.71</v>
          </cell>
          <cell r="CZ2717">
            <v>445024.71</v>
          </cell>
          <cell r="DG2717">
            <v>438030</v>
          </cell>
        </row>
        <row r="2718">
          <cell r="A2718" t="str">
            <v>None</v>
          </cell>
          <cell r="B2718">
            <v>2377050</v>
          </cell>
          <cell r="C2718">
            <v>585693.09000000008</v>
          </cell>
          <cell r="D2718">
            <v>21993.03</v>
          </cell>
          <cell r="CZ2718">
            <v>2016500.03</v>
          </cell>
          <cell r="DG2718">
            <v>2377050</v>
          </cell>
        </row>
        <row r="2719">
          <cell r="A2719" t="str">
            <v>None</v>
          </cell>
          <cell r="B2719">
            <v>189000</v>
          </cell>
          <cell r="C2719">
            <v>137563.29</v>
          </cell>
          <cell r="D2719">
            <v>137563.29</v>
          </cell>
          <cell r="CZ2719">
            <v>137565.29</v>
          </cell>
          <cell r="DG2719">
            <v>189000</v>
          </cell>
        </row>
        <row r="2720">
          <cell r="A2720" t="str">
            <v>None</v>
          </cell>
          <cell r="B2720">
            <v>220000</v>
          </cell>
          <cell r="C2720">
            <v>75514.09</v>
          </cell>
          <cell r="D2720">
            <v>75514.09</v>
          </cell>
          <cell r="CZ2720">
            <v>75516.09</v>
          </cell>
          <cell r="DG2720">
            <v>220000</v>
          </cell>
        </row>
        <row r="2721">
          <cell r="A2721" t="str">
            <v>None</v>
          </cell>
          <cell r="B2721">
            <v>475000</v>
          </cell>
          <cell r="C2721">
            <v>527287.87</v>
          </cell>
          <cell r="D2721">
            <v>446024.35</v>
          </cell>
          <cell r="CZ2721">
            <v>554294.35</v>
          </cell>
          <cell r="DG2721">
            <v>475000</v>
          </cell>
        </row>
        <row r="2722">
          <cell r="A2722" t="str">
            <v>None</v>
          </cell>
          <cell r="B2722">
            <v>240000</v>
          </cell>
          <cell r="C2722">
            <v>205322.65</v>
          </cell>
          <cell r="D2722">
            <v>205132.3</v>
          </cell>
          <cell r="CZ2722">
            <v>205313.3</v>
          </cell>
          <cell r="DG2722">
            <v>240000</v>
          </cell>
        </row>
        <row r="2723">
          <cell r="A2723" t="str">
            <v>None</v>
          </cell>
          <cell r="B2723">
            <v>26868</v>
          </cell>
          <cell r="C2723">
            <v>27617.27</v>
          </cell>
          <cell r="D2723">
            <v>27617.27</v>
          </cell>
          <cell r="CZ2723">
            <v>27617.27</v>
          </cell>
          <cell r="DG2723">
            <v>26868</v>
          </cell>
        </row>
        <row r="2724">
          <cell r="A2724" t="str">
            <v>None</v>
          </cell>
          <cell r="B2724">
            <v>0</v>
          </cell>
          <cell r="C2724">
            <v>0</v>
          </cell>
          <cell r="D2724">
            <v>0</v>
          </cell>
          <cell r="CZ2724">
            <v>0</v>
          </cell>
          <cell r="DG2724">
            <v>0</v>
          </cell>
        </row>
        <row r="2725">
          <cell r="A2725" t="str">
            <v>None</v>
          </cell>
          <cell r="B2725">
            <v>0</v>
          </cell>
          <cell r="C2725">
            <v>0</v>
          </cell>
          <cell r="D2725">
            <v>0</v>
          </cell>
          <cell r="CZ2725">
            <v>0</v>
          </cell>
          <cell r="DG2725">
            <v>0</v>
          </cell>
        </row>
        <row r="2726">
          <cell r="A2726" t="str">
            <v>None</v>
          </cell>
          <cell r="B2726">
            <v>41000</v>
          </cell>
          <cell r="C2726">
            <v>41359.32</v>
          </cell>
          <cell r="D2726">
            <v>41359.32</v>
          </cell>
          <cell r="CZ2726">
            <v>41359.32</v>
          </cell>
          <cell r="DG2726">
            <v>41000</v>
          </cell>
        </row>
        <row r="2727">
          <cell r="A2727" t="str">
            <v>None</v>
          </cell>
          <cell r="B2727">
            <v>549054</v>
          </cell>
          <cell r="C2727">
            <v>521188.07</v>
          </cell>
          <cell r="D2727">
            <v>521188.07</v>
          </cell>
          <cell r="CZ2727">
            <v>521188.07</v>
          </cell>
          <cell r="DG2727">
            <v>549054</v>
          </cell>
        </row>
        <row r="2728">
          <cell r="A2728" t="str">
            <v>None</v>
          </cell>
          <cell r="B2728">
            <v>504402.25</v>
          </cell>
          <cell r="C2728">
            <v>479757.23</v>
          </cell>
          <cell r="D2728">
            <v>479757.23</v>
          </cell>
          <cell r="CZ2728">
            <v>479753.23</v>
          </cell>
          <cell r="DG2728">
            <v>504402.25</v>
          </cell>
        </row>
        <row r="2729">
          <cell r="A2729" t="str">
            <v>None</v>
          </cell>
          <cell r="B2729">
            <v>467500</v>
          </cell>
          <cell r="C2729">
            <v>133486.50000000003</v>
          </cell>
          <cell r="D2729">
            <v>326371.52</v>
          </cell>
          <cell r="CZ2729">
            <v>372665.52</v>
          </cell>
          <cell r="DG2729">
            <v>467500</v>
          </cell>
        </row>
        <row r="2730">
          <cell r="A2730" t="str">
            <v>None</v>
          </cell>
          <cell r="B2730">
            <v>21502</v>
          </cell>
          <cell r="C2730">
            <v>19548</v>
          </cell>
          <cell r="D2730">
            <v>24507.73</v>
          </cell>
          <cell r="CZ2730">
            <v>20555</v>
          </cell>
          <cell r="DG2730">
            <v>21502</v>
          </cell>
        </row>
        <row r="2731">
          <cell r="A2731" t="str">
            <v>None</v>
          </cell>
          <cell r="B2731">
            <v>49024</v>
          </cell>
          <cell r="C2731">
            <v>48255.83</v>
          </cell>
          <cell r="D2731">
            <v>48255.83</v>
          </cell>
          <cell r="CZ2731">
            <v>48254.83</v>
          </cell>
          <cell r="DG2731">
            <v>49024</v>
          </cell>
        </row>
        <row r="2732">
          <cell r="A2732" t="str">
            <v>OTB_HAY</v>
          </cell>
          <cell r="B2732">
            <v>25647000</v>
          </cell>
          <cell r="C2732">
            <v>1046650.94</v>
          </cell>
          <cell r="D2732">
            <v>39829.46</v>
          </cell>
          <cell r="CZ2732">
            <v>24505094.460000001</v>
          </cell>
          <cell r="DG2732">
            <v>25647000</v>
          </cell>
        </row>
        <row r="2733">
          <cell r="A2733" t="str">
            <v>None</v>
          </cell>
          <cell r="B2733">
            <v>555000</v>
          </cell>
          <cell r="C2733">
            <v>0</v>
          </cell>
          <cell r="D2733">
            <v>108458.82</v>
          </cell>
          <cell r="CZ2733">
            <v>511463</v>
          </cell>
          <cell r="DG2733">
            <v>555000</v>
          </cell>
        </row>
        <row r="2734">
          <cell r="A2734" t="str">
            <v>None</v>
          </cell>
          <cell r="B2734">
            <v>331773</v>
          </cell>
          <cell r="C2734">
            <v>6769.89</v>
          </cell>
          <cell r="D2734">
            <v>0</v>
          </cell>
          <cell r="CZ2734">
            <v>331856</v>
          </cell>
          <cell r="DG2734">
            <v>331773</v>
          </cell>
        </row>
        <row r="2735">
          <cell r="A2735" t="str">
            <v>None</v>
          </cell>
          <cell r="B2735">
            <v>208000</v>
          </cell>
          <cell r="C2735">
            <v>0</v>
          </cell>
          <cell r="D2735">
            <v>0</v>
          </cell>
          <cell r="CZ2735">
            <v>184207</v>
          </cell>
          <cell r="DG2735">
            <v>208000</v>
          </cell>
        </row>
        <row r="2736">
          <cell r="A2736" t="str">
            <v>None</v>
          </cell>
          <cell r="B2736">
            <v>0</v>
          </cell>
          <cell r="C2736">
            <v>0</v>
          </cell>
          <cell r="D2736">
            <v>3886</v>
          </cell>
          <cell r="CZ2736">
            <v>0</v>
          </cell>
          <cell r="DG2736">
            <v>0</v>
          </cell>
        </row>
        <row r="2737">
          <cell r="A2737" t="str">
            <v>None</v>
          </cell>
          <cell r="B2737">
            <v>0</v>
          </cell>
          <cell r="C2737">
            <v>0</v>
          </cell>
          <cell r="D2737">
            <v>19019</v>
          </cell>
          <cell r="CZ2737">
            <v>0</v>
          </cell>
          <cell r="DG2737">
            <v>0</v>
          </cell>
        </row>
        <row r="2738">
          <cell r="A2738" t="str">
            <v>None</v>
          </cell>
          <cell r="B2738">
            <v>3302090</v>
          </cell>
          <cell r="C2738">
            <v>2814753.17</v>
          </cell>
          <cell r="D2738">
            <v>2814753.17</v>
          </cell>
          <cell r="CZ2738">
            <v>2814714.17</v>
          </cell>
          <cell r="DG2738">
            <v>3302090</v>
          </cell>
        </row>
        <row r="2739">
          <cell r="A2739" t="str">
            <v>None</v>
          </cell>
          <cell r="B2739">
            <v>80000</v>
          </cell>
          <cell r="C2739">
            <v>36441.58</v>
          </cell>
          <cell r="D2739">
            <v>36441.58</v>
          </cell>
          <cell r="CZ2739">
            <v>36439.58</v>
          </cell>
          <cell r="DG2739">
            <v>80000</v>
          </cell>
        </row>
        <row r="2740">
          <cell r="A2740" t="str">
            <v>None</v>
          </cell>
          <cell r="B2740">
            <v>180000</v>
          </cell>
          <cell r="C2740">
            <v>25850.7</v>
          </cell>
          <cell r="D2740">
            <v>25850.7</v>
          </cell>
          <cell r="CZ2740">
            <v>25851.7</v>
          </cell>
          <cell r="DG2740">
            <v>180000</v>
          </cell>
        </row>
        <row r="2741">
          <cell r="A2741" t="str">
            <v>None</v>
          </cell>
          <cell r="B2741">
            <v>0</v>
          </cell>
          <cell r="C2741">
            <v>114033.43</v>
          </cell>
          <cell r="D2741">
            <v>114033.43</v>
          </cell>
          <cell r="CZ2741">
            <v>114033.43</v>
          </cell>
          <cell r="DG2741">
            <v>0</v>
          </cell>
        </row>
        <row r="2742">
          <cell r="A2742" t="str">
            <v>None</v>
          </cell>
          <cell r="B2742">
            <v>120000</v>
          </cell>
          <cell r="C2742">
            <v>79180.240000000005</v>
          </cell>
          <cell r="D2742">
            <v>79180.240000000005</v>
          </cell>
          <cell r="CZ2742">
            <v>79180.240000000005</v>
          </cell>
          <cell r="DG2742">
            <v>120000</v>
          </cell>
        </row>
        <row r="2743">
          <cell r="A2743" t="str">
            <v>None</v>
          </cell>
          <cell r="B2743">
            <v>120000</v>
          </cell>
          <cell r="C2743">
            <v>76019.199999999997</v>
          </cell>
          <cell r="D2743">
            <v>76019.199999999997</v>
          </cell>
          <cell r="CZ2743">
            <v>76019.199999999997</v>
          </cell>
          <cell r="DG2743">
            <v>120000</v>
          </cell>
        </row>
        <row r="2744">
          <cell r="A2744" t="str">
            <v>None</v>
          </cell>
          <cell r="B2744">
            <v>20600</v>
          </cell>
          <cell r="C2744">
            <v>19482.189999999999</v>
          </cell>
          <cell r="D2744">
            <v>19482.189999999999</v>
          </cell>
          <cell r="CZ2744">
            <v>19482.189999999999</v>
          </cell>
          <cell r="DG2744">
            <v>20600</v>
          </cell>
        </row>
        <row r="2745">
          <cell r="A2745" t="str">
            <v>None</v>
          </cell>
          <cell r="B2745">
            <v>412000</v>
          </cell>
          <cell r="C2745">
            <v>0</v>
          </cell>
          <cell r="D2745">
            <v>0</v>
          </cell>
          <cell r="CZ2745">
            <v>399441</v>
          </cell>
          <cell r="DG2745">
            <v>412000</v>
          </cell>
        </row>
        <row r="2746">
          <cell r="A2746" t="str">
            <v>None</v>
          </cell>
          <cell r="B2746">
            <v>1755000</v>
          </cell>
          <cell r="C2746">
            <v>707838.92</v>
          </cell>
          <cell r="D2746">
            <v>707838.92</v>
          </cell>
          <cell r="CZ2746">
            <v>707838.92</v>
          </cell>
          <cell r="DG2746">
            <v>1755000</v>
          </cell>
        </row>
        <row r="2747">
          <cell r="A2747" t="str">
            <v>None</v>
          </cell>
          <cell r="B2747">
            <v>0</v>
          </cell>
          <cell r="C2747">
            <v>0</v>
          </cell>
          <cell r="D2747">
            <v>0</v>
          </cell>
          <cell r="CZ2747">
            <v>0</v>
          </cell>
          <cell r="DG2747">
            <v>0</v>
          </cell>
        </row>
        <row r="2748">
          <cell r="A2748" t="str">
            <v>None</v>
          </cell>
          <cell r="B2748">
            <v>0</v>
          </cell>
          <cell r="C2748">
            <v>0</v>
          </cell>
          <cell r="D2748">
            <v>0</v>
          </cell>
          <cell r="CZ2748">
            <v>0</v>
          </cell>
          <cell r="DG2748">
            <v>0</v>
          </cell>
        </row>
        <row r="2749">
          <cell r="A2749" t="str">
            <v>None</v>
          </cell>
          <cell r="B2749">
            <v>4042108</v>
          </cell>
          <cell r="C2749">
            <v>4019977.73</v>
          </cell>
          <cell r="D2749">
            <v>4019977.73</v>
          </cell>
          <cell r="CZ2749">
            <v>4019971.73</v>
          </cell>
          <cell r="DG2749">
            <v>4042108</v>
          </cell>
        </row>
        <row r="2750">
          <cell r="A2750" t="str">
            <v>None</v>
          </cell>
          <cell r="B2750">
            <v>0</v>
          </cell>
          <cell r="C2750">
            <v>1173979.9099999999</v>
          </cell>
          <cell r="D2750">
            <v>1173979.9099999999</v>
          </cell>
          <cell r="CZ2750">
            <v>1173976.9099999999</v>
          </cell>
          <cell r="DG2750">
            <v>0</v>
          </cell>
        </row>
        <row r="2751">
          <cell r="A2751" t="str">
            <v>None</v>
          </cell>
          <cell r="B2751">
            <v>0</v>
          </cell>
          <cell r="C2751">
            <v>309940.12</v>
          </cell>
          <cell r="D2751">
            <v>309940.12</v>
          </cell>
          <cell r="CZ2751">
            <v>309945.12</v>
          </cell>
          <cell r="DG2751">
            <v>0</v>
          </cell>
        </row>
        <row r="2752">
          <cell r="A2752" t="str">
            <v>None</v>
          </cell>
          <cell r="B2752">
            <v>0</v>
          </cell>
          <cell r="C2752">
            <v>0</v>
          </cell>
          <cell r="D2752">
            <v>0</v>
          </cell>
          <cell r="CZ2752">
            <v>1</v>
          </cell>
          <cell r="DG2752">
            <v>0</v>
          </cell>
        </row>
        <row r="2753">
          <cell r="A2753" t="str">
            <v>None</v>
          </cell>
          <cell r="B2753">
            <v>0</v>
          </cell>
          <cell r="C2753">
            <v>0</v>
          </cell>
          <cell r="D2753">
            <v>0</v>
          </cell>
          <cell r="CZ2753">
            <v>0</v>
          </cell>
          <cell r="DG2753">
            <v>0</v>
          </cell>
        </row>
        <row r="2754">
          <cell r="A2754" t="str">
            <v>None</v>
          </cell>
          <cell r="B2754">
            <v>0</v>
          </cell>
          <cell r="C2754">
            <v>44440.08</v>
          </cell>
          <cell r="D2754">
            <v>44440.08</v>
          </cell>
          <cell r="CZ2754">
            <v>44439.08</v>
          </cell>
          <cell r="DG2754">
            <v>0</v>
          </cell>
        </row>
        <row r="2755">
          <cell r="A2755" t="str">
            <v>None</v>
          </cell>
          <cell r="B2755">
            <v>1086350</v>
          </cell>
          <cell r="C2755">
            <v>644519.80000000005</v>
          </cell>
          <cell r="D2755">
            <v>644519.80000000005</v>
          </cell>
          <cell r="CZ2755">
            <v>644526.80000000005</v>
          </cell>
          <cell r="DG2755">
            <v>1086350</v>
          </cell>
        </row>
        <row r="2756">
          <cell r="A2756" t="str">
            <v>None</v>
          </cell>
          <cell r="B2756">
            <v>82500</v>
          </cell>
          <cell r="C2756">
            <v>0</v>
          </cell>
          <cell r="D2756">
            <v>0</v>
          </cell>
          <cell r="CZ2756">
            <v>0</v>
          </cell>
          <cell r="DG2756">
            <v>82500</v>
          </cell>
        </row>
        <row r="2757">
          <cell r="A2757" t="str">
            <v>None</v>
          </cell>
          <cell r="B2757">
            <v>82500</v>
          </cell>
          <cell r="C2757">
            <v>0</v>
          </cell>
          <cell r="D2757">
            <v>0</v>
          </cell>
          <cell r="CZ2757">
            <v>0</v>
          </cell>
          <cell r="DG2757">
            <v>82500</v>
          </cell>
        </row>
        <row r="2758">
          <cell r="A2758" t="str">
            <v>None</v>
          </cell>
          <cell r="B2758">
            <v>52000</v>
          </cell>
          <cell r="C2758">
            <v>54459</v>
          </cell>
          <cell r="D2758">
            <v>54459</v>
          </cell>
          <cell r="CZ2758">
            <v>54458</v>
          </cell>
          <cell r="DG2758">
            <v>52000</v>
          </cell>
        </row>
        <row r="2759">
          <cell r="A2759" t="str">
            <v>None</v>
          </cell>
          <cell r="B2759">
            <v>52000</v>
          </cell>
          <cell r="C2759">
            <v>56037.99</v>
          </cell>
          <cell r="D2759">
            <v>56037.99</v>
          </cell>
          <cell r="CZ2759">
            <v>56038.99</v>
          </cell>
          <cell r="DG2759">
            <v>52000</v>
          </cell>
        </row>
        <row r="2760">
          <cell r="A2760" t="str">
            <v>None</v>
          </cell>
          <cell r="B2760">
            <v>32200</v>
          </cell>
          <cell r="C2760">
            <v>50801.04</v>
          </cell>
          <cell r="D2760">
            <v>50801.04</v>
          </cell>
          <cell r="CZ2760">
            <v>50801.04</v>
          </cell>
          <cell r="DG2760">
            <v>32200</v>
          </cell>
        </row>
        <row r="2761">
          <cell r="A2761" t="str">
            <v>None</v>
          </cell>
          <cell r="B2761">
            <v>32200</v>
          </cell>
          <cell r="C2761">
            <v>16870.66</v>
          </cell>
          <cell r="D2761">
            <v>16870.66</v>
          </cell>
          <cell r="CZ2761">
            <v>16872.66</v>
          </cell>
          <cell r="DG2761">
            <v>32200</v>
          </cell>
        </row>
        <row r="2762">
          <cell r="A2762" t="str">
            <v>None</v>
          </cell>
          <cell r="B2762">
            <v>32200</v>
          </cell>
          <cell r="C2762">
            <v>35070.67</v>
          </cell>
          <cell r="D2762">
            <v>35070.67</v>
          </cell>
          <cell r="CZ2762">
            <v>35068.67</v>
          </cell>
          <cell r="DG2762">
            <v>32200</v>
          </cell>
        </row>
        <row r="2763">
          <cell r="A2763" t="str">
            <v>None</v>
          </cell>
          <cell r="B2763">
            <v>32200</v>
          </cell>
          <cell r="C2763">
            <v>38846.519999999997</v>
          </cell>
          <cell r="D2763">
            <v>38846.519999999997</v>
          </cell>
          <cell r="CZ2763">
            <v>38845.519999999997</v>
          </cell>
          <cell r="DG2763">
            <v>32200</v>
          </cell>
        </row>
        <row r="2764">
          <cell r="A2764" t="str">
            <v>None</v>
          </cell>
          <cell r="B2764">
            <v>32200</v>
          </cell>
          <cell r="C2764">
            <v>55460.94</v>
          </cell>
          <cell r="D2764">
            <v>55460.94</v>
          </cell>
          <cell r="CZ2764">
            <v>55462.94</v>
          </cell>
          <cell r="DG2764">
            <v>32200</v>
          </cell>
        </row>
        <row r="2765">
          <cell r="A2765" t="str">
            <v>None</v>
          </cell>
          <cell r="B2765">
            <v>32200</v>
          </cell>
          <cell r="C2765">
            <v>16428.78</v>
          </cell>
          <cell r="D2765">
            <v>16428.78</v>
          </cell>
          <cell r="CZ2765">
            <v>16430.78</v>
          </cell>
          <cell r="DG2765">
            <v>32200</v>
          </cell>
        </row>
        <row r="2766">
          <cell r="A2766" t="str">
            <v>None</v>
          </cell>
          <cell r="B2766">
            <v>82500</v>
          </cell>
          <cell r="C2766">
            <v>0</v>
          </cell>
          <cell r="D2766">
            <v>0</v>
          </cell>
          <cell r="CZ2766">
            <v>0</v>
          </cell>
          <cell r="DG2766">
            <v>82500</v>
          </cell>
        </row>
        <row r="2767">
          <cell r="A2767" t="str">
            <v>None</v>
          </cell>
          <cell r="B2767">
            <v>77000</v>
          </cell>
          <cell r="C2767">
            <v>0</v>
          </cell>
          <cell r="D2767">
            <v>0</v>
          </cell>
          <cell r="CZ2767">
            <v>2</v>
          </cell>
          <cell r="DG2767">
            <v>77000</v>
          </cell>
        </row>
        <row r="2768">
          <cell r="A2768" t="str">
            <v>None</v>
          </cell>
          <cell r="B2768">
            <v>77000</v>
          </cell>
          <cell r="C2768">
            <v>0</v>
          </cell>
          <cell r="D2768">
            <v>0</v>
          </cell>
          <cell r="CZ2768">
            <v>0</v>
          </cell>
          <cell r="DG2768">
            <v>77000</v>
          </cell>
        </row>
        <row r="2769">
          <cell r="A2769" t="str">
            <v>None</v>
          </cell>
          <cell r="B2769">
            <v>0</v>
          </cell>
          <cell r="C2769">
            <v>24826.55</v>
          </cell>
          <cell r="D2769">
            <v>24826.55</v>
          </cell>
          <cell r="CZ2769">
            <v>24825.55</v>
          </cell>
          <cell r="DG2769">
            <v>0</v>
          </cell>
        </row>
        <row r="2770">
          <cell r="A2770" t="str">
            <v>None</v>
          </cell>
          <cell r="B2770">
            <v>0</v>
          </cell>
          <cell r="C2770">
            <v>24236.86</v>
          </cell>
          <cell r="D2770">
            <v>24236.86</v>
          </cell>
          <cell r="CZ2770">
            <v>24236.86</v>
          </cell>
          <cell r="DG2770">
            <v>0</v>
          </cell>
        </row>
        <row r="2771">
          <cell r="A2771" t="str">
            <v>None</v>
          </cell>
          <cell r="B2771">
            <v>40000</v>
          </cell>
          <cell r="C2771">
            <v>0</v>
          </cell>
          <cell r="D2771">
            <v>0</v>
          </cell>
          <cell r="CZ2771">
            <v>1</v>
          </cell>
          <cell r="DG2771">
            <v>40000</v>
          </cell>
        </row>
        <row r="2772">
          <cell r="A2772" t="str">
            <v>None</v>
          </cell>
          <cell r="B2772">
            <v>32000</v>
          </cell>
          <cell r="C2772">
            <v>32159.99</v>
          </cell>
          <cell r="D2772">
            <v>32159.99</v>
          </cell>
          <cell r="CZ2772">
            <v>32159.99</v>
          </cell>
          <cell r="DG2772">
            <v>32000</v>
          </cell>
        </row>
        <row r="2773">
          <cell r="A2773" t="str">
            <v>None</v>
          </cell>
          <cell r="B2773">
            <v>35535</v>
          </cell>
          <cell r="C2773">
            <v>13418.41</v>
          </cell>
          <cell r="D2773">
            <v>0</v>
          </cell>
          <cell r="CZ2773">
            <v>37080</v>
          </cell>
          <cell r="DG2773">
            <v>35535</v>
          </cell>
        </row>
        <row r="2774">
          <cell r="A2774" t="str">
            <v>None</v>
          </cell>
          <cell r="B2774">
            <v>168101.79</v>
          </cell>
          <cell r="C2774">
            <v>172402.02000000002</v>
          </cell>
          <cell r="D2774">
            <v>104887.6</v>
          </cell>
          <cell r="CZ2774">
            <v>184943.6</v>
          </cell>
          <cell r="DG2774">
            <v>168101.79</v>
          </cell>
        </row>
        <row r="2775">
          <cell r="A2775" t="str">
            <v>None</v>
          </cell>
          <cell r="B2775">
            <v>0</v>
          </cell>
          <cell r="C2775">
            <v>0</v>
          </cell>
          <cell r="D2775">
            <v>0</v>
          </cell>
          <cell r="CZ2775">
            <v>0</v>
          </cell>
          <cell r="DG2775">
            <v>0</v>
          </cell>
        </row>
        <row r="2776">
          <cell r="A2776" t="str">
            <v>None</v>
          </cell>
          <cell r="B2776">
            <v>0</v>
          </cell>
          <cell r="C2776">
            <v>0</v>
          </cell>
          <cell r="D2776">
            <v>0</v>
          </cell>
          <cell r="CZ2776">
            <v>0</v>
          </cell>
          <cell r="DG2776">
            <v>0</v>
          </cell>
        </row>
        <row r="2777">
          <cell r="A2777" t="str">
            <v>None</v>
          </cell>
          <cell r="B2777">
            <v>0</v>
          </cell>
          <cell r="C2777">
            <v>0</v>
          </cell>
          <cell r="D2777">
            <v>0</v>
          </cell>
          <cell r="CZ2777">
            <v>0</v>
          </cell>
          <cell r="DG2777">
            <v>0</v>
          </cell>
        </row>
        <row r="2778">
          <cell r="A2778" t="str">
            <v>None</v>
          </cell>
          <cell r="B2778">
            <v>0</v>
          </cell>
          <cell r="C2778">
            <v>0</v>
          </cell>
          <cell r="D2778">
            <v>0</v>
          </cell>
          <cell r="CZ2778">
            <v>0</v>
          </cell>
          <cell r="DG2778">
            <v>0</v>
          </cell>
        </row>
        <row r="2779">
          <cell r="A2779" t="str">
            <v>None</v>
          </cell>
          <cell r="B2779">
            <v>17800</v>
          </cell>
          <cell r="C2779">
            <v>16005.4</v>
          </cell>
          <cell r="D2779">
            <v>16005.4</v>
          </cell>
          <cell r="CZ2779">
            <v>16006.4</v>
          </cell>
          <cell r="DG2779">
            <v>17800</v>
          </cell>
        </row>
        <row r="2780">
          <cell r="A2780" t="str">
            <v>None</v>
          </cell>
          <cell r="B2780">
            <v>10250</v>
          </cell>
          <cell r="C2780">
            <v>9425.11</v>
          </cell>
          <cell r="D2780">
            <v>9425.11</v>
          </cell>
          <cell r="CZ2780">
            <v>9425.11</v>
          </cell>
          <cell r="DG2780">
            <v>10250</v>
          </cell>
        </row>
        <row r="2781">
          <cell r="A2781" t="str">
            <v>None</v>
          </cell>
          <cell r="B2781">
            <v>212000</v>
          </cell>
          <cell r="C2781">
            <v>11893.36</v>
          </cell>
          <cell r="D2781">
            <v>14881.68</v>
          </cell>
          <cell r="CZ2781">
            <v>204856</v>
          </cell>
          <cell r="DG2781">
            <v>212000</v>
          </cell>
        </row>
        <row r="2782">
          <cell r="A2782" t="str">
            <v>None</v>
          </cell>
          <cell r="B2782">
            <v>87000</v>
          </cell>
          <cell r="C2782">
            <v>62094.31</v>
          </cell>
          <cell r="D2782">
            <v>62094.31</v>
          </cell>
          <cell r="CZ2782">
            <v>62093.31</v>
          </cell>
          <cell r="DG2782">
            <v>87000</v>
          </cell>
        </row>
        <row r="2783">
          <cell r="A2783" t="str">
            <v>None</v>
          </cell>
          <cell r="B2783">
            <v>50000</v>
          </cell>
          <cell r="C2783">
            <v>0</v>
          </cell>
          <cell r="D2783">
            <v>0</v>
          </cell>
          <cell r="CZ2783">
            <v>0</v>
          </cell>
          <cell r="DG2783">
            <v>50000</v>
          </cell>
        </row>
        <row r="2784">
          <cell r="A2784" t="str">
            <v>None</v>
          </cell>
          <cell r="B2784">
            <v>149040</v>
          </cell>
          <cell r="C2784">
            <v>271048.5</v>
          </cell>
          <cell r="D2784">
            <v>270725.46000000002</v>
          </cell>
          <cell r="CZ2784">
            <v>271050.46000000002</v>
          </cell>
          <cell r="DG2784">
            <v>149040</v>
          </cell>
        </row>
        <row r="2785">
          <cell r="A2785" t="str">
            <v>None</v>
          </cell>
          <cell r="B2785">
            <v>204100</v>
          </cell>
          <cell r="C2785">
            <v>0</v>
          </cell>
          <cell r="D2785">
            <v>0</v>
          </cell>
          <cell r="CZ2785">
            <v>0</v>
          </cell>
          <cell r="DG2785">
            <v>204100</v>
          </cell>
        </row>
        <row r="2786">
          <cell r="A2786" t="str">
            <v>None</v>
          </cell>
          <cell r="B2786">
            <v>204100</v>
          </cell>
          <cell r="C2786">
            <v>0</v>
          </cell>
          <cell r="D2786">
            <v>0</v>
          </cell>
          <cell r="CZ2786">
            <v>0</v>
          </cell>
          <cell r="DG2786">
            <v>204100</v>
          </cell>
        </row>
        <row r="2787">
          <cell r="A2787" t="str">
            <v>None</v>
          </cell>
          <cell r="B2787">
            <v>443055.4</v>
          </cell>
          <cell r="C2787">
            <v>0</v>
          </cell>
          <cell r="D2787">
            <v>101265.64</v>
          </cell>
          <cell r="CZ2787">
            <v>309905</v>
          </cell>
          <cell r="DG2787">
            <v>443055.4</v>
          </cell>
        </row>
        <row r="2788">
          <cell r="A2788" t="str">
            <v>None</v>
          </cell>
          <cell r="B2788">
            <v>355173</v>
          </cell>
          <cell r="C2788">
            <v>214879.69</v>
          </cell>
          <cell r="D2788">
            <v>214879.69</v>
          </cell>
          <cell r="CZ2788">
            <v>214889.69</v>
          </cell>
          <cell r="DG2788">
            <v>355173</v>
          </cell>
        </row>
        <row r="2789">
          <cell r="A2789" t="str">
            <v>None</v>
          </cell>
          <cell r="B2789">
            <v>396477</v>
          </cell>
          <cell r="C2789">
            <v>194146.92</v>
          </cell>
          <cell r="D2789">
            <v>194146.92</v>
          </cell>
          <cell r="CZ2789">
            <v>194125.92</v>
          </cell>
          <cell r="DG2789">
            <v>396477</v>
          </cell>
        </row>
        <row r="2790">
          <cell r="A2790" t="str">
            <v>None</v>
          </cell>
          <cell r="B2790">
            <v>396690</v>
          </cell>
          <cell r="C2790">
            <v>141056.79999999999</v>
          </cell>
          <cell r="D2790">
            <v>141056.79999999999</v>
          </cell>
          <cell r="CZ2790">
            <v>141064.79999999999</v>
          </cell>
          <cell r="DG2790">
            <v>396690</v>
          </cell>
        </row>
        <row r="2791">
          <cell r="A2791" t="str">
            <v>None</v>
          </cell>
          <cell r="B2791">
            <v>1000000.01</v>
          </cell>
          <cell r="C2791">
            <v>0</v>
          </cell>
          <cell r="D2791">
            <v>0</v>
          </cell>
          <cell r="CZ2791">
            <v>0</v>
          </cell>
          <cell r="DG2791">
            <v>1000000.01</v>
          </cell>
        </row>
        <row r="2792">
          <cell r="A2792" t="str">
            <v>None</v>
          </cell>
          <cell r="B2792">
            <v>198020</v>
          </cell>
          <cell r="C2792">
            <v>458686.19</v>
          </cell>
          <cell r="D2792">
            <v>458496.58</v>
          </cell>
          <cell r="CZ2792">
            <v>458669.58</v>
          </cell>
          <cell r="DG2792">
            <v>198020</v>
          </cell>
        </row>
        <row r="2793">
          <cell r="A2793" t="str">
            <v>None</v>
          </cell>
          <cell r="B2793">
            <v>240920</v>
          </cell>
          <cell r="C2793">
            <v>354938.13</v>
          </cell>
          <cell r="D2793">
            <v>354938.13</v>
          </cell>
          <cell r="CZ2793">
            <v>354949.13</v>
          </cell>
          <cell r="DG2793">
            <v>240920</v>
          </cell>
        </row>
        <row r="2794">
          <cell r="A2794" t="str">
            <v>None</v>
          </cell>
          <cell r="B2794">
            <v>36000</v>
          </cell>
          <cell r="C2794">
            <v>35240.36</v>
          </cell>
          <cell r="D2794">
            <v>35240.36</v>
          </cell>
          <cell r="CZ2794">
            <v>35242.36</v>
          </cell>
          <cell r="DG2794">
            <v>36000</v>
          </cell>
        </row>
        <row r="2795">
          <cell r="A2795" t="str">
            <v>None</v>
          </cell>
          <cell r="B2795">
            <v>10200</v>
          </cell>
          <cell r="C2795">
            <v>10155.66</v>
          </cell>
          <cell r="D2795">
            <v>10155.66</v>
          </cell>
          <cell r="CZ2795">
            <v>10155.66</v>
          </cell>
          <cell r="DG2795">
            <v>10200</v>
          </cell>
        </row>
        <row r="2796">
          <cell r="A2796" t="str">
            <v>None</v>
          </cell>
          <cell r="B2796">
            <v>99000</v>
          </cell>
          <cell r="C2796">
            <v>99910.29</v>
          </cell>
          <cell r="D2796">
            <v>99910.29</v>
          </cell>
          <cell r="CZ2796">
            <v>99908.29</v>
          </cell>
          <cell r="DG2796">
            <v>99000</v>
          </cell>
        </row>
        <row r="2797">
          <cell r="A2797" t="str">
            <v>None</v>
          </cell>
          <cell r="B2797">
            <v>25000</v>
          </cell>
          <cell r="C2797">
            <v>0</v>
          </cell>
          <cell r="D2797">
            <v>0</v>
          </cell>
          <cell r="CZ2797">
            <v>24000</v>
          </cell>
          <cell r="DG2797">
            <v>25000</v>
          </cell>
        </row>
        <row r="2798">
          <cell r="A2798" t="str">
            <v>None</v>
          </cell>
          <cell r="B2798">
            <v>227861</v>
          </cell>
          <cell r="C2798">
            <v>221162.67</v>
          </cell>
          <cell r="D2798">
            <v>221162.67</v>
          </cell>
          <cell r="CZ2798">
            <v>221164.67</v>
          </cell>
          <cell r="DG2798">
            <v>227861</v>
          </cell>
        </row>
        <row r="2799">
          <cell r="A2799" t="str">
            <v>None</v>
          </cell>
          <cell r="B2799">
            <v>235300</v>
          </cell>
          <cell r="C2799">
            <v>2684.76</v>
          </cell>
          <cell r="D2799">
            <v>70250.320000000007</v>
          </cell>
          <cell r="CZ2799">
            <v>214430</v>
          </cell>
          <cell r="DG2799">
            <v>235300</v>
          </cell>
        </row>
        <row r="2800">
          <cell r="A2800" t="str">
            <v>None</v>
          </cell>
          <cell r="B2800">
            <v>0</v>
          </cell>
          <cell r="C2800">
            <v>0</v>
          </cell>
          <cell r="D2800">
            <v>111489.32</v>
          </cell>
          <cell r="CZ2800">
            <v>0</v>
          </cell>
          <cell r="DG2800">
            <v>0</v>
          </cell>
        </row>
        <row r="2801">
          <cell r="A2801" t="str">
            <v>None</v>
          </cell>
          <cell r="B2801">
            <v>0</v>
          </cell>
          <cell r="C2801">
            <v>0</v>
          </cell>
          <cell r="D2801">
            <v>111489.32</v>
          </cell>
          <cell r="CZ2801">
            <v>0</v>
          </cell>
          <cell r="DG2801">
            <v>0</v>
          </cell>
        </row>
        <row r="2802">
          <cell r="A2802" t="str">
            <v>None</v>
          </cell>
          <cell r="B2802">
            <v>0</v>
          </cell>
          <cell r="C2802">
            <v>222431.01</v>
          </cell>
          <cell r="D2802">
            <v>222431.01</v>
          </cell>
          <cell r="CZ2802">
            <v>222439.01</v>
          </cell>
          <cell r="DG2802">
            <v>0</v>
          </cell>
        </row>
        <row r="2803">
          <cell r="A2803" t="str">
            <v>None</v>
          </cell>
          <cell r="B2803">
            <v>4090492</v>
          </cell>
          <cell r="C2803">
            <v>4811830.95</v>
          </cell>
          <cell r="D2803">
            <v>4811830.95</v>
          </cell>
          <cell r="CZ2803">
            <v>4811830.95</v>
          </cell>
          <cell r="DG2803">
            <v>4090492</v>
          </cell>
        </row>
        <row r="2804">
          <cell r="A2804" t="str">
            <v>None</v>
          </cell>
          <cell r="B2804">
            <v>1093476</v>
          </cell>
          <cell r="C2804">
            <v>942828.61</v>
          </cell>
          <cell r="D2804">
            <v>919409.34</v>
          </cell>
          <cell r="CZ2804">
            <v>936935.34</v>
          </cell>
          <cell r="DG2804">
            <v>1093476</v>
          </cell>
        </row>
        <row r="2805">
          <cell r="A2805" t="str">
            <v>None</v>
          </cell>
          <cell r="B2805">
            <v>139478</v>
          </cell>
          <cell r="C2805">
            <v>109718.79</v>
          </cell>
          <cell r="D2805">
            <v>109718.79</v>
          </cell>
          <cell r="CZ2805">
            <v>109718.79</v>
          </cell>
          <cell r="DG2805">
            <v>139478</v>
          </cell>
        </row>
        <row r="2806">
          <cell r="A2806" t="str">
            <v>None</v>
          </cell>
          <cell r="B2806">
            <v>45600</v>
          </cell>
          <cell r="C2806">
            <v>45976.160000000003</v>
          </cell>
          <cell r="D2806">
            <v>45976.160000000003</v>
          </cell>
          <cell r="CZ2806">
            <v>45977.16</v>
          </cell>
          <cell r="DG2806">
            <v>45600</v>
          </cell>
        </row>
        <row r="2807">
          <cell r="A2807" t="str">
            <v>None</v>
          </cell>
          <cell r="B2807">
            <v>24600</v>
          </cell>
          <cell r="C2807">
            <v>24756.83</v>
          </cell>
          <cell r="D2807">
            <v>24756.83</v>
          </cell>
          <cell r="CZ2807">
            <v>24756.83</v>
          </cell>
          <cell r="DG2807">
            <v>24600</v>
          </cell>
        </row>
        <row r="2808">
          <cell r="A2808" t="str">
            <v>None</v>
          </cell>
          <cell r="B2808">
            <v>65407</v>
          </cell>
          <cell r="C2808">
            <v>0</v>
          </cell>
          <cell r="D2808">
            <v>0</v>
          </cell>
          <cell r="CZ2808">
            <v>55000</v>
          </cell>
          <cell r="DG2808">
            <v>65407</v>
          </cell>
        </row>
        <row r="2809">
          <cell r="A2809" t="str">
            <v>None</v>
          </cell>
          <cell r="B2809">
            <v>25000</v>
          </cell>
          <cell r="C2809">
            <v>0</v>
          </cell>
          <cell r="D2809">
            <v>29827.39</v>
          </cell>
          <cell r="CZ2809">
            <v>10126</v>
          </cell>
          <cell r="DG2809">
            <v>25000</v>
          </cell>
        </row>
        <row r="2810">
          <cell r="A2810" t="str">
            <v>None</v>
          </cell>
          <cell r="B2810">
            <v>25000</v>
          </cell>
          <cell r="C2810">
            <v>0</v>
          </cell>
          <cell r="D2810">
            <v>0</v>
          </cell>
          <cell r="CZ2810">
            <v>24000</v>
          </cell>
          <cell r="DG2810">
            <v>25000</v>
          </cell>
        </row>
        <row r="2811">
          <cell r="A2811" t="str">
            <v>None</v>
          </cell>
          <cell r="B2811">
            <v>93180</v>
          </cell>
          <cell r="C2811">
            <v>79386.570000000007</v>
          </cell>
          <cell r="D2811">
            <v>79386.570000000007</v>
          </cell>
          <cell r="CZ2811">
            <v>79389.570000000007</v>
          </cell>
          <cell r="DG2811">
            <v>93180</v>
          </cell>
        </row>
        <row r="2812">
          <cell r="A2812" t="str">
            <v>None</v>
          </cell>
          <cell r="B2812">
            <v>0</v>
          </cell>
          <cell r="C2812">
            <v>19596.43</v>
          </cell>
          <cell r="D2812">
            <v>19596.43</v>
          </cell>
          <cell r="CZ2812">
            <v>19597.43</v>
          </cell>
          <cell r="DG2812">
            <v>0</v>
          </cell>
        </row>
        <row r="2813">
          <cell r="A2813" t="str">
            <v>None</v>
          </cell>
          <cell r="B2813">
            <v>0</v>
          </cell>
          <cell r="C2813">
            <v>0</v>
          </cell>
          <cell r="D2813">
            <v>0</v>
          </cell>
          <cell r="CZ2813">
            <v>0</v>
          </cell>
          <cell r="DG2813">
            <v>0</v>
          </cell>
        </row>
        <row r="2814">
          <cell r="A2814" t="str">
            <v>None</v>
          </cell>
          <cell r="B2814">
            <v>20000</v>
          </cell>
          <cell r="C2814">
            <v>0</v>
          </cell>
          <cell r="D2814">
            <v>0</v>
          </cell>
          <cell r="CZ2814">
            <v>0</v>
          </cell>
          <cell r="DG2814">
            <v>20000</v>
          </cell>
        </row>
        <row r="2815">
          <cell r="A2815" t="str">
            <v>None</v>
          </cell>
          <cell r="B2815">
            <v>5604000</v>
          </cell>
          <cell r="C2815">
            <v>0</v>
          </cell>
          <cell r="D2815">
            <v>0</v>
          </cell>
          <cell r="CZ2815">
            <v>0</v>
          </cell>
          <cell r="DG2815">
            <v>5604000</v>
          </cell>
        </row>
        <row r="2816">
          <cell r="A2816" t="str">
            <v>None</v>
          </cell>
          <cell r="B2816">
            <v>0</v>
          </cell>
          <cell r="C2816">
            <v>0</v>
          </cell>
          <cell r="D2816">
            <v>0</v>
          </cell>
          <cell r="CZ2816">
            <v>0</v>
          </cell>
          <cell r="DG2816">
            <v>0</v>
          </cell>
        </row>
        <row r="2817">
          <cell r="A2817" t="str">
            <v>None</v>
          </cell>
          <cell r="B2817">
            <v>60490</v>
          </cell>
          <cell r="C2817">
            <v>0</v>
          </cell>
          <cell r="D2817">
            <v>33908.57</v>
          </cell>
          <cell r="CZ2817">
            <v>36779</v>
          </cell>
          <cell r="DG2817">
            <v>60490</v>
          </cell>
        </row>
        <row r="2818">
          <cell r="A2818" t="str">
            <v>None</v>
          </cell>
          <cell r="B2818">
            <v>17208</v>
          </cell>
          <cell r="C2818">
            <v>17218.97</v>
          </cell>
          <cell r="D2818">
            <v>17218.97</v>
          </cell>
          <cell r="CZ2818">
            <v>17218.97</v>
          </cell>
          <cell r="DG2818">
            <v>17208</v>
          </cell>
        </row>
        <row r="2819">
          <cell r="A2819" t="str">
            <v>None</v>
          </cell>
          <cell r="B2819">
            <v>0</v>
          </cell>
          <cell r="C2819">
            <v>0</v>
          </cell>
          <cell r="D2819">
            <v>40384</v>
          </cell>
          <cell r="CZ2819">
            <v>54084</v>
          </cell>
          <cell r="DG2819">
            <v>0</v>
          </cell>
        </row>
        <row r="2820">
          <cell r="A2820" t="str">
            <v>None</v>
          </cell>
          <cell r="B2820">
            <v>0</v>
          </cell>
          <cell r="C2820">
            <v>0</v>
          </cell>
          <cell r="D2820">
            <v>0</v>
          </cell>
          <cell r="CZ2820">
            <v>0</v>
          </cell>
          <cell r="DG2820">
            <v>0</v>
          </cell>
        </row>
        <row r="2821">
          <cell r="A2821" t="str">
            <v>None</v>
          </cell>
          <cell r="B2821">
            <v>0</v>
          </cell>
          <cell r="C2821">
            <v>0</v>
          </cell>
          <cell r="D2821">
            <v>15096</v>
          </cell>
          <cell r="CZ2821">
            <v>90573</v>
          </cell>
          <cell r="DG2821">
            <v>0</v>
          </cell>
        </row>
        <row r="2822">
          <cell r="A2822" t="str">
            <v>None</v>
          </cell>
          <cell r="B2822">
            <v>0</v>
          </cell>
          <cell r="C2822">
            <v>0</v>
          </cell>
          <cell r="D2822">
            <v>0</v>
          </cell>
          <cell r="CZ2822">
            <v>381724</v>
          </cell>
          <cell r="DG2822">
            <v>0</v>
          </cell>
        </row>
        <row r="2823">
          <cell r="A2823" t="str">
            <v>None</v>
          </cell>
          <cell r="B2823">
            <v>0</v>
          </cell>
          <cell r="C2823">
            <v>0</v>
          </cell>
          <cell r="D2823">
            <v>243879</v>
          </cell>
          <cell r="CZ2823">
            <v>421308</v>
          </cell>
          <cell r="DG2823">
            <v>0</v>
          </cell>
        </row>
        <row r="2824">
          <cell r="A2824" t="str">
            <v>None</v>
          </cell>
          <cell r="B2824">
            <v>0</v>
          </cell>
          <cell r="C2824">
            <v>0</v>
          </cell>
          <cell r="D2824">
            <v>84668</v>
          </cell>
          <cell r="CZ2824">
            <v>231935</v>
          </cell>
          <cell r="DG2824">
            <v>0</v>
          </cell>
        </row>
        <row r="2825">
          <cell r="A2825" t="str">
            <v>None</v>
          </cell>
          <cell r="B2825">
            <v>0</v>
          </cell>
          <cell r="C2825">
            <v>0</v>
          </cell>
          <cell r="D2825">
            <v>25159</v>
          </cell>
          <cell r="CZ2825">
            <v>0</v>
          </cell>
          <cell r="DG2825">
            <v>0</v>
          </cell>
        </row>
        <row r="2826">
          <cell r="A2826" t="str">
            <v>None</v>
          </cell>
          <cell r="B2826">
            <v>38908.36</v>
          </cell>
          <cell r="C2826">
            <v>8631.98</v>
          </cell>
          <cell r="D2826">
            <v>0</v>
          </cell>
          <cell r="CZ2826">
            <v>5965</v>
          </cell>
          <cell r="DG2826">
            <v>38908.36</v>
          </cell>
        </row>
        <row r="2827">
          <cell r="A2827" t="str">
            <v>None</v>
          </cell>
          <cell r="B2827">
            <v>4001.13</v>
          </cell>
          <cell r="C2827">
            <v>0</v>
          </cell>
          <cell r="D2827">
            <v>0</v>
          </cell>
          <cell r="CZ2827">
            <v>4000</v>
          </cell>
          <cell r="DG2827">
            <v>4001.13</v>
          </cell>
        </row>
        <row r="2828">
          <cell r="A2828" t="str">
            <v>None</v>
          </cell>
          <cell r="B2828">
            <v>0</v>
          </cell>
          <cell r="C2828">
            <v>147353.22</v>
          </cell>
          <cell r="D2828">
            <v>147353.22</v>
          </cell>
          <cell r="CZ2828">
            <v>147352.22</v>
          </cell>
          <cell r="DG2828">
            <v>0</v>
          </cell>
        </row>
        <row r="2829">
          <cell r="A2829" t="str">
            <v>None</v>
          </cell>
          <cell r="B2829">
            <v>0</v>
          </cell>
          <cell r="C2829">
            <v>32773.82</v>
          </cell>
          <cell r="D2829">
            <v>32773.82</v>
          </cell>
          <cell r="CZ2829">
            <v>32771.82</v>
          </cell>
          <cell r="DG2829">
            <v>0</v>
          </cell>
        </row>
        <row r="2830">
          <cell r="A2830" t="str">
            <v>None</v>
          </cell>
          <cell r="B2830">
            <v>25277</v>
          </cell>
          <cell r="C2830">
            <v>14540.74</v>
          </cell>
          <cell r="D2830">
            <v>14540.74</v>
          </cell>
          <cell r="CZ2830">
            <v>14541.74</v>
          </cell>
          <cell r="DG2830">
            <v>25277</v>
          </cell>
        </row>
        <row r="2831">
          <cell r="A2831" t="str">
            <v>None</v>
          </cell>
          <cell r="B2831">
            <v>0</v>
          </cell>
          <cell r="C2831">
            <v>0</v>
          </cell>
          <cell r="D2831">
            <v>0</v>
          </cell>
          <cell r="CZ2831">
            <v>0</v>
          </cell>
          <cell r="DG2831">
            <v>0</v>
          </cell>
        </row>
        <row r="2832">
          <cell r="A2832" t="str">
            <v>None</v>
          </cell>
          <cell r="B2832">
            <v>48000</v>
          </cell>
          <cell r="C2832">
            <v>0</v>
          </cell>
          <cell r="D2832">
            <v>0</v>
          </cell>
          <cell r="CZ2832">
            <v>0</v>
          </cell>
          <cell r="DG2832">
            <v>48000</v>
          </cell>
        </row>
        <row r="2833">
          <cell r="A2833" t="str">
            <v>None</v>
          </cell>
          <cell r="B2833">
            <v>0</v>
          </cell>
          <cell r="C2833">
            <v>0</v>
          </cell>
          <cell r="D2833">
            <v>86868.32</v>
          </cell>
          <cell r="CZ2833">
            <v>0</v>
          </cell>
          <cell r="DG2833">
            <v>0</v>
          </cell>
        </row>
        <row r="2834">
          <cell r="A2834" t="str">
            <v>None</v>
          </cell>
          <cell r="B2834">
            <v>15000</v>
          </cell>
          <cell r="C2834">
            <v>15040.2</v>
          </cell>
          <cell r="D2834">
            <v>15040.2</v>
          </cell>
          <cell r="CZ2834">
            <v>15040.2</v>
          </cell>
          <cell r="DG2834">
            <v>15000</v>
          </cell>
        </row>
        <row r="2835">
          <cell r="A2835" t="str">
            <v>None</v>
          </cell>
          <cell r="B2835">
            <v>0</v>
          </cell>
          <cell r="C2835">
            <v>0</v>
          </cell>
          <cell r="D2835">
            <v>0</v>
          </cell>
          <cell r="CZ2835">
            <v>0</v>
          </cell>
          <cell r="DG2835">
            <v>0</v>
          </cell>
        </row>
        <row r="2836">
          <cell r="A2836" t="str">
            <v>None</v>
          </cell>
          <cell r="B2836">
            <v>0</v>
          </cell>
          <cell r="C2836">
            <v>0</v>
          </cell>
          <cell r="D2836">
            <v>0</v>
          </cell>
          <cell r="CZ2836">
            <v>0</v>
          </cell>
          <cell r="DG2836">
            <v>0</v>
          </cell>
        </row>
        <row r="2837">
          <cell r="A2837" t="str">
            <v>None</v>
          </cell>
          <cell r="B2837">
            <v>212848</v>
          </cell>
          <cell r="C2837">
            <v>0</v>
          </cell>
          <cell r="D2837">
            <v>0</v>
          </cell>
          <cell r="CZ2837">
            <v>0</v>
          </cell>
          <cell r="DG2837">
            <v>212848</v>
          </cell>
        </row>
        <row r="2838">
          <cell r="A2838" t="str">
            <v>None</v>
          </cell>
          <cell r="B2838">
            <v>504300</v>
          </cell>
          <cell r="C2838">
            <v>0</v>
          </cell>
          <cell r="D2838">
            <v>0</v>
          </cell>
          <cell r="CZ2838">
            <v>0</v>
          </cell>
          <cell r="DG2838">
            <v>504300</v>
          </cell>
        </row>
        <row r="2839">
          <cell r="A2839" t="str">
            <v>None</v>
          </cell>
          <cell r="B2839">
            <v>154400</v>
          </cell>
          <cell r="C2839">
            <v>0</v>
          </cell>
          <cell r="D2839">
            <v>0</v>
          </cell>
          <cell r="CZ2839">
            <v>0</v>
          </cell>
          <cell r="DG2839">
            <v>154400</v>
          </cell>
        </row>
        <row r="2840">
          <cell r="A2840" t="str">
            <v>None</v>
          </cell>
          <cell r="B2840">
            <v>153400</v>
          </cell>
          <cell r="C2840">
            <v>0</v>
          </cell>
          <cell r="D2840">
            <v>0</v>
          </cell>
          <cell r="CZ2840">
            <v>0</v>
          </cell>
          <cell r="DG2840">
            <v>153400</v>
          </cell>
        </row>
        <row r="2841">
          <cell r="A2841" t="str">
            <v>None</v>
          </cell>
          <cell r="B2841">
            <v>413266.22</v>
          </cell>
          <cell r="C2841">
            <v>0</v>
          </cell>
          <cell r="D2841">
            <v>0</v>
          </cell>
          <cell r="CZ2841">
            <v>0</v>
          </cell>
          <cell r="DG2841">
            <v>413266.22</v>
          </cell>
        </row>
        <row r="2842">
          <cell r="A2842" t="str">
            <v>None</v>
          </cell>
          <cell r="B2842">
            <v>0</v>
          </cell>
          <cell r="C2842">
            <v>88642.25</v>
          </cell>
          <cell r="D2842">
            <v>88642.25</v>
          </cell>
          <cell r="CZ2842">
            <v>88643.25</v>
          </cell>
          <cell r="DG2842">
            <v>0</v>
          </cell>
        </row>
        <row r="2843">
          <cell r="A2843" t="str">
            <v>None</v>
          </cell>
          <cell r="B2843">
            <v>10500</v>
          </cell>
          <cell r="C2843">
            <v>0</v>
          </cell>
          <cell r="D2843">
            <v>0</v>
          </cell>
          <cell r="CZ2843">
            <v>0</v>
          </cell>
          <cell r="DG2843">
            <v>10500</v>
          </cell>
        </row>
        <row r="2844">
          <cell r="A2844" t="str">
            <v>None</v>
          </cell>
          <cell r="B2844">
            <v>149300</v>
          </cell>
          <cell r="C2844">
            <v>0</v>
          </cell>
          <cell r="D2844">
            <v>0</v>
          </cell>
          <cell r="CZ2844">
            <v>0</v>
          </cell>
          <cell r="DG2844">
            <v>149300</v>
          </cell>
        </row>
        <row r="2845">
          <cell r="A2845" t="str">
            <v>None</v>
          </cell>
          <cell r="B2845">
            <v>522300</v>
          </cell>
          <cell r="C2845">
            <v>0</v>
          </cell>
          <cell r="D2845">
            <v>0</v>
          </cell>
          <cell r="CZ2845">
            <v>0</v>
          </cell>
          <cell r="DG2845">
            <v>522300</v>
          </cell>
        </row>
        <row r="2846">
          <cell r="A2846" t="str">
            <v>None</v>
          </cell>
          <cell r="B2846">
            <v>493380</v>
          </cell>
          <cell r="C2846">
            <v>0</v>
          </cell>
          <cell r="D2846">
            <v>0</v>
          </cell>
          <cell r="CZ2846">
            <v>0</v>
          </cell>
          <cell r="DG2846">
            <v>493380</v>
          </cell>
        </row>
        <row r="2847">
          <cell r="A2847" t="str">
            <v>None</v>
          </cell>
          <cell r="B2847">
            <v>0</v>
          </cell>
          <cell r="C2847">
            <v>0</v>
          </cell>
          <cell r="D2847">
            <v>0</v>
          </cell>
          <cell r="CZ2847">
            <v>0</v>
          </cell>
          <cell r="DG2847">
            <v>0</v>
          </cell>
        </row>
        <row r="2848">
          <cell r="A2848" t="str">
            <v>None</v>
          </cell>
          <cell r="B2848">
            <v>474654</v>
          </cell>
          <cell r="C2848">
            <v>387194.61</v>
          </cell>
          <cell r="D2848">
            <v>387194.61</v>
          </cell>
          <cell r="CZ2848">
            <v>387193.61</v>
          </cell>
          <cell r="DG2848">
            <v>474654</v>
          </cell>
        </row>
        <row r="2849">
          <cell r="A2849" t="str">
            <v>None</v>
          </cell>
          <cell r="B2849">
            <v>0</v>
          </cell>
          <cell r="C2849">
            <v>0</v>
          </cell>
          <cell r="D2849">
            <v>0</v>
          </cell>
          <cell r="CZ2849">
            <v>0</v>
          </cell>
          <cell r="DG2849">
            <v>0</v>
          </cell>
        </row>
        <row r="2850">
          <cell r="A2850" t="str">
            <v>None</v>
          </cell>
          <cell r="B2850">
            <v>152467</v>
          </cell>
          <cell r="C2850">
            <v>144787.01</v>
          </cell>
          <cell r="D2850">
            <v>144787.01</v>
          </cell>
          <cell r="CZ2850">
            <v>144788.01</v>
          </cell>
          <cell r="DG2850">
            <v>152467</v>
          </cell>
        </row>
        <row r="2851">
          <cell r="A2851" t="str">
            <v>None</v>
          </cell>
          <cell r="B2851">
            <v>0</v>
          </cell>
          <cell r="C2851">
            <v>0</v>
          </cell>
          <cell r="D2851">
            <v>0</v>
          </cell>
          <cell r="CZ2851">
            <v>0</v>
          </cell>
          <cell r="DG2851">
            <v>0</v>
          </cell>
        </row>
        <row r="2852">
          <cell r="A2852" t="str">
            <v>None</v>
          </cell>
          <cell r="B2852">
            <v>0</v>
          </cell>
          <cell r="C2852">
            <v>0</v>
          </cell>
          <cell r="D2852">
            <v>0</v>
          </cell>
          <cell r="CZ2852">
            <v>0</v>
          </cell>
          <cell r="DG2852">
            <v>0</v>
          </cell>
        </row>
        <row r="2853">
          <cell r="A2853" t="str">
            <v>None</v>
          </cell>
          <cell r="B2853">
            <v>556969</v>
          </cell>
          <cell r="C2853">
            <v>532378.15</v>
          </cell>
          <cell r="D2853">
            <v>532378.15</v>
          </cell>
          <cell r="CZ2853">
            <v>532389.15</v>
          </cell>
          <cell r="DG2853">
            <v>556969</v>
          </cell>
        </row>
        <row r="2854">
          <cell r="A2854" t="str">
            <v>None</v>
          </cell>
          <cell r="B2854">
            <v>0</v>
          </cell>
          <cell r="C2854">
            <v>0</v>
          </cell>
          <cell r="D2854">
            <v>0</v>
          </cell>
          <cell r="CZ2854">
            <v>0</v>
          </cell>
          <cell r="DG2854">
            <v>0</v>
          </cell>
        </row>
        <row r="2855">
          <cell r="A2855" t="str">
            <v>None</v>
          </cell>
          <cell r="B2855">
            <v>0</v>
          </cell>
          <cell r="C2855">
            <v>0.03</v>
          </cell>
          <cell r="D2855">
            <v>0.03</v>
          </cell>
          <cell r="CZ2855">
            <v>0.03</v>
          </cell>
          <cell r="DG2855">
            <v>0</v>
          </cell>
        </row>
        <row r="2856">
          <cell r="A2856" t="str">
            <v>None</v>
          </cell>
          <cell r="B2856">
            <v>0</v>
          </cell>
          <cell r="C2856">
            <v>0</v>
          </cell>
          <cell r="D2856">
            <v>0</v>
          </cell>
          <cell r="CZ2856">
            <v>0</v>
          </cell>
          <cell r="DG2856">
            <v>0</v>
          </cell>
        </row>
        <row r="2857">
          <cell r="A2857" t="str">
            <v>None</v>
          </cell>
          <cell r="B2857">
            <v>260224</v>
          </cell>
          <cell r="C2857">
            <v>258844.28</v>
          </cell>
          <cell r="D2857">
            <v>258844.28</v>
          </cell>
          <cell r="CZ2857">
            <v>258843.28</v>
          </cell>
          <cell r="DG2857">
            <v>260224</v>
          </cell>
        </row>
        <row r="2858">
          <cell r="A2858" t="str">
            <v>None</v>
          </cell>
          <cell r="B2858">
            <v>114823</v>
          </cell>
          <cell r="C2858">
            <v>85144.8</v>
          </cell>
          <cell r="D2858">
            <v>85144.8</v>
          </cell>
          <cell r="CZ2858">
            <v>85144.8</v>
          </cell>
          <cell r="DG2858">
            <v>114823</v>
          </cell>
        </row>
        <row r="2859">
          <cell r="A2859" t="str">
            <v>None</v>
          </cell>
          <cell r="B2859">
            <v>115585</v>
          </cell>
          <cell r="C2859">
            <v>152670.98000000001</v>
          </cell>
          <cell r="D2859">
            <v>152670.98000000001</v>
          </cell>
          <cell r="CZ2859">
            <v>152675.98000000001</v>
          </cell>
          <cell r="DG2859">
            <v>115585</v>
          </cell>
        </row>
        <row r="2860">
          <cell r="A2860" t="str">
            <v>None</v>
          </cell>
          <cell r="B2860">
            <v>161391.51999999999</v>
          </cell>
          <cell r="C2860">
            <v>153177.82</v>
          </cell>
          <cell r="D2860">
            <v>153177.82</v>
          </cell>
          <cell r="CZ2860">
            <v>153170.82</v>
          </cell>
          <cell r="DG2860">
            <v>161391.51999999999</v>
          </cell>
        </row>
        <row r="2861">
          <cell r="A2861" t="str">
            <v>None</v>
          </cell>
          <cell r="B2861">
            <v>43235</v>
          </cell>
          <cell r="C2861">
            <v>0</v>
          </cell>
          <cell r="D2861">
            <v>0</v>
          </cell>
          <cell r="CZ2861">
            <v>0</v>
          </cell>
          <cell r="DG2861">
            <v>43235</v>
          </cell>
        </row>
        <row r="2862">
          <cell r="A2862" t="str">
            <v>None</v>
          </cell>
          <cell r="B2862">
            <v>0</v>
          </cell>
          <cell r="C2862">
            <v>65138.49</v>
          </cell>
          <cell r="D2862">
            <v>65138.49</v>
          </cell>
          <cell r="CZ2862">
            <v>65145.49</v>
          </cell>
          <cell r="DG2862">
            <v>0</v>
          </cell>
        </row>
        <row r="2863">
          <cell r="A2863" t="str">
            <v>None</v>
          </cell>
          <cell r="B2863">
            <v>146070</v>
          </cell>
          <cell r="C2863">
            <v>106339.29</v>
          </cell>
          <cell r="D2863">
            <v>106339.29</v>
          </cell>
          <cell r="CZ2863">
            <v>106343.29</v>
          </cell>
          <cell r="DG2863">
            <v>146070</v>
          </cell>
        </row>
        <row r="2864">
          <cell r="A2864" t="str">
            <v>TNP</v>
          </cell>
          <cell r="B2864">
            <v>351638.84</v>
          </cell>
          <cell r="C2864">
            <v>253962.55</v>
          </cell>
          <cell r="D2864">
            <v>253962.55</v>
          </cell>
          <cell r="CZ2864">
            <v>253962.55</v>
          </cell>
          <cell r="DG2864">
            <v>351638.84</v>
          </cell>
        </row>
        <row r="2865">
          <cell r="A2865" t="str">
            <v>TNP</v>
          </cell>
          <cell r="B2865">
            <v>4673312</v>
          </cell>
          <cell r="C2865">
            <v>1187896.1200000001</v>
          </cell>
          <cell r="D2865">
            <v>3726922.3600000003</v>
          </cell>
          <cell r="CZ2865">
            <v>4319851.76</v>
          </cell>
          <cell r="DG2865">
            <v>4673312</v>
          </cell>
        </row>
        <row r="2866">
          <cell r="A2866" t="str">
            <v>TNP</v>
          </cell>
          <cell r="B2866">
            <v>1027797.83</v>
          </cell>
          <cell r="C2866">
            <v>1096843.25</v>
          </cell>
          <cell r="D2866">
            <v>1005555.41</v>
          </cell>
          <cell r="CZ2866">
            <v>1096676.4099999999</v>
          </cell>
          <cell r="DG2866">
            <v>1027797.83</v>
          </cell>
        </row>
        <row r="2867">
          <cell r="A2867" t="str">
            <v>TNP</v>
          </cell>
          <cell r="B2867">
            <v>1699842.63</v>
          </cell>
          <cell r="C2867">
            <v>989757.15</v>
          </cell>
          <cell r="D2867">
            <v>1013817.09</v>
          </cell>
          <cell r="CZ2867">
            <v>989761.09</v>
          </cell>
          <cell r="DG2867">
            <v>1699842.63</v>
          </cell>
        </row>
        <row r="2868">
          <cell r="A2868" t="str">
            <v>TNP</v>
          </cell>
          <cell r="B2868">
            <v>7639977</v>
          </cell>
          <cell r="C2868">
            <v>6969001.1200000001</v>
          </cell>
          <cell r="D2868">
            <v>7006779.1200000001</v>
          </cell>
          <cell r="CZ2868">
            <v>6969033.1200000001</v>
          </cell>
          <cell r="DG2868">
            <v>7639977</v>
          </cell>
        </row>
        <row r="2869">
          <cell r="A2869" t="str">
            <v>TNP</v>
          </cell>
          <cell r="B2869">
            <v>4236506.37</v>
          </cell>
          <cell r="C2869">
            <v>4084536.7399999998</v>
          </cell>
          <cell r="D2869">
            <v>3912721.28</v>
          </cell>
          <cell r="CZ2869">
            <v>5392341.2800000003</v>
          </cell>
          <cell r="DG2869">
            <v>4236506.37</v>
          </cell>
        </row>
        <row r="2870">
          <cell r="A2870" t="str">
            <v>TNP</v>
          </cell>
          <cell r="B2870">
            <v>4411254.1100000003</v>
          </cell>
          <cell r="C2870">
            <v>3624384.2199999997</v>
          </cell>
          <cell r="D2870">
            <v>4002379.16</v>
          </cell>
          <cell r="CZ2870">
            <v>4325604.51</v>
          </cell>
          <cell r="DG2870">
            <v>4411254.1100000003</v>
          </cell>
        </row>
        <row r="2871">
          <cell r="A2871" t="str">
            <v>TNP</v>
          </cell>
          <cell r="B2871">
            <v>1249738.67</v>
          </cell>
          <cell r="C2871">
            <v>971941.51</v>
          </cell>
          <cell r="D2871">
            <v>971941.51</v>
          </cell>
          <cell r="CZ2871">
            <v>971944.51</v>
          </cell>
          <cell r="DG2871">
            <v>1249738.67</v>
          </cell>
        </row>
        <row r="2872">
          <cell r="A2872" t="str">
            <v>TNP</v>
          </cell>
          <cell r="B2872">
            <v>482109.31</v>
          </cell>
          <cell r="C2872">
            <v>464281.26999999996</v>
          </cell>
          <cell r="D2872">
            <v>429121.42</v>
          </cell>
          <cell r="CZ2872">
            <v>464781.42</v>
          </cell>
          <cell r="DG2872">
            <v>482109.31</v>
          </cell>
        </row>
        <row r="2873">
          <cell r="A2873" t="str">
            <v>TNP</v>
          </cell>
          <cell r="B2873">
            <v>3038009.77</v>
          </cell>
          <cell r="C2873">
            <v>3022973.13</v>
          </cell>
          <cell r="D2873">
            <v>2932867.79</v>
          </cell>
          <cell r="CZ2873">
            <v>3012474.79</v>
          </cell>
          <cell r="DG2873">
            <v>3038009.77</v>
          </cell>
        </row>
        <row r="2874">
          <cell r="A2874" t="str">
            <v>TNP</v>
          </cell>
          <cell r="B2874">
            <v>3483561.37</v>
          </cell>
          <cell r="C2874">
            <v>3229004.77</v>
          </cell>
          <cell r="D2874">
            <v>3229004.77</v>
          </cell>
          <cell r="CZ2874">
            <v>3228995.77</v>
          </cell>
          <cell r="DG2874">
            <v>3483561.37</v>
          </cell>
        </row>
        <row r="2875">
          <cell r="A2875" t="str">
            <v>TNP</v>
          </cell>
          <cell r="B2875">
            <v>3526024.98</v>
          </cell>
          <cell r="C2875">
            <v>3487232.63</v>
          </cell>
          <cell r="D2875">
            <v>3157989.91</v>
          </cell>
          <cell r="CZ2875">
            <v>3487238.91</v>
          </cell>
          <cell r="DG2875">
            <v>3526024.98</v>
          </cell>
        </row>
        <row r="2876">
          <cell r="A2876" t="str">
            <v>TNP</v>
          </cell>
          <cell r="B2876">
            <v>1598312.85</v>
          </cell>
          <cell r="C2876">
            <v>1564740.37</v>
          </cell>
          <cell r="D2876">
            <v>1477505.37</v>
          </cell>
          <cell r="CZ2876">
            <v>1564752.37</v>
          </cell>
          <cell r="DG2876">
            <v>1598312.85</v>
          </cell>
        </row>
        <row r="2877">
          <cell r="A2877" t="str">
            <v>TNP</v>
          </cell>
          <cell r="B2877">
            <v>0</v>
          </cell>
          <cell r="C2877">
            <v>0</v>
          </cell>
          <cell r="D2877">
            <v>0</v>
          </cell>
          <cell r="CZ2877">
            <v>0</v>
          </cell>
          <cell r="DG2877">
            <v>0</v>
          </cell>
        </row>
        <row r="2878">
          <cell r="A2878" t="str">
            <v>TNP</v>
          </cell>
          <cell r="B2878">
            <v>411238</v>
          </cell>
          <cell r="C2878">
            <v>408423.13</v>
          </cell>
          <cell r="D2878">
            <v>405902.45</v>
          </cell>
          <cell r="CZ2878">
            <v>409418.45</v>
          </cell>
          <cell r="DG2878">
            <v>411238</v>
          </cell>
        </row>
        <row r="2879">
          <cell r="A2879" t="str">
            <v>TNP</v>
          </cell>
          <cell r="B2879">
            <v>1242043</v>
          </cell>
          <cell r="C2879">
            <v>1259481.0999999999</v>
          </cell>
          <cell r="D2879">
            <v>1280975.68</v>
          </cell>
          <cell r="CZ2879">
            <v>1306031.68</v>
          </cell>
          <cell r="DG2879">
            <v>1242043</v>
          </cell>
        </row>
        <row r="2880">
          <cell r="A2880" t="str">
            <v>TNP</v>
          </cell>
          <cell r="B2880">
            <v>1506351</v>
          </cell>
          <cell r="C2880">
            <v>1588261.29</v>
          </cell>
          <cell r="D2880">
            <v>1485665.08</v>
          </cell>
          <cell r="CZ2880">
            <v>1559763.08</v>
          </cell>
          <cell r="DG2880">
            <v>1506351</v>
          </cell>
        </row>
        <row r="2881">
          <cell r="A2881" t="str">
            <v>TNP</v>
          </cell>
          <cell r="B2881">
            <v>4112956.03</v>
          </cell>
          <cell r="C2881">
            <v>3657488.12</v>
          </cell>
          <cell r="D2881">
            <v>3505864.1</v>
          </cell>
          <cell r="CZ2881">
            <v>3654097.1</v>
          </cell>
          <cell r="DG2881">
            <v>4112956.03</v>
          </cell>
        </row>
        <row r="2882">
          <cell r="A2882" t="str">
            <v>TNP</v>
          </cell>
          <cell r="B2882">
            <v>2821459</v>
          </cell>
          <cell r="C2882">
            <v>2513295.27</v>
          </cell>
          <cell r="D2882">
            <v>2513295.27</v>
          </cell>
          <cell r="CZ2882">
            <v>2513213.27</v>
          </cell>
          <cell r="DG2882">
            <v>2821459</v>
          </cell>
        </row>
        <row r="2883">
          <cell r="A2883" t="str">
            <v>None</v>
          </cell>
          <cell r="B2883">
            <v>1490546</v>
          </cell>
          <cell r="C2883">
            <v>1111030.96</v>
          </cell>
          <cell r="D2883">
            <v>1111030.96</v>
          </cell>
          <cell r="CZ2883">
            <v>1111029.96</v>
          </cell>
          <cell r="DG2883">
            <v>1490546</v>
          </cell>
        </row>
        <row r="2884">
          <cell r="A2884" t="str">
            <v>None</v>
          </cell>
          <cell r="B2884">
            <v>840386</v>
          </cell>
          <cell r="C2884">
            <v>840007.46</v>
          </cell>
          <cell r="D2884">
            <v>840007.46</v>
          </cell>
          <cell r="CZ2884">
            <v>839965.46</v>
          </cell>
          <cell r="DG2884">
            <v>840386</v>
          </cell>
        </row>
        <row r="2885">
          <cell r="A2885" t="str">
            <v>None</v>
          </cell>
          <cell r="B2885">
            <v>173277.23</v>
          </cell>
          <cell r="C2885">
            <v>173276.97</v>
          </cell>
          <cell r="D2885">
            <v>173276.97</v>
          </cell>
          <cell r="CZ2885">
            <v>173272.97</v>
          </cell>
          <cell r="DG2885">
            <v>173277.23</v>
          </cell>
        </row>
        <row r="2886">
          <cell r="A2886" t="str">
            <v>TNP</v>
          </cell>
          <cell r="B2886">
            <v>174983.97</v>
          </cell>
          <cell r="C2886">
            <v>0</v>
          </cell>
          <cell r="D2886">
            <v>0</v>
          </cell>
          <cell r="CZ2886">
            <v>0</v>
          </cell>
          <cell r="DG2886">
            <v>174983.97</v>
          </cell>
        </row>
        <row r="2887">
          <cell r="A2887" t="str">
            <v>TNP</v>
          </cell>
          <cell r="B2887">
            <v>0</v>
          </cell>
          <cell r="C2887">
            <v>0</v>
          </cell>
          <cell r="D2887">
            <v>0</v>
          </cell>
          <cell r="CZ2887">
            <v>0</v>
          </cell>
          <cell r="DG2887">
            <v>0</v>
          </cell>
        </row>
        <row r="2888">
          <cell r="A2888" t="str">
            <v>TNP</v>
          </cell>
          <cell r="B2888">
            <v>3649633.08</v>
          </cell>
          <cell r="C2888">
            <v>2936156.44</v>
          </cell>
          <cell r="D2888">
            <v>2756865.9699999997</v>
          </cell>
          <cell r="CZ2888">
            <v>3511443.02</v>
          </cell>
          <cell r="DG2888">
            <v>3649633.08</v>
          </cell>
        </row>
        <row r="2889">
          <cell r="A2889" t="str">
            <v>TNP</v>
          </cell>
          <cell r="B2889">
            <v>1374075</v>
          </cell>
          <cell r="C2889">
            <v>1368171.99</v>
          </cell>
          <cell r="D2889">
            <v>1342223.4700000002</v>
          </cell>
          <cell r="CZ2889">
            <v>1368697.36</v>
          </cell>
          <cell r="DG2889">
            <v>1374075</v>
          </cell>
        </row>
        <row r="2890">
          <cell r="A2890" t="str">
            <v>TNP</v>
          </cell>
          <cell r="B2890">
            <v>2944982.52</v>
          </cell>
          <cell r="C2890">
            <v>2231053.0300000003</v>
          </cell>
          <cell r="D2890">
            <v>2173356.4300000002</v>
          </cell>
          <cell r="CZ2890">
            <v>2235824.4300000002</v>
          </cell>
          <cell r="DG2890">
            <v>2944982.52</v>
          </cell>
        </row>
        <row r="2891">
          <cell r="A2891" t="str">
            <v>TNP</v>
          </cell>
          <cell r="B2891">
            <v>1468236.5</v>
          </cell>
          <cell r="C2891">
            <v>636666.49</v>
          </cell>
          <cell r="D2891">
            <v>613942.92000000004</v>
          </cell>
          <cell r="CZ2891">
            <v>639076.92000000004</v>
          </cell>
          <cell r="DG2891">
            <v>1468236.5</v>
          </cell>
        </row>
        <row r="2892">
          <cell r="A2892" t="str">
            <v>TNP</v>
          </cell>
          <cell r="B2892">
            <v>248931</v>
          </cell>
          <cell r="C2892">
            <v>72721.039999999994</v>
          </cell>
          <cell r="D2892">
            <v>72721.039999999994</v>
          </cell>
          <cell r="CZ2892">
            <v>72721.039999999994</v>
          </cell>
          <cell r="DG2892">
            <v>248931</v>
          </cell>
        </row>
        <row r="2893">
          <cell r="A2893" t="str">
            <v>TNP</v>
          </cell>
          <cell r="B2893">
            <v>0</v>
          </cell>
          <cell r="C2893">
            <v>0</v>
          </cell>
          <cell r="D2893">
            <v>0</v>
          </cell>
          <cell r="CZ2893">
            <v>0</v>
          </cell>
          <cell r="DG2893">
            <v>0</v>
          </cell>
        </row>
        <row r="2894">
          <cell r="A2894" t="str">
            <v>TNP</v>
          </cell>
          <cell r="B2894">
            <v>16885.32</v>
          </cell>
          <cell r="C2894">
            <v>0</v>
          </cell>
          <cell r="D2894">
            <v>130820.08</v>
          </cell>
          <cell r="CZ2894">
            <v>832328</v>
          </cell>
          <cell r="DG2894">
            <v>16885.32</v>
          </cell>
        </row>
        <row r="2895">
          <cell r="A2895" t="str">
            <v>TNP</v>
          </cell>
          <cell r="B2895">
            <v>7314834.0899999999</v>
          </cell>
          <cell r="C2895">
            <v>2784632.5</v>
          </cell>
          <cell r="D2895">
            <v>2584102.7800000003</v>
          </cell>
          <cell r="CZ2895">
            <v>6905472.75</v>
          </cell>
          <cell r="DG2895">
            <v>7314834.0899999999</v>
          </cell>
        </row>
        <row r="2896">
          <cell r="A2896" t="str">
            <v>TNP</v>
          </cell>
          <cell r="B2896">
            <v>61741.89</v>
          </cell>
          <cell r="C2896">
            <v>0</v>
          </cell>
          <cell r="D2896">
            <v>0</v>
          </cell>
          <cell r="CZ2896">
            <v>2111776</v>
          </cell>
          <cell r="DG2896">
            <v>61741.89</v>
          </cell>
        </row>
        <row r="2897">
          <cell r="A2897" t="str">
            <v>TNP</v>
          </cell>
          <cell r="B2897">
            <v>0</v>
          </cell>
          <cell r="C2897">
            <v>0</v>
          </cell>
          <cell r="D2897">
            <v>0</v>
          </cell>
          <cell r="CZ2897">
            <v>0</v>
          </cell>
          <cell r="DG2897">
            <v>0</v>
          </cell>
        </row>
        <row r="2898">
          <cell r="A2898" t="str">
            <v>TNP</v>
          </cell>
          <cell r="B2898">
            <v>7972438.3200000003</v>
          </cell>
          <cell r="C2898">
            <v>7344096.5299999993</v>
          </cell>
          <cell r="D2898">
            <v>7065741.5999999996</v>
          </cell>
          <cell r="CZ2898">
            <v>7366081.6799999997</v>
          </cell>
          <cell r="DG2898">
            <v>7972438.3200000003</v>
          </cell>
        </row>
        <row r="2899">
          <cell r="A2899" t="str">
            <v>TNP</v>
          </cell>
          <cell r="B2899">
            <v>0</v>
          </cell>
          <cell r="C2899">
            <v>-1.3600000000001273</v>
          </cell>
          <cell r="D2899">
            <v>-1040.3800000000001</v>
          </cell>
          <cell r="CZ2899">
            <v>-4.38</v>
          </cell>
          <cell r="DG2899">
            <v>0</v>
          </cell>
        </row>
        <row r="2900">
          <cell r="A2900" t="str">
            <v>TNP</v>
          </cell>
          <cell r="B2900">
            <v>77828.41</v>
          </cell>
          <cell r="C2900">
            <v>0</v>
          </cell>
          <cell r="D2900">
            <v>0</v>
          </cell>
          <cell r="CZ2900">
            <v>3101868</v>
          </cell>
          <cell r="DG2900">
            <v>77828.41</v>
          </cell>
        </row>
        <row r="2901">
          <cell r="A2901" t="str">
            <v>TNP</v>
          </cell>
          <cell r="B2901">
            <v>0</v>
          </cell>
          <cell r="C2901">
            <v>0</v>
          </cell>
          <cell r="D2901">
            <v>0</v>
          </cell>
          <cell r="CZ2901">
            <v>0</v>
          </cell>
          <cell r="DG2901">
            <v>0</v>
          </cell>
        </row>
        <row r="2902">
          <cell r="A2902" t="str">
            <v>TNP</v>
          </cell>
          <cell r="B2902">
            <v>3367427.14</v>
          </cell>
          <cell r="C2902">
            <v>2358088.23</v>
          </cell>
          <cell r="D2902">
            <v>2371301.4700000002</v>
          </cell>
          <cell r="CZ2902">
            <v>2362088.4700000002</v>
          </cell>
          <cell r="DG2902">
            <v>3367427.14</v>
          </cell>
        </row>
        <row r="2903">
          <cell r="A2903" t="str">
            <v>TNP</v>
          </cell>
          <cell r="B2903">
            <v>1329129</v>
          </cell>
          <cell r="C2903">
            <v>886357.32</v>
          </cell>
          <cell r="D2903">
            <v>868355.84</v>
          </cell>
          <cell r="CZ2903">
            <v>886366.84</v>
          </cell>
          <cell r="DG2903">
            <v>1329129</v>
          </cell>
        </row>
        <row r="2904">
          <cell r="A2904" t="str">
            <v>TNP</v>
          </cell>
          <cell r="B2904">
            <v>1178175.1499999999</v>
          </cell>
          <cell r="C2904">
            <v>794884.63</v>
          </cell>
          <cell r="D2904">
            <v>793928.63</v>
          </cell>
          <cell r="CZ2904">
            <v>794895.63</v>
          </cell>
          <cell r="DG2904">
            <v>1178175.1499999999</v>
          </cell>
        </row>
        <row r="2905">
          <cell r="A2905" t="str">
            <v>TNP</v>
          </cell>
          <cell r="B2905">
            <v>1072493</v>
          </cell>
          <cell r="C2905">
            <v>377758.27999999997</v>
          </cell>
          <cell r="D2905">
            <v>374389.18</v>
          </cell>
          <cell r="CZ2905">
            <v>377762.18</v>
          </cell>
          <cell r="DG2905">
            <v>1072493</v>
          </cell>
        </row>
        <row r="2906">
          <cell r="A2906" t="str">
            <v>TNP</v>
          </cell>
          <cell r="B2906">
            <v>1780292.87</v>
          </cell>
          <cell r="C2906">
            <v>1656921.08</v>
          </cell>
          <cell r="D2906">
            <v>1421331.53</v>
          </cell>
          <cell r="CZ2906">
            <v>1656927.53</v>
          </cell>
          <cell r="DG2906">
            <v>1780292.87</v>
          </cell>
        </row>
        <row r="2907">
          <cell r="A2907" t="str">
            <v>TNP</v>
          </cell>
          <cell r="B2907">
            <v>0</v>
          </cell>
          <cell r="C2907">
            <v>0</v>
          </cell>
          <cell r="D2907">
            <v>0</v>
          </cell>
          <cell r="CZ2907">
            <v>0</v>
          </cell>
          <cell r="DG2907">
            <v>0</v>
          </cell>
        </row>
        <row r="2908">
          <cell r="A2908" t="str">
            <v>TNP</v>
          </cell>
          <cell r="B2908">
            <v>2817940</v>
          </cell>
          <cell r="C2908">
            <v>872345.53999999992</v>
          </cell>
          <cell r="D2908">
            <v>584460.22</v>
          </cell>
          <cell r="CZ2908">
            <v>2774952.22</v>
          </cell>
          <cell r="DG2908">
            <v>2817940</v>
          </cell>
        </row>
        <row r="2909">
          <cell r="A2909" t="str">
            <v>TNP</v>
          </cell>
          <cell r="B2909">
            <v>0</v>
          </cell>
          <cell r="C2909">
            <v>0</v>
          </cell>
          <cell r="D2909">
            <v>0</v>
          </cell>
          <cell r="CZ2909">
            <v>0</v>
          </cell>
          <cell r="DG2909">
            <v>0</v>
          </cell>
        </row>
        <row r="2910">
          <cell r="A2910" t="str">
            <v>TNP</v>
          </cell>
          <cell r="B2910">
            <v>111781.89</v>
          </cell>
          <cell r="C2910">
            <v>0</v>
          </cell>
          <cell r="D2910">
            <v>0</v>
          </cell>
          <cell r="CZ2910">
            <v>4767268</v>
          </cell>
          <cell r="DG2910">
            <v>111781.89</v>
          </cell>
        </row>
        <row r="2911">
          <cell r="A2911" t="str">
            <v>TNP</v>
          </cell>
          <cell r="B2911">
            <v>0</v>
          </cell>
          <cell r="C2911">
            <v>0</v>
          </cell>
          <cell r="D2911">
            <v>0</v>
          </cell>
          <cell r="CZ2911">
            <v>0</v>
          </cell>
          <cell r="DG2911">
            <v>0</v>
          </cell>
        </row>
        <row r="2912">
          <cell r="A2912" t="str">
            <v>TNP</v>
          </cell>
          <cell r="B2912">
            <v>0</v>
          </cell>
          <cell r="C2912">
            <v>0</v>
          </cell>
          <cell r="D2912">
            <v>0</v>
          </cell>
          <cell r="CZ2912">
            <v>0</v>
          </cell>
          <cell r="DG2912">
            <v>0</v>
          </cell>
        </row>
        <row r="2913">
          <cell r="A2913" t="str">
            <v>TNP</v>
          </cell>
          <cell r="B2913">
            <v>85866.99</v>
          </cell>
          <cell r="C2913">
            <v>0</v>
          </cell>
          <cell r="D2913">
            <v>0</v>
          </cell>
          <cell r="CZ2913">
            <v>620000</v>
          </cell>
          <cell r="DG2913">
            <v>85866.99</v>
          </cell>
        </row>
        <row r="2914">
          <cell r="A2914" t="str">
            <v>TNP</v>
          </cell>
          <cell r="B2914">
            <v>1186974</v>
          </cell>
          <cell r="C2914">
            <v>636421.07999999996</v>
          </cell>
          <cell r="D2914">
            <v>636421.07999999996</v>
          </cell>
          <cell r="CZ2914">
            <v>636423.07999999996</v>
          </cell>
          <cell r="DG2914">
            <v>1186974</v>
          </cell>
        </row>
        <row r="2915">
          <cell r="A2915" t="str">
            <v>TNP</v>
          </cell>
          <cell r="B2915">
            <v>613232</v>
          </cell>
          <cell r="C2915">
            <v>323193.14</v>
          </cell>
          <cell r="D2915">
            <v>322693.14</v>
          </cell>
          <cell r="CZ2915">
            <v>323190.14</v>
          </cell>
          <cell r="DG2915">
            <v>613232</v>
          </cell>
        </row>
        <row r="2916">
          <cell r="A2916" t="str">
            <v>TNP</v>
          </cell>
          <cell r="B2916">
            <v>3377201</v>
          </cell>
          <cell r="C2916">
            <v>3070992.03</v>
          </cell>
          <cell r="D2916">
            <v>2706300.07</v>
          </cell>
          <cell r="CZ2916">
            <v>3248112.07</v>
          </cell>
          <cell r="DG2916">
            <v>3377201</v>
          </cell>
        </row>
        <row r="2917">
          <cell r="A2917" t="str">
            <v>TNP</v>
          </cell>
          <cell r="B2917">
            <v>0</v>
          </cell>
          <cell r="C2917">
            <v>2759.99</v>
          </cell>
          <cell r="D2917">
            <v>2.35</v>
          </cell>
          <cell r="CZ2917">
            <v>2.35</v>
          </cell>
          <cell r="DG2917">
            <v>0</v>
          </cell>
        </row>
        <row r="2918">
          <cell r="A2918" t="str">
            <v>TNP</v>
          </cell>
          <cell r="B2918">
            <v>3477808</v>
          </cell>
          <cell r="C2918">
            <v>1220249.7</v>
          </cell>
          <cell r="D2918">
            <v>1085347.29</v>
          </cell>
          <cell r="CZ2918">
            <v>3122187.29</v>
          </cell>
          <cell r="DG2918">
            <v>3477808</v>
          </cell>
        </row>
        <row r="2919">
          <cell r="A2919" t="str">
            <v>TNP</v>
          </cell>
          <cell r="B2919">
            <v>1</v>
          </cell>
          <cell r="C2919">
            <v>0</v>
          </cell>
          <cell r="D2919">
            <v>0</v>
          </cell>
          <cell r="CZ2919">
            <v>0</v>
          </cell>
          <cell r="DG2919">
            <v>1</v>
          </cell>
        </row>
        <row r="2920">
          <cell r="A2920" t="str">
            <v>TNP</v>
          </cell>
          <cell r="B2920">
            <v>926622.09</v>
          </cell>
          <cell r="C2920">
            <v>920715.85000000009</v>
          </cell>
          <cell r="D2920">
            <v>854794.81</v>
          </cell>
          <cell r="CZ2920">
            <v>920723.81</v>
          </cell>
          <cell r="DG2920">
            <v>926622.09</v>
          </cell>
        </row>
        <row r="2921">
          <cell r="A2921" t="str">
            <v>None</v>
          </cell>
          <cell r="B2921">
            <v>31074</v>
          </cell>
          <cell r="C2921">
            <v>7688.77</v>
          </cell>
          <cell r="D2921">
            <v>7688.77</v>
          </cell>
          <cell r="CZ2921">
            <v>7689.77</v>
          </cell>
          <cell r="DG2921">
            <v>31074</v>
          </cell>
        </row>
        <row r="2922">
          <cell r="A2922" t="str">
            <v>TNP</v>
          </cell>
          <cell r="B2922">
            <v>212727.76</v>
          </cell>
          <cell r="C2922">
            <v>0</v>
          </cell>
          <cell r="D2922">
            <v>0</v>
          </cell>
          <cell r="CZ2922">
            <v>0</v>
          </cell>
          <cell r="DG2922">
            <v>212727.76</v>
          </cell>
        </row>
        <row r="2923">
          <cell r="A2923" t="str">
            <v>TNP</v>
          </cell>
          <cell r="B2923">
            <v>77254.7</v>
          </cell>
          <cell r="C2923">
            <v>0</v>
          </cell>
          <cell r="D2923">
            <v>200929.12</v>
          </cell>
          <cell r="CZ2923">
            <v>3390255</v>
          </cell>
          <cell r="DG2923">
            <v>77254.7</v>
          </cell>
        </row>
        <row r="2924">
          <cell r="A2924" t="str">
            <v>TNP</v>
          </cell>
          <cell r="B2924">
            <v>147362.54999999999</v>
          </cell>
          <cell r="C2924">
            <v>0</v>
          </cell>
          <cell r="D2924">
            <v>0</v>
          </cell>
          <cell r="CZ2924">
            <v>5842498</v>
          </cell>
          <cell r="DG2924">
            <v>147362.54999999999</v>
          </cell>
        </row>
        <row r="2925">
          <cell r="A2925" t="str">
            <v>TNP</v>
          </cell>
          <cell r="B2925">
            <v>2464957</v>
          </cell>
          <cell r="C2925">
            <v>1553790.99</v>
          </cell>
          <cell r="D2925">
            <v>1157411</v>
          </cell>
          <cell r="CZ2925">
            <v>2270441</v>
          </cell>
          <cell r="DG2925">
            <v>2464957</v>
          </cell>
        </row>
        <row r="2926">
          <cell r="A2926" t="str">
            <v>TNP</v>
          </cell>
          <cell r="B2926">
            <v>101738.46</v>
          </cell>
          <cell r="C2926">
            <v>0</v>
          </cell>
          <cell r="D2926">
            <v>0</v>
          </cell>
          <cell r="CZ2926">
            <v>3943077</v>
          </cell>
          <cell r="DG2926">
            <v>101738.46</v>
          </cell>
        </row>
        <row r="2927">
          <cell r="A2927" t="str">
            <v>None</v>
          </cell>
          <cell r="B2927">
            <v>22955</v>
          </cell>
          <cell r="C2927">
            <v>16456.080000000002</v>
          </cell>
          <cell r="D2927">
            <v>16456.080000000002</v>
          </cell>
          <cell r="CZ2927">
            <v>16457.080000000002</v>
          </cell>
          <cell r="DG2927">
            <v>22955</v>
          </cell>
        </row>
        <row r="2928">
          <cell r="A2928" t="str">
            <v>TNP</v>
          </cell>
          <cell r="B2928">
            <v>0</v>
          </cell>
          <cell r="C2928">
            <v>0</v>
          </cell>
          <cell r="D2928">
            <v>0</v>
          </cell>
          <cell r="CZ2928">
            <v>1</v>
          </cell>
          <cell r="DG2928">
            <v>0</v>
          </cell>
        </row>
        <row r="2929">
          <cell r="A2929" t="str">
            <v>None</v>
          </cell>
          <cell r="B2929">
            <v>45829</v>
          </cell>
          <cell r="C2929">
            <v>44894.01</v>
          </cell>
          <cell r="D2929">
            <v>44894.01</v>
          </cell>
          <cell r="CZ2929">
            <v>44895.01</v>
          </cell>
          <cell r="DG2929">
            <v>45829</v>
          </cell>
        </row>
        <row r="2930">
          <cell r="A2930" t="str">
            <v>None</v>
          </cell>
          <cell r="B2930">
            <v>38217</v>
          </cell>
          <cell r="C2930">
            <v>35993.599999999999</v>
          </cell>
          <cell r="D2930">
            <v>35993.599999999999</v>
          </cell>
          <cell r="CZ2930">
            <v>35994.6</v>
          </cell>
          <cell r="DG2930">
            <v>38217</v>
          </cell>
        </row>
        <row r="2931">
          <cell r="A2931" t="str">
            <v>None</v>
          </cell>
          <cell r="B2931">
            <v>53404</v>
          </cell>
          <cell r="C2931">
            <v>0</v>
          </cell>
          <cell r="D2931">
            <v>0</v>
          </cell>
          <cell r="CZ2931">
            <v>0</v>
          </cell>
          <cell r="DG2931">
            <v>53404</v>
          </cell>
        </row>
        <row r="2932">
          <cell r="A2932" t="str">
            <v>None</v>
          </cell>
          <cell r="B2932">
            <v>24613</v>
          </cell>
          <cell r="C2932">
            <v>5445.7699999999995</v>
          </cell>
          <cell r="D2932">
            <v>4915.62</v>
          </cell>
          <cell r="CZ2932">
            <v>20740.62</v>
          </cell>
          <cell r="DG2932">
            <v>24613</v>
          </cell>
        </row>
        <row r="2933">
          <cell r="A2933" t="str">
            <v>TNP</v>
          </cell>
          <cell r="B2933">
            <v>143547.03</v>
          </cell>
          <cell r="C2933">
            <v>0</v>
          </cell>
          <cell r="D2933">
            <v>0</v>
          </cell>
          <cell r="CZ2933">
            <v>2247891</v>
          </cell>
          <cell r="DG2933">
            <v>143547.03</v>
          </cell>
        </row>
        <row r="2934">
          <cell r="A2934" t="str">
            <v>TNP</v>
          </cell>
          <cell r="B2934">
            <v>1</v>
          </cell>
          <cell r="C2934">
            <v>0</v>
          </cell>
          <cell r="D2934">
            <v>0</v>
          </cell>
          <cell r="CZ2934">
            <v>0</v>
          </cell>
          <cell r="DG2934">
            <v>1</v>
          </cell>
        </row>
        <row r="2935">
          <cell r="A2935" t="str">
            <v>TNP</v>
          </cell>
          <cell r="B2935">
            <v>1</v>
          </cell>
          <cell r="C2935">
            <v>0</v>
          </cell>
          <cell r="D2935">
            <v>0</v>
          </cell>
          <cell r="CZ2935">
            <v>0</v>
          </cell>
          <cell r="DG2935">
            <v>1</v>
          </cell>
        </row>
        <row r="2936">
          <cell r="A2936" t="str">
            <v>TNP</v>
          </cell>
          <cell r="B2936">
            <v>137972.29</v>
          </cell>
          <cell r="C2936">
            <v>0</v>
          </cell>
          <cell r="D2936">
            <v>0</v>
          </cell>
          <cell r="CZ2936">
            <v>2129534</v>
          </cell>
          <cell r="DG2936">
            <v>137972.29</v>
          </cell>
        </row>
        <row r="2937">
          <cell r="A2937" t="str">
            <v>TNP</v>
          </cell>
          <cell r="B2937">
            <v>1</v>
          </cell>
          <cell r="C2937">
            <v>0</v>
          </cell>
          <cell r="D2937">
            <v>0</v>
          </cell>
          <cell r="CZ2937">
            <v>0</v>
          </cell>
          <cell r="DG2937">
            <v>1</v>
          </cell>
        </row>
        <row r="2938">
          <cell r="A2938" t="str">
            <v>TNP</v>
          </cell>
          <cell r="B2938">
            <v>189026.38</v>
          </cell>
          <cell r="C2938">
            <v>0</v>
          </cell>
          <cell r="D2938">
            <v>0</v>
          </cell>
          <cell r="CZ2938">
            <v>0</v>
          </cell>
          <cell r="DG2938">
            <v>189026.38</v>
          </cell>
        </row>
        <row r="2939">
          <cell r="A2939" t="str">
            <v>TNP</v>
          </cell>
          <cell r="B2939">
            <v>1</v>
          </cell>
          <cell r="C2939">
            <v>0</v>
          </cell>
          <cell r="D2939">
            <v>0</v>
          </cell>
          <cell r="CZ2939">
            <v>0</v>
          </cell>
          <cell r="DG2939">
            <v>1</v>
          </cell>
        </row>
        <row r="2940">
          <cell r="A2940" t="str">
            <v>TNP</v>
          </cell>
          <cell r="B2940">
            <v>3287819</v>
          </cell>
          <cell r="C2940">
            <v>1391993.22</v>
          </cell>
          <cell r="D2940">
            <v>1953489.43</v>
          </cell>
          <cell r="CZ2940">
            <v>1922762.71</v>
          </cell>
          <cell r="DG2940">
            <v>3287819</v>
          </cell>
        </row>
        <row r="2941">
          <cell r="A2941" t="str">
            <v>TNP</v>
          </cell>
          <cell r="B2941">
            <v>106313.63</v>
          </cell>
          <cell r="C2941">
            <v>0</v>
          </cell>
          <cell r="D2941">
            <v>0</v>
          </cell>
          <cell r="CZ2941">
            <v>2306509</v>
          </cell>
          <cell r="DG2941">
            <v>106313.63</v>
          </cell>
        </row>
        <row r="2942">
          <cell r="A2942" t="str">
            <v>TNP</v>
          </cell>
          <cell r="B2942">
            <v>1</v>
          </cell>
          <cell r="C2942">
            <v>0</v>
          </cell>
          <cell r="D2942">
            <v>0</v>
          </cell>
          <cell r="CZ2942">
            <v>1740647</v>
          </cell>
          <cell r="DG2942">
            <v>1</v>
          </cell>
        </row>
        <row r="2943">
          <cell r="A2943" t="str">
            <v>TNP</v>
          </cell>
          <cell r="B2943">
            <v>89835.57</v>
          </cell>
          <cell r="C2943">
            <v>0</v>
          </cell>
          <cell r="D2943">
            <v>0</v>
          </cell>
          <cell r="CZ2943">
            <v>3667494</v>
          </cell>
          <cell r="DG2943">
            <v>89835.57</v>
          </cell>
        </row>
        <row r="2944">
          <cell r="A2944" t="str">
            <v>TNP</v>
          </cell>
          <cell r="B2944">
            <v>1</v>
          </cell>
          <cell r="C2944">
            <v>0</v>
          </cell>
          <cell r="D2944">
            <v>0</v>
          </cell>
          <cell r="CZ2944">
            <v>0</v>
          </cell>
          <cell r="DG2944">
            <v>1</v>
          </cell>
        </row>
        <row r="2945">
          <cell r="A2945" t="str">
            <v>TNP</v>
          </cell>
          <cell r="B2945">
            <v>214135.76</v>
          </cell>
          <cell r="C2945">
            <v>0</v>
          </cell>
          <cell r="D2945">
            <v>0</v>
          </cell>
          <cell r="CZ2945">
            <v>4192056</v>
          </cell>
          <cell r="DG2945">
            <v>214135.76</v>
          </cell>
        </row>
        <row r="2946">
          <cell r="A2946" t="str">
            <v>TNP</v>
          </cell>
          <cell r="B2946">
            <v>1</v>
          </cell>
          <cell r="C2946">
            <v>0</v>
          </cell>
          <cell r="D2946">
            <v>0</v>
          </cell>
          <cell r="CZ2946">
            <v>0</v>
          </cell>
          <cell r="DG2946">
            <v>1</v>
          </cell>
        </row>
        <row r="2947">
          <cell r="A2947" t="str">
            <v>TNP</v>
          </cell>
          <cell r="B2947">
            <v>70016.14</v>
          </cell>
          <cell r="C2947">
            <v>0</v>
          </cell>
          <cell r="D2947">
            <v>0</v>
          </cell>
          <cell r="CZ2947">
            <v>2375953</v>
          </cell>
          <cell r="DG2947">
            <v>70016.14</v>
          </cell>
        </row>
        <row r="2948">
          <cell r="A2948" t="str">
            <v>TNP</v>
          </cell>
          <cell r="B2948">
            <v>1</v>
          </cell>
          <cell r="C2948">
            <v>0</v>
          </cell>
          <cell r="D2948">
            <v>0</v>
          </cell>
          <cell r="CZ2948">
            <v>0</v>
          </cell>
          <cell r="DG2948">
            <v>1</v>
          </cell>
        </row>
        <row r="2949">
          <cell r="A2949" t="str">
            <v>TNP</v>
          </cell>
          <cell r="B2949">
            <v>101832.24</v>
          </cell>
          <cell r="C2949">
            <v>0</v>
          </cell>
          <cell r="D2949">
            <v>0</v>
          </cell>
          <cell r="CZ2949">
            <v>0</v>
          </cell>
          <cell r="DG2949">
            <v>101832.24</v>
          </cell>
        </row>
        <row r="2950">
          <cell r="A2950" t="str">
            <v>TNP</v>
          </cell>
          <cell r="B2950">
            <v>1</v>
          </cell>
          <cell r="C2950">
            <v>0</v>
          </cell>
          <cell r="D2950">
            <v>0</v>
          </cell>
          <cell r="CZ2950">
            <v>0</v>
          </cell>
          <cell r="DG2950">
            <v>1</v>
          </cell>
        </row>
        <row r="2951">
          <cell r="A2951" t="str">
            <v>TNP</v>
          </cell>
          <cell r="B2951">
            <v>416680.84</v>
          </cell>
          <cell r="C2951">
            <v>0</v>
          </cell>
          <cell r="D2951">
            <v>0</v>
          </cell>
          <cell r="CZ2951">
            <v>0</v>
          </cell>
          <cell r="DG2951">
            <v>416680.84</v>
          </cell>
        </row>
        <row r="2952">
          <cell r="A2952" t="str">
            <v>TNP</v>
          </cell>
          <cell r="B2952">
            <v>1</v>
          </cell>
          <cell r="C2952">
            <v>0</v>
          </cell>
          <cell r="D2952">
            <v>0</v>
          </cell>
          <cell r="CZ2952">
            <v>0</v>
          </cell>
          <cell r="DG2952">
            <v>1</v>
          </cell>
        </row>
        <row r="2953">
          <cell r="A2953" t="str">
            <v>TNP</v>
          </cell>
          <cell r="B2953">
            <v>1</v>
          </cell>
          <cell r="C2953">
            <v>0</v>
          </cell>
          <cell r="D2953">
            <v>0</v>
          </cell>
          <cell r="CZ2953">
            <v>0</v>
          </cell>
          <cell r="DG2953">
            <v>1</v>
          </cell>
        </row>
        <row r="2954">
          <cell r="A2954" t="str">
            <v>TNP</v>
          </cell>
          <cell r="B2954">
            <v>1</v>
          </cell>
          <cell r="C2954">
            <v>0</v>
          </cell>
          <cell r="D2954">
            <v>0</v>
          </cell>
          <cell r="CZ2954">
            <v>0</v>
          </cell>
          <cell r="DG2954">
            <v>1</v>
          </cell>
        </row>
        <row r="2955">
          <cell r="A2955" t="str">
            <v>TNP</v>
          </cell>
          <cell r="B2955">
            <v>114901</v>
          </cell>
          <cell r="C2955">
            <v>14194.91</v>
          </cell>
          <cell r="D2955">
            <v>36229.519999999997</v>
          </cell>
          <cell r="CZ2955">
            <v>100574</v>
          </cell>
          <cell r="DG2955">
            <v>114901</v>
          </cell>
        </row>
        <row r="2956">
          <cell r="A2956" t="str">
            <v>None</v>
          </cell>
          <cell r="B2956">
            <v>213324</v>
          </cell>
          <cell r="C2956">
            <v>139358.51</v>
          </cell>
          <cell r="D2956">
            <v>80218.8</v>
          </cell>
          <cell r="CZ2956">
            <v>146300.79999999999</v>
          </cell>
          <cell r="DG2956">
            <v>213324</v>
          </cell>
        </row>
        <row r="2957">
          <cell r="A2957" t="str">
            <v>None</v>
          </cell>
          <cell r="B2957">
            <v>185523</v>
          </cell>
          <cell r="C2957">
            <v>75218.460000000006</v>
          </cell>
          <cell r="D2957">
            <v>75218.460000000006</v>
          </cell>
          <cell r="CZ2957">
            <v>75224.460000000006</v>
          </cell>
          <cell r="DG2957">
            <v>185523</v>
          </cell>
        </row>
        <row r="2958">
          <cell r="A2958" t="str">
            <v>None</v>
          </cell>
          <cell r="B2958">
            <v>149048</v>
          </cell>
          <cell r="C2958">
            <v>146391.4</v>
          </cell>
          <cell r="D2958">
            <v>146391.4</v>
          </cell>
          <cell r="CZ2958">
            <v>146394.4</v>
          </cell>
          <cell r="DG2958">
            <v>149048</v>
          </cell>
        </row>
        <row r="2959">
          <cell r="A2959" t="str">
            <v>None</v>
          </cell>
          <cell r="B2959">
            <v>48744</v>
          </cell>
          <cell r="C2959">
            <v>21153.93</v>
          </cell>
          <cell r="D2959">
            <v>20852.36</v>
          </cell>
          <cell r="CZ2959">
            <v>21157.360000000001</v>
          </cell>
          <cell r="DG2959">
            <v>48744</v>
          </cell>
        </row>
        <row r="2960">
          <cell r="A2960" t="str">
            <v>None</v>
          </cell>
          <cell r="B2960">
            <v>209895</v>
          </cell>
          <cell r="C2960">
            <v>197301.72</v>
          </cell>
          <cell r="D2960">
            <v>197301.72</v>
          </cell>
          <cell r="CZ2960">
            <v>197300.72</v>
          </cell>
          <cell r="DG2960">
            <v>209895</v>
          </cell>
        </row>
        <row r="2961">
          <cell r="A2961" t="str">
            <v>None</v>
          </cell>
          <cell r="B2961">
            <v>73608.17</v>
          </cell>
          <cell r="C2961">
            <v>0</v>
          </cell>
          <cell r="D2961">
            <v>0</v>
          </cell>
          <cell r="CZ2961">
            <v>1</v>
          </cell>
          <cell r="DG2961">
            <v>73608.17</v>
          </cell>
        </row>
        <row r="2962">
          <cell r="A2962" t="str">
            <v>None</v>
          </cell>
          <cell r="B2962">
            <v>0</v>
          </cell>
          <cell r="C2962">
            <v>0</v>
          </cell>
          <cell r="D2962">
            <v>0</v>
          </cell>
          <cell r="CZ2962">
            <v>0</v>
          </cell>
          <cell r="DG2962">
            <v>0</v>
          </cell>
        </row>
        <row r="2963">
          <cell r="A2963" t="str">
            <v>None</v>
          </cell>
          <cell r="B2963">
            <v>0</v>
          </cell>
          <cell r="C2963">
            <v>0</v>
          </cell>
          <cell r="D2963">
            <v>0</v>
          </cell>
          <cell r="CZ2963">
            <v>0</v>
          </cell>
          <cell r="DG2963">
            <v>0</v>
          </cell>
        </row>
        <row r="2964">
          <cell r="A2964" t="str">
            <v>TNP</v>
          </cell>
          <cell r="B2964">
            <v>0</v>
          </cell>
          <cell r="C2964">
            <v>-0.93000000000029104</v>
          </cell>
          <cell r="D2964">
            <v>35145.269999999997</v>
          </cell>
          <cell r="CZ2964">
            <v>-0.33</v>
          </cell>
          <cell r="DG2964">
            <v>0</v>
          </cell>
        </row>
        <row r="2965">
          <cell r="A2965" t="str">
            <v>TNP</v>
          </cell>
          <cell r="B2965">
            <v>162866</v>
          </cell>
          <cell r="C2965">
            <v>162487.85</v>
          </cell>
          <cell r="D2965">
            <v>162487.85</v>
          </cell>
          <cell r="CZ2965">
            <v>162482.85</v>
          </cell>
          <cell r="DG2965">
            <v>162866</v>
          </cell>
        </row>
        <row r="2966">
          <cell r="A2966" t="str">
            <v>TNP</v>
          </cell>
          <cell r="B2966">
            <v>250000</v>
          </cell>
          <cell r="C2966">
            <v>0.01</v>
          </cell>
          <cell r="D2966">
            <v>0.01</v>
          </cell>
          <cell r="CZ2966">
            <v>1.01</v>
          </cell>
          <cell r="DG2966">
            <v>250000</v>
          </cell>
        </row>
        <row r="2967">
          <cell r="A2967" t="str">
            <v>None</v>
          </cell>
          <cell r="B2967">
            <v>93232.28</v>
          </cell>
          <cell r="C2967">
            <v>89591.239999999991</v>
          </cell>
          <cell r="D2967">
            <v>54486.54</v>
          </cell>
          <cell r="CZ2967">
            <v>89591.54</v>
          </cell>
          <cell r="DG2967">
            <v>93232.28</v>
          </cell>
        </row>
        <row r="2968">
          <cell r="A2968" t="str">
            <v>TNP</v>
          </cell>
          <cell r="B2968">
            <v>2404128</v>
          </cell>
          <cell r="C2968">
            <v>795792.35</v>
          </cell>
          <cell r="D2968">
            <v>909606.23</v>
          </cell>
          <cell r="CZ2968">
            <v>1777787.32</v>
          </cell>
          <cell r="DG2968">
            <v>2404128</v>
          </cell>
        </row>
        <row r="2969">
          <cell r="A2969" t="str">
            <v>TNP</v>
          </cell>
          <cell r="B2969">
            <v>482004</v>
          </cell>
          <cell r="C2969">
            <v>439152.55</v>
          </cell>
          <cell r="D2969">
            <v>574069.71</v>
          </cell>
          <cell r="CZ2969">
            <v>471438.38</v>
          </cell>
          <cell r="DG2969">
            <v>482004</v>
          </cell>
        </row>
        <row r="2970">
          <cell r="A2970" t="str">
            <v>None</v>
          </cell>
          <cell r="B2970">
            <v>27450</v>
          </cell>
          <cell r="C2970">
            <v>2235.4899999999998</v>
          </cell>
          <cell r="D2970">
            <v>2235.4899999999998</v>
          </cell>
          <cell r="CZ2970">
            <v>2236.4899999999998</v>
          </cell>
          <cell r="DG2970">
            <v>27450</v>
          </cell>
        </row>
        <row r="2971">
          <cell r="A2971" t="str">
            <v>None</v>
          </cell>
          <cell r="B2971">
            <v>15712</v>
          </cell>
          <cell r="C2971">
            <v>0</v>
          </cell>
          <cell r="D2971">
            <v>14678.21</v>
          </cell>
          <cell r="CZ2971">
            <v>-0.79</v>
          </cell>
          <cell r="DG2971">
            <v>15712</v>
          </cell>
        </row>
        <row r="2972">
          <cell r="A2972" t="str">
            <v>TNP</v>
          </cell>
          <cell r="B2972">
            <v>141020</v>
          </cell>
          <cell r="C2972">
            <v>63625.78</v>
          </cell>
          <cell r="D2972">
            <v>0</v>
          </cell>
          <cell r="CZ2972">
            <v>2189075</v>
          </cell>
          <cell r="DG2972">
            <v>141020</v>
          </cell>
        </row>
        <row r="2973">
          <cell r="A2973" t="str">
            <v>TNP</v>
          </cell>
          <cell r="B2973">
            <v>0</v>
          </cell>
          <cell r="C2973">
            <v>0</v>
          </cell>
          <cell r="D2973">
            <v>0</v>
          </cell>
          <cell r="CZ2973">
            <v>2092693</v>
          </cell>
          <cell r="DG2973">
            <v>0</v>
          </cell>
        </row>
        <row r="2974">
          <cell r="A2974" t="str">
            <v>None</v>
          </cell>
          <cell r="B2974">
            <v>32524</v>
          </cell>
          <cell r="C2974">
            <v>32524.02</v>
          </cell>
          <cell r="D2974">
            <v>32524.02</v>
          </cell>
          <cell r="CZ2974">
            <v>32526.02</v>
          </cell>
          <cell r="DG2974">
            <v>32524</v>
          </cell>
        </row>
        <row r="2975">
          <cell r="A2975" t="str">
            <v>None</v>
          </cell>
          <cell r="B2975">
            <v>25000</v>
          </cell>
          <cell r="C2975">
            <v>0</v>
          </cell>
          <cell r="D2975">
            <v>0</v>
          </cell>
          <cell r="CZ2975">
            <v>15095</v>
          </cell>
          <cell r="DG2975">
            <v>25000</v>
          </cell>
        </row>
        <row r="2976">
          <cell r="A2976" t="str">
            <v>None</v>
          </cell>
          <cell r="B2976">
            <v>15000</v>
          </cell>
          <cell r="C2976">
            <v>0</v>
          </cell>
          <cell r="D2976">
            <v>0</v>
          </cell>
          <cell r="CZ2976">
            <v>15095</v>
          </cell>
          <cell r="DG2976">
            <v>15000</v>
          </cell>
        </row>
        <row r="2977">
          <cell r="A2977" t="str">
            <v>None</v>
          </cell>
          <cell r="B2977">
            <v>15000</v>
          </cell>
          <cell r="C2977">
            <v>0</v>
          </cell>
          <cell r="D2977">
            <v>0</v>
          </cell>
          <cell r="CZ2977">
            <v>15000</v>
          </cell>
          <cell r="DG2977">
            <v>15000</v>
          </cell>
        </row>
        <row r="2978">
          <cell r="A2978" t="str">
            <v>None</v>
          </cell>
          <cell r="B2978">
            <v>15000</v>
          </cell>
          <cell r="C2978">
            <v>0</v>
          </cell>
          <cell r="D2978">
            <v>0</v>
          </cell>
          <cell r="CZ2978">
            <v>15000</v>
          </cell>
          <cell r="DG2978">
            <v>15000</v>
          </cell>
        </row>
        <row r="2979">
          <cell r="A2979" t="str">
            <v>None</v>
          </cell>
          <cell r="B2979">
            <v>15000</v>
          </cell>
          <cell r="C2979">
            <v>0</v>
          </cell>
          <cell r="D2979">
            <v>0</v>
          </cell>
          <cell r="CZ2979">
            <v>15095</v>
          </cell>
          <cell r="DG2979">
            <v>15000</v>
          </cell>
        </row>
        <row r="2980">
          <cell r="A2980" t="str">
            <v>None</v>
          </cell>
          <cell r="B2980">
            <v>25000</v>
          </cell>
          <cell r="C2980">
            <v>2296.89</v>
          </cell>
          <cell r="D2980">
            <v>2296.89</v>
          </cell>
          <cell r="CZ2980">
            <v>2296.89</v>
          </cell>
          <cell r="DG2980">
            <v>25000</v>
          </cell>
        </row>
        <row r="2981">
          <cell r="A2981" t="str">
            <v>None</v>
          </cell>
          <cell r="B2981">
            <v>30000</v>
          </cell>
          <cell r="C2981">
            <v>718.11</v>
          </cell>
          <cell r="D2981">
            <v>611.16</v>
          </cell>
          <cell r="CZ2981">
            <v>711.16</v>
          </cell>
          <cell r="DG2981">
            <v>30000</v>
          </cell>
        </row>
        <row r="2982">
          <cell r="A2982" t="str">
            <v>None</v>
          </cell>
          <cell r="B2982">
            <v>17500</v>
          </cell>
          <cell r="C2982">
            <v>15703.65</v>
          </cell>
          <cell r="D2982">
            <v>7122.98</v>
          </cell>
          <cell r="CZ2982">
            <v>7121.98</v>
          </cell>
          <cell r="DG2982">
            <v>17500</v>
          </cell>
        </row>
        <row r="2983">
          <cell r="A2983" t="str">
            <v>None</v>
          </cell>
          <cell r="B2983">
            <v>18500</v>
          </cell>
          <cell r="C2983">
            <v>16022.77</v>
          </cell>
          <cell r="D2983">
            <v>5502.06</v>
          </cell>
          <cell r="CZ2983">
            <v>5537.06</v>
          </cell>
          <cell r="DG2983">
            <v>18500</v>
          </cell>
        </row>
        <row r="2984">
          <cell r="A2984" t="str">
            <v>None</v>
          </cell>
          <cell r="B2984">
            <v>0</v>
          </cell>
          <cell r="C2984">
            <v>0</v>
          </cell>
          <cell r="D2984">
            <v>0</v>
          </cell>
          <cell r="CZ2984">
            <v>0</v>
          </cell>
          <cell r="DG2984">
            <v>0</v>
          </cell>
        </row>
        <row r="2985">
          <cell r="A2985" t="str">
            <v>None</v>
          </cell>
          <cell r="B2985">
            <v>27250</v>
          </cell>
          <cell r="C2985">
            <v>26689.100000000002</v>
          </cell>
          <cell r="D2985">
            <v>18952.310000000001</v>
          </cell>
          <cell r="CZ2985">
            <v>33944.31</v>
          </cell>
          <cell r="DG2985">
            <v>27250</v>
          </cell>
        </row>
        <row r="2986">
          <cell r="A2986" t="str">
            <v>None</v>
          </cell>
          <cell r="B2986">
            <v>15000</v>
          </cell>
          <cell r="C2986">
            <v>14155.86</v>
          </cell>
          <cell r="D2986">
            <v>13552.51</v>
          </cell>
          <cell r="CZ2986">
            <v>14154.51</v>
          </cell>
          <cell r="DG2986">
            <v>15000</v>
          </cell>
        </row>
        <row r="2987">
          <cell r="A2987" t="str">
            <v>None</v>
          </cell>
          <cell r="B2987">
            <v>198982</v>
          </cell>
          <cell r="C2987">
            <v>126861.4</v>
          </cell>
          <cell r="D2987">
            <v>125321.81</v>
          </cell>
          <cell r="CZ2987">
            <v>126862.81</v>
          </cell>
          <cell r="DG2987">
            <v>198982</v>
          </cell>
        </row>
        <row r="2988">
          <cell r="A2988" t="str">
            <v>None</v>
          </cell>
          <cell r="B2988">
            <v>48827</v>
          </cell>
          <cell r="C2988">
            <v>40460.149999999994</v>
          </cell>
          <cell r="D2988">
            <v>36170.449999999997</v>
          </cell>
          <cell r="CZ2988">
            <v>40460.449999999997</v>
          </cell>
          <cell r="DG2988">
            <v>48827</v>
          </cell>
        </row>
        <row r="2989">
          <cell r="A2989" t="str">
            <v>None</v>
          </cell>
          <cell r="B2989">
            <v>129666.56</v>
          </cell>
          <cell r="C2989">
            <v>36093.71</v>
          </cell>
          <cell r="D2989">
            <v>25306.61</v>
          </cell>
          <cell r="CZ2989">
            <v>106070.61</v>
          </cell>
          <cell r="DG2989">
            <v>129666.56</v>
          </cell>
        </row>
        <row r="2990">
          <cell r="A2990" t="str">
            <v>None</v>
          </cell>
          <cell r="B2990">
            <v>23453</v>
          </cell>
          <cell r="C2990">
            <v>23094.3</v>
          </cell>
          <cell r="D2990">
            <v>22406.799999999999</v>
          </cell>
          <cell r="CZ2990">
            <v>23093.8</v>
          </cell>
          <cell r="DG2990">
            <v>23453</v>
          </cell>
        </row>
        <row r="2991">
          <cell r="A2991" t="str">
            <v>None</v>
          </cell>
          <cell r="B2991">
            <v>38813</v>
          </cell>
          <cell r="C2991">
            <v>22193.33</v>
          </cell>
          <cell r="D2991">
            <v>0</v>
          </cell>
          <cell r="CZ2991">
            <v>36233</v>
          </cell>
          <cell r="DG2991">
            <v>38813</v>
          </cell>
        </row>
        <row r="2992">
          <cell r="A2992" t="str">
            <v>TNP</v>
          </cell>
          <cell r="B2992">
            <v>0.01</v>
          </cell>
          <cell r="C2992">
            <v>0</v>
          </cell>
          <cell r="D2992">
            <v>0</v>
          </cell>
          <cell r="CZ2992">
            <v>377264</v>
          </cell>
          <cell r="DG2992">
            <v>0.01</v>
          </cell>
        </row>
        <row r="2993">
          <cell r="A2993" t="str">
            <v>None</v>
          </cell>
          <cell r="B2993">
            <v>56523.26</v>
          </cell>
          <cell r="C2993">
            <v>54666.91</v>
          </cell>
          <cell r="D2993">
            <v>0</v>
          </cell>
          <cell r="CZ2993">
            <v>54668</v>
          </cell>
          <cell r="DG2993">
            <v>56523.26</v>
          </cell>
        </row>
        <row r="2994">
          <cell r="A2994" t="str">
            <v>TNP</v>
          </cell>
          <cell r="B2994">
            <v>0</v>
          </cell>
          <cell r="C2994">
            <v>242984.49</v>
          </cell>
          <cell r="D2994">
            <v>0</v>
          </cell>
          <cell r="CZ2994">
            <v>2889346</v>
          </cell>
          <cell r="DG2994">
            <v>0</v>
          </cell>
        </row>
        <row r="2995">
          <cell r="A2995" t="str">
            <v>TNP</v>
          </cell>
          <cell r="B2995">
            <v>0</v>
          </cell>
          <cell r="C2995">
            <v>0</v>
          </cell>
          <cell r="D2995">
            <v>0</v>
          </cell>
          <cell r="CZ2995">
            <v>1351340</v>
          </cell>
          <cell r="DG2995">
            <v>0</v>
          </cell>
        </row>
        <row r="2996">
          <cell r="A2996" t="str">
            <v>TNP</v>
          </cell>
          <cell r="B2996">
            <v>0</v>
          </cell>
          <cell r="C2996">
            <v>0</v>
          </cell>
          <cell r="D2996">
            <v>0</v>
          </cell>
          <cell r="CZ2996">
            <v>0</v>
          </cell>
          <cell r="DG2996">
            <v>0</v>
          </cell>
        </row>
        <row r="2997">
          <cell r="A2997" t="str">
            <v>TNP</v>
          </cell>
          <cell r="B2997">
            <v>246223</v>
          </cell>
          <cell r="C2997">
            <v>34726.85</v>
          </cell>
          <cell r="D2997">
            <v>0</v>
          </cell>
          <cell r="CZ2997">
            <v>244946</v>
          </cell>
          <cell r="DG2997">
            <v>246223</v>
          </cell>
        </row>
        <row r="2998">
          <cell r="A2998" t="str">
            <v>TNP</v>
          </cell>
          <cell r="B2998">
            <v>222482</v>
          </cell>
          <cell r="C2998">
            <v>38156.33</v>
          </cell>
          <cell r="D2998">
            <v>0</v>
          </cell>
          <cell r="CZ2998">
            <v>212330</v>
          </cell>
          <cell r="DG2998">
            <v>222482</v>
          </cell>
        </row>
        <row r="2999">
          <cell r="A2999" t="str">
            <v>TNP</v>
          </cell>
          <cell r="B2999">
            <v>133694</v>
          </cell>
          <cell r="C2999">
            <v>5857.82</v>
          </cell>
          <cell r="D2999">
            <v>0</v>
          </cell>
          <cell r="CZ2999">
            <v>108269</v>
          </cell>
          <cell r="DG2999">
            <v>133694</v>
          </cell>
        </row>
        <row r="3000">
          <cell r="A3000" t="str">
            <v>TNP</v>
          </cell>
          <cell r="B3000">
            <v>263011</v>
          </cell>
          <cell r="C3000">
            <v>3183.66</v>
          </cell>
          <cell r="D3000">
            <v>0</v>
          </cell>
          <cell r="CZ3000">
            <v>244857</v>
          </cell>
          <cell r="DG3000">
            <v>263011</v>
          </cell>
        </row>
        <row r="3001">
          <cell r="A3001" t="str">
            <v>TNP</v>
          </cell>
          <cell r="B3001">
            <v>0</v>
          </cell>
          <cell r="C3001">
            <v>0</v>
          </cell>
          <cell r="D3001">
            <v>0</v>
          </cell>
          <cell r="CZ3001">
            <v>0</v>
          </cell>
          <cell r="DG3001">
            <v>0</v>
          </cell>
        </row>
        <row r="3002">
          <cell r="A3002" t="str">
            <v>TNP</v>
          </cell>
          <cell r="B3002">
            <v>0</v>
          </cell>
          <cell r="C3002">
            <v>0</v>
          </cell>
          <cell r="D3002">
            <v>0</v>
          </cell>
          <cell r="CZ3002">
            <v>0</v>
          </cell>
          <cell r="DG3002">
            <v>0</v>
          </cell>
        </row>
        <row r="3003">
          <cell r="A3003" t="str">
            <v>TNP</v>
          </cell>
          <cell r="B3003">
            <v>0</v>
          </cell>
          <cell r="C3003">
            <v>0</v>
          </cell>
          <cell r="D3003">
            <v>0</v>
          </cell>
          <cell r="CZ3003">
            <v>0</v>
          </cell>
          <cell r="DG3003">
            <v>0</v>
          </cell>
        </row>
        <row r="3004">
          <cell r="A3004" t="str">
            <v>TNP</v>
          </cell>
          <cell r="B3004">
            <v>0</v>
          </cell>
          <cell r="C3004">
            <v>0</v>
          </cell>
          <cell r="D3004">
            <v>0</v>
          </cell>
          <cell r="CZ3004">
            <v>0</v>
          </cell>
          <cell r="DG3004">
            <v>0</v>
          </cell>
        </row>
        <row r="3005">
          <cell r="A3005" t="str">
            <v>None</v>
          </cell>
          <cell r="B3005">
            <v>23985</v>
          </cell>
          <cell r="C3005">
            <v>0</v>
          </cell>
          <cell r="D3005">
            <v>0</v>
          </cell>
          <cell r="CZ3005">
            <v>11568</v>
          </cell>
          <cell r="DG3005">
            <v>23985</v>
          </cell>
        </row>
        <row r="3006">
          <cell r="A3006" t="str">
            <v>None</v>
          </cell>
          <cell r="B3006">
            <v>0</v>
          </cell>
          <cell r="C3006">
            <v>29178.82</v>
          </cell>
          <cell r="D3006">
            <v>29178.82</v>
          </cell>
          <cell r="CZ3006">
            <v>29180.82</v>
          </cell>
          <cell r="DG3006">
            <v>0</v>
          </cell>
        </row>
        <row r="3007">
          <cell r="A3007" t="str">
            <v>None</v>
          </cell>
          <cell r="B3007">
            <v>1861630</v>
          </cell>
          <cell r="C3007">
            <v>1778923.81</v>
          </cell>
          <cell r="D3007">
            <v>1778923.81</v>
          </cell>
          <cell r="CZ3007">
            <v>1778921.81</v>
          </cell>
          <cell r="DG3007">
            <v>1861630</v>
          </cell>
        </row>
        <row r="3008">
          <cell r="A3008" t="str">
            <v>None</v>
          </cell>
          <cell r="B3008">
            <v>0</v>
          </cell>
          <cell r="C3008">
            <v>276196.24</v>
          </cell>
          <cell r="D3008">
            <v>276196.24</v>
          </cell>
          <cell r="CZ3008">
            <v>276201.24</v>
          </cell>
          <cell r="DG3008">
            <v>0</v>
          </cell>
        </row>
        <row r="3009">
          <cell r="A3009" t="str">
            <v>None</v>
          </cell>
          <cell r="B3009">
            <v>0</v>
          </cell>
          <cell r="C3009">
            <v>11568.76</v>
          </cell>
          <cell r="D3009">
            <v>11568.76</v>
          </cell>
          <cell r="CZ3009">
            <v>11566.76</v>
          </cell>
          <cell r="DG3009">
            <v>0</v>
          </cell>
        </row>
        <row r="3010">
          <cell r="A3010" t="str">
            <v>None</v>
          </cell>
          <cell r="B3010">
            <v>6095750</v>
          </cell>
          <cell r="C3010">
            <v>4642149.8199999994</v>
          </cell>
          <cell r="D3010">
            <v>4598699.92</v>
          </cell>
          <cell r="CZ3010">
            <v>4650331.43</v>
          </cell>
          <cell r="DG3010">
            <v>6095750</v>
          </cell>
        </row>
        <row r="3011">
          <cell r="A3011" t="str">
            <v>None</v>
          </cell>
          <cell r="B3011">
            <v>206323</v>
          </cell>
          <cell r="C3011">
            <v>0</v>
          </cell>
          <cell r="D3011">
            <v>0</v>
          </cell>
          <cell r="CZ3011">
            <v>0</v>
          </cell>
          <cell r="DG3011">
            <v>206323</v>
          </cell>
        </row>
        <row r="3012">
          <cell r="A3012" t="str">
            <v>None</v>
          </cell>
          <cell r="B3012">
            <v>0</v>
          </cell>
          <cell r="C3012">
            <v>0</v>
          </cell>
          <cell r="D3012">
            <v>0</v>
          </cell>
          <cell r="CZ3012">
            <v>0</v>
          </cell>
          <cell r="DG3012">
            <v>0</v>
          </cell>
        </row>
        <row r="3013">
          <cell r="A3013" t="str">
            <v>None</v>
          </cell>
          <cell r="B3013">
            <v>292621</v>
          </cell>
          <cell r="C3013">
            <v>262741.84000000003</v>
          </cell>
          <cell r="D3013">
            <v>262741.84000000003</v>
          </cell>
          <cell r="CZ3013">
            <v>262745.84000000003</v>
          </cell>
          <cell r="DG3013">
            <v>292621</v>
          </cell>
        </row>
        <row r="3014">
          <cell r="A3014" t="str">
            <v>None</v>
          </cell>
          <cell r="B3014">
            <v>25000</v>
          </cell>
          <cell r="C3014">
            <v>0</v>
          </cell>
          <cell r="D3014">
            <v>0</v>
          </cell>
          <cell r="CZ3014">
            <v>24000</v>
          </cell>
          <cell r="DG3014">
            <v>25000</v>
          </cell>
        </row>
        <row r="3015">
          <cell r="A3015" t="str">
            <v>None</v>
          </cell>
          <cell r="B3015">
            <v>97384.93</v>
          </cell>
          <cell r="C3015">
            <v>0</v>
          </cell>
          <cell r="D3015">
            <v>0</v>
          </cell>
          <cell r="CZ3015">
            <v>90000</v>
          </cell>
          <cell r="DG3015">
            <v>97384.93</v>
          </cell>
        </row>
        <row r="3016">
          <cell r="A3016" t="str">
            <v>None</v>
          </cell>
          <cell r="B3016">
            <v>0</v>
          </cell>
          <cell r="C3016">
            <v>0</v>
          </cell>
          <cell r="D3016">
            <v>17026.2</v>
          </cell>
          <cell r="CZ3016">
            <v>0</v>
          </cell>
          <cell r="DG3016">
            <v>0</v>
          </cell>
        </row>
        <row r="3017">
          <cell r="A3017" t="str">
            <v>None</v>
          </cell>
          <cell r="B3017">
            <v>0</v>
          </cell>
          <cell r="C3017">
            <v>0</v>
          </cell>
          <cell r="D3017">
            <v>0</v>
          </cell>
          <cell r="CZ3017">
            <v>0</v>
          </cell>
          <cell r="DG3017">
            <v>0</v>
          </cell>
        </row>
        <row r="3018">
          <cell r="A3018" t="str">
            <v>None</v>
          </cell>
          <cell r="B3018">
            <v>0</v>
          </cell>
          <cell r="C3018">
            <v>0</v>
          </cell>
          <cell r="D3018">
            <v>0</v>
          </cell>
          <cell r="CZ3018">
            <v>0</v>
          </cell>
          <cell r="DG3018">
            <v>0</v>
          </cell>
        </row>
        <row r="3019">
          <cell r="A3019" t="str">
            <v>None</v>
          </cell>
          <cell r="B3019">
            <v>0</v>
          </cell>
          <cell r="C3019">
            <v>0</v>
          </cell>
          <cell r="D3019">
            <v>0</v>
          </cell>
          <cell r="CZ3019">
            <v>0</v>
          </cell>
          <cell r="DG3019">
            <v>0</v>
          </cell>
        </row>
        <row r="3020">
          <cell r="A3020" t="str">
            <v>None</v>
          </cell>
          <cell r="B3020">
            <v>0</v>
          </cell>
          <cell r="C3020">
            <v>0</v>
          </cell>
          <cell r="D3020">
            <v>0</v>
          </cell>
          <cell r="CZ3020">
            <v>0</v>
          </cell>
          <cell r="DG3020">
            <v>0</v>
          </cell>
        </row>
        <row r="3021">
          <cell r="A3021" t="str">
            <v>None</v>
          </cell>
          <cell r="B3021">
            <v>0</v>
          </cell>
          <cell r="C3021">
            <v>0</v>
          </cell>
          <cell r="D3021">
            <v>0</v>
          </cell>
          <cell r="CZ3021">
            <v>0</v>
          </cell>
          <cell r="DG3021">
            <v>0</v>
          </cell>
        </row>
        <row r="3022">
          <cell r="A3022" t="str">
            <v>None</v>
          </cell>
          <cell r="B3022">
            <v>0</v>
          </cell>
          <cell r="C3022">
            <v>0</v>
          </cell>
          <cell r="D3022">
            <v>0</v>
          </cell>
          <cell r="CZ3022">
            <v>0</v>
          </cell>
          <cell r="DG3022">
            <v>0</v>
          </cell>
        </row>
        <row r="3023">
          <cell r="A3023" t="str">
            <v>None</v>
          </cell>
          <cell r="B3023">
            <v>0</v>
          </cell>
          <cell r="C3023">
            <v>0</v>
          </cell>
          <cell r="D3023">
            <v>0</v>
          </cell>
          <cell r="CZ3023">
            <v>0</v>
          </cell>
          <cell r="DG3023">
            <v>0</v>
          </cell>
        </row>
        <row r="3024">
          <cell r="A3024" t="str">
            <v>None</v>
          </cell>
          <cell r="B3024">
            <v>0</v>
          </cell>
          <cell r="C3024">
            <v>0</v>
          </cell>
          <cell r="D3024">
            <v>0</v>
          </cell>
          <cell r="CZ3024">
            <v>0</v>
          </cell>
          <cell r="DG3024">
            <v>0</v>
          </cell>
        </row>
        <row r="3025">
          <cell r="A3025" t="str">
            <v>None</v>
          </cell>
          <cell r="B3025">
            <v>0</v>
          </cell>
          <cell r="C3025">
            <v>0</v>
          </cell>
          <cell r="D3025">
            <v>0</v>
          </cell>
          <cell r="CZ3025">
            <v>0</v>
          </cell>
          <cell r="DG3025">
            <v>0</v>
          </cell>
        </row>
        <row r="3026">
          <cell r="A3026" t="str">
            <v>None</v>
          </cell>
          <cell r="B3026">
            <v>0</v>
          </cell>
          <cell r="C3026">
            <v>0</v>
          </cell>
          <cell r="D3026">
            <v>0</v>
          </cell>
          <cell r="CZ3026">
            <v>0</v>
          </cell>
          <cell r="DG3026">
            <v>0</v>
          </cell>
        </row>
        <row r="3027">
          <cell r="A3027" t="str">
            <v>None</v>
          </cell>
          <cell r="B3027">
            <v>0</v>
          </cell>
          <cell r="C3027">
            <v>0</v>
          </cell>
          <cell r="D3027">
            <v>0</v>
          </cell>
          <cell r="CZ3027">
            <v>0</v>
          </cell>
          <cell r="DG3027">
            <v>0</v>
          </cell>
        </row>
        <row r="3028">
          <cell r="A3028" t="str">
            <v>None</v>
          </cell>
          <cell r="B3028">
            <v>377300</v>
          </cell>
          <cell r="C3028">
            <v>19497.810000000001</v>
          </cell>
          <cell r="D3028">
            <v>19497.810000000001</v>
          </cell>
          <cell r="CZ3028">
            <v>19497.810000000001</v>
          </cell>
          <cell r="DG3028">
            <v>377300</v>
          </cell>
        </row>
        <row r="3029">
          <cell r="A3029" t="str">
            <v>None</v>
          </cell>
          <cell r="B3029">
            <v>178750</v>
          </cell>
          <cell r="C3029">
            <v>233783.05</v>
          </cell>
          <cell r="D3029">
            <v>233783.05</v>
          </cell>
          <cell r="CZ3029">
            <v>233780.05</v>
          </cell>
          <cell r="DG3029">
            <v>178750</v>
          </cell>
        </row>
        <row r="3030">
          <cell r="A3030" t="str">
            <v>None</v>
          </cell>
          <cell r="B3030">
            <v>81267</v>
          </cell>
          <cell r="C3030">
            <v>99840.02</v>
          </cell>
          <cell r="D3030">
            <v>99840.02</v>
          </cell>
          <cell r="CZ3030">
            <v>99838.02</v>
          </cell>
          <cell r="DG3030">
            <v>81267</v>
          </cell>
        </row>
        <row r="3031">
          <cell r="A3031" t="str">
            <v>None</v>
          </cell>
          <cell r="B3031">
            <v>0</v>
          </cell>
          <cell r="C3031">
            <v>0</v>
          </cell>
          <cell r="D3031">
            <v>0</v>
          </cell>
          <cell r="CZ3031">
            <v>0</v>
          </cell>
          <cell r="DG3031">
            <v>0</v>
          </cell>
        </row>
        <row r="3032">
          <cell r="A3032" t="str">
            <v>None</v>
          </cell>
          <cell r="B3032">
            <v>0</v>
          </cell>
          <cell r="C3032">
            <v>0</v>
          </cell>
          <cell r="D3032">
            <v>0</v>
          </cell>
          <cell r="CZ3032">
            <v>0</v>
          </cell>
          <cell r="DG3032">
            <v>0</v>
          </cell>
        </row>
        <row r="3033">
          <cell r="A3033" t="str">
            <v>None</v>
          </cell>
          <cell r="B3033">
            <v>0</v>
          </cell>
          <cell r="C3033">
            <v>0</v>
          </cell>
          <cell r="D3033">
            <v>0</v>
          </cell>
          <cell r="CZ3033">
            <v>0</v>
          </cell>
          <cell r="DG3033">
            <v>0</v>
          </cell>
        </row>
        <row r="3034">
          <cell r="A3034" t="str">
            <v>None</v>
          </cell>
          <cell r="B3034">
            <v>193000</v>
          </cell>
          <cell r="C3034">
            <v>184725.71</v>
          </cell>
          <cell r="D3034">
            <v>184725.71</v>
          </cell>
          <cell r="CZ3034">
            <v>184716.71</v>
          </cell>
          <cell r="DG3034">
            <v>193000</v>
          </cell>
        </row>
        <row r="3035">
          <cell r="A3035" t="str">
            <v>None</v>
          </cell>
          <cell r="B3035">
            <v>44200</v>
          </cell>
          <cell r="C3035">
            <v>45454.54</v>
          </cell>
          <cell r="D3035">
            <v>45454.54</v>
          </cell>
          <cell r="CZ3035">
            <v>45460.54</v>
          </cell>
          <cell r="DG3035">
            <v>44200</v>
          </cell>
        </row>
        <row r="3036">
          <cell r="A3036" t="str">
            <v>None</v>
          </cell>
          <cell r="B3036">
            <v>32200</v>
          </cell>
          <cell r="C3036">
            <v>37858.01</v>
          </cell>
          <cell r="D3036">
            <v>37858.01</v>
          </cell>
          <cell r="CZ3036">
            <v>37855.01</v>
          </cell>
          <cell r="DG3036">
            <v>32200</v>
          </cell>
        </row>
        <row r="3037">
          <cell r="A3037" t="str">
            <v>None</v>
          </cell>
          <cell r="B3037">
            <v>32200</v>
          </cell>
          <cell r="C3037">
            <v>39528.21</v>
          </cell>
          <cell r="D3037">
            <v>39528.21</v>
          </cell>
          <cell r="CZ3037">
            <v>39526.21</v>
          </cell>
          <cell r="DG3037">
            <v>32200</v>
          </cell>
        </row>
        <row r="3038">
          <cell r="A3038" t="str">
            <v>None</v>
          </cell>
          <cell r="B3038">
            <v>32200</v>
          </cell>
          <cell r="C3038">
            <v>38637.67</v>
          </cell>
          <cell r="D3038">
            <v>38637.67</v>
          </cell>
          <cell r="CZ3038">
            <v>38638.67</v>
          </cell>
          <cell r="DG3038">
            <v>32200</v>
          </cell>
        </row>
        <row r="3039">
          <cell r="A3039" t="str">
            <v>None</v>
          </cell>
          <cell r="B3039">
            <v>0</v>
          </cell>
          <cell r="C3039">
            <v>0</v>
          </cell>
          <cell r="D3039">
            <v>0</v>
          </cell>
          <cell r="CZ3039">
            <v>0</v>
          </cell>
          <cell r="DG3039">
            <v>0</v>
          </cell>
        </row>
        <row r="3040">
          <cell r="A3040" t="str">
            <v>None</v>
          </cell>
          <cell r="B3040">
            <v>18500</v>
          </cell>
          <cell r="C3040">
            <v>17287.86</v>
          </cell>
          <cell r="D3040">
            <v>17287.86</v>
          </cell>
          <cell r="CZ3040">
            <v>17286.86</v>
          </cell>
          <cell r="DG3040">
            <v>18500</v>
          </cell>
        </row>
        <row r="3041">
          <cell r="A3041" t="str">
            <v>None</v>
          </cell>
          <cell r="B3041">
            <v>25000</v>
          </cell>
          <cell r="C3041">
            <v>84.52</v>
          </cell>
          <cell r="D3041">
            <v>0</v>
          </cell>
          <cell r="CZ3041">
            <v>24000</v>
          </cell>
          <cell r="DG3041">
            <v>25000</v>
          </cell>
        </row>
        <row r="3042">
          <cell r="A3042" t="str">
            <v>None</v>
          </cell>
          <cell r="B3042">
            <v>37000</v>
          </cell>
          <cell r="C3042">
            <v>42442.32</v>
          </cell>
          <cell r="D3042">
            <v>49260.62</v>
          </cell>
          <cell r="CZ3042">
            <v>42440.62</v>
          </cell>
          <cell r="DG3042">
            <v>37000</v>
          </cell>
        </row>
        <row r="3043">
          <cell r="A3043" t="str">
            <v>None</v>
          </cell>
          <cell r="B3043">
            <v>32340</v>
          </cell>
          <cell r="C3043">
            <v>0</v>
          </cell>
          <cell r="D3043">
            <v>0</v>
          </cell>
          <cell r="CZ3043">
            <v>30000</v>
          </cell>
          <cell r="DG3043">
            <v>32340</v>
          </cell>
        </row>
        <row r="3044">
          <cell r="A3044" t="str">
            <v>None</v>
          </cell>
          <cell r="B3044">
            <v>116742</v>
          </cell>
          <cell r="C3044">
            <v>98335.85</v>
          </cell>
          <cell r="D3044">
            <v>59513.990000000005</v>
          </cell>
          <cell r="CZ3044">
            <v>89905</v>
          </cell>
          <cell r="DG3044">
            <v>116742</v>
          </cell>
        </row>
        <row r="3045">
          <cell r="A3045" t="str">
            <v>None</v>
          </cell>
          <cell r="B3045">
            <v>569675</v>
          </cell>
          <cell r="C3045">
            <v>0</v>
          </cell>
          <cell r="D3045">
            <v>81044.679999999993</v>
          </cell>
          <cell r="CZ3045">
            <v>424071</v>
          </cell>
          <cell r="DG3045">
            <v>569675</v>
          </cell>
        </row>
        <row r="3046">
          <cell r="A3046" t="str">
            <v>None</v>
          </cell>
          <cell r="B3046">
            <v>0</v>
          </cell>
          <cell r="C3046">
            <v>0</v>
          </cell>
          <cell r="D3046">
            <v>29713.599999999999</v>
          </cell>
          <cell r="CZ3046">
            <v>0</v>
          </cell>
          <cell r="DG3046">
            <v>0</v>
          </cell>
        </row>
        <row r="3047">
          <cell r="A3047" t="str">
            <v>None</v>
          </cell>
          <cell r="B3047">
            <v>5213129</v>
          </cell>
          <cell r="C3047">
            <v>8874.69</v>
          </cell>
          <cell r="D3047">
            <v>0</v>
          </cell>
          <cell r="CZ3047">
            <v>1474</v>
          </cell>
          <cell r="DG3047">
            <v>5213129</v>
          </cell>
        </row>
        <row r="3048">
          <cell r="A3048" t="str">
            <v>None</v>
          </cell>
          <cell r="B3048">
            <v>132000</v>
          </cell>
          <cell r="C3048">
            <v>0</v>
          </cell>
          <cell r="D3048">
            <v>0</v>
          </cell>
          <cell r="CZ3048">
            <v>0</v>
          </cell>
          <cell r="DG3048">
            <v>132000</v>
          </cell>
        </row>
        <row r="3049">
          <cell r="A3049" t="str">
            <v>None</v>
          </cell>
          <cell r="B3049">
            <v>519198</v>
          </cell>
          <cell r="C3049">
            <v>0</v>
          </cell>
          <cell r="D3049">
            <v>0</v>
          </cell>
          <cell r="CZ3049">
            <v>0</v>
          </cell>
          <cell r="DG3049">
            <v>519198</v>
          </cell>
        </row>
        <row r="3050">
          <cell r="A3050" t="str">
            <v>None</v>
          </cell>
          <cell r="B3050">
            <v>0</v>
          </cell>
          <cell r="C3050">
            <v>110289.92</v>
          </cell>
          <cell r="D3050">
            <v>107550.79</v>
          </cell>
          <cell r="CZ3050">
            <v>109607.79</v>
          </cell>
          <cell r="DG3050">
            <v>0</v>
          </cell>
        </row>
        <row r="3051">
          <cell r="A3051" t="str">
            <v>None</v>
          </cell>
          <cell r="B3051">
            <v>2794000</v>
          </cell>
          <cell r="C3051">
            <v>2799159.02</v>
          </cell>
          <cell r="D3051">
            <v>2799159.02</v>
          </cell>
          <cell r="CZ3051">
            <v>2799159.02</v>
          </cell>
          <cell r="DG3051">
            <v>2794000</v>
          </cell>
        </row>
        <row r="3052">
          <cell r="A3052" t="str">
            <v>None</v>
          </cell>
          <cell r="B3052">
            <v>16828</v>
          </cell>
          <cell r="C3052">
            <v>10979.78</v>
          </cell>
          <cell r="D3052">
            <v>10979.78</v>
          </cell>
          <cell r="CZ3052">
            <v>10978.78</v>
          </cell>
          <cell r="DG3052">
            <v>16828</v>
          </cell>
        </row>
        <row r="3053">
          <cell r="A3053" t="str">
            <v>None</v>
          </cell>
          <cell r="B3053">
            <v>0</v>
          </cell>
          <cell r="C3053">
            <v>9340</v>
          </cell>
          <cell r="D3053">
            <v>9340</v>
          </cell>
          <cell r="CZ3053">
            <v>9340</v>
          </cell>
          <cell r="DG3053">
            <v>0</v>
          </cell>
        </row>
        <row r="3054">
          <cell r="A3054" t="str">
            <v>None</v>
          </cell>
          <cell r="B3054">
            <v>50000</v>
          </cell>
          <cell r="C3054">
            <v>49312.38</v>
          </cell>
          <cell r="D3054">
            <v>49312.38</v>
          </cell>
          <cell r="CZ3054">
            <v>49312.38</v>
          </cell>
          <cell r="DG3054">
            <v>50000</v>
          </cell>
        </row>
        <row r="3055">
          <cell r="A3055" t="str">
            <v>None</v>
          </cell>
          <cell r="B3055">
            <v>131000</v>
          </cell>
          <cell r="C3055">
            <v>127634.04000000001</v>
          </cell>
          <cell r="D3055">
            <v>83682.58</v>
          </cell>
          <cell r="CZ3055">
            <v>127638.58</v>
          </cell>
          <cell r="DG3055">
            <v>131000</v>
          </cell>
        </row>
        <row r="3056">
          <cell r="A3056" t="str">
            <v>None</v>
          </cell>
          <cell r="B3056">
            <v>98550</v>
          </cell>
          <cell r="C3056">
            <v>100854.59</v>
          </cell>
          <cell r="D3056">
            <v>100854.59</v>
          </cell>
          <cell r="CZ3056">
            <v>100852.59</v>
          </cell>
          <cell r="DG3056">
            <v>98550</v>
          </cell>
        </row>
        <row r="3057">
          <cell r="A3057" t="str">
            <v>None</v>
          </cell>
          <cell r="B3057">
            <v>16170</v>
          </cell>
          <cell r="C3057">
            <v>0</v>
          </cell>
          <cell r="D3057">
            <v>0</v>
          </cell>
          <cell r="CZ3057">
            <v>15000</v>
          </cell>
          <cell r="DG3057">
            <v>16170</v>
          </cell>
        </row>
        <row r="3058">
          <cell r="A3058" t="str">
            <v>None</v>
          </cell>
          <cell r="B3058">
            <v>0</v>
          </cell>
          <cell r="C3058">
            <v>0</v>
          </cell>
          <cell r="D3058">
            <v>0</v>
          </cell>
          <cell r="CZ3058">
            <v>0</v>
          </cell>
          <cell r="DG3058">
            <v>0</v>
          </cell>
        </row>
        <row r="3059">
          <cell r="A3059" t="str">
            <v>None</v>
          </cell>
          <cell r="B3059">
            <v>120000</v>
          </cell>
          <cell r="C3059">
            <v>107675.3</v>
          </cell>
          <cell r="D3059">
            <v>107675.3</v>
          </cell>
          <cell r="CZ3059">
            <v>107675.3</v>
          </cell>
          <cell r="DG3059">
            <v>120000</v>
          </cell>
        </row>
        <row r="3060">
          <cell r="A3060" t="str">
            <v>None</v>
          </cell>
          <cell r="B3060">
            <v>345000</v>
          </cell>
          <cell r="C3060">
            <v>43806.42</v>
          </cell>
          <cell r="D3060">
            <v>112713.72</v>
          </cell>
          <cell r="CZ3060">
            <v>310010</v>
          </cell>
          <cell r="DG3060">
            <v>345000</v>
          </cell>
        </row>
        <row r="3061">
          <cell r="A3061" t="str">
            <v>None</v>
          </cell>
          <cell r="B3061">
            <v>32364</v>
          </cell>
          <cell r="C3061">
            <v>30643.4</v>
          </cell>
          <cell r="D3061">
            <v>30643.4</v>
          </cell>
          <cell r="CZ3061">
            <v>30643.4</v>
          </cell>
          <cell r="DG3061">
            <v>32364</v>
          </cell>
        </row>
        <row r="3062">
          <cell r="A3062" t="str">
            <v>None</v>
          </cell>
          <cell r="B3062">
            <v>25875</v>
          </cell>
          <cell r="C3062">
            <v>0</v>
          </cell>
          <cell r="D3062">
            <v>0</v>
          </cell>
          <cell r="CZ3062">
            <v>0</v>
          </cell>
          <cell r="DG3062">
            <v>25875</v>
          </cell>
        </row>
        <row r="3063">
          <cell r="A3063" t="str">
            <v>None</v>
          </cell>
          <cell r="B3063">
            <v>0</v>
          </cell>
          <cell r="C3063">
            <v>0</v>
          </cell>
          <cell r="D3063">
            <v>0</v>
          </cell>
          <cell r="CZ3063">
            <v>0</v>
          </cell>
          <cell r="DG3063">
            <v>0</v>
          </cell>
        </row>
        <row r="3064">
          <cell r="A3064" t="str">
            <v>None</v>
          </cell>
          <cell r="B3064">
            <v>12998</v>
          </cell>
          <cell r="C3064">
            <v>9585</v>
          </cell>
          <cell r="D3064">
            <v>9585</v>
          </cell>
          <cell r="CZ3064">
            <v>9585</v>
          </cell>
          <cell r="DG3064">
            <v>12998</v>
          </cell>
        </row>
        <row r="3065">
          <cell r="A3065" t="str">
            <v>None</v>
          </cell>
          <cell r="B3065">
            <v>11603</v>
          </cell>
          <cell r="C3065">
            <v>2783.58</v>
          </cell>
          <cell r="D3065">
            <v>3943.99</v>
          </cell>
          <cell r="CZ3065">
            <v>9271</v>
          </cell>
          <cell r="DG3065">
            <v>11603</v>
          </cell>
        </row>
        <row r="3066">
          <cell r="A3066" t="str">
            <v>None</v>
          </cell>
          <cell r="B3066">
            <v>0</v>
          </cell>
          <cell r="C3066">
            <v>0</v>
          </cell>
          <cell r="D3066">
            <v>313881.59999999998</v>
          </cell>
          <cell r="CZ3066">
            <v>6400000</v>
          </cell>
          <cell r="DG3066">
            <v>0</v>
          </cell>
        </row>
        <row r="3067">
          <cell r="A3067" t="str">
            <v>None</v>
          </cell>
          <cell r="B3067">
            <v>0</v>
          </cell>
          <cell r="C3067">
            <v>0</v>
          </cell>
          <cell r="D3067">
            <v>0</v>
          </cell>
          <cell r="CZ3067">
            <v>0</v>
          </cell>
          <cell r="DG3067">
            <v>0</v>
          </cell>
        </row>
        <row r="3068">
          <cell r="A3068" t="str">
            <v>None</v>
          </cell>
          <cell r="B3068">
            <v>0</v>
          </cell>
          <cell r="C3068">
            <v>67945.289999999994</v>
          </cell>
          <cell r="D3068">
            <v>67945.289999999994</v>
          </cell>
          <cell r="CZ3068">
            <v>67940.289999999994</v>
          </cell>
          <cell r="DG3068">
            <v>0</v>
          </cell>
        </row>
        <row r="3069">
          <cell r="A3069" t="str">
            <v>None</v>
          </cell>
          <cell r="B3069">
            <v>0</v>
          </cell>
          <cell r="C3069">
            <v>68580.34</v>
          </cell>
          <cell r="D3069">
            <v>68580.34</v>
          </cell>
          <cell r="CZ3069">
            <v>68576.34</v>
          </cell>
          <cell r="DG3069">
            <v>0</v>
          </cell>
        </row>
        <row r="3070">
          <cell r="A3070" t="str">
            <v>None</v>
          </cell>
          <cell r="B3070">
            <v>0</v>
          </cell>
          <cell r="C3070">
            <v>70533.539999999994</v>
          </cell>
          <cell r="D3070">
            <v>70533.539999999994</v>
          </cell>
          <cell r="CZ3070">
            <v>70531.539999999994</v>
          </cell>
          <cell r="DG3070">
            <v>0</v>
          </cell>
        </row>
        <row r="3071">
          <cell r="A3071" t="str">
            <v>None</v>
          </cell>
          <cell r="B3071">
            <v>0</v>
          </cell>
          <cell r="C3071">
            <v>89037.61</v>
          </cell>
          <cell r="D3071">
            <v>89037.61</v>
          </cell>
          <cell r="CZ3071">
            <v>89037.61</v>
          </cell>
          <cell r="DG3071">
            <v>0</v>
          </cell>
        </row>
        <row r="3072">
          <cell r="A3072" t="str">
            <v>None</v>
          </cell>
          <cell r="B3072">
            <v>0</v>
          </cell>
          <cell r="C3072">
            <v>96431.28</v>
          </cell>
          <cell r="D3072">
            <v>96431.28</v>
          </cell>
          <cell r="CZ3072">
            <v>96431.28</v>
          </cell>
          <cell r="DG3072">
            <v>0</v>
          </cell>
        </row>
        <row r="3073">
          <cell r="A3073" t="str">
            <v>None</v>
          </cell>
          <cell r="B3073">
            <v>0</v>
          </cell>
          <cell r="C3073">
            <v>89806.36</v>
          </cell>
          <cell r="D3073">
            <v>89806.36</v>
          </cell>
          <cell r="CZ3073">
            <v>89807.360000000001</v>
          </cell>
          <cell r="DG3073">
            <v>0</v>
          </cell>
        </row>
        <row r="3074">
          <cell r="A3074" t="str">
            <v>None</v>
          </cell>
          <cell r="B3074">
            <v>0</v>
          </cell>
          <cell r="C3074">
            <v>15243.69</v>
          </cell>
          <cell r="D3074">
            <v>15243.69</v>
          </cell>
          <cell r="CZ3074">
            <v>15244.69</v>
          </cell>
          <cell r="DG3074">
            <v>0</v>
          </cell>
        </row>
        <row r="3075">
          <cell r="A3075" t="str">
            <v>None</v>
          </cell>
          <cell r="B3075">
            <v>230418</v>
          </cell>
          <cell r="C3075">
            <v>0</v>
          </cell>
          <cell r="D3075">
            <v>0</v>
          </cell>
          <cell r="CZ3075">
            <v>230418</v>
          </cell>
          <cell r="DG3075">
            <v>230418</v>
          </cell>
        </row>
        <row r="3076">
          <cell r="A3076" t="str">
            <v>None</v>
          </cell>
          <cell r="B3076">
            <v>0</v>
          </cell>
          <cell r="C3076">
            <v>0</v>
          </cell>
          <cell r="D3076">
            <v>86868.32</v>
          </cell>
          <cell r="CZ3076">
            <v>0</v>
          </cell>
          <cell r="DG3076">
            <v>0</v>
          </cell>
        </row>
        <row r="3077">
          <cell r="A3077" t="str">
            <v>None</v>
          </cell>
          <cell r="B3077">
            <v>91971</v>
          </cell>
          <cell r="C3077">
            <v>0</v>
          </cell>
          <cell r="D3077">
            <v>0</v>
          </cell>
          <cell r="CZ3077">
            <v>97544</v>
          </cell>
          <cell r="DG3077">
            <v>91971</v>
          </cell>
        </row>
        <row r="3078">
          <cell r="A3078" t="str">
            <v>None</v>
          </cell>
          <cell r="B3078">
            <v>35480</v>
          </cell>
          <cell r="C3078">
            <v>59632.18</v>
          </cell>
          <cell r="D3078">
            <v>59632.18</v>
          </cell>
          <cell r="CZ3078">
            <v>59631.18</v>
          </cell>
          <cell r="DG3078">
            <v>35480</v>
          </cell>
        </row>
        <row r="3079">
          <cell r="A3079" t="str">
            <v>None</v>
          </cell>
          <cell r="B3079">
            <v>233000</v>
          </cell>
          <cell r="C3079">
            <v>231908.61</v>
          </cell>
          <cell r="D3079">
            <v>224875.65</v>
          </cell>
          <cell r="CZ3079">
            <v>231904.65</v>
          </cell>
          <cell r="DG3079">
            <v>233000</v>
          </cell>
        </row>
        <row r="3080">
          <cell r="A3080" t="str">
            <v>None</v>
          </cell>
          <cell r="B3080">
            <v>36000</v>
          </cell>
          <cell r="C3080">
            <v>29620.32</v>
          </cell>
          <cell r="D3080">
            <v>29620.32</v>
          </cell>
          <cell r="CZ3080">
            <v>29616.32</v>
          </cell>
          <cell r="DG3080">
            <v>36000</v>
          </cell>
        </row>
        <row r="3081">
          <cell r="A3081" t="str">
            <v>None</v>
          </cell>
          <cell r="B3081">
            <v>0</v>
          </cell>
          <cell r="C3081">
            <v>25523.53</v>
          </cell>
          <cell r="D3081">
            <v>25523.53</v>
          </cell>
          <cell r="CZ3081">
            <v>25519.53</v>
          </cell>
          <cell r="DG3081">
            <v>0</v>
          </cell>
        </row>
        <row r="3082">
          <cell r="A3082" t="str">
            <v>None</v>
          </cell>
          <cell r="B3082">
            <v>0</v>
          </cell>
          <cell r="C3082">
            <v>25641.42</v>
          </cell>
          <cell r="D3082">
            <v>25641.42</v>
          </cell>
          <cell r="CZ3082">
            <v>25638.42</v>
          </cell>
          <cell r="DG3082">
            <v>0</v>
          </cell>
        </row>
        <row r="3083">
          <cell r="A3083" t="str">
            <v>None</v>
          </cell>
          <cell r="B3083">
            <v>0</v>
          </cell>
          <cell r="C3083">
            <v>27331.5</v>
          </cell>
          <cell r="D3083">
            <v>27331.5</v>
          </cell>
          <cell r="CZ3083">
            <v>27328.5</v>
          </cell>
          <cell r="DG3083">
            <v>0</v>
          </cell>
        </row>
        <row r="3084">
          <cell r="A3084" t="str">
            <v>None</v>
          </cell>
          <cell r="B3084">
            <v>0</v>
          </cell>
          <cell r="C3084">
            <v>25785.21</v>
          </cell>
          <cell r="D3084">
            <v>25785.21</v>
          </cell>
          <cell r="CZ3084">
            <v>25781.21</v>
          </cell>
          <cell r="DG3084">
            <v>0</v>
          </cell>
        </row>
        <row r="3085">
          <cell r="A3085" t="str">
            <v>None</v>
          </cell>
          <cell r="B3085">
            <v>0</v>
          </cell>
          <cell r="C3085">
            <v>25366.53</v>
          </cell>
          <cell r="D3085">
            <v>25366.53</v>
          </cell>
          <cell r="CZ3085">
            <v>25362.53</v>
          </cell>
          <cell r="DG3085">
            <v>0</v>
          </cell>
        </row>
        <row r="3086">
          <cell r="A3086" t="str">
            <v>None</v>
          </cell>
          <cell r="B3086">
            <v>0</v>
          </cell>
          <cell r="C3086">
            <v>25796.86</v>
          </cell>
          <cell r="D3086">
            <v>25796.86</v>
          </cell>
          <cell r="CZ3086">
            <v>25793.86</v>
          </cell>
          <cell r="DG3086">
            <v>0</v>
          </cell>
        </row>
        <row r="3087">
          <cell r="A3087" t="str">
            <v>None</v>
          </cell>
          <cell r="B3087">
            <v>0</v>
          </cell>
          <cell r="C3087">
            <v>26079.77</v>
          </cell>
          <cell r="D3087">
            <v>26079.77</v>
          </cell>
          <cell r="CZ3087">
            <v>26079.77</v>
          </cell>
          <cell r="DG3087">
            <v>0</v>
          </cell>
        </row>
        <row r="3088">
          <cell r="A3088" t="str">
            <v>None</v>
          </cell>
          <cell r="B3088">
            <v>18000</v>
          </cell>
          <cell r="C3088">
            <v>10816.64</v>
          </cell>
          <cell r="D3088">
            <v>10437.74</v>
          </cell>
          <cell r="CZ3088">
            <v>10815.74</v>
          </cell>
          <cell r="DG3088">
            <v>18000</v>
          </cell>
        </row>
        <row r="3089">
          <cell r="A3089" t="str">
            <v>None</v>
          </cell>
          <cell r="B3089">
            <v>248400</v>
          </cell>
          <cell r="C3089">
            <v>91.37</v>
          </cell>
          <cell r="D3089">
            <v>0</v>
          </cell>
          <cell r="CZ3089">
            <v>240112</v>
          </cell>
          <cell r="DG3089">
            <v>248400</v>
          </cell>
        </row>
        <row r="3090">
          <cell r="A3090" t="str">
            <v>None</v>
          </cell>
          <cell r="B3090">
            <v>0</v>
          </cell>
          <cell r="C3090">
            <v>0</v>
          </cell>
          <cell r="D3090">
            <v>0</v>
          </cell>
          <cell r="CZ3090">
            <v>0</v>
          </cell>
          <cell r="DG3090">
            <v>0</v>
          </cell>
        </row>
        <row r="3091">
          <cell r="A3091" t="str">
            <v>None</v>
          </cell>
          <cell r="B3091">
            <v>0</v>
          </cell>
          <cell r="C3091">
            <v>0</v>
          </cell>
          <cell r="D3091">
            <v>0</v>
          </cell>
          <cell r="CZ3091">
            <v>0</v>
          </cell>
          <cell r="DG3091">
            <v>0</v>
          </cell>
        </row>
        <row r="3092">
          <cell r="A3092" t="str">
            <v>None</v>
          </cell>
          <cell r="B3092">
            <v>117700</v>
          </cell>
          <cell r="C3092">
            <v>17509.419999999998</v>
          </cell>
          <cell r="D3092">
            <v>37163.909999999996</v>
          </cell>
          <cell r="CZ3092">
            <v>114050.03</v>
          </cell>
          <cell r="DG3092">
            <v>117700</v>
          </cell>
        </row>
        <row r="3093">
          <cell r="A3093" t="str">
            <v>None</v>
          </cell>
          <cell r="B3093">
            <v>0</v>
          </cell>
          <cell r="C3093">
            <v>0</v>
          </cell>
          <cell r="D3093">
            <v>0</v>
          </cell>
          <cell r="CZ3093">
            <v>0</v>
          </cell>
          <cell r="DG3093">
            <v>0</v>
          </cell>
        </row>
        <row r="3094">
          <cell r="A3094" t="str">
            <v>None</v>
          </cell>
          <cell r="B3094">
            <v>0</v>
          </cell>
          <cell r="C3094">
            <v>0</v>
          </cell>
          <cell r="D3094">
            <v>85130.96</v>
          </cell>
          <cell r="CZ3094">
            <v>0</v>
          </cell>
          <cell r="DG3094">
            <v>0</v>
          </cell>
        </row>
        <row r="3095">
          <cell r="A3095" t="str">
            <v>None</v>
          </cell>
          <cell r="B3095">
            <v>21000</v>
          </cell>
          <cell r="C3095">
            <v>19973.759999999998</v>
          </cell>
          <cell r="D3095">
            <v>19973.759999999998</v>
          </cell>
          <cell r="CZ3095">
            <v>19973.759999999998</v>
          </cell>
          <cell r="DG3095">
            <v>21000</v>
          </cell>
        </row>
        <row r="3096">
          <cell r="A3096" t="str">
            <v>None</v>
          </cell>
          <cell r="B3096">
            <v>28500</v>
          </cell>
          <cell r="C3096">
            <v>27344.27</v>
          </cell>
          <cell r="D3096">
            <v>27344.27</v>
          </cell>
          <cell r="CZ3096">
            <v>27349.27</v>
          </cell>
          <cell r="DG3096">
            <v>28500</v>
          </cell>
        </row>
        <row r="3097">
          <cell r="A3097" t="str">
            <v>None</v>
          </cell>
          <cell r="B3097">
            <v>82900</v>
          </cell>
          <cell r="C3097">
            <v>82905.069999999992</v>
          </cell>
          <cell r="D3097">
            <v>82251.759999999995</v>
          </cell>
          <cell r="CZ3097">
            <v>82903.759999999995</v>
          </cell>
          <cell r="DG3097">
            <v>82900</v>
          </cell>
        </row>
        <row r="3098">
          <cell r="A3098" t="str">
            <v>None</v>
          </cell>
          <cell r="B3098">
            <v>78000</v>
          </cell>
          <cell r="C3098">
            <v>77333.929999999993</v>
          </cell>
          <cell r="D3098">
            <v>77333.929999999993</v>
          </cell>
          <cell r="CZ3098">
            <v>77337.929999999993</v>
          </cell>
          <cell r="DG3098">
            <v>78000</v>
          </cell>
        </row>
        <row r="3099">
          <cell r="A3099" t="str">
            <v>None</v>
          </cell>
          <cell r="B3099">
            <v>85000</v>
          </cell>
          <cell r="C3099">
            <v>84342.55</v>
          </cell>
          <cell r="D3099">
            <v>88587.55</v>
          </cell>
          <cell r="CZ3099">
            <v>84343.55</v>
          </cell>
          <cell r="DG3099">
            <v>85000</v>
          </cell>
        </row>
        <row r="3100">
          <cell r="A3100" t="str">
            <v>None</v>
          </cell>
          <cell r="B3100">
            <v>83500</v>
          </cell>
          <cell r="C3100">
            <v>83226.259999999995</v>
          </cell>
          <cell r="D3100">
            <v>89431.26</v>
          </cell>
          <cell r="CZ3100">
            <v>83224.259999999995</v>
          </cell>
          <cell r="DG3100">
            <v>83500</v>
          </cell>
        </row>
        <row r="3101">
          <cell r="A3101" t="str">
            <v>None</v>
          </cell>
          <cell r="B3101">
            <v>42000</v>
          </cell>
          <cell r="C3101">
            <v>28853.93</v>
          </cell>
          <cell r="D3101">
            <v>28853.93</v>
          </cell>
          <cell r="CZ3101">
            <v>28856.93</v>
          </cell>
          <cell r="DG3101">
            <v>42000</v>
          </cell>
        </row>
        <row r="3102">
          <cell r="A3102" t="str">
            <v>None</v>
          </cell>
          <cell r="B3102">
            <v>160000</v>
          </cell>
          <cell r="C3102">
            <v>139841.37</v>
          </cell>
          <cell r="D3102">
            <v>147931.62</v>
          </cell>
          <cell r="CZ3102">
            <v>139840.62</v>
          </cell>
          <cell r="DG3102">
            <v>160000</v>
          </cell>
        </row>
        <row r="3103">
          <cell r="A3103" t="str">
            <v>None</v>
          </cell>
          <cell r="B3103">
            <v>160000</v>
          </cell>
          <cell r="C3103">
            <v>8208.57</v>
          </cell>
          <cell r="D3103">
            <v>18753.240000000002</v>
          </cell>
          <cell r="CZ3103">
            <v>159497</v>
          </cell>
          <cell r="DG3103">
            <v>160000</v>
          </cell>
        </row>
        <row r="3104">
          <cell r="A3104" t="str">
            <v>None</v>
          </cell>
          <cell r="B3104">
            <v>160000</v>
          </cell>
          <cell r="C3104">
            <v>2160.8000000000002</v>
          </cell>
          <cell r="D3104">
            <v>9856.9</v>
          </cell>
          <cell r="CZ3104">
            <v>163493</v>
          </cell>
          <cell r="DG3104">
            <v>160000</v>
          </cell>
        </row>
        <row r="3105">
          <cell r="A3105" t="str">
            <v>None</v>
          </cell>
          <cell r="B3105">
            <v>55000</v>
          </cell>
          <cell r="C3105">
            <v>0</v>
          </cell>
          <cell r="D3105">
            <v>0</v>
          </cell>
          <cell r="CZ3105">
            <v>53000</v>
          </cell>
          <cell r="DG3105">
            <v>55000</v>
          </cell>
        </row>
        <row r="3106">
          <cell r="A3106" t="str">
            <v>None</v>
          </cell>
          <cell r="B3106">
            <v>128750.13</v>
          </cell>
          <cell r="C3106">
            <v>77904.02</v>
          </cell>
          <cell r="D3106">
            <v>82604.02</v>
          </cell>
          <cell r="CZ3106">
            <v>77905.02</v>
          </cell>
          <cell r="DG3106">
            <v>128750.13</v>
          </cell>
        </row>
        <row r="3107">
          <cell r="A3107" t="str">
            <v>None</v>
          </cell>
          <cell r="B3107">
            <v>320000</v>
          </cell>
          <cell r="C3107">
            <v>319424.93</v>
          </cell>
          <cell r="D3107">
            <v>310875.23</v>
          </cell>
          <cell r="CZ3107">
            <v>317423.23</v>
          </cell>
          <cell r="DG3107">
            <v>320000</v>
          </cell>
        </row>
        <row r="3108">
          <cell r="A3108" t="str">
            <v>None</v>
          </cell>
          <cell r="B3108">
            <v>176500</v>
          </cell>
          <cell r="C3108">
            <v>0</v>
          </cell>
          <cell r="D3108">
            <v>0</v>
          </cell>
          <cell r="CZ3108">
            <v>174910</v>
          </cell>
          <cell r="DG3108">
            <v>176500</v>
          </cell>
        </row>
        <row r="3109">
          <cell r="A3109" t="str">
            <v>None</v>
          </cell>
          <cell r="B3109">
            <v>0</v>
          </cell>
          <cell r="C3109">
            <v>0</v>
          </cell>
          <cell r="D3109">
            <v>0</v>
          </cell>
          <cell r="CZ3109">
            <v>0</v>
          </cell>
          <cell r="DG3109">
            <v>0</v>
          </cell>
        </row>
        <row r="3110">
          <cell r="A3110" t="str">
            <v>None</v>
          </cell>
          <cell r="B3110">
            <v>3151000</v>
          </cell>
          <cell r="C3110">
            <v>3058749.4399999999</v>
          </cell>
          <cell r="D3110">
            <v>3058317.44</v>
          </cell>
          <cell r="CZ3110">
            <v>3058776.44</v>
          </cell>
          <cell r="DG3110">
            <v>3151000</v>
          </cell>
        </row>
        <row r="3111">
          <cell r="A3111" t="str">
            <v>None</v>
          </cell>
          <cell r="B3111">
            <v>112599</v>
          </cell>
          <cell r="C3111">
            <v>105226.78</v>
          </cell>
          <cell r="D3111">
            <v>104962.12</v>
          </cell>
          <cell r="CZ3111">
            <v>105221.12</v>
          </cell>
          <cell r="DG3111">
            <v>112599</v>
          </cell>
        </row>
        <row r="3112">
          <cell r="A3112" t="str">
            <v>None</v>
          </cell>
          <cell r="B3112">
            <v>69000</v>
          </cell>
          <cell r="C3112">
            <v>216861.77</v>
          </cell>
          <cell r="D3112">
            <v>216861.77</v>
          </cell>
          <cell r="CZ3112">
            <v>216861.77</v>
          </cell>
          <cell r="DG3112">
            <v>69000</v>
          </cell>
        </row>
        <row r="3113">
          <cell r="A3113" t="str">
            <v>None</v>
          </cell>
          <cell r="B3113">
            <v>16100</v>
          </cell>
          <cell r="C3113">
            <v>0</v>
          </cell>
          <cell r="D3113">
            <v>0</v>
          </cell>
          <cell r="CZ3113">
            <v>0</v>
          </cell>
          <cell r="DG3113">
            <v>16100</v>
          </cell>
        </row>
        <row r="3114">
          <cell r="A3114" t="str">
            <v>None</v>
          </cell>
          <cell r="B3114">
            <v>80000</v>
          </cell>
          <cell r="C3114">
            <v>11415.09</v>
          </cell>
          <cell r="D3114">
            <v>0</v>
          </cell>
          <cell r="CZ3114">
            <v>79994</v>
          </cell>
          <cell r="DG3114">
            <v>80000</v>
          </cell>
        </row>
        <row r="3115">
          <cell r="A3115" t="str">
            <v>None</v>
          </cell>
          <cell r="B3115">
            <v>6000</v>
          </cell>
          <cell r="C3115">
            <v>0</v>
          </cell>
          <cell r="D3115">
            <v>0</v>
          </cell>
          <cell r="CZ3115">
            <v>0</v>
          </cell>
          <cell r="DG3115">
            <v>6000</v>
          </cell>
        </row>
        <row r="3116">
          <cell r="A3116" t="str">
            <v>None</v>
          </cell>
          <cell r="B3116">
            <v>18000</v>
          </cell>
          <cell r="C3116">
            <v>11415.09</v>
          </cell>
          <cell r="D3116">
            <v>0</v>
          </cell>
          <cell r="CZ3116">
            <v>20601</v>
          </cell>
          <cell r="DG3116">
            <v>18000</v>
          </cell>
        </row>
        <row r="3117">
          <cell r="A3117" t="str">
            <v>None</v>
          </cell>
          <cell r="B3117">
            <v>196836</v>
          </cell>
          <cell r="C3117">
            <v>0</v>
          </cell>
          <cell r="D3117">
            <v>0</v>
          </cell>
          <cell r="CZ3117">
            <v>214312</v>
          </cell>
          <cell r="DG3117">
            <v>196836</v>
          </cell>
        </row>
        <row r="3118">
          <cell r="A3118" t="str">
            <v>None</v>
          </cell>
          <cell r="B3118">
            <v>0</v>
          </cell>
          <cell r="C3118">
            <v>0</v>
          </cell>
          <cell r="D3118">
            <v>0</v>
          </cell>
          <cell r="CZ3118">
            <v>0</v>
          </cell>
          <cell r="DG3118">
            <v>0</v>
          </cell>
        </row>
        <row r="3119">
          <cell r="A3119" t="str">
            <v>None</v>
          </cell>
          <cell r="B3119">
            <v>331000</v>
          </cell>
          <cell r="C3119">
            <v>0</v>
          </cell>
          <cell r="D3119">
            <v>0</v>
          </cell>
          <cell r="CZ3119">
            <v>0</v>
          </cell>
          <cell r="DG3119">
            <v>331000</v>
          </cell>
        </row>
        <row r="3120">
          <cell r="A3120" t="str">
            <v>None</v>
          </cell>
          <cell r="B3120">
            <v>25000</v>
          </cell>
          <cell r="C3120">
            <v>0</v>
          </cell>
          <cell r="D3120">
            <v>0</v>
          </cell>
          <cell r="CZ3120">
            <v>24000</v>
          </cell>
          <cell r="DG3120">
            <v>25000</v>
          </cell>
        </row>
        <row r="3121">
          <cell r="A3121" t="str">
            <v>None</v>
          </cell>
          <cell r="B3121">
            <v>395000</v>
          </cell>
          <cell r="C3121">
            <v>300818.69</v>
          </cell>
          <cell r="D3121">
            <v>381983.96</v>
          </cell>
          <cell r="CZ3121">
            <v>300818.96000000002</v>
          </cell>
          <cell r="DG3121">
            <v>395000</v>
          </cell>
        </row>
        <row r="3122">
          <cell r="A3122" t="str">
            <v>None</v>
          </cell>
          <cell r="B3122">
            <v>361000</v>
          </cell>
          <cell r="C3122">
            <v>201452.32</v>
          </cell>
          <cell r="D3122">
            <v>271631.51</v>
          </cell>
          <cell r="CZ3122">
            <v>201449.51</v>
          </cell>
          <cell r="DG3122">
            <v>361000</v>
          </cell>
        </row>
        <row r="3123">
          <cell r="A3123" t="str">
            <v>None</v>
          </cell>
          <cell r="B3123">
            <v>57456</v>
          </cell>
          <cell r="C3123">
            <v>55960.92</v>
          </cell>
          <cell r="D3123">
            <v>55960.92</v>
          </cell>
          <cell r="CZ3123">
            <v>55946.92</v>
          </cell>
          <cell r="DG3123">
            <v>57456</v>
          </cell>
        </row>
        <row r="3124">
          <cell r="A3124" t="str">
            <v>None</v>
          </cell>
          <cell r="B3124">
            <v>0</v>
          </cell>
          <cell r="C3124">
            <v>16025.06</v>
          </cell>
          <cell r="D3124">
            <v>16025.06</v>
          </cell>
          <cell r="CZ3124">
            <v>16022.06</v>
          </cell>
          <cell r="DG3124">
            <v>0</v>
          </cell>
        </row>
        <row r="3125">
          <cell r="A3125" t="str">
            <v>None</v>
          </cell>
          <cell r="B3125">
            <v>20000</v>
          </cell>
          <cell r="C3125">
            <v>0</v>
          </cell>
          <cell r="D3125">
            <v>0</v>
          </cell>
          <cell r="CZ3125">
            <v>0</v>
          </cell>
          <cell r="DG3125">
            <v>20000</v>
          </cell>
        </row>
        <row r="3126">
          <cell r="A3126" t="str">
            <v>None</v>
          </cell>
          <cell r="B3126">
            <v>40000</v>
          </cell>
          <cell r="C3126">
            <v>22392.22</v>
          </cell>
          <cell r="D3126">
            <v>22392.22</v>
          </cell>
          <cell r="CZ3126">
            <v>22397.22</v>
          </cell>
          <cell r="DG3126">
            <v>40000</v>
          </cell>
        </row>
        <row r="3127">
          <cell r="A3127" t="str">
            <v>None</v>
          </cell>
          <cell r="B3127">
            <v>40000</v>
          </cell>
          <cell r="C3127">
            <v>22611.46</v>
          </cell>
          <cell r="D3127">
            <v>22611.46</v>
          </cell>
          <cell r="CZ3127">
            <v>22608.46</v>
          </cell>
          <cell r="DG3127">
            <v>40000</v>
          </cell>
        </row>
        <row r="3128">
          <cell r="A3128" t="str">
            <v>None</v>
          </cell>
          <cell r="B3128">
            <v>48917</v>
          </cell>
          <cell r="C3128">
            <v>0</v>
          </cell>
          <cell r="D3128">
            <v>0</v>
          </cell>
          <cell r="CZ3128">
            <v>50209</v>
          </cell>
          <cell r="DG3128">
            <v>48917</v>
          </cell>
        </row>
        <row r="3129">
          <cell r="A3129" t="str">
            <v>None</v>
          </cell>
          <cell r="B3129">
            <v>0</v>
          </cell>
          <cell r="C3129">
            <v>0</v>
          </cell>
          <cell r="D3129">
            <v>6129.56</v>
          </cell>
          <cell r="CZ3129">
            <v>0</v>
          </cell>
          <cell r="DG3129">
            <v>0</v>
          </cell>
        </row>
        <row r="3130">
          <cell r="A3130" t="str">
            <v>None</v>
          </cell>
          <cell r="B3130">
            <v>11998</v>
          </cell>
          <cell r="C3130">
            <v>18100.830000000002</v>
          </cell>
          <cell r="D3130">
            <v>18100.830000000002</v>
          </cell>
          <cell r="CZ3130">
            <v>18099.830000000002</v>
          </cell>
          <cell r="DG3130">
            <v>11998</v>
          </cell>
        </row>
        <row r="3131">
          <cell r="A3131" t="str">
            <v>None</v>
          </cell>
          <cell r="B3131">
            <v>30008</v>
          </cell>
          <cell r="C3131">
            <v>29080.37</v>
          </cell>
          <cell r="D3131">
            <v>29080.37</v>
          </cell>
          <cell r="CZ3131">
            <v>29081.37</v>
          </cell>
          <cell r="DG3131">
            <v>30008</v>
          </cell>
        </row>
        <row r="3132">
          <cell r="A3132" t="str">
            <v>None</v>
          </cell>
          <cell r="B3132">
            <v>25668</v>
          </cell>
          <cell r="C3132">
            <v>22320</v>
          </cell>
          <cell r="D3132">
            <v>22320</v>
          </cell>
          <cell r="CZ3132">
            <v>22320</v>
          </cell>
          <cell r="DG3132">
            <v>25668</v>
          </cell>
        </row>
        <row r="3133">
          <cell r="A3133" t="str">
            <v>None</v>
          </cell>
          <cell r="B3133">
            <v>25000</v>
          </cell>
          <cell r="C3133">
            <v>0</v>
          </cell>
          <cell r="D3133">
            <v>0</v>
          </cell>
          <cell r="CZ3133">
            <v>24000</v>
          </cell>
          <cell r="DG3133">
            <v>25000</v>
          </cell>
        </row>
        <row r="3134">
          <cell r="A3134" t="str">
            <v>None</v>
          </cell>
          <cell r="B3134">
            <v>42739</v>
          </cell>
          <cell r="C3134">
            <v>24111.45</v>
          </cell>
          <cell r="D3134">
            <v>24111.45</v>
          </cell>
          <cell r="CZ3134">
            <v>24104.45</v>
          </cell>
          <cell r="DG3134">
            <v>42739</v>
          </cell>
        </row>
        <row r="3135">
          <cell r="A3135" t="str">
            <v>None</v>
          </cell>
          <cell r="B3135">
            <v>0</v>
          </cell>
          <cell r="C3135">
            <v>30085.1</v>
          </cell>
          <cell r="D3135">
            <v>30085.1</v>
          </cell>
          <cell r="CZ3135">
            <v>30085.1</v>
          </cell>
          <cell r="DG3135">
            <v>0</v>
          </cell>
        </row>
        <row r="3136">
          <cell r="A3136" t="str">
            <v>None</v>
          </cell>
          <cell r="B3136">
            <v>276182.24</v>
          </cell>
          <cell r="C3136">
            <v>214109.74</v>
          </cell>
          <cell r="D3136">
            <v>214109.74</v>
          </cell>
          <cell r="CZ3136">
            <v>214109.74</v>
          </cell>
          <cell r="DG3136">
            <v>276182.24</v>
          </cell>
        </row>
        <row r="3137">
          <cell r="A3137" t="str">
            <v>None</v>
          </cell>
          <cell r="B3137">
            <v>106755</v>
          </cell>
          <cell r="C3137">
            <v>99834.21</v>
          </cell>
          <cell r="D3137">
            <v>99834.21</v>
          </cell>
          <cell r="CZ3137">
            <v>99834.21</v>
          </cell>
          <cell r="DG3137">
            <v>106755</v>
          </cell>
        </row>
        <row r="3138">
          <cell r="A3138" t="str">
            <v>None</v>
          </cell>
          <cell r="B3138">
            <v>1552155</v>
          </cell>
          <cell r="C3138">
            <v>528557.32000000007</v>
          </cell>
          <cell r="D3138">
            <v>515279.71</v>
          </cell>
          <cell r="CZ3138">
            <v>1551348.71</v>
          </cell>
          <cell r="DG3138">
            <v>1552155</v>
          </cell>
        </row>
        <row r="3139">
          <cell r="A3139" t="str">
            <v>None</v>
          </cell>
          <cell r="B3139">
            <v>330000</v>
          </cell>
          <cell r="C3139">
            <v>0</v>
          </cell>
          <cell r="D3139">
            <v>0</v>
          </cell>
          <cell r="CZ3139">
            <v>280000</v>
          </cell>
          <cell r="DG3139">
            <v>330000</v>
          </cell>
        </row>
        <row r="3140">
          <cell r="A3140" t="str">
            <v>None</v>
          </cell>
          <cell r="B3140">
            <v>0</v>
          </cell>
          <cell r="C3140">
            <v>0</v>
          </cell>
          <cell r="D3140">
            <v>0</v>
          </cell>
          <cell r="CZ3140">
            <v>0</v>
          </cell>
          <cell r="DG3140">
            <v>0</v>
          </cell>
        </row>
        <row r="3141">
          <cell r="A3141" t="str">
            <v>None</v>
          </cell>
          <cell r="B3141">
            <v>0</v>
          </cell>
          <cell r="C3141">
            <v>0</v>
          </cell>
          <cell r="D3141">
            <v>0</v>
          </cell>
          <cell r="CZ3141">
            <v>0</v>
          </cell>
          <cell r="DG3141">
            <v>0</v>
          </cell>
        </row>
        <row r="3142">
          <cell r="A3142" t="str">
            <v>None</v>
          </cell>
          <cell r="B3142">
            <v>25000</v>
          </cell>
          <cell r="C3142">
            <v>21600</v>
          </cell>
          <cell r="D3142">
            <v>21600</v>
          </cell>
          <cell r="CZ3142">
            <v>21600</v>
          </cell>
          <cell r="DG3142">
            <v>25000</v>
          </cell>
        </row>
        <row r="3143">
          <cell r="A3143" t="str">
            <v>None</v>
          </cell>
          <cell r="B3143">
            <v>458000</v>
          </cell>
          <cell r="C3143">
            <v>501990.86</v>
          </cell>
          <cell r="D3143">
            <v>489521.94</v>
          </cell>
          <cell r="CZ3143">
            <v>498846.94</v>
          </cell>
          <cell r="DG3143">
            <v>458000</v>
          </cell>
        </row>
        <row r="3144">
          <cell r="A3144" t="str">
            <v>None</v>
          </cell>
          <cell r="B3144">
            <v>0</v>
          </cell>
          <cell r="C3144">
            <v>0</v>
          </cell>
          <cell r="D3144">
            <v>0</v>
          </cell>
          <cell r="CZ3144">
            <v>0</v>
          </cell>
          <cell r="DG3144">
            <v>0</v>
          </cell>
        </row>
        <row r="3145">
          <cell r="A3145" t="str">
            <v>None</v>
          </cell>
          <cell r="B3145">
            <v>15000</v>
          </cell>
          <cell r="C3145">
            <v>8077.36</v>
          </cell>
          <cell r="D3145">
            <v>7729.92</v>
          </cell>
          <cell r="CZ3145">
            <v>7874.92</v>
          </cell>
          <cell r="DG3145">
            <v>15000</v>
          </cell>
        </row>
        <row r="3146">
          <cell r="A3146" t="str">
            <v>None</v>
          </cell>
          <cell r="B3146">
            <v>-2720</v>
          </cell>
          <cell r="C3146">
            <v>85895.67</v>
          </cell>
          <cell r="D3146">
            <v>85895.67</v>
          </cell>
          <cell r="CZ3146">
            <v>85898.67</v>
          </cell>
          <cell r="DG3146">
            <v>-2720</v>
          </cell>
        </row>
        <row r="3147">
          <cell r="A3147" t="str">
            <v>None</v>
          </cell>
          <cell r="B3147">
            <v>0</v>
          </cell>
          <cell r="C3147">
            <v>41675.629999999997</v>
          </cell>
          <cell r="D3147">
            <v>12423.47</v>
          </cell>
          <cell r="CZ3147">
            <v>21541.47</v>
          </cell>
          <cell r="DG3147">
            <v>0</v>
          </cell>
        </row>
        <row r="3148">
          <cell r="A3148" t="str">
            <v>None</v>
          </cell>
          <cell r="B3148">
            <v>40000</v>
          </cell>
          <cell r="C3148">
            <v>19032.509999999998</v>
          </cell>
          <cell r="D3148">
            <v>19032.509999999998</v>
          </cell>
          <cell r="CZ3148">
            <v>19032.509999999998</v>
          </cell>
          <cell r="DG3148">
            <v>40000</v>
          </cell>
        </row>
        <row r="3149">
          <cell r="A3149" t="str">
            <v>None</v>
          </cell>
          <cell r="B3149">
            <v>39500</v>
          </cell>
          <cell r="C3149">
            <v>49496.1</v>
          </cell>
          <cell r="D3149">
            <v>49496.1</v>
          </cell>
          <cell r="CZ3149">
            <v>49496.1</v>
          </cell>
          <cell r="DG3149">
            <v>39500</v>
          </cell>
        </row>
        <row r="3150">
          <cell r="A3150" t="str">
            <v>None</v>
          </cell>
          <cell r="B3150">
            <v>74500</v>
          </cell>
          <cell r="C3150">
            <v>81436.77</v>
          </cell>
          <cell r="D3150">
            <v>81436.77</v>
          </cell>
          <cell r="CZ3150">
            <v>81440.77</v>
          </cell>
          <cell r="DG3150">
            <v>74500</v>
          </cell>
        </row>
        <row r="3151">
          <cell r="A3151" t="str">
            <v>None</v>
          </cell>
          <cell r="B3151">
            <v>237354</v>
          </cell>
          <cell r="C3151">
            <v>244959.41</v>
          </cell>
          <cell r="D3151">
            <v>244959.41</v>
          </cell>
          <cell r="CZ3151">
            <v>244960.41</v>
          </cell>
          <cell r="DG3151">
            <v>237354</v>
          </cell>
        </row>
        <row r="3152">
          <cell r="A3152" t="str">
            <v>None</v>
          </cell>
          <cell r="B3152">
            <v>280000</v>
          </cell>
          <cell r="C3152">
            <v>264001.94</v>
          </cell>
          <cell r="D3152">
            <v>264001.94</v>
          </cell>
          <cell r="CZ3152">
            <v>264009.94</v>
          </cell>
          <cell r="DG3152">
            <v>280000</v>
          </cell>
        </row>
        <row r="3153">
          <cell r="A3153" t="str">
            <v>None</v>
          </cell>
          <cell r="B3153">
            <v>74000</v>
          </cell>
          <cell r="C3153">
            <v>0</v>
          </cell>
          <cell r="D3153">
            <v>0</v>
          </cell>
          <cell r="CZ3153">
            <v>-1</v>
          </cell>
          <cell r="DG3153">
            <v>74000</v>
          </cell>
        </row>
        <row r="3154">
          <cell r="A3154" t="str">
            <v>None</v>
          </cell>
          <cell r="B3154">
            <v>0</v>
          </cell>
          <cell r="C3154">
            <v>127826.83</v>
          </cell>
          <cell r="D3154">
            <v>127826.83</v>
          </cell>
          <cell r="CZ3154">
            <v>127828.83</v>
          </cell>
          <cell r="DG3154">
            <v>0</v>
          </cell>
        </row>
        <row r="3155">
          <cell r="A3155" t="str">
            <v>None</v>
          </cell>
          <cell r="B3155">
            <v>0</v>
          </cell>
          <cell r="C3155">
            <v>156369.48000000001</v>
          </cell>
          <cell r="D3155">
            <v>156369.48000000001</v>
          </cell>
          <cell r="CZ3155">
            <v>156369.48000000001</v>
          </cell>
          <cell r="DG3155">
            <v>0</v>
          </cell>
        </row>
        <row r="3156">
          <cell r="A3156" t="str">
            <v>None</v>
          </cell>
          <cell r="B3156">
            <v>0</v>
          </cell>
          <cell r="C3156">
            <v>0</v>
          </cell>
          <cell r="D3156">
            <v>0</v>
          </cell>
          <cell r="CZ3156">
            <v>0</v>
          </cell>
          <cell r="DG3156">
            <v>0</v>
          </cell>
        </row>
        <row r="3157">
          <cell r="A3157" t="str">
            <v>None</v>
          </cell>
          <cell r="B3157">
            <v>1500000</v>
          </cell>
          <cell r="C3157">
            <v>2909917.9</v>
          </cell>
          <cell r="D3157">
            <v>2898713.33</v>
          </cell>
          <cell r="CZ3157">
            <v>3244916.33</v>
          </cell>
          <cell r="DG3157">
            <v>1500000</v>
          </cell>
        </row>
        <row r="3158">
          <cell r="A3158" t="str">
            <v>None</v>
          </cell>
          <cell r="B3158">
            <v>1450000</v>
          </cell>
          <cell r="C3158">
            <v>1453348.47</v>
          </cell>
          <cell r="D3158">
            <v>1453348.47</v>
          </cell>
          <cell r="CZ3158">
            <v>1453346.47</v>
          </cell>
          <cell r="DG3158">
            <v>1450000</v>
          </cell>
        </row>
        <row r="3159">
          <cell r="A3159" t="str">
            <v>None</v>
          </cell>
          <cell r="B3159">
            <v>0</v>
          </cell>
          <cell r="C3159">
            <v>1236562.74</v>
          </cell>
          <cell r="D3159">
            <v>1236562.74</v>
          </cell>
          <cell r="CZ3159">
            <v>1236565.74</v>
          </cell>
          <cell r="DG3159">
            <v>0</v>
          </cell>
        </row>
        <row r="3160">
          <cell r="A3160" t="str">
            <v>None</v>
          </cell>
          <cell r="B3160">
            <v>0</v>
          </cell>
          <cell r="C3160">
            <v>559791.78</v>
          </cell>
          <cell r="D3160">
            <v>559791.78</v>
          </cell>
          <cell r="CZ3160">
            <v>559795.78</v>
          </cell>
          <cell r="DG3160">
            <v>0</v>
          </cell>
        </row>
        <row r="3161">
          <cell r="A3161" t="str">
            <v>None</v>
          </cell>
          <cell r="B3161">
            <v>15000</v>
          </cell>
          <cell r="C3161">
            <v>24401.66</v>
          </cell>
          <cell r="D3161">
            <v>23795.47</v>
          </cell>
          <cell r="CZ3161">
            <v>24248.47</v>
          </cell>
          <cell r="DG3161">
            <v>15000</v>
          </cell>
        </row>
        <row r="3162">
          <cell r="A3162" t="str">
            <v>None</v>
          </cell>
          <cell r="B3162">
            <v>0</v>
          </cell>
          <cell r="C3162">
            <v>784493.77</v>
          </cell>
          <cell r="D3162">
            <v>784493.77</v>
          </cell>
          <cell r="CZ3162">
            <v>784485.77</v>
          </cell>
          <cell r="DG3162">
            <v>0</v>
          </cell>
        </row>
        <row r="3163">
          <cell r="A3163" t="str">
            <v>None</v>
          </cell>
          <cell r="B3163">
            <v>0</v>
          </cell>
          <cell r="C3163">
            <v>3114029.18</v>
          </cell>
          <cell r="D3163">
            <v>3114029.18</v>
          </cell>
          <cell r="CZ3163">
            <v>3114027.18</v>
          </cell>
          <cell r="DG3163">
            <v>0</v>
          </cell>
        </row>
        <row r="3164">
          <cell r="A3164" t="str">
            <v>None</v>
          </cell>
          <cell r="B3164">
            <v>0</v>
          </cell>
          <cell r="C3164">
            <v>61493.21</v>
          </cell>
          <cell r="D3164">
            <v>61493.21</v>
          </cell>
          <cell r="CZ3164">
            <v>61493.21</v>
          </cell>
          <cell r="DG3164">
            <v>0</v>
          </cell>
        </row>
        <row r="3165">
          <cell r="A3165" t="str">
            <v>None</v>
          </cell>
          <cell r="B3165">
            <v>0</v>
          </cell>
          <cell r="C3165">
            <v>210817.13</v>
          </cell>
          <cell r="D3165">
            <v>210817.13</v>
          </cell>
          <cell r="CZ3165">
            <v>210821.13</v>
          </cell>
          <cell r="DG3165">
            <v>0</v>
          </cell>
        </row>
        <row r="3166">
          <cell r="A3166" t="str">
            <v>None</v>
          </cell>
          <cell r="B3166">
            <v>0</v>
          </cell>
          <cell r="C3166">
            <v>235746.57</v>
          </cell>
          <cell r="D3166">
            <v>235746.57</v>
          </cell>
          <cell r="CZ3166">
            <v>235742.57</v>
          </cell>
          <cell r="DG3166">
            <v>0</v>
          </cell>
        </row>
        <row r="3167">
          <cell r="A3167" t="str">
            <v>NIGUP</v>
          </cell>
          <cell r="B3167">
            <v>0</v>
          </cell>
          <cell r="C3167">
            <v>5669686.4400000004</v>
          </cell>
          <cell r="D3167">
            <v>5669686.4400000004</v>
          </cell>
          <cell r="CZ3167">
            <v>5669686.4400000004</v>
          </cell>
          <cell r="DG3167">
            <v>0</v>
          </cell>
        </row>
        <row r="3168">
          <cell r="A3168" t="str">
            <v>None</v>
          </cell>
          <cell r="B3168">
            <v>0</v>
          </cell>
          <cell r="C3168">
            <v>22487.57</v>
          </cell>
          <cell r="D3168">
            <v>22487.57</v>
          </cell>
          <cell r="CZ3168">
            <v>22487.57</v>
          </cell>
          <cell r="DG3168">
            <v>0</v>
          </cell>
        </row>
        <row r="3169">
          <cell r="A3169" t="str">
            <v>None</v>
          </cell>
          <cell r="B3169">
            <v>0</v>
          </cell>
          <cell r="C3169">
            <v>3851.97</v>
          </cell>
          <cell r="D3169">
            <v>0</v>
          </cell>
          <cell r="CZ3169">
            <v>39828</v>
          </cell>
          <cell r="DG3169">
            <v>0</v>
          </cell>
        </row>
        <row r="3170">
          <cell r="A3170" t="str">
            <v>None</v>
          </cell>
          <cell r="B3170">
            <v>0</v>
          </cell>
          <cell r="C3170">
            <v>820661.37</v>
          </cell>
          <cell r="D3170">
            <v>820661.37</v>
          </cell>
          <cell r="CZ3170">
            <v>820664.37</v>
          </cell>
          <cell r="DG3170">
            <v>0</v>
          </cell>
        </row>
        <row r="3171">
          <cell r="A3171" t="str">
            <v>None</v>
          </cell>
          <cell r="B3171">
            <v>0</v>
          </cell>
          <cell r="C3171">
            <v>0</v>
          </cell>
          <cell r="D3171">
            <v>0</v>
          </cell>
          <cell r="CZ3171">
            <v>0</v>
          </cell>
          <cell r="DG3171">
            <v>0</v>
          </cell>
        </row>
        <row r="3172">
          <cell r="A3172" t="str">
            <v>None</v>
          </cell>
          <cell r="B3172">
            <v>82965</v>
          </cell>
          <cell r="C3172">
            <v>106466.86</v>
          </cell>
          <cell r="D3172">
            <v>103822.21</v>
          </cell>
          <cell r="CZ3172">
            <v>105808.21</v>
          </cell>
          <cell r="DG3172">
            <v>82965</v>
          </cell>
        </row>
        <row r="3173">
          <cell r="A3173" t="str">
            <v>None</v>
          </cell>
          <cell r="B3173">
            <v>0</v>
          </cell>
          <cell r="C3173">
            <v>648027.04</v>
          </cell>
          <cell r="D3173">
            <v>631930.53</v>
          </cell>
          <cell r="CZ3173">
            <v>643967.53</v>
          </cell>
          <cell r="DG3173">
            <v>0</v>
          </cell>
        </row>
        <row r="3174">
          <cell r="A3174" t="str">
            <v>None</v>
          </cell>
          <cell r="B3174">
            <v>0</v>
          </cell>
          <cell r="C3174">
            <v>0</v>
          </cell>
          <cell r="D3174">
            <v>0</v>
          </cell>
          <cell r="CZ3174">
            <v>0</v>
          </cell>
          <cell r="DG3174">
            <v>0</v>
          </cell>
        </row>
        <row r="3175">
          <cell r="A3175" t="str">
            <v>None</v>
          </cell>
          <cell r="B3175">
            <v>0</v>
          </cell>
          <cell r="C3175">
            <v>0</v>
          </cell>
          <cell r="D3175">
            <v>0</v>
          </cell>
          <cell r="CZ3175">
            <v>0</v>
          </cell>
          <cell r="DG3175">
            <v>0</v>
          </cell>
        </row>
        <row r="3176">
          <cell r="A3176" t="str">
            <v>None</v>
          </cell>
          <cell r="B3176">
            <v>0</v>
          </cell>
          <cell r="C3176">
            <v>0</v>
          </cell>
          <cell r="D3176">
            <v>0</v>
          </cell>
          <cell r="CZ3176">
            <v>0</v>
          </cell>
          <cell r="DG3176">
            <v>0</v>
          </cell>
        </row>
        <row r="3177">
          <cell r="A3177" t="str">
            <v>None</v>
          </cell>
          <cell r="B3177">
            <v>0</v>
          </cell>
          <cell r="C3177">
            <v>0</v>
          </cell>
          <cell r="D3177">
            <v>0</v>
          </cell>
          <cell r="CZ3177">
            <v>0</v>
          </cell>
          <cell r="DG3177">
            <v>0</v>
          </cell>
        </row>
        <row r="3178">
          <cell r="A3178" t="str">
            <v>None</v>
          </cell>
          <cell r="B3178">
            <v>201756</v>
          </cell>
          <cell r="C3178">
            <v>194012.12</v>
          </cell>
          <cell r="D3178">
            <v>189193.11</v>
          </cell>
          <cell r="CZ3178">
            <v>192792.11</v>
          </cell>
          <cell r="DG3178">
            <v>201756</v>
          </cell>
        </row>
        <row r="3179">
          <cell r="A3179" t="str">
            <v>None</v>
          </cell>
          <cell r="B3179">
            <v>0</v>
          </cell>
          <cell r="C3179">
            <v>292397.84999999998</v>
          </cell>
          <cell r="D3179">
            <v>274005.24</v>
          </cell>
          <cell r="CZ3179">
            <v>279543.24</v>
          </cell>
          <cell r="DG3179">
            <v>0</v>
          </cell>
        </row>
        <row r="3180">
          <cell r="A3180" t="str">
            <v>None</v>
          </cell>
          <cell r="B3180">
            <v>0</v>
          </cell>
          <cell r="C3180">
            <v>153769.35</v>
          </cell>
          <cell r="D3180">
            <v>149949.88</v>
          </cell>
          <cell r="CZ3180">
            <v>152805.88</v>
          </cell>
          <cell r="DG3180">
            <v>0</v>
          </cell>
        </row>
        <row r="3181">
          <cell r="A3181" t="str">
            <v>None</v>
          </cell>
          <cell r="B3181">
            <v>139503</v>
          </cell>
          <cell r="C3181">
            <v>97923.89</v>
          </cell>
          <cell r="D3181">
            <v>97923.89</v>
          </cell>
          <cell r="CZ3181">
            <v>97925.89</v>
          </cell>
          <cell r="DG3181">
            <v>139503</v>
          </cell>
        </row>
        <row r="3182">
          <cell r="A3182" t="str">
            <v>None</v>
          </cell>
          <cell r="B3182">
            <v>68000</v>
          </cell>
          <cell r="C3182">
            <v>55354.239999999998</v>
          </cell>
          <cell r="D3182">
            <v>55354.239999999998</v>
          </cell>
          <cell r="CZ3182">
            <v>55354.239999999998</v>
          </cell>
          <cell r="DG3182">
            <v>68000</v>
          </cell>
        </row>
        <row r="3183">
          <cell r="A3183" t="str">
            <v>None</v>
          </cell>
          <cell r="B3183">
            <v>378000</v>
          </cell>
          <cell r="C3183">
            <v>396482.22</v>
          </cell>
          <cell r="D3183">
            <v>396482.22</v>
          </cell>
          <cell r="CZ3183">
            <v>396485.22</v>
          </cell>
          <cell r="DG3183">
            <v>378000</v>
          </cell>
        </row>
        <row r="3184">
          <cell r="A3184" t="str">
            <v>None</v>
          </cell>
          <cell r="B3184">
            <v>60000</v>
          </cell>
          <cell r="C3184">
            <v>79804.960000000006</v>
          </cell>
          <cell r="D3184">
            <v>79804.960000000006</v>
          </cell>
          <cell r="CZ3184">
            <v>79806.960000000006</v>
          </cell>
          <cell r="DG3184">
            <v>60000</v>
          </cell>
        </row>
        <row r="3185">
          <cell r="A3185" t="str">
            <v>None</v>
          </cell>
          <cell r="B3185">
            <v>36000</v>
          </cell>
          <cell r="C3185">
            <v>0</v>
          </cell>
          <cell r="D3185">
            <v>0</v>
          </cell>
          <cell r="CZ3185">
            <v>0</v>
          </cell>
          <cell r="DG3185">
            <v>36000</v>
          </cell>
        </row>
        <row r="3186">
          <cell r="A3186" t="str">
            <v>None</v>
          </cell>
          <cell r="B3186">
            <v>42000</v>
          </cell>
          <cell r="C3186">
            <v>0</v>
          </cell>
          <cell r="D3186">
            <v>0</v>
          </cell>
          <cell r="CZ3186">
            <v>0</v>
          </cell>
          <cell r="DG3186">
            <v>42000</v>
          </cell>
        </row>
        <row r="3187">
          <cell r="A3187" t="str">
            <v>None</v>
          </cell>
          <cell r="B3187">
            <v>0</v>
          </cell>
          <cell r="C3187">
            <v>0</v>
          </cell>
          <cell r="D3187">
            <v>0</v>
          </cell>
          <cell r="CZ3187">
            <v>0</v>
          </cell>
          <cell r="DG3187">
            <v>0</v>
          </cell>
        </row>
        <row r="3188">
          <cell r="A3188" t="str">
            <v>None</v>
          </cell>
          <cell r="B3188">
            <v>0</v>
          </cell>
          <cell r="C3188">
            <v>4206.9799999999996</v>
          </cell>
          <cell r="D3188">
            <v>4206.9799999999996</v>
          </cell>
          <cell r="CZ3188">
            <v>4199.9799999999996</v>
          </cell>
          <cell r="DG3188">
            <v>0</v>
          </cell>
        </row>
        <row r="3189">
          <cell r="A3189" t="str">
            <v>None</v>
          </cell>
          <cell r="B3189">
            <v>17000</v>
          </cell>
          <cell r="C3189">
            <v>12500.99</v>
          </cell>
          <cell r="D3189">
            <v>12500.99</v>
          </cell>
          <cell r="CZ3189">
            <v>12500.99</v>
          </cell>
          <cell r="DG3189">
            <v>17000</v>
          </cell>
        </row>
        <row r="3190">
          <cell r="A3190" t="str">
            <v>None</v>
          </cell>
          <cell r="B3190">
            <v>37000</v>
          </cell>
          <cell r="C3190">
            <v>24972.47</v>
          </cell>
          <cell r="D3190">
            <v>24972.47</v>
          </cell>
          <cell r="CZ3190">
            <v>24975.47</v>
          </cell>
          <cell r="DG3190">
            <v>37000</v>
          </cell>
        </row>
        <row r="3191">
          <cell r="A3191" t="str">
            <v>None</v>
          </cell>
          <cell r="B3191">
            <v>0</v>
          </cell>
          <cell r="C3191">
            <v>788804.56</v>
          </cell>
          <cell r="D3191">
            <v>788804.56</v>
          </cell>
          <cell r="CZ3191">
            <v>788831.56</v>
          </cell>
          <cell r="DG3191">
            <v>0</v>
          </cell>
        </row>
        <row r="3192">
          <cell r="A3192" t="str">
            <v>None</v>
          </cell>
          <cell r="B3192">
            <v>0</v>
          </cell>
          <cell r="C3192">
            <v>0</v>
          </cell>
          <cell r="D3192">
            <v>0</v>
          </cell>
          <cell r="CZ3192">
            <v>0</v>
          </cell>
          <cell r="DG3192">
            <v>0</v>
          </cell>
        </row>
        <row r="3193">
          <cell r="A3193" t="str">
            <v>None</v>
          </cell>
          <cell r="B3193">
            <v>0</v>
          </cell>
          <cell r="C3193">
            <v>0</v>
          </cell>
          <cell r="D3193">
            <v>0</v>
          </cell>
          <cell r="CZ3193">
            <v>0</v>
          </cell>
          <cell r="DG3193">
            <v>0</v>
          </cell>
        </row>
        <row r="3194">
          <cell r="A3194" t="str">
            <v>None</v>
          </cell>
          <cell r="B3194">
            <v>0</v>
          </cell>
          <cell r="C3194">
            <v>13074.17</v>
          </cell>
          <cell r="D3194">
            <v>13074.17</v>
          </cell>
          <cell r="CZ3194">
            <v>13086.17</v>
          </cell>
          <cell r="DG3194">
            <v>0</v>
          </cell>
        </row>
        <row r="3195">
          <cell r="A3195" t="str">
            <v>None</v>
          </cell>
          <cell r="B3195">
            <v>0</v>
          </cell>
          <cell r="C3195">
            <v>14144.91</v>
          </cell>
          <cell r="D3195">
            <v>14144.91</v>
          </cell>
          <cell r="CZ3195">
            <v>14153.91</v>
          </cell>
          <cell r="DG3195">
            <v>0</v>
          </cell>
        </row>
        <row r="3196">
          <cell r="A3196" t="str">
            <v>None</v>
          </cell>
          <cell r="B3196">
            <v>0</v>
          </cell>
          <cell r="C3196">
            <v>18958.72</v>
          </cell>
          <cell r="D3196">
            <v>18958.72</v>
          </cell>
          <cell r="CZ3196">
            <v>18969.72</v>
          </cell>
          <cell r="DG3196">
            <v>0</v>
          </cell>
        </row>
        <row r="3197">
          <cell r="A3197" t="str">
            <v>None</v>
          </cell>
          <cell r="B3197">
            <v>0</v>
          </cell>
          <cell r="C3197">
            <v>14144.91</v>
          </cell>
          <cell r="D3197">
            <v>14144.91</v>
          </cell>
          <cell r="CZ3197">
            <v>14153.91</v>
          </cell>
          <cell r="DG3197">
            <v>0</v>
          </cell>
        </row>
        <row r="3198">
          <cell r="A3198" t="str">
            <v>None</v>
          </cell>
          <cell r="B3198">
            <v>0</v>
          </cell>
          <cell r="C3198">
            <v>14144.91</v>
          </cell>
          <cell r="D3198">
            <v>14144.91</v>
          </cell>
          <cell r="CZ3198">
            <v>14153.91</v>
          </cell>
          <cell r="DG3198">
            <v>0</v>
          </cell>
        </row>
        <row r="3199">
          <cell r="A3199" t="str">
            <v>None</v>
          </cell>
          <cell r="B3199">
            <v>0</v>
          </cell>
          <cell r="C3199">
            <v>14144.91</v>
          </cell>
          <cell r="D3199">
            <v>14144.91</v>
          </cell>
          <cell r="CZ3199">
            <v>14152.91</v>
          </cell>
          <cell r="DG3199">
            <v>0</v>
          </cell>
        </row>
        <row r="3200">
          <cell r="A3200" t="str">
            <v>None</v>
          </cell>
          <cell r="B3200">
            <v>0</v>
          </cell>
          <cell r="C3200">
            <v>14144.91</v>
          </cell>
          <cell r="D3200">
            <v>14144.91</v>
          </cell>
          <cell r="CZ3200">
            <v>14153.91</v>
          </cell>
          <cell r="DG3200">
            <v>0</v>
          </cell>
        </row>
        <row r="3201">
          <cell r="A3201" t="str">
            <v>None</v>
          </cell>
          <cell r="B3201">
            <v>47907</v>
          </cell>
          <cell r="C3201">
            <v>36054.1</v>
          </cell>
          <cell r="D3201">
            <v>36054.1</v>
          </cell>
          <cell r="CZ3201">
            <v>36054.1</v>
          </cell>
          <cell r="DG3201">
            <v>47907</v>
          </cell>
        </row>
        <row r="3202">
          <cell r="A3202" t="str">
            <v>None</v>
          </cell>
          <cell r="B3202">
            <v>0</v>
          </cell>
          <cell r="C3202">
            <v>178930.07</v>
          </cell>
          <cell r="D3202">
            <v>178930.07</v>
          </cell>
          <cell r="CZ3202">
            <v>178930.07</v>
          </cell>
          <cell r="DG3202">
            <v>0</v>
          </cell>
        </row>
        <row r="3203">
          <cell r="A3203" t="str">
            <v>None</v>
          </cell>
          <cell r="B3203">
            <v>0</v>
          </cell>
          <cell r="C3203">
            <v>0</v>
          </cell>
          <cell r="D3203">
            <v>0</v>
          </cell>
          <cell r="CZ3203">
            <v>0</v>
          </cell>
          <cell r="DG3203">
            <v>0</v>
          </cell>
        </row>
        <row r="3204">
          <cell r="A3204" t="str">
            <v>None</v>
          </cell>
          <cell r="B3204">
            <v>400219</v>
          </cell>
          <cell r="C3204">
            <v>321453.46000000002</v>
          </cell>
          <cell r="D3204">
            <v>321453.46000000002</v>
          </cell>
          <cell r="CZ3204">
            <v>321453.46000000002</v>
          </cell>
          <cell r="DG3204">
            <v>400219</v>
          </cell>
        </row>
        <row r="3205">
          <cell r="A3205" t="str">
            <v>None</v>
          </cell>
          <cell r="B3205">
            <v>0</v>
          </cell>
          <cell r="C3205">
            <v>0</v>
          </cell>
          <cell r="D3205">
            <v>0</v>
          </cell>
          <cell r="CZ3205">
            <v>0</v>
          </cell>
          <cell r="DG3205">
            <v>0</v>
          </cell>
        </row>
        <row r="3206">
          <cell r="A3206" t="str">
            <v>None</v>
          </cell>
          <cell r="B3206">
            <v>95900</v>
          </cell>
          <cell r="C3206">
            <v>95194.59</v>
          </cell>
          <cell r="D3206">
            <v>95194.59</v>
          </cell>
          <cell r="CZ3206">
            <v>95198.59</v>
          </cell>
          <cell r="DG3206">
            <v>95900</v>
          </cell>
        </row>
        <row r="3207">
          <cell r="A3207" t="str">
            <v>None</v>
          </cell>
          <cell r="B3207">
            <v>0</v>
          </cell>
          <cell r="C3207">
            <v>0</v>
          </cell>
          <cell r="D3207">
            <v>0</v>
          </cell>
          <cell r="CZ3207">
            <v>0</v>
          </cell>
          <cell r="DG3207">
            <v>0</v>
          </cell>
        </row>
        <row r="3208">
          <cell r="A3208" t="str">
            <v>None</v>
          </cell>
          <cell r="B3208">
            <v>25000</v>
          </cell>
          <cell r="C3208">
            <v>0</v>
          </cell>
          <cell r="D3208">
            <v>0</v>
          </cell>
          <cell r="CZ3208">
            <v>24000</v>
          </cell>
          <cell r="DG3208">
            <v>25000</v>
          </cell>
        </row>
        <row r="3209">
          <cell r="A3209" t="str">
            <v>None</v>
          </cell>
          <cell r="B3209">
            <v>24314</v>
          </cell>
          <cell r="C3209">
            <v>0</v>
          </cell>
          <cell r="D3209">
            <v>0</v>
          </cell>
          <cell r="CZ3209">
            <v>23000</v>
          </cell>
          <cell r="DG3209">
            <v>24314</v>
          </cell>
        </row>
        <row r="3210">
          <cell r="A3210" t="str">
            <v>None</v>
          </cell>
          <cell r="B3210">
            <v>293000</v>
          </cell>
          <cell r="C3210">
            <v>238437.84</v>
          </cell>
          <cell r="D3210">
            <v>232515.18</v>
          </cell>
          <cell r="CZ3210">
            <v>236942.18</v>
          </cell>
          <cell r="DG3210">
            <v>293000</v>
          </cell>
        </row>
        <row r="3211">
          <cell r="A3211" t="str">
            <v>None</v>
          </cell>
          <cell r="B3211">
            <v>171160</v>
          </cell>
          <cell r="C3211">
            <v>0</v>
          </cell>
          <cell r="D3211">
            <v>0</v>
          </cell>
          <cell r="CZ3211">
            <v>155926</v>
          </cell>
          <cell r="DG3211">
            <v>171160</v>
          </cell>
        </row>
        <row r="3212">
          <cell r="A3212" t="str">
            <v>None</v>
          </cell>
          <cell r="B3212">
            <v>0</v>
          </cell>
          <cell r="C3212">
            <v>0</v>
          </cell>
          <cell r="D3212">
            <v>1004.46</v>
          </cell>
          <cell r="CZ3212">
            <v>0</v>
          </cell>
          <cell r="DG3212">
            <v>0</v>
          </cell>
        </row>
        <row r="3213">
          <cell r="A3213" t="str">
            <v>None</v>
          </cell>
          <cell r="B3213">
            <v>0</v>
          </cell>
          <cell r="C3213">
            <v>17237.45</v>
          </cell>
          <cell r="D3213">
            <v>17237.45</v>
          </cell>
          <cell r="CZ3213">
            <v>17232.45</v>
          </cell>
          <cell r="DG3213">
            <v>0</v>
          </cell>
        </row>
        <row r="3214">
          <cell r="A3214" t="str">
            <v>None</v>
          </cell>
          <cell r="B3214">
            <v>20000</v>
          </cell>
          <cell r="C3214">
            <v>79.260000000000005</v>
          </cell>
          <cell r="D3214">
            <v>79.260000000000005</v>
          </cell>
          <cell r="CZ3214">
            <v>78.260000000000005</v>
          </cell>
          <cell r="DG3214">
            <v>20000</v>
          </cell>
        </row>
        <row r="3215">
          <cell r="A3215" t="str">
            <v>None</v>
          </cell>
          <cell r="B3215">
            <v>2300000</v>
          </cell>
          <cell r="C3215">
            <v>1209040.55</v>
          </cell>
          <cell r="D3215">
            <v>1579861.76</v>
          </cell>
          <cell r="CZ3215">
            <v>1657297.76</v>
          </cell>
          <cell r="DG3215">
            <v>2300000</v>
          </cell>
        </row>
        <row r="3216">
          <cell r="A3216" t="str">
            <v>None</v>
          </cell>
          <cell r="B3216">
            <v>0</v>
          </cell>
          <cell r="C3216">
            <v>0</v>
          </cell>
          <cell r="D3216">
            <v>0</v>
          </cell>
          <cell r="CZ3216">
            <v>0</v>
          </cell>
          <cell r="DG3216">
            <v>0</v>
          </cell>
        </row>
        <row r="3217">
          <cell r="A3217" t="str">
            <v>None</v>
          </cell>
          <cell r="B3217">
            <v>0</v>
          </cell>
          <cell r="C3217">
            <v>0</v>
          </cell>
          <cell r="D3217">
            <v>0</v>
          </cell>
          <cell r="CZ3217">
            <v>0</v>
          </cell>
          <cell r="DG3217">
            <v>0</v>
          </cell>
        </row>
        <row r="3218">
          <cell r="A3218" t="str">
            <v>None</v>
          </cell>
          <cell r="B3218">
            <v>0</v>
          </cell>
          <cell r="C3218">
            <v>0</v>
          </cell>
          <cell r="D3218">
            <v>0</v>
          </cell>
          <cell r="CZ3218">
            <v>0</v>
          </cell>
          <cell r="DG3218">
            <v>0</v>
          </cell>
        </row>
        <row r="3219">
          <cell r="A3219" t="str">
            <v>None</v>
          </cell>
          <cell r="B3219">
            <v>0</v>
          </cell>
          <cell r="C3219">
            <v>0</v>
          </cell>
          <cell r="D3219">
            <v>0</v>
          </cell>
          <cell r="CZ3219">
            <v>0</v>
          </cell>
          <cell r="DG3219">
            <v>0</v>
          </cell>
        </row>
        <row r="3220">
          <cell r="A3220" t="str">
            <v>None</v>
          </cell>
          <cell r="B3220">
            <v>0</v>
          </cell>
          <cell r="C3220">
            <v>0</v>
          </cell>
          <cell r="D3220">
            <v>0</v>
          </cell>
          <cell r="CZ3220">
            <v>0</v>
          </cell>
          <cell r="DG3220">
            <v>0</v>
          </cell>
        </row>
        <row r="3221">
          <cell r="A3221" t="str">
            <v>None</v>
          </cell>
          <cell r="B3221">
            <v>0</v>
          </cell>
          <cell r="C3221">
            <v>0</v>
          </cell>
          <cell r="D3221">
            <v>0</v>
          </cell>
          <cell r="CZ3221">
            <v>0</v>
          </cell>
          <cell r="DG3221">
            <v>0</v>
          </cell>
        </row>
        <row r="3222">
          <cell r="A3222" t="str">
            <v>None</v>
          </cell>
          <cell r="B3222">
            <v>54050</v>
          </cell>
          <cell r="C3222">
            <v>37832.14</v>
          </cell>
          <cell r="D3222">
            <v>37832.14</v>
          </cell>
          <cell r="CZ3222">
            <v>37831.14</v>
          </cell>
          <cell r="DG3222">
            <v>54050</v>
          </cell>
        </row>
        <row r="3223">
          <cell r="A3223" t="str">
            <v>None</v>
          </cell>
          <cell r="B3223">
            <v>275476.13</v>
          </cell>
          <cell r="C3223">
            <v>115531.13</v>
          </cell>
          <cell r="D3223">
            <v>179437.83000000002</v>
          </cell>
          <cell r="CZ3223">
            <v>115528.69</v>
          </cell>
          <cell r="DG3223">
            <v>275476.13</v>
          </cell>
        </row>
        <row r="3224">
          <cell r="A3224" t="str">
            <v>None</v>
          </cell>
          <cell r="B3224">
            <v>32340</v>
          </cell>
          <cell r="C3224">
            <v>0</v>
          </cell>
          <cell r="D3224">
            <v>0</v>
          </cell>
          <cell r="CZ3224">
            <v>32000</v>
          </cell>
          <cell r="DG3224">
            <v>32340</v>
          </cell>
        </row>
        <row r="3225">
          <cell r="A3225" t="str">
            <v>None</v>
          </cell>
          <cell r="B3225">
            <v>53128</v>
          </cell>
          <cell r="C3225">
            <v>0</v>
          </cell>
          <cell r="D3225">
            <v>0</v>
          </cell>
          <cell r="CZ3225">
            <v>38799</v>
          </cell>
          <cell r="DG3225">
            <v>53128</v>
          </cell>
        </row>
        <row r="3226">
          <cell r="A3226" t="str">
            <v>None</v>
          </cell>
          <cell r="B3226">
            <v>9200</v>
          </cell>
          <cell r="C3226">
            <v>7887.9</v>
          </cell>
          <cell r="D3226">
            <v>7887.9</v>
          </cell>
          <cell r="CZ3226">
            <v>7887.9</v>
          </cell>
          <cell r="DG3226">
            <v>9200</v>
          </cell>
        </row>
        <row r="3227">
          <cell r="A3227" t="str">
            <v>None</v>
          </cell>
          <cell r="B3227">
            <v>15970000</v>
          </cell>
          <cell r="C3227">
            <v>14381631.48</v>
          </cell>
          <cell r="D3227">
            <v>14381631.48</v>
          </cell>
          <cell r="CZ3227">
            <v>14381643.48</v>
          </cell>
          <cell r="DG3227">
            <v>15970000</v>
          </cell>
        </row>
        <row r="3228">
          <cell r="A3228" t="str">
            <v>None</v>
          </cell>
          <cell r="B3228">
            <v>154724</v>
          </cell>
          <cell r="C3228">
            <v>41491.57</v>
          </cell>
          <cell r="D3228">
            <v>21344.04</v>
          </cell>
          <cell r="CZ3228">
            <v>154460.04</v>
          </cell>
          <cell r="DG3228">
            <v>154724</v>
          </cell>
        </row>
        <row r="3229">
          <cell r="A3229" t="str">
            <v>None</v>
          </cell>
          <cell r="B3229">
            <v>0</v>
          </cell>
          <cell r="C3229">
            <v>0</v>
          </cell>
          <cell r="D3229">
            <v>347474</v>
          </cell>
          <cell r="CZ3229">
            <v>0</v>
          </cell>
          <cell r="DG3229">
            <v>0</v>
          </cell>
        </row>
        <row r="3230">
          <cell r="A3230" t="str">
            <v>None</v>
          </cell>
          <cell r="B3230">
            <v>131750</v>
          </cell>
          <cell r="C3230">
            <v>130024.39</v>
          </cell>
          <cell r="D3230">
            <v>130023.67999999999</v>
          </cell>
          <cell r="CZ3230">
            <v>130028.68</v>
          </cell>
          <cell r="DG3230">
            <v>131750</v>
          </cell>
        </row>
        <row r="3231">
          <cell r="A3231" t="str">
            <v>None</v>
          </cell>
          <cell r="B3231">
            <v>81750</v>
          </cell>
          <cell r="C3231">
            <v>73644.62</v>
          </cell>
          <cell r="D3231">
            <v>73231.289999999994</v>
          </cell>
          <cell r="CZ3231">
            <v>73643.289999999994</v>
          </cell>
          <cell r="DG3231">
            <v>81750</v>
          </cell>
        </row>
        <row r="3232">
          <cell r="A3232" t="str">
            <v>None</v>
          </cell>
          <cell r="B3232">
            <v>81750</v>
          </cell>
          <cell r="C3232">
            <v>72319.100000000006</v>
          </cell>
          <cell r="D3232">
            <v>72319.100000000006</v>
          </cell>
          <cell r="CZ3232">
            <v>72323.100000000006</v>
          </cell>
          <cell r="DG3232">
            <v>81750</v>
          </cell>
        </row>
        <row r="3233">
          <cell r="A3233" t="str">
            <v>None</v>
          </cell>
          <cell r="B3233">
            <v>81750</v>
          </cell>
          <cell r="C3233">
            <v>71860.070000000007</v>
          </cell>
          <cell r="D3233">
            <v>71860.070000000007</v>
          </cell>
          <cell r="CZ3233">
            <v>71861.070000000007</v>
          </cell>
          <cell r="DG3233">
            <v>81750</v>
          </cell>
        </row>
        <row r="3234">
          <cell r="A3234" t="str">
            <v>None</v>
          </cell>
          <cell r="B3234">
            <v>81750</v>
          </cell>
          <cell r="C3234">
            <v>72565.600000000006</v>
          </cell>
          <cell r="D3234">
            <v>72565.600000000006</v>
          </cell>
          <cell r="CZ3234">
            <v>72570.600000000006</v>
          </cell>
          <cell r="DG3234">
            <v>81750</v>
          </cell>
        </row>
        <row r="3235">
          <cell r="A3235" t="str">
            <v>None</v>
          </cell>
          <cell r="B3235">
            <v>81750</v>
          </cell>
          <cell r="C3235">
            <v>66970.03</v>
          </cell>
          <cell r="D3235">
            <v>66970.03</v>
          </cell>
          <cell r="CZ3235">
            <v>66973.03</v>
          </cell>
          <cell r="DG3235">
            <v>81750</v>
          </cell>
        </row>
        <row r="3236">
          <cell r="A3236" t="str">
            <v>None</v>
          </cell>
          <cell r="B3236">
            <v>68000</v>
          </cell>
          <cell r="C3236">
            <v>73684.039999999994</v>
          </cell>
          <cell r="D3236">
            <v>73684.039999999994</v>
          </cell>
          <cell r="CZ3236">
            <v>73679.039999999994</v>
          </cell>
          <cell r="DG3236">
            <v>68000</v>
          </cell>
        </row>
        <row r="3237">
          <cell r="A3237" t="str">
            <v>None</v>
          </cell>
          <cell r="B3237">
            <v>0</v>
          </cell>
          <cell r="C3237">
            <v>22742.54</v>
          </cell>
          <cell r="D3237">
            <v>22742.54</v>
          </cell>
          <cell r="CZ3237">
            <v>22742.54</v>
          </cell>
          <cell r="DG3237">
            <v>0</v>
          </cell>
        </row>
        <row r="3238">
          <cell r="A3238" t="str">
            <v>None</v>
          </cell>
          <cell r="B3238">
            <v>0</v>
          </cell>
          <cell r="C3238">
            <v>30155.07</v>
          </cell>
          <cell r="D3238">
            <v>30155.07</v>
          </cell>
          <cell r="CZ3238">
            <v>30156.07</v>
          </cell>
          <cell r="DG3238">
            <v>0</v>
          </cell>
        </row>
        <row r="3239">
          <cell r="A3239" t="str">
            <v>None</v>
          </cell>
          <cell r="B3239">
            <v>80000</v>
          </cell>
          <cell r="C3239">
            <v>77795.59</v>
          </cell>
          <cell r="D3239">
            <v>77795.59</v>
          </cell>
          <cell r="CZ3239">
            <v>77796.59</v>
          </cell>
          <cell r="DG3239">
            <v>80000</v>
          </cell>
        </row>
        <row r="3240">
          <cell r="A3240" t="str">
            <v>None</v>
          </cell>
          <cell r="B3240">
            <v>75000</v>
          </cell>
          <cell r="C3240">
            <v>72103.05</v>
          </cell>
          <cell r="D3240">
            <v>72103.05</v>
          </cell>
          <cell r="CZ3240">
            <v>72102.05</v>
          </cell>
          <cell r="DG3240">
            <v>75000</v>
          </cell>
        </row>
        <row r="3241">
          <cell r="A3241" t="str">
            <v>None</v>
          </cell>
          <cell r="B3241">
            <v>94300</v>
          </cell>
          <cell r="C3241">
            <v>100279.78</v>
          </cell>
          <cell r="D3241">
            <v>100279.78</v>
          </cell>
          <cell r="CZ3241">
            <v>100279.78</v>
          </cell>
          <cell r="DG3241">
            <v>94300</v>
          </cell>
        </row>
        <row r="3242">
          <cell r="A3242" t="str">
            <v>None</v>
          </cell>
          <cell r="B3242">
            <v>102000</v>
          </cell>
          <cell r="C3242">
            <v>94500.49</v>
          </cell>
          <cell r="D3242">
            <v>94500.49</v>
          </cell>
          <cell r="CZ3242">
            <v>94499.49</v>
          </cell>
          <cell r="DG3242">
            <v>102000</v>
          </cell>
        </row>
        <row r="3243">
          <cell r="A3243" t="str">
            <v>None</v>
          </cell>
          <cell r="B3243">
            <v>475040</v>
          </cell>
          <cell r="C3243">
            <v>261856.38999999998</v>
          </cell>
          <cell r="D3243">
            <v>261793.84</v>
          </cell>
          <cell r="CZ3243">
            <v>261854.84</v>
          </cell>
          <cell r="DG3243">
            <v>475040</v>
          </cell>
        </row>
        <row r="3244">
          <cell r="A3244" t="str">
            <v>None</v>
          </cell>
          <cell r="B3244">
            <v>60000</v>
          </cell>
          <cell r="C3244">
            <v>4836.09</v>
          </cell>
          <cell r="D3244">
            <v>4929.29</v>
          </cell>
          <cell r="CZ3244">
            <v>59983</v>
          </cell>
          <cell r="DG3244">
            <v>60000</v>
          </cell>
        </row>
        <row r="3245">
          <cell r="A3245" t="str">
            <v>None</v>
          </cell>
          <cell r="B3245">
            <v>0</v>
          </cell>
          <cell r="C3245">
            <v>0</v>
          </cell>
          <cell r="D3245">
            <v>14885.04</v>
          </cell>
          <cell r="CZ3245">
            <v>0</v>
          </cell>
          <cell r="DG3245">
            <v>0</v>
          </cell>
        </row>
        <row r="3246">
          <cell r="A3246" t="str">
            <v>None</v>
          </cell>
          <cell r="B3246">
            <v>123000</v>
          </cell>
          <cell r="C3246">
            <v>128430.39</v>
          </cell>
          <cell r="D3246">
            <v>128430.39</v>
          </cell>
          <cell r="CZ3246">
            <v>128431.39</v>
          </cell>
          <cell r="DG3246">
            <v>123000</v>
          </cell>
        </row>
        <row r="3247">
          <cell r="A3247" t="str">
            <v>None</v>
          </cell>
          <cell r="B3247">
            <v>0</v>
          </cell>
          <cell r="C3247">
            <v>0</v>
          </cell>
          <cell r="D3247">
            <v>0</v>
          </cell>
          <cell r="CZ3247">
            <v>1</v>
          </cell>
          <cell r="DG3247">
            <v>0</v>
          </cell>
        </row>
        <row r="3248">
          <cell r="A3248" t="str">
            <v>None</v>
          </cell>
          <cell r="B3248">
            <v>255495</v>
          </cell>
          <cell r="C3248">
            <v>266229.31</v>
          </cell>
          <cell r="D3248">
            <v>266229.31</v>
          </cell>
          <cell r="CZ3248">
            <v>266231.31</v>
          </cell>
          <cell r="DG3248">
            <v>255495</v>
          </cell>
        </row>
        <row r="3249">
          <cell r="A3249" t="str">
            <v>None</v>
          </cell>
          <cell r="B3249">
            <v>0</v>
          </cell>
          <cell r="C3249">
            <v>150443.78</v>
          </cell>
          <cell r="D3249">
            <v>150443.78</v>
          </cell>
          <cell r="CZ3249">
            <v>150441.78</v>
          </cell>
          <cell r="DG3249">
            <v>0</v>
          </cell>
        </row>
        <row r="3250">
          <cell r="A3250" t="str">
            <v>None</v>
          </cell>
          <cell r="B3250">
            <v>0</v>
          </cell>
          <cell r="C3250">
            <v>0</v>
          </cell>
          <cell r="D3250">
            <v>0</v>
          </cell>
          <cell r="CZ3250">
            <v>0</v>
          </cell>
          <cell r="DG3250">
            <v>0</v>
          </cell>
        </row>
        <row r="3251">
          <cell r="A3251" t="str">
            <v>None</v>
          </cell>
          <cell r="B3251">
            <v>0</v>
          </cell>
          <cell r="C3251">
            <v>0</v>
          </cell>
          <cell r="D3251">
            <v>0</v>
          </cell>
          <cell r="CZ3251">
            <v>0</v>
          </cell>
          <cell r="DG3251">
            <v>0</v>
          </cell>
        </row>
        <row r="3252">
          <cell r="A3252" t="str">
            <v>None</v>
          </cell>
          <cell r="B3252">
            <v>150000</v>
          </cell>
          <cell r="C3252">
            <v>129337.62</v>
          </cell>
          <cell r="D3252">
            <v>129337.62</v>
          </cell>
          <cell r="CZ3252">
            <v>129336.62</v>
          </cell>
          <cell r="DG3252">
            <v>150000</v>
          </cell>
        </row>
        <row r="3253">
          <cell r="A3253" t="str">
            <v>None</v>
          </cell>
          <cell r="B3253">
            <v>52512</v>
          </cell>
          <cell r="C3253">
            <v>0</v>
          </cell>
          <cell r="D3253">
            <v>0</v>
          </cell>
          <cell r="CZ3253">
            <v>0</v>
          </cell>
          <cell r="DG3253">
            <v>52512</v>
          </cell>
        </row>
        <row r="3254">
          <cell r="A3254" t="str">
            <v>None</v>
          </cell>
          <cell r="B3254">
            <v>62000</v>
          </cell>
          <cell r="C3254">
            <v>0</v>
          </cell>
          <cell r="D3254">
            <v>0</v>
          </cell>
          <cell r="CZ3254">
            <v>0</v>
          </cell>
          <cell r="DG3254">
            <v>62000</v>
          </cell>
        </row>
        <row r="3255">
          <cell r="A3255" t="str">
            <v>None</v>
          </cell>
          <cell r="B3255">
            <v>194800</v>
          </cell>
          <cell r="C3255">
            <v>14527.66</v>
          </cell>
          <cell r="D3255">
            <v>0</v>
          </cell>
          <cell r="CZ3255">
            <v>191775</v>
          </cell>
          <cell r="DG3255">
            <v>194800</v>
          </cell>
        </row>
        <row r="3256">
          <cell r="A3256" t="str">
            <v>None</v>
          </cell>
          <cell r="B3256">
            <v>194800</v>
          </cell>
          <cell r="C3256">
            <v>15935.65</v>
          </cell>
          <cell r="D3256">
            <v>0</v>
          </cell>
          <cell r="CZ3256">
            <v>196739</v>
          </cell>
          <cell r="DG3256">
            <v>194800</v>
          </cell>
        </row>
        <row r="3257">
          <cell r="A3257" t="str">
            <v>None</v>
          </cell>
          <cell r="B3257">
            <v>194800</v>
          </cell>
          <cell r="C3257">
            <v>16698.22</v>
          </cell>
          <cell r="D3257">
            <v>0</v>
          </cell>
          <cell r="CZ3257">
            <v>193383</v>
          </cell>
          <cell r="DG3257">
            <v>194800</v>
          </cell>
        </row>
        <row r="3258">
          <cell r="A3258" t="str">
            <v>None</v>
          </cell>
          <cell r="B3258">
            <v>194800</v>
          </cell>
          <cell r="C3258">
            <v>17639.93</v>
          </cell>
          <cell r="D3258">
            <v>0</v>
          </cell>
          <cell r="CZ3258">
            <v>197825</v>
          </cell>
          <cell r="DG3258">
            <v>194800</v>
          </cell>
        </row>
        <row r="3259">
          <cell r="A3259" t="str">
            <v>None</v>
          </cell>
          <cell r="B3259">
            <v>194800</v>
          </cell>
          <cell r="C3259">
            <v>15828.01</v>
          </cell>
          <cell r="D3259">
            <v>0</v>
          </cell>
          <cell r="CZ3259">
            <v>192177</v>
          </cell>
          <cell r="DG3259">
            <v>194800</v>
          </cell>
        </row>
        <row r="3260">
          <cell r="A3260" t="str">
            <v>None</v>
          </cell>
          <cell r="B3260">
            <v>194800</v>
          </cell>
          <cell r="C3260">
            <v>16522.8</v>
          </cell>
          <cell r="D3260">
            <v>0</v>
          </cell>
          <cell r="CZ3260">
            <v>193823</v>
          </cell>
          <cell r="DG3260">
            <v>194800</v>
          </cell>
        </row>
        <row r="3261">
          <cell r="A3261" t="str">
            <v>None</v>
          </cell>
          <cell r="B3261">
            <v>194800</v>
          </cell>
          <cell r="C3261">
            <v>14788.59</v>
          </cell>
          <cell r="D3261">
            <v>0</v>
          </cell>
          <cell r="CZ3261">
            <v>197297</v>
          </cell>
          <cell r="DG3261">
            <v>194800</v>
          </cell>
        </row>
        <row r="3262">
          <cell r="A3262" t="str">
            <v>None</v>
          </cell>
          <cell r="B3262">
            <v>194800</v>
          </cell>
          <cell r="C3262">
            <v>15779.08</v>
          </cell>
          <cell r="D3262">
            <v>0</v>
          </cell>
          <cell r="CZ3262">
            <v>193809</v>
          </cell>
          <cell r="DG3262">
            <v>194800</v>
          </cell>
        </row>
        <row r="3263">
          <cell r="A3263" t="str">
            <v>None</v>
          </cell>
          <cell r="B3263">
            <v>80000</v>
          </cell>
          <cell r="C3263">
            <v>2257.7199999999998</v>
          </cell>
          <cell r="D3263">
            <v>0</v>
          </cell>
          <cell r="CZ3263">
            <v>78239</v>
          </cell>
          <cell r="DG3263">
            <v>80000</v>
          </cell>
        </row>
        <row r="3264">
          <cell r="A3264" t="str">
            <v>None</v>
          </cell>
          <cell r="B3264">
            <v>80000</v>
          </cell>
          <cell r="C3264">
            <v>2257.7199999999998</v>
          </cell>
          <cell r="D3264">
            <v>0</v>
          </cell>
          <cell r="CZ3264">
            <v>78549</v>
          </cell>
          <cell r="DG3264">
            <v>80000</v>
          </cell>
        </row>
        <row r="3265">
          <cell r="A3265" t="str">
            <v>None</v>
          </cell>
          <cell r="B3265">
            <v>80000</v>
          </cell>
          <cell r="C3265">
            <v>3238.17</v>
          </cell>
          <cell r="D3265">
            <v>0</v>
          </cell>
          <cell r="CZ3265">
            <v>79197</v>
          </cell>
          <cell r="DG3265">
            <v>80000</v>
          </cell>
        </row>
        <row r="3266">
          <cell r="A3266" t="str">
            <v>None</v>
          </cell>
          <cell r="B3266">
            <v>80000</v>
          </cell>
          <cell r="C3266">
            <v>3062.27</v>
          </cell>
          <cell r="D3266">
            <v>0</v>
          </cell>
          <cell r="CZ3266">
            <v>79398</v>
          </cell>
          <cell r="DG3266">
            <v>80000</v>
          </cell>
        </row>
        <row r="3267">
          <cell r="A3267" t="str">
            <v>None</v>
          </cell>
          <cell r="B3267">
            <v>80000</v>
          </cell>
          <cell r="C3267">
            <v>3059.05</v>
          </cell>
          <cell r="D3267">
            <v>0</v>
          </cell>
          <cell r="CZ3267">
            <v>79395</v>
          </cell>
          <cell r="DG3267">
            <v>80000</v>
          </cell>
        </row>
        <row r="3268">
          <cell r="A3268" t="str">
            <v>None</v>
          </cell>
          <cell r="B3268">
            <v>80000</v>
          </cell>
          <cell r="C3268">
            <v>2970.87</v>
          </cell>
          <cell r="D3268">
            <v>0</v>
          </cell>
          <cell r="CZ3268">
            <v>79600</v>
          </cell>
          <cell r="DG3268">
            <v>80000</v>
          </cell>
        </row>
        <row r="3269">
          <cell r="A3269" t="str">
            <v>None</v>
          </cell>
          <cell r="B3269">
            <v>80000</v>
          </cell>
          <cell r="C3269">
            <v>2257.7199999999998</v>
          </cell>
          <cell r="D3269">
            <v>0</v>
          </cell>
          <cell r="CZ3269">
            <v>78692</v>
          </cell>
          <cell r="DG3269">
            <v>80000</v>
          </cell>
        </row>
        <row r="3270">
          <cell r="A3270" t="str">
            <v>None</v>
          </cell>
          <cell r="B3270">
            <v>80000</v>
          </cell>
          <cell r="C3270">
            <v>2257.7199999999998</v>
          </cell>
          <cell r="D3270">
            <v>0</v>
          </cell>
          <cell r="CZ3270">
            <v>78259</v>
          </cell>
          <cell r="DG3270">
            <v>80000</v>
          </cell>
        </row>
        <row r="3271">
          <cell r="A3271" t="str">
            <v>None</v>
          </cell>
          <cell r="B3271">
            <v>396400</v>
          </cell>
          <cell r="C3271">
            <v>246541.36</v>
          </cell>
          <cell r="D3271">
            <v>229740.03</v>
          </cell>
          <cell r="CZ3271">
            <v>409234.03</v>
          </cell>
          <cell r="DG3271">
            <v>396400</v>
          </cell>
        </row>
        <row r="3272">
          <cell r="A3272" t="str">
            <v>None</v>
          </cell>
          <cell r="B3272">
            <v>303600</v>
          </cell>
          <cell r="C3272">
            <v>203066.21</v>
          </cell>
          <cell r="D3272">
            <v>1943.17</v>
          </cell>
          <cell r="CZ3272">
            <v>299337</v>
          </cell>
          <cell r="DG3272">
            <v>303600</v>
          </cell>
        </row>
        <row r="3273">
          <cell r="A3273" t="str">
            <v>None</v>
          </cell>
          <cell r="B3273">
            <v>94000</v>
          </cell>
          <cell r="C3273">
            <v>101103.78</v>
          </cell>
          <cell r="D3273">
            <v>111128.78</v>
          </cell>
          <cell r="CZ3273">
            <v>101104.78</v>
          </cell>
          <cell r="DG3273">
            <v>94000</v>
          </cell>
        </row>
        <row r="3274">
          <cell r="A3274" t="str">
            <v>None</v>
          </cell>
          <cell r="B3274">
            <v>94000</v>
          </cell>
          <cell r="C3274">
            <v>99362.64</v>
          </cell>
          <cell r="D3274">
            <v>116477.64</v>
          </cell>
          <cell r="CZ3274">
            <v>99361.64</v>
          </cell>
          <cell r="DG3274">
            <v>94000</v>
          </cell>
        </row>
        <row r="3275">
          <cell r="A3275" t="str">
            <v>None</v>
          </cell>
          <cell r="B3275">
            <v>0</v>
          </cell>
          <cell r="C3275">
            <v>0</v>
          </cell>
          <cell r="D3275">
            <v>0</v>
          </cell>
          <cell r="CZ3275">
            <v>0</v>
          </cell>
          <cell r="DG3275">
            <v>0</v>
          </cell>
        </row>
        <row r="3276">
          <cell r="A3276" t="str">
            <v>None</v>
          </cell>
          <cell r="B3276">
            <v>0</v>
          </cell>
          <cell r="C3276">
            <v>0</v>
          </cell>
          <cell r="D3276">
            <v>0</v>
          </cell>
          <cell r="CZ3276">
            <v>0</v>
          </cell>
          <cell r="DG3276">
            <v>0</v>
          </cell>
        </row>
        <row r="3277">
          <cell r="A3277" t="str">
            <v>None</v>
          </cell>
          <cell r="B3277">
            <v>0</v>
          </cell>
          <cell r="C3277">
            <v>0</v>
          </cell>
          <cell r="D3277">
            <v>0</v>
          </cell>
          <cell r="CZ3277">
            <v>0</v>
          </cell>
          <cell r="DG3277">
            <v>0</v>
          </cell>
        </row>
        <row r="3278">
          <cell r="A3278" t="str">
            <v>None</v>
          </cell>
          <cell r="B3278">
            <v>0</v>
          </cell>
          <cell r="C3278">
            <v>0</v>
          </cell>
          <cell r="D3278">
            <v>89282.07</v>
          </cell>
          <cell r="CZ3278">
            <v>0</v>
          </cell>
          <cell r="DG3278">
            <v>0</v>
          </cell>
        </row>
        <row r="3279">
          <cell r="A3279" t="str">
            <v>None</v>
          </cell>
          <cell r="B3279">
            <v>0</v>
          </cell>
          <cell r="C3279">
            <v>0</v>
          </cell>
          <cell r="D3279">
            <v>0</v>
          </cell>
          <cell r="CZ3279">
            <v>0</v>
          </cell>
          <cell r="DG3279">
            <v>0</v>
          </cell>
        </row>
        <row r="3280">
          <cell r="A3280" t="str">
            <v>None</v>
          </cell>
          <cell r="B3280">
            <v>350000</v>
          </cell>
          <cell r="C3280">
            <v>331433.78999999998</v>
          </cell>
          <cell r="D3280">
            <v>331433.78999999998</v>
          </cell>
          <cell r="CZ3280">
            <v>331434.78999999998</v>
          </cell>
          <cell r="DG3280">
            <v>350000</v>
          </cell>
        </row>
        <row r="3281">
          <cell r="A3281" t="str">
            <v>None</v>
          </cell>
          <cell r="B3281">
            <v>503000</v>
          </cell>
          <cell r="C3281">
            <v>316936.42</v>
          </cell>
          <cell r="D3281">
            <v>0</v>
          </cell>
          <cell r="CZ3281">
            <v>489622</v>
          </cell>
          <cell r="DG3281">
            <v>503000</v>
          </cell>
        </row>
        <row r="3282">
          <cell r="A3282" t="str">
            <v>None</v>
          </cell>
          <cell r="B3282">
            <v>25000</v>
          </cell>
          <cell r="C3282">
            <v>0</v>
          </cell>
          <cell r="D3282">
            <v>0</v>
          </cell>
          <cell r="CZ3282">
            <v>24000</v>
          </cell>
          <cell r="DG3282">
            <v>25000</v>
          </cell>
        </row>
        <row r="3283">
          <cell r="A3283" t="str">
            <v>None</v>
          </cell>
          <cell r="B3283">
            <v>25000</v>
          </cell>
          <cell r="C3283">
            <v>0</v>
          </cell>
          <cell r="D3283">
            <v>0</v>
          </cell>
          <cell r="CZ3283">
            <v>24000</v>
          </cell>
          <cell r="DG3283">
            <v>25000</v>
          </cell>
        </row>
        <row r="3284">
          <cell r="A3284" t="str">
            <v>None</v>
          </cell>
          <cell r="B3284">
            <v>23000</v>
          </cell>
          <cell r="C3284">
            <v>0</v>
          </cell>
          <cell r="D3284">
            <v>0</v>
          </cell>
          <cell r="CZ3284">
            <v>0</v>
          </cell>
          <cell r="DG3284">
            <v>23000</v>
          </cell>
        </row>
        <row r="3285">
          <cell r="A3285" t="str">
            <v>None</v>
          </cell>
          <cell r="B3285">
            <v>0</v>
          </cell>
          <cell r="C3285">
            <v>25126.02</v>
          </cell>
          <cell r="D3285">
            <v>25126.02</v>
          </cell>
          <cell r="CZ3285">
            <v>25125.02</v>
          </cell>
          <cell r="DG3285">
            <v>0</v>
          </cell>
        </row>
        <row r="3286">
          <cell r="A3286" t="str">
            <v>None</v>
          </cell>
          <cell r="B3286">
            <v>80000</v>
          </cell>
          <cell r="C3286">
            <v>340.21</v>
          </cell>
          <cell r="D3286">
            <v>19904.669999999998</v>
          </cell>
          <cell r="CZ3286">
            <v>73141</v>
          </cell>
          <cell r="DG3286">
            <v>80000</v>
          </cell>
        </row>
        <row r="3287">
          <cell r="A3287" t="str">
            <v>None</v>
          </cell>
          <cell r="B3287">
            <v>22000</v>
          </cell>
          <cell r="C3287">
            <v>0</v>
          </cell>
          <cell r="D3287">
            <v>0</v>
          </cell>
          <cell r="CZ3287">
            <v>18292</v>
          </cell>
          <cell r="DG3287">
            <v>22000</v>
          </cell>
        </row>
        <row r="3288">
          <cell r="A3288" t="str">
            <v>None</v>
          </cell>
          <cell r="B3288">
            <v>25000</v>
          </cell>
          <cell r="C3288">
            <v>22153.89</v>
          </cell>
          <cell r="D3288">
            <v>22153.89</v>
          </cell>
          <cell r="CZ3288">
            <v>22153.89</v>
          </cell>
          <cell r="DG3288">
            <v>25000</v>
          </cell>
        </row>
        <row r="3289">
          <cell r="A3289" t="str">
            <v>None</v>
          </cell>
          <cell r="B3289">
            <v>77500</v>
          </cell>
          <cell r="C3289">
            <v>3220.25</v>
          </cell>
          <cell r="D3289">
            <v>21024.55</v>
          </cell>
          <cell r="CZ3289">
            <v>76945.37</v>
          </cell>
          <cell r="DG3289">
            <v>77500</v>
          </cell>
        </row>
        <row r="3290">
          <cell r="A3290" t="str">
            <v>None</v>
          </cell>
          <cell r="B3290">
            <v>107250</v>
          </cell>
          <cell r="C3290">
            <v>11594.09</v>
          </cell>
          <cell r="D3290">
            <v>0</v>
          </cell>
          <cell r="CZ3290">
            <v>98712</v>
          </cell>
          <cell r="DG3290">
            <v>107250</v>
          </cell>
        </row>
        <row r="3291">
          <cell r="A3291" t="str">
            <v>None</v>
          </cell>
          <cell r="B3291">
            <v>76000</v>
          </cell>
          <cell r="C3291">
            <v>0</v>
          </cell>
          <cell r="D3291">
            <v>0</v>
          </cell>
          <cell r="CZ3291">
            <v>0</v>
          </cell>
          <cell r="DG3291">
            <v>76000</v>
          </cell>
        </row>
        <row r="3292">
          <cell r="A3292" t="str">
            <v>None</v>
          </cell>
          <cell r="B3292">
            <v>0</v>
          </cell>
          <cell r="C3292">
            <v>0</v>
          </cell>
          <cell r="D3292">
            <v>0</v>
          </cell>
          <cell r="CZ3292">
            <v>0</v>
          </cell>
          <cell r="DG3292">
            <v>0</v>
          </cell>
        </row>
        <row r="3293">
          <cell r="A3293" t="str">
            <v>None</v>
          </cell>
          <cell r="B3293">
            <v>0</v>
          </cell>
          <cell r="C3293">
            <v>704969.91</v>
          </cell>
          <cell r="D3293">
            <v>704969.91</v>
          </cell>
          <cell r="CZ3293">
            <v>704968.91</v>
          </cell>
          <cell r="DG3293">
            <v>0</v>
          </cell>
        </row>
        <row r="3294">
          <cell r="A3294" t="str">
            <v>None</v>
          </cell>
          <cell r="B3294">
            <v>6792705</v>
          </cell>
          <cell r="C3294">
            <v>7921985.0099999998</v>
          </cell>
          <cell r="D3294">
            <v>7921990.9199999999</v>
          </cell>
          <cell r="CZ3294">
            <v>7921844.9199999999</v>
          </cell>
          <cell r="DG3294">
            <v>6792705</v>
          </cell>
        </row>
        <row r="3295">
          <cell r="A3295" t="str">
            <v>None</v>
          </cell>
          <cell r="B3295">
            <v>32000</v>
          </cell>
          <cell r="C3295">
            <v>0</v>
          </cell>
          <cell r="D3295">
            <v>0</v>
          </cell>
          <cell r="CZ3295">
            <v>0</v>
          </cell>
          <cell r="DG3295">
            <v>32000</v>
          </cell>
        </row>
        <row r="3296">
          <cell r="A3296" t="str">
            <v>None</v>
          </cell>
          <cell r="B3296">
            <v>0</v>
          </cell>
          <cell r="C3296">
            <v>970184.53</v>
          </cell>
          <cell r="D3296">
            <v>970184.52</v>
          </cell>
          <cell r="CZ3296">
            <v>970223.52</v>
          </cell>
          <cell r="DG3296">
            <v>0</v>
          </cell>
        </row>
        <row r="3297">
          <cell r="A3297" t="str">
            <v>NAAN_IGE</v>
          </cell>
          <cell r="B3297">
            <v>50530000</v>
          </cell>
          <cell r="C3297">
            <v>48116234.340000004</v>
          </cell>
          <cell r="D3297">
            <v>48097350.740000002</v>
          </cell>
          <cell r="CZ3297">
            <v>48116254.740000002</v>
          </cell>
          <cell r="DG3297">
            <v>50530000</v>
          </cell>
        </row>
        <row r="3298">
          <cell r="A3298" t="str">
            <v>None</v>
          </cell>
          <cell r="B3298">
            <v>0</v>
          </cell>
          <cell r="C3298">
            <v>273223.89</v>
          </cell>
          <cell r="D3298">
            <v>273223.89</v>
          </cell>
          <cell r="CZ3298">
            <v>273229.89</v>
          </cell>
          <cell r="DG3298">
            <v>0</v>
          </cell>
        </row>
        <row r="3299">
          <cell r="A3299" t="str">
            <v>None</v>
          </cell>
          <cell r="B3299">
            <v>0</v>
          </cell>
          <cell r="C3299">
            <v>0</v>
          </cell>
          <cell r="D3299">
            <v>0</v>
          </cell>
          <cell r="CZ3299">
            <v>0</v>
          </cell>
          <cell r="DG3299">
            <v>0</v>
          </cell>
        </row>
        <row r="3300">
          <cell r="A3300" t="str">
            <v>None</v>
          </cell>
          <cell r="B3300">
            <v>0</v>
          </cell>
          <cell r="C3300">
            <v>-0.12</v>
          </cell>
          <cell r="D3300">
            <v>-0.12</v>
          </cell>
          <cell r="CZ3300">
            <v>-2.12</v>
          </cell>
          <cell r="DG3300">
            <v>0</v>
          </cell>
        </row>
        <row r="3301">
          <cell r="A3301" t="str">
            <v>None</v>
          </cell>
          <cell r="B3301">
            <v>75352</v>
          </cell>
          <cell r="C3301">
            <v>66634.92</v>
          </cell>
          <cell r="D3301">
            <v>66634.92</v>
          </cell>
          <cell r="CZ3301">
            <v>66647.92</v>
          </cell>
          <cell r="DG3301">
            <v>75352</v>
          </cell>
        </row>
        <row r="3302">
          <cell r="A3302" t="str">
            <v>HVDC_IGE</v>
          </cell>
          <cell r="B3302">
            <v>6300000</v>
          </cell>
          <cell r="C3302">
            <v>7695405.8700000001</v>
          </cell>
          <cell r="D3302">
            <v>7498014.1200000001</v>
          </cell>
          <cell r="CZ3302">
            <v>8547105.0899999999</v>
          </cell>
          <cell r="DG3302">
            <v>6300000</v>
          </cell>
        </row>
        <row r="3303">
          <cell r="A3303" t="str">
            <v>None</v>
          </cell>
          <cell r="B3303">
            <v>337000</v>
          </cell>
          <cell r="C3303">
            <v>0</v>
          </cell>
          <cell r="D3303">
            <v>0</v>
          </cell>
          <cell r="CZ3303">
            <v>5</v>
          </cell>
          <cell r="DG3303">
            <v>337000</v>
          </cell>
        </row>
        <row r="3304">
          <cell r="A3304" t="str">
            <v>None</v>
          </cell>
          <cell r="B3304">
            <v>0</v>
          </cell>
          <cell r="C3304">
            <v>124336.39</v>
          </cell>
          <cell r="D3304">
            <v>124289.84</v>
          </cell>
          <cell r="CZ3304">
            <v>124330.84</v>
          </cell>
          <cell r="DG3304">
            <v>0</v>
          </cell>
        </row>
        <row r="3305">
          <cell r="A3305" t="str">
            <v>None</v>
          </cell>
          <cell r="B3305">
            <v>462800</v>
          </cell>
          <cell r="C3305">
            <v>458557.32</v>
          </cell>
          <cell r="D3305">
            <v>458557.32</v>
          </cell>
          <cell r="CZ3305">
            <v>458563.32</v>
          </cell>
          <cell r="DG3305">
            <v>462800</v>
          </cell>
        </row>
        <row r="3306">
          <cell r="A3306" t="str">
            <v>None</v>
          </cell>
          <cell r="B3306">
            <v>0</v>
          </cell>
          <cell r="C3306">
            <v>192443.44</v>
          </cell>
          <cell r="D3306">
            <v>192373.53</v>
          </cell>
          <cell r="CZ3306">
            <v>192271.53</v>
          </cell>
          <cell r="DG3306">
            <v>0</v>
          </cell>
        </row>
        <row r="3307">
          <cell r="A3307" t="str">
            <v>None</v>
          </cell>
          <cell r="B3307">
            <v>0</v>
          </cell>
          <cell r="C3307">
            <v>231044.4</v>
          </cell>
          <cell r="D3307">
            <v>230929.22</v>
          </cell>
          <cell r="CZ3307">
            <v>231044.22</v>
          </cell>
          <cell r="DG3307">
            <v>0</v>
          </cell>
        </row>
        <row r="3308">
          <cell r="A3308" t="str">
            <v>None</v>
          </cell>
          <cell r="B3308">
            <v>509133</v>
          </cell>
          <cell r="C3308">
            <v>0</v>
          </cell>
          <cell r="D3308">
            <v>0</v>
          </cell>
          <cell r="CZ3308">
            <v>0</v>
          </cell>
          <cell r="DG3308">
            <v>509133</v>
          </cell>
        </row>
        <row r="3309">
          <cell r="A3309" t="str">
            <v>None</v>
          </cell>
          <cell r="B3309">
            <v>15737</v>
          </cell>
          <cell r="C3309">
            <v>14750.52</v>
          </cell>
          <cell r="D3309">
            <v>14750.52</v>
          </cell>
          <cell r="CZ3309">
            <v>14749.52</v>
          </cell>
          <cell r="DG3309">
            <v>15737</v>
          </cell>
        </row>
        <row r="3310">
          <cell r="A3310" t="str">
            <v>None</v>
          </cell>
          <cell r="B3310">
            <v>56200</v>
          </cell>
          <cell r="C3310">
            <v>0</v>
          </cell>
          <cell r="D3310">
            <v>0</v>
          </cell>
          <cell r="CZ3310">
            <v>0</v>
          </cell>
          <cell r="DG3310">
            <v>56200</v>
          </cell>
        </row>
        <row r="3311">
          <cell r="A3311" t="str">
            <v>None</v>
          </cell>
          <cell r="B3311">
            <v>0</v>
          </cell>
          <cell r="C3311">
            <v>0</v>
          </cell>
          <cell r="D3311">
            <v>0</v>
          </cell>
          <cell r="CZ3311">
            <v>0</v>
          </cell>
          <cell r="DG3311">
            <v>0</v>
          </cell>
        </row>
        <row r="3312">
          <cell r="A3312" t="str">
            <v>None</v>
          </cell>
          <cell r="B3312">
            <v>628500</v>
          </cell>
          <cell r="C3312">
            <v>0</v>
          </cell>
          <cell r="D3312">
            <v>0</v>
          </cell>
          <cell r="CZ3312">
            <v>0</v>
          </cell>
          <cell r="DG3312">
            <v>628500</v>
          </cell>
        </row>
        <row r="3313">
          <cell r="A3313" t="str">
            <v>None</v>
          </cell>
          <cell r="B3313">
            <v>111544</v>
          </cell>
          <cell r="C3313">
            <v>25993.82</v>
          </cell>
          <cell r="D3313">
            <v>25993.82</v>
          </cell>
          <cell r="CZ3313">
            <v>25996.82</v>
          </cell>
          <cell r="DG3313">
            <v>111544</v>
          </cell>
        </row>
        <row r="3314">
          <cell r="A3314" t="str">
            <v>None</v>
          </cell>
          <cell r="B3314">
            <v>77876</v>
          </cell>
          <cell r="C3314">
            <v>0</v>
          </cell>
          <cell r="D3314">
            <v>0</v>
          </cell>
          <cell r="CZ3314">
            <v>0</v>
          </cell>
          <cell r="DG3314">
            <v>77876</v>
          </cell>
        </row>
        <row r="3315">
          <cell r="A3315" t="str">
            <v>None</v>
          </cell>
          <cell r="B3315">
            <v>0</v>
          </cell>
          <cell r="C3315">
            <v>0</v>
          </cell>
          <cell r="D3315">
            <v>0</v>
          </cell>
          <cell r="CZ3315">
            <v>0</v>
          </cell>
          <cell r="DG3315">
            <v>0</v>
          </cell>
        </row>
        <row r="3316">
          <cell r="A3316" t="str">
            <v>None</v>
          </cell>
          <cell r="B3316">
            <v>0</v>
          </cell>
          <cell r="C3316">
            <v>0</v>
          </cell>
          <cell r="D3316">
            <v>0</v>
          </cell>
          <cell r="CZ3316">
            <v>0</v>
          </cell>
          <cell r="DG3316">
            <v>0</v>
          </cell>
        </row>
        <row r="3317">
          <cell r="A3317" t="str">
            <v>None</v>
          </cell>
          <cell r="B3317">
            <v>0</v>
          </cell>
          <cell r="C3317">
            <v>0</v>
          </cell>
          <cell r="D3317">
            <v>0</v>
          </cell>
          <cell r="CZ3317">
            <v>0</v>
          </cell>
          <cell r="DG3317">
            <v>0</v>
          </cell>
        </row>
        <row r="3318">
          <cell r="A3318" t="str">
            <v>None</v>
          </cell>
          <cell r="B3318">
            <v>0</v>
          </cell>
          <cell r="C3318">
            <v>0</v>
          </cell>
          <cell r="D3318">
            <v>0</v>
          </cell>
          <cell r="CZ3318">
            <v>0</v>
          </cell>
          <cell r="DG3318">
            <v>0</v>
          </cell>
        </row>
        <row r="3319">
          <cell r="A3319" t="str">
            <v>None</v>
          </cell>
          <cell r="B3319">
            <v>0</v>
          </cell>
          <cell r="C3319">
            <v>0</v>
          </cell>
          <cell r="D3319">
            <v>0</v>
          </cell>
          <cell r="CZ3319">
            <v>0</v>
          </cell>
          <cell r="DG3319">
            <v>0</v>
          </cell>
        </row>
        <row r="3320">
          <cell r="A3320" t="str">
            <v>None</v>
          </cell>
          <cell r="B3320">
            <v>0</v>
          </cell>
          <cell r="C3320">
            <v>0</v>
          </cell>
          <cell r="D3320">
            <v>0</v>
          </cell>
          <cell r="CZ3320">
            <v>0</v>
          </cell>
          <cell r="DG3320">
            <v>0</v>
          </cell>
        </row>
        <row r="3321">
          <cell r="A3321" t="str">
            <v>None</v>
          </cell>
          <cell r="B3321">
            <v>0</v>
          </cell>
          <cell r="C3321">
            <v>0</v>
          </cell>
          <cell r="D3321">
            <v>0</v>
          </cell>
          <cell r="CZ3321">
            <v>0</v>
          </cell>
          <cell r="DG3321">
            <v>0</v>
          </cell>
        </row>
        <row r="3322">
          <cell r="A3322" t="str">
            <v>None</v>
          </cell>
          <cell r="B3322">
            <v>93710</v>
          </cell>
          <cell r="C3322">
            <v>51865.29</v>
          </cell>
          <cell r="D3322">
            <v>51865.29</v>
          </cell>
          <cell r="CZ3322">
            <v>51865.29</v>
          </cell>
          <cell r="DG3322">
            <v>93710</v>
          </cell>
        </row>
        <row r="3323">
          <cell r="A3323" t="str">
            <v>None</v>
          </cell>
          <cell r="B3323">
            <v>0</v>
          </cell>
          <cell r="C3323">
            <v>0</v>
          </cell>
          <cell r="D3323">
            <v>0</v>
          </cell>
          <cell r="CZ3323">
            <v>0</v>
          </cell>
          <cell r="DG3323">
            <v>0</v>
          </cell>
        </row>
        <row r="3324">
          <cell r="A3324" t="str">
            <v>None</v>
          </cell>
          <cell r="B3324">
            <v>0</v>
          </cell>
          <cell r="C3324">
            <v>0</v>
          </cell>
          <cell r="D3324">
            <v>0</v>
          </cell>
          <cell r="CZ3324">
            <v>4</v>
          </cell>
          <cell r="DG3324">
            <v>0</v>
          </cell>
        </row>
        <row r="3325">
          <cell r="A3325" t="str">
            <v>None</v>
          </cell>
          <cell r="B3325">
            <v>255904</v>
          </cell>
          <cell r="C3325">
            <v>251160.18</v>
          </cell>
          <cell r="D3325">
            <v>251160.18</v>
          </cell>
          <cell r="CZ3325">
            <v>251162.18</v>
          </cell>
          <cell r="DG3325">
            <v>255904</v>
          </cell>
        </row>
        <row r="3326">
          <cell r="A3326" t="str">
            <v>None</v>
          </cell>
          <cell r="B3326">
            <v>0</v>
          </cell>
          <cell r="C3326">
            <v>0</v>
          </cell>
          <cell r="D3326">
            <v>0</v>
          </cell>
          <cell r="CZ3326">
            <v>0</v>
          </cell>
          <cell r="DG3326">
            <v>0</v>
          </cell>
        </row>
        <row r="3327">
          <cell r="A3327" t="str">
            <v>None</v>
          </cell>
          <cell r="B3327">
            <v>25113</v>
          </cell>
          <cell r="C3327">
            <v>25117.51</v>
          </cell>
          <cell r="D3327">
            <v>25117.51</v>
          </cell>
          <cell r="CZ3327">
            <v>25115.51</v>
          </cell>
          <cell r="DG3327">
            <v>25113</v>
          </cell>
        </row>
        <row r="3328">
          <cell r="A3328" t="str">
            <v>None</v>
          </cell>
          <cell r="B3328">
            <v>0</v>
          </cell>
          <cell r="C3328">
            <v>20080.97</v>
          </cell>
          <cell r="D3328">
            <v>20080.97</v>
          </cell>
          <cell r="CZ3328">
            <v>20080.97</v>
          </cell>
          <cell r="DG3328">
            <v>0</v>
          </cell>
        </row>
        <row r="3329">
          <cell r="A3329" t="str">
            <v>None</v>
          </cell>
          <cell r="B3329">
            <v>0</v>
          </cell>
          <cell r="C3329">
            <v>83096.59</v>
          </cell>
          <cell r="D3329">
            <v>83096.59</v>
          </cell>
          <cell r="CZ3329">
            <v>83096.59</v>
          </cell>
          <cell r="DG3329">
            <v>0</v>
          </cell>
        </row>
        <row r="3330">
          <cell r="A3330" t="str">
            <v>None</v>
          </cell>
          <cell r="B3330">
            <v>29459</v>
          </cell>
          <cell r="C3330">
            <v>29459</v>
          </cell>
          <cell r="D3330">
            <v>29459</v>
          </cell>
          <cell r="CZ3330">
            <v>29459</v>
          </cell>
          <cell r="DG3330">
            <v>29459</v>
          </cell>
        </row>
        <row r="3331">
          <cell r="A3331" t="str">
            <v>None</v>
          </cell>
          <cell r="B3331">
            <v>75534</v>
          </cell>
          <cell r="C3331">
            <v>49288.160000000003</v>
          </cell>
          <cell r="D3331">
            <v>49288.160000000003</v>
          </cell>
          <cell r="CZ3331">
            <v>49290.16</v>
          </cell>
          <cell r="DG3331">
            <v>75534</v>
          </cell>
        </row>
        <row r="3332">
          <cell r="A3332" t="str">
            <v>None</v>
          </cell>
          <cell r="B3332">
            <v>240600</v>
          </cell>
          <cell r="C3332">
            <v>208945.28</v>
          </cell>
          <cell r="D3332">
            <v>208945.28</v>
          </cell>
          <cell r="CZ3332">
            <v>208944.28</v>
          </cell>
          <cell r="DG3332">
            <v>240600</v>
          </cell>
        </row>
        <row r="3333">
          <cell r="A3333" t="str">
            <v>None</v>
          </cell>
          <cell r="B3333">
            <v>229125</v>
          </cell>
          <cell r="C3333">
            <v>200248.68</v>
          </cell>
          <cell r="D3333">
            <v>200248.68</v>
          </cell>
          <cell r="CZ3333">
            <v>200249.68</v>
          </cell>
          <cell r="DG3333">
            <v>229125</v>
          </cell>
        </row>
        <row r="3334">
          <cell r="A3334" t="str">
            <v>None</v>
          </cell>
          <cell r="B3334">
            <v>37665.78</v>
          </cell>
          <cell r="C3334">
            <v>37665.78</v>
          </cell>
          <cell r="D3334">
            <v>37665.78</v>
          </cell>
          <cell r="CZ3334">
            <v>37665.78</v>
          </cell>
          <cell r="DG3334">
            <v>37665.78</v>
          </cell>
        </row>
        <row r="3335">
          <cell r="A3335" t="str">
            <v>None</v>
          </cell>
          <cell r="B3335">
            <v>0</v>
          </cell>
          <cell r="C3335">
            <v>749414.18</v>
          </cell>
          <cell r="D3335">
            <v>749414.18</v>
          </cell>
          <cell r="CZ3335">
            <v>749422.18</v>
          </cell>
          <cell r="DG3335">
            <v>0</v>
          </cell>
        </row>
        <row r="3336">
          <cell r="A3336" t="str">
            <v>None</v>
          </cell>
          <cell r="B3336">
            <v>0</v>
          </cell>
          <cell r="C3336">
            <v>192.62</v>
          </cell>
          <cell r="D3336">
            <v>192.62</v>
          </cell>
          <cell r="CZ3336">
            <v>191.62</v>
          </cell>
          <cell r="DG3336">
            <v>0</v>
          </cell>
        </row>
        <row r="3337">
          <cell r="A3337" t="str">
            <v>None</v>
          </cell>
          <cell r="B3337">
            <v>111576.66</v>
          </cell>
          <cell r="C3337">
            <v>98670.21</v>
          </cell>
          <cell r="D3337">
            <v>98670.21</v>
          </cell>
          <cell r="CZ3337">
            <v>98670.21</v>
          </cell>
          <cell r="DG3337">
            <v>111576.66</v>
          </cell>
        </row>
        <row r="3338">
          <cell r="A3338" t="str">
            <v>None</v>
          </cell>
          <cell r="B3338">
            <v>0</v>
          </cell>
          <cell r="C3338">
            <v>0</v>
          </cell>
          <cell r="D3338">
            <v>0</v>
          </cell>
          <cell r="CZ3338">
            <v>0</v>
          </cell>
          <cell r="DG3338">
            <v>0</v>
          </cell>
        </row>
        <row r="3339">
          <cell r="A3339" t="str">
            <v>None</v>
          </cell>
          <cell r="B3339">
            <v>0</v>
          </cell>
          <cell r="C3339">
            <v>0</v>
          </cell>
          <cell r="D3339">
            <v>0</v>
          </cell>
          <cell r="CZ3339">
            <v>0</v>
          </cell>
          <cell r="DG3339">
            <v>0</v>
          </cell>
        </row>
        <row r="3340">
          <cell r="A3340" t="str">
            <v>None</v>
          </cell>
          <cell r="B3340">
            <v>0</v>
          </cell>
          <cell r="C3340">
            <v>0</v>
          </cell>
          <cell r="D3340">
            <v>0</v>
          </cell>
          <cell r="CZ3340">
            <v>0</v>
          </cell>
          <cell r="DG3340">
            <v>0</v>
          </cell>
        </row>
        <row r="3341">
          <cell r="A3341" t="str">
            <v>None</v>
          </cell>
          <cell r="B3341">
            <v>0</v>
          </cell>
          <cell r="C3341">
            <v>0</v>
          </cell>
          <cell r="D3341">
            <v>0</v>
          </cell>
          <cell r="CZ3341">
            <v>0</v>
          </cell>
          <cell r="DG3341">
            <v>0</v>
          </cell>
        </row>
        <row r="3342">
          <cell r="A3342" t="str">
            <v>None</v>
          </cell>
          <cell r="B3342">
            <v>0</v>
          </cell>
          <cell r="C3342">
            <v>83767.42</v>
          </cell>
          <cell r="D3342">
            <v>81987.179999999993</v>
          </cell>
          <cell r="CZ3342">
            <v>83316.179999999993</v>
          </cell>
          <cell r="DG3342">
            <v>0</v>
          </cell>
        </row>
        <row r="3343">
          <cell r="A3343" t="str">
            <v>None</v>
          </cell>
          <cell r="B3343">
            <v>0</v>
          </cell>
          <cell r="C3343">
            <v>1256.27</v>
          </cell>
          <cell r="D3343">
            <v>1224.8499999999999</v>
          </cell>
          <cell r="CZ3343">
            <v>1242.8499999999999</v>
          </cell>
          <cell r="DG3343">
            <v>0</v>
          </cell>
        </row>
        <row r="3344">
          <cell r="A3344" t="str">
            <v>NIGUP</v>
          </cell>
          <cell r="B3344">
            <v>97200000</v>
          </cell>
          <cell r="C3344">
            <v>119763779.65000001</v>
          </cell>
          <cell r="D3344">
            <v>122919969.40000001</v>
          </cell>
          <cell r="CZ3344">
            <v>140336643.40000001</v>
          </cell>
          <cell r="DG3344">
            <v>97200000</v>
          </cell>
        </row>
        <row r="3345">
          <cell r="A3345" t="str">
            <v>None</v>
          </cell>
          <cell r="B3345">
            <v>0</v>
          </cell>
          <cell r="C3345">
            <v>0</v>
          </cell>
          <cell r="D3345">
            <v>0</v>
          </cell>
          <cell r="CZ3345">
            <v>0</v>
          </cell>
          <cell r="DG3345">
            <v>0</v>
          </cell>
        </row>
        <row r="3346">
          <cell r="A3346" t="str">
            <v>NIGUP</v>
          </cell>
          <cell r="B3346">
            <v>229352450</v>
          </cell>
          <cell r="C3346">
            <v>104238245.03</v>
          </cell>
          <cell r="D3346">
            <v>98155580.739999995</v>
          </cell>
          <cell r="CZ3346">
            <v>341685765.30000001</v>
          </cell>
          <cell r="DG3346">
            <v>229352450</v>
          </cell>
        </row>
        <row r="3347">
          <cell r="A3347" t="str">
            <v>None</v>
          </cell>
          <cell r="B3347">
            <v>0</v>
          </cell>
          <cell r="C3347">
            <v>0</v>
          </cell>
          <cell r="D3347">
            <v>0</v>
          </cell>
          <cell r="CZ3347">
            <v>0</v>
          </cell>
          <cell r="DG3347">
            <v>0</v>
          </cell>
        </row>
        <row r="3348">
          <cell r="A3348" t="str">
            <v>None</v>
          </cell>
          <cell r="B3348">
            <v>561896</v>
          </cell>
          <cell r="C3348">
            <v>430063.06</v>
          </cell>
          <cell r="D3348">
            <v>430063.06</v>
          </cell>
          <cell r="CZ3348">
            <v>430065.06</v>
          </cell>
          <cell r="DG3348">
            <v>561896</v>
          </cell>
        </row>
        <row r="3349">
          <cell r="A3349" t="str">
            <v>None</v>
          </cell>
          <cell r="B3349">
            <v>0</v>
          </cell>
          <cell r="C3349">
            <v>21415.7</v>
          </cell>
          <cell r="D3349">
            <v>21415.7</v>
          </cell>
          <cell r="CZ3349">
            <v>21414.7</v>
          </cell>
          <cell r="DG3349">
            <v>0</v>
          </cell>
        </row>
        <row r="3350">
          <cell r="A3350" t="str">
            <v>None</v>
          </cell>
          <cell r="B3350">
            <v>0</v>
          </cell>
          <cell r="C3350">
            <v>0</v>
          </cell>
          <cell r="D3350">
            <v>0</v>
          </cell>
          <cell r="CZ3350">
            <v>0</v>
          </cell>
          <cell r="DG3350">
            <v>0</v>
          </cell>
        </row>
        <row r="3351">
          <cell r="A3351" t="str">
            <v>None</v>
          </cell>
          <cell r="B3351">
            <v>0</v>
          </cell>
          <cell r="C3351">
            <v>0</v>
          </cell>
          <cell r="D3351">
            <v>0</v>
          </cell>
          <cell r="CZ3351">
            <v>0</v>
          </cell>
          <cell r="DG3351">
            <v>0</v>
          </cell>
        </row>
        <row r="3352">
          <cell r="A3352" t="str">
            <v>None</v>
          </cell>
          <cell r="B3352">
            <v>0</v>
          </cell>
          <cell r="C3352">
            <v>0</v>
          </cell>
          <cell r="D3352">
            <v>0</v>
          </cell>
          <cell r="CZ3352">
            <v>0</v>
          </cell>
          <cell r="DG3352">
            <v>0</v>
          </cell>
        </row>
        <row r="3353">
          <cell r="A3353" t="str">
            <v>None</v>
          </cell>
          <cell r="B3353">
            <v>0</v>
          </cell>
          <cell r="C3353">
            <v>0</v>
          </cell>
          <cell r="D3353">
            <v>0</v>
          </cell>
          <cell r="CZ3353">
            <v>0</v>
          </cell>
          <cell r="DG3353">
            <v>0</v>
          </cell>
        </row>
        <row r="3354">
          <cell r="A3354" t="str">
            <v>NIGUP</v>
          </cell>
          <cell r="B3354">
            <v>137612056</v>
          </cell>
          <cell r="C3354">
            <v>16613065.609999999</v>
          </cell>
          <cell r="D3354">
            <v>33765461.299999997</v>
          </cell>
          <cell r="CZ3354">
            <v>150414512.19999999</v>
          </cell>
          <cell r="DG3354">
            <v>137612056</v>
          </cell>
        </row>
        <row r="3355">
          <cell r="A3355" t="str">
            <v>None</v>
          </cell>
          <cell r="B3355">
            <v>0</v>
          </cell>
          <cell r="C3355">
            <v>0</v>
          </cell>
          <cell r="D3355">
            <v>0.6</v>
          </cell>
          <cell r="CZ3355">
            <v>-22</v>
          </cell>
          <cell r="DG3355">
            <v>0</v>
          </cell>
        </row>
        <row r="3356">
          <cell r="A3356" t="str">
            <v>None</v>
          </cell>
          <cell r="B3356">
            <v>0</v>
          </cell>
          <cell r="C3356">
            <v>0</v>
          </cell>
          <cell r="D3356">
            <v>0</v>
          </cell>
          <cell r="CZ3356">
            <v>0</v>
          </cell>
          <cell r="DG3356">
            <v>0</v>
          </cell>
        </row>
        <row r="3357">
          <cell r="A3357" t="str">
            <v>None</v>
          </cell>
          <cell r="B3357">
            <v>0</v>
          </cell>
          <cell r="C3357">
            <v>0</v>
          </cell>
          <cell r="D3357">
            <v>0</v>
          </cell>
          <cell r="CZ3357">
            <v>0</v>
          </cell>
          <cell r="DG3357">
            <v>0</v>
          </cell>
        </row>
        <row r="3358">
          <cell r="A3358" t="str">
            <v>None</v>
          </cell>
          <cell r="B3358">
            <v>0</v>
          </cell>
          <cell r="C3358">
            <v>0</v>
          </cell>
          <cell r="D3358">
            <v>0</v>
          </cell>
          <cell r="CZ3358">
            <v>0</v>
          </cell>
          <cell r="DG3358">
            <v>0</v>
          </cell>
        </row>
        <row r="3359">
          <cell r="A3359" t="str">
            <v>None</v>
          </cell>
          <cell r="B3359">
            <v>0</v>
          </cell>
          <cell r="C3359">
            <v>0</v>
          </cell>
          <cell r="D3359">
            <v>0</v>
          </cell>
          <cell r="CZ3359">
            <v>0</v>
          </cell>
          <cell r="DG3359">
            <v>0</v>
          </cell>
        </row>
        <row r="3360">
          <cell r="A3360" t="str">
            <v>FREEHOLD</v>
          </cell>
          <cell r="B3360">
            <v>165000000</v>
          </cell>
          <cell r="C3360">
            <v>186006774.66</v>
          </cell>
          <cell r="D3360">
            <v>192476707.69999999</v>
          </cell>
          <cell r="CZ3360">
            <v>203393265.69999999</v>
          </cell>
          <cell r="DG3360">
            <v>165000000</v>
          </cell>
        </row>
        <row r="3361">
          <cell r="A3361" t="str">
            <v>None</v>
          </cell>
          <cell r="B3361">
            <v>281157</v>
          </cell>
          <cell r="C3361">
            <v>292866.73</v>
          </cell>
          <cell r="D3361">
            <v>292866.73</v>
          </cell>
          <cell r="CZ3361">
            <v>292884.73</v>
          </cell>
          <cell r="DG3361">
            <v>281157</v>
          </cell>
        </row>
        <row r="3362">
          <cell r="A3362" t="str">
            <v>None</v>
          </cell>
          <cell r="B3362">
            <v>0</v>
          </cell>
          <cell r="C3362">
            <v>0</v>
          </cell>
          <cell r="D3362">
            <v>0</v>
          </cell>
          <cell r="CZ3362">
            <v>0</v>
          </cell>
          <cell r="DG3362">
            <v>0</v>
          </cell>
        </row>
        <row r="3363">
          <cell r="A3363" t="str">
            <v>NIGUP</v>
          </cell>
          <cell r="B3363">
            <v>0</v>
          </cell>
          <cell r="C3363">
            <v>6253208.4199999999</v>
          </cell>
          <cell r="D3363">
            <v>6244768.9399999995</v>
          </cell>
          <cell r="CZ3363">
            <v>7186666.2199999997</v>
          </cell>
          <cell r="DG3363">
            <v>0</v>
          </cell>
        </row>
        <row r="3364">
          <cell r="A3364" t="str">
            <v>None</v>
          </cell>
          <cell r="B3364">
            <v>22672510</v>
          </cell>
          <cell r="C3364">
            <v>23863652.619999997</v>
          </cell>
          <cell r="D3364">
            <v>23712669.219999999</v>
          </cell>
          <cell r="CZ3364">
            <v>23863712.219999999</v>
          </cell>
          <cell r="DG3364">
            <v>22672510</v>
          </cell>
        </row>
        <row r="3365">
          <cell r="A3365" t="str">
            <v>None</v>
          </cell>
          <cell r="B3365">
            <v>1437675</v>
          </cell>
          <cell r="C3365">
            <v>1419723.1</v>
          </cell>
          <cell r="D3365">
            <v>1419723.1</v>
          </cell>
          <cell r="CZ3365">
            <v>1419719.1</v>
          </cell>
          <cell r="DG3365">
            <v>1437675</v>
          </cell>
        </row>
        <row r="3366">
          <cell r="A3366" t="str">
            <v>None</v>
          </cell>
          <cell r="B3366">
            <v>0</v>
          </cell>
          <cell r="C3366">
            <v>0</v>
          </cell>
          <cell r="D3366">
            <v>0</v>
          </cell>
          <cell r="CZ3366">
            <v>0</v>
          </cell>
          <cell r="DG3366">
            <v>0</v>
          </cell>
        </row>
        <row r="3367">
          <cell r="A3367" t="str">
            <v>NIGUP</v>
          </cell>
          <cell r="B3367">
            <v>42581952</v>
          </cell>
          <cell r="C3367">
            <v>30554184.860000003</v>
          </cell>
          <cell r="D3367">
            <v>29191060.510000002</v>
          </cell>
          <cell r="CZ3367">
            <v>38169209.509999998</v>
          </cell>
          <cell r="DG3367">
            <v>42581952</v>
          </cell>
        </row>
        <row r="3368">
          <cell r="A3368" t="str">
            <v>None</v>
          </cell>
          <cell r="B3368">
            <v>0</v>
          </cell>
          <cell r="C3368">
            <v>0</v>
          </cell>
          <cell r="D3368">
            <v>0</v>
          </cell>
          <cell r="CZ3368">
            <v>0</v>
          </cell>
          <cell r="DG3368">
            <v>0</v>
          </cell>
        </row>
        <row r="3369">
          <cell r="A3369" t="str">
            <v>None</v>
          </cell>
          <cell r="B3369">
            <v>0</v>
          </cell>
          <cell r="C3369">
            <v>0</v>
          </cell>
          <cell r="D3369">
            <v>0</v>
          </cell>
          <cell r="CZ3369">
            <v>0</v>
          </cell>
          <cell r="DG3369">
            <v>0</v>
          </cell>
        </row>
        <row r="3370">
          <cell r="A3370" t="str">
            <v>None</v>
          </cell>
          <cell r="B3370">
            <v>0</v>
          </cell>
          <cell r="C3370">
            <v>0</v>
          </cell>
          <cell r="D3370">
            <v>0</v>
          </cell>
          <cell r="CZ3370">
            <v>0</v>
          </cell>
          <cell r="DG3370">
            <v>0</v>
          </cell>
        </row>
        <row r="3371">
          <cell r="A3371" t="str">
            <v>None</v>
          </cell>
          <cell r="B3371">
            <v>0</v>
          </cell>
          <cell r="C3371">
            <v>0</v>
          </cell>
          <cell r="D3371">
            <v>0</v>
          </cell>
          <cell r="CZ3371">
            <v>0</v>
          </cell>
          <cell r="DG3371">
            <v>0</v>
          </cell>
        </row>
        <row r="3372">
          <cell r="A3372" t="str">
            <v>None</v>
          </cell>
          <cell r="B3372">
            <v>495000</v>
          </cell>
          <cell r="C3372">
            <v>422895.18</v>
          </cell>
          <cell r="D3372">
            <v>399483.19</v>
          </cell>
          <cell r="CZ3372">
            <v>420098.19</v>
          </cell>
          <cell r="DG3372">
            <v>495000</v>
          </cell>
        </row>
        <row r="3373">
          <cell r="A3373" t="str">
            <v>None</v>
          </cell>
          <cell r="B3373">
            <v>758277</v>
          </cell>
          <cell r="C3373">
            <v>755634.19</v>
          </cell>
          <cell r="D3373">
            <v>755634.19</v>
          </cell>
          <cell r="CZ3373">
            <v>755628.19</v>
          </cell>
          <cell r="DG3373">
            <v>758277</v>
          </cell>
        </row>
        <row r="3374">
          <cell r="A3374" t="str">
            <v>None</v>
          </cell>
          <cell r="B3374">
            <v>642150</v>
          </cell>
          <cell r="C3374">
            <v>472212.89</v>
          </cell>
          <cell r="D3374">
            <v>472212.89</v>
          </cell>
          <cell r="CZ3374">
            <v>472203.89</v>
          </cell>
          <cell r="DG3374">
            <v>642150</v>
          </cell>
        </row>
        <row r="3375">
          <cell r="A3375" t="str">
            <v>None</v>
          </cell>
          <cell r="B3375">
            <v>0</v>
          </cell>
          <cell r="C3375">
            <v>59836.63</v>
          </cell>
          <cell r="D3375">
            <v>59836.63</v>
          </cell>
          <cell r="CZ3375">
            <v>59837.63</v>
          </cell>
          <cell r="DG3375">
            <v>0</v>
          </cell>
        </row>
        <row r="3376">
          <cell r="A3376" t="str">
            <v>None</v>
          </cell>
          <cell r="B3376">
            <v>0</v>
          </cell>
          <cell r="C3376">
            <v>154770.79</v>
          </cell>
          <cell r="D3376">
            <v>154770.79</v>
          </cell>
          <cell r="CZ3376">
            <v>154767.79</v>
          </cell>
          <cell r="DG3376">
            <v>0</v>
          </cell>
        </row>
        <row r="3377">
          <cell r="A3377" t="str">
            <v>None</v>
          </cell>
          <cell r="B3377">
            <v>45985</v>
          </cell>
          <cell r="C3377">
            <v>9525.3700000000008</v>
          </cell>
          <cell r="D3377">
            <v>19654.620000000003</v>
          </cell>
          <cell r="CZ3377">
            <v>36202.68</v>
          </cell>
          <cell r="DG3377">
            <v>45985</v>
          </cell>
        </row>
        <row r="3378">
          <cell r="A3378" t="str">
            <v>None</v>
          </cell>
          <cell r="B3378">
            <v>56932</v>
          </cell>
          <cell r="C3378">
            <v>37282.639999999999</v>
          </cell>
          <cell r="D3378">
            <v>37048.9</v>
          </cell>
          <cell r="CZ3378">
            <v>37289.9</v>
          </cell>
          <cell r="DG3378">
            <v>56932</v>
          </cell>
        </row>
        <row r="3379">
          <cell r="A3379" t="str">
            <v>None</v>
          </cell>
          <cell r="B3379">
            <v>264658</v>
          </cell>
          <cell r="C3379">
            <v>255756.62</v>
          </cell>
          <cell r="D3379">
            <v>255756.62</v>
          </cell>
          <cell r="CZ3379">
            <v>255761.62</v>
          </cell>
          <cell r="DG3379">
            <v>264658</v>
          </cell>
        </row>
        <row r="3380">
          <cell r="A3380" t="str">
            <v>None</v>
          </cell>
          <cell r="B3380">
            <v>352721</v>
          </cell>
          <cell r="C3380">
            <v>182936.68</v>
          </cell>
          <cell r="D3380">
            <v>182936.68</v>
          </cell>
          <cell r="CZ3380">
            <v>182922.68</v>
          </cell>
          <cell r="DG3380">
            <v>352721</v>
          </cell>
        </row>
        <row r="3381">
          <cell r="A3381" t="str">
            <v>None</v>
          </cell>
          <cell r="B3381">
            <v>166000</v>
          </cell>
          <cell r="C3381">
            <v>115723.71</v>
          </cell>
          <cell r="D3381">
            <v>100601.21</v>
          </cell>
          <cell r="CZ3381">
            <v>115131.21</v>
          </cell>
          <cell r="DG3381">
            <v>166000</v>
          </cell>
        </row>
        <row r="3382">
          <cell r="A3382" t="str">
            <v>None</v>
          </cell>
          <cell r="B3382">
            <v>57000</v>
          </cell>
          <cell r="C3382">
            <v>0</v>
          </cell>
          <cell r="D3382">
            <v>0</v>
          </cell>
          <cell r="CZ3382">
            <v>55000</v>
          </cell>
          <cell r="DG3382">
            <v>57000</v>
          </cell>
        </row>
        <row r="3383">
          <cell r="A3383" t="str">
            <v>None</v>
          </cell>
          <cell r="B3383">
            <v>256149</v>
          </cell>
          <cell r="C3383">
            <v>175072.8</v>
          </cell>
          <cell r="D3383">
            <v>175072.8</v>
          </cell>
          <cell r="CZ3383">
            <v>175075.8</v>
          </cell>
          <cell r="DG3383">
            <v>256149</v>
          </cell>
        </row>
        <row r="3384">
          <cell r="A3384" t="str">
            <v>None</v>
          </cell>
          <cell r="B3384">
            <v>234225</v>
          </cell>
          <cell r="C3384">
            <v>61486.53</v>
          </cell>
          <cell r="D3384">
            <v>61486.53</v>
          </cell>
          <cell r="CZ3384">
            <v>61484.53</v>
          </cell>
          <cell r="DG3384">
            <v>234225</v>
          </cell>
        </row>
        <row r="3385">
          <cell r="A3385" t="str">
            <v>None</v>
          </cell>
          <cell r="B3385">
            <v>0</v>
          </cell>
          <cell r="C3385">
            <v>0</v>
          </cell>
          <cell r="D3385">
            <v>0</v>
          </cell>
          <cell r="CZ3385">
            <v>0</v>
          </cell>
          <cell r="DG3385">
            <v>0</v>
          </cell>
        </row>
        <row r="3386">
          <cell r="A3386" t="str">
            <v>None</v>
          </cell>
          <cell r="B3386">
            <v>0</v>
          </cell>
          <cell r="C3386">
            <v>0</v>
          </cell>
          <cell r="D3386">
            <v>0</v>
          </cell>
          <cell r="CZ3386">
            <v>0</v>
          </cell>
          <cell r="DG3386">
            <v>0</v>
          </cell>
        </row>
        <row r="3387">
          <cell r="A3387" t="str">
            <v>None</v>
          </cell>
          <cell r="B3387">
            <v>0</v>
          </cell>
          <cell r="C3387">
            <v>0</v>
          </cell>
          <cell r="D3387">
            <v>0</v>
          </cell>
          <cell r="CZ3387">
            <v>0</v>
          </cell>
          <cell r="DG3387">
            <v>0</v>
          </cell>
        </row>
        <row r="3388">
          <cell r="A3388" t="str">
            <v>None</v>
          </cell>
          <cell r="B3388">
            <v>0</v>
          </cell>
          <cell r="C3388">
            <v>0</v>
          </cell>
          <cell r="D3388">
            <v>0</v>
          </cell>
          <cell r="CZ3388">
            <v>0</v>
          </cell>
          <cell r="DG3388">
            <v>0</v>
          </cell>
        </row>
        <row r="3389">
          <cell r="A3389" t="str">
            <v>NIGUP</v>
          </cell>
          <cell r="B3389">
            <v>0</v>
          </cell>
          <cell r="C3389">
            <v>0</v>
          </cell>
          <cell r="D3389">
            <v>0</v>
          </cell>
          <cell r="CZ3389">
            <v>0</v>
          </cell>
          <cell r="DG3389">
            <v>0</v>
          </cell>
        </row>
        <row r="3390">
          <cell r="A3390" t="str">
            <v>NIGUP</v>
          </cell>
          <cell r="B3390">
            <v>536954</v>
          </cell>
          <cell r="C3390">
            <v>614921.94000000006</v>
          </cell>
          <cell r="D3390">
            <v>599647.81000000006</v>
          </cell>
          <cell r="CZ3390">
            <v>611060.81000000006</v>
          </cell>
          <cell r="DG3390">
            <v>536954</v>
          </cell>
        </row>
        <row r="3391">
          <cell r="A3391" t="str">
            <v>None</v>
          </cell>
          <cell r="B3391">
            <v>0</v>
          </cell>
          <cell r="C3391">
            <v>0</v>
          </cell>
          <cell r="D3391">
            <v>0</v>
          </cell>
          <cell r="CZ3391">
            <v>0</v>
          </cell>
          <cell r="DG3391">
            <v>0</v>
          </cell>
        </row>
        <row r="3392">
          <cell r="A3392" t="str">
            <v>None</v>
          </cell>
          <cell r="B3392">
            <v>0</v>
          </cell>
          <cell r="C3392">
            <v>0</v>
          </cell>
          <cell r="D3392">
            <v>0</v>
          </cell>
          <cell r="CZ3392">
            <v>0</v>
          </cell>
          <cell r="DG3392">
            <v>0</v>
          </cell>
        </row>
        <row r="3393">
          <cell r="A3393" t="str">
            <v>None</v>
          </cell>
          <cell r="B3393">
            <v>0</v>
          </cell>
          <cell r="C3393">
            <v>0</v>
          </cell>
          <cell r="D3393">
            <v>0</v>
          </cell>
          <cell r="CZ3393">
            <v>0</v>
          </cell>
          <cell r="DG3393">
            <v>0</v>
          </cell>
        </row>
        <row r="3394">
          <cell r="A3394" t="str">
            <v>None</v>
          </cell>
          <cell r="B3394">
            <v>0</v>
          </cell>
          <cell r="C3394">
            <v>0</v>
          </cell>
          <cell r="D3394">
            <v>0</v>
          </cell>
          <cell r="CZ3394">
            <v>0</v>
          </cell>
          <cell r="DG3394">
            <v>0</v>
          </cell>
        </row>
        <row r="3395">
          <cell r="A3395" t="str">
            <v>None</v>
          </cell>
          <cell r="B3395">
            <v>0</v>
          </cell>
          <cell r="C3395">
            <v>0</v>
          </cell>
          <cell r="D3395">
            <v>0</v>
          </cell>
          <cell r="CZ3395">
            <v>0</v>
          </cell>
          <cell r="DG3395">
            <v>0</v>
          </cell>
        </row>
        <row r="3396">
          <cell r="A3396" t="str">
            <v>None</v>
          </cell>
          <cell r="B3396">
            <v>0</v>
          </cell>
          <cell r="C3396">
            <v>0</v>
          </cell>
          <cell r="D3396">
            <v>0</v>
          </cell>
          <cell r="CZ3396">
            <v>0</v>
          </cell>
          <cell r="DG3396">
            <v>0</v>
          </cell>
        </row>
        <row r="3397">
          <cell r="A3397" t="str">
            <v>None</v>
          </cell>
          <cell r="B3397">
            <v>1920000</v>
          </cell>
          <cell r="C3397">
            <v>1839444.27</v>
          </cell>
          <cell r="D3397">
            <v>1839444.27</v>
          </cell>
          <cell r="CZ3397">
            <v>1839441.27</v>
          </cell>
          <cell r="DG3397">
            <v>1920000</v>
          </cell>
        </row>
        <row r="3398">
          <cell r="A3398" t="str">
            <v>None</v>
          </cell>
          <cell r="B3398">
            <v>0</v>
          </cell>
          <cell r="C3398">
            <v>0</v>
          </cell>
          <cell r="D3398">
            <v>0</v>
          </cell>
          <cell r="CZ3398">
            <v>0</v>
          </cell>
          <cell r="DG3398">
            <v>0</v>
          </cell>
        </row>
        <row r="3399">
          <cell r="A3399" t="str">
            <v>None</v>
          </cell>
          <cell r="B3399">
            <v>0</v>
          </cell>
          <cell r="C3399">
            <v>0</v>
          </cell>
          <cell r="D3399">
            <v>0</v>
          </cell>
          <cell r="CZ3399">
            <v>0</v>
          </cell>
          <cell r="DG3399">
            <v>0</v>
          </cell>
        </row>
        <row r="3400">
          <cell r="A3400" t="str">
            <v>None</v>
          </cell>
          <cell r="B3400">
            <v>0</v>
          </cell>
          <cell r="C3400">
            <v>0</v>
          </cell>
          <cell r="D3400">
            <v>0</v>
          </cell>
          <cell r="CZ3400">
            <v>0</v>
          </cell>
          <cell r="DG3400">
            <v>0</v>
          </cell>
        </row>
        <row r="3401">
          <cell r="A3401" t="str">
            <v>None</v>
          </cell>
          <cell r="B3401">
            <v>0</v>
          </cell>
          <cell r="C3401">
            <v>0</v>
          </cell>
          <cell r="D3401">
            <v>0</v>
          </cell>
          <cell r="CZ3401">
            <v>0</v>
          </cell>
          <cell r="DG3401">
            <v>0</v>
          </cell>
        </row>
        <row r="3402">
          <cell r="A3402" t="str">
            <v>None</v>
          </cell>
          <cell r="B3402">
            <v>0</v>
          </cell>
          <cell r="C3402">
            <v>0</v>
          </cell>
          <cell r="D3402">
            <v>0</v>
          </cell>
          <cell r="CZ3402">
            <v>0</v>
          </cell>
          <cell r="DG3402">
            <v>0</v>
          </cell>
        </row>
        <row r="3403">
          <cell r="A3403" t="str">
            <v>None</v>
          </cell>
          <cell r="B3403">
            <v>0</v>
          </cell>
          <cell r="C3403">
            <v>0</v>
          </cell>
          <cell r="D3403">
            <v>0</v>
          </cell>
          <cell r="CZ3403">
            <v>0</v>
          </cell>
          <cell r="DG3403">
            <v>0</v>
          </cell>
        </row>
        <row r="3404">
          <cell r="A3404" t="str">
            <v>None</v>
          </cell>
          <cell r="B3404">
            <v>0</v>
          </cell>
          <cell r="C3404">
            <v>0</v>
          </cell>
          <cell r="D3404">
            <v>0</v>
          </cell>
          <cell r="CZ3404">
            <v>0</v>
          </cell>
          <cell r="DG3404">
            <v>0</v>
          </cell>
        </row>
        <row r="3405">
          <cell r="A3405" t="str">
            <v>None</v>
          </cell>
          <cell r="B3405">
            <v>0</v>
          </cell>
          <cell r="C3405">
            <v>0</v>
          </cell>
          <cell r="D3405">
            <v>0</v>
          </cell>
          <cell r="CZ3405">
            <v>0</v>
          </cell>
          <cell r="DG3405">
            <v>0</v>
          </cell>
        </row>
        <row r="3406">
          <cell r="A3406" t="str">
            <v>None</v>
          </cell>
          <cell r="B3406">
            <v>0</v>
          </cell>
          <cell r="C3406">
            <v>0</v>
          </cell>
          <cell r="D3406">
            <v>0</v>
          </cell>
          <cell r="CZ3406">
            <v>0</v>
          </cell>
          <cell r="DG3406">
            <v>0</v>
          </cell>
        </row>
        <row r="3407">
          <cell r="A3407" t="str">
            <v>None</v>
          </cell>
          <cell r="B3407">
            <v>0</v>
          </cell>
          <cell r="C3407">
            <v>290152.89</v>
          </cell>
          <cell r="D3407">
            <v>290152.89</v>
          </cell>
          <cell r="CZ3407">
            <v>290152.89</v>
          </cell>
          <cell r="DG3407">
            <v>0</v>
          </cell>
        </row>
        <row r="3408">
          <cell r="A3408" t="str">
            <v>None</v>
          </cell>
          <cell r="B3408">
            <v>0</v>
          </cell>
          <cell r="C3408">
            <v>27475.24</v>
          </cell>
          <cell r="D3408">
            <v>27475.24</v>
          </cell>
          <cell r="CZ3408">
            <v>27476.240000000002</v>
          </cell>
          <cell r="DG3408">
            <v>0</v>
          </cell>
        </row>
        <row r="3409">
          <cell r="A3409" t="str">
            <v>None</v>
          </cell>
          <cell r="B3409">
            <v>0</v>
          </cell>
          <cell r="C3409">
            <v>0</v>
          </cell>
          <cell r="D3409">
            <v>0</v>
          </cell>
          <cell r="CZ3409">
            <v>0</v>
          </cell>
          <cell r="DG3409">
            <v>0</v>
          </cell>
        </row>
        <row r="3410">
          <cell r="A3410" t="str">
            <v>None</v>
          </cell>
          <cell r="B3410">
            <v>0</v>
          </cell>
          <cell r="C3410">
            <v>0</v>
          </cell>
          <cell r="D3410">
            <v>0</v>
          </cell>
          <cell r="CZ3410">
            <v>0</v>
          </cell>
          <cell r="DG3410">
            <v>0</v>
          </cell>
        </row>
        <row r="3411">
          <cell r="A3411" t="str">
            <v>None</v>
          </cell>
          <cell r="B3411">
            <v>0</v>
          </cell>
          <cell r="C3411">
            <v>0</v>
          </cell>
          <cell r="D3411">
            <v>0</v>
          </cell>
          <cell r="CZ3411">
            <v>0</v>
          </cell>
          <cell r="DG3411">
            <v>0</v>
          </cell>
        </row>
        <row r="3412">
          <cell r="A3412" t="str">
            <v>None</v>
          </cell>
          <cell r="B3412">
            <v>0</v>
          </cell>
          <cell r="C3412">
            <v>0</v>
          </cell>
          <cell r="D3412">
            <v>0</v>
          </cell>
          <cell r="CZ3412">
            <v>0</v>
          </cell>
          <cell r="DG3412">
            <v>0</v>
          </cell>
        </row>
        <row r="3413">
          <cell r="A3413" t="str">
            <v>None</v>
          </cell>
          <cell r="B3413">
            <v>16675</v>
          </cell>
          <cell r="C3413">
            <v>18407.810000000001</v>
          </cell>
          <cell r="D3413">
            <v>18407.810000000001</v>
          </cell>
          <cell r="CZ3413">
            <v>18407.810000000001</v>
          </cell>
          <cell r="DG3413">
            <v>16675</v>
          </cell>
        </row>
        <row r="3414">
          <cell r="A3414" t="str">
            <v>None</v>
          </cell>
          <cell r="B3414">
            <v>0</v>
          </cell>
          <cell r="C3414">
            <v>67960.98</v>
          </cell>
          <cell r="D3414">
            <v>67960.98</v>
          </cell>
          <cell r="CZ3414">
            <v>67981.98</v>
          </cell>
          <cell r="DG3414">
            <v>0</v>
          </cell>
        </row>
        <row r="3415">
          <cell r="A3415" t="str">
            <v>None</v>
          </cell>
          <cell r="B3415">
            <v>0</v>
          </cell>
          <cell r="C3415">
            <v>892.5</v>
          </cell>
          <cell r="D3415">
            <v>892.5</v>
          </cell>
          <cell r="CZ3415">
            <v>892.5</v>
          </cell>
          <cell r="DG3415">
            <v>0</v>
          </cell>
        </row>
        <row r="3416">
          <cell r="A3416" t="str">
            <v>None</v>
          </cell>
          <cell r="B3416">
            <v>200000</v>
          </cell>
          <cell r="C3416">
            <v>0</v>
          </cell>
          <cell r="D3416">
            <v>0</v>
          </cell>
          <cell r="CZ3416">
            <v>0</v>
          </cell>
          <cell r="DG3416">
            <v>200000</v>
          </cell>
        </row>
        <row r="3417">
          <cell r="A3417" t="str">
            <v>None</v>
          </cell>
          <cell r="B3417">
            <v>0</v>
          </cell>
          <cell r="C3417">
            <v>0</v>
          </cell>
          <cell r="D3417">
            <v>0</v>
          </cell>
          <cell r="CZ3417">
            <v>0</v>
          </cell>
          <cell r="DG3417">
            <v>0</v>
          </cell>
        </row>
        <row r="3418">
          <cell r="A3418" t="str">
            <v>None</v>
          </cell>
          <cell r="B3418">
            <v>213900</v>
          </cell>
          <cell r="C3418">
            <v>204968.29</v>
          </cell>
          <cell r="D3418">
            <v>204968.29</v>
          </cell>
          <cell r="CZ3418">
            <v>204966.29</v>
          </cell>
          <cell r="DG3418">
            <v>213900</v>
          </cell>
        </row>
        <row r="3419">
          <cell r="A3419" t="str">
            <v>None</v>
          </cell>
          <cell r="B3419">
            <v>0</v>
          </cell>
          <cell r="C3419">
            <v>0</v>
          </cell>
          <cell r="D3419">
            <v>0.6</v>
          </cell>
          <cell r="CZ3419">
            <v>3</v>
          </cell>
          <cell r="DG3419">
            <v>0</v>
          </cell>
        </row>
        <row r="3420">
          <cell r="A3420" t="str">
            <v>None</v>
          </cell>
          <cell r="B3420">
            <v>1745900</v>
          </cell>
          <cell r="C3420">
            <v>1098625.79</v>
          </cell>
          <cell r="D3420">
            <v>1144685.8400000001</v>
          </cell>
          <cell r="CZ3420">
            <v>1710618.31</v>
          </cell>
          <cell r="DG3420">
            <v>1745900</v>
          </cell>
        </row>
        <row r="3421">
          <cell r="A3421" t="str">
            <v>None</v>
          </cell>
          <cell r="B3421">
            <v>0</v>
          </cell>
          <cell r="C3421">
            <v>0</v>
          </cell>
          <cell r="D3421">
            <v>85.8</v>
          </cell>
          <cell r="CZ3421">
            <v>642.20000000000005</v>
          </cell>
          <cell r="DG3421">
            <v>0</v>
          </cell>
        </row>
        <row r="3422">
          <cell r="A3422" t="str">
            <v>None</v>
          </cell>
          <cell r="B3422">
            <v>70540</v>
          </cell>
          <cell r="C3422">
            <v>72194.789999999994</v>
          </cell>
          <cell r="D3422">
            <v>70401.39</v>
          </cell>
          <cell r="CZ3422">
            <v>71752.39</v>
          </cell>
          <cell r="DG3422">
            <v>70540</v>
          </cell>
        </row>
        <row r="3423">
          <cell r="A3423" t="str">
            <v>None</v>
          </cell>
          <cell r="B3423">
            <v>70540</v>
          </cell>
          <cell r="C3423">
            <v>71672.11</v>
          </cell>
          <cell r="D3423">
            <v>69891.67</v>
          </cell>
          <cell r="CZ3423">
            <v>71229.67</v>
          </cell>
          <cell r="DG3423">
            <v>70540</v>
          </cell>
        </row>
        <row r="3424">
          <cell r="A3424" t="str">
            <v>None</v>
          </cell>
          <cell r="B3424">
            <v>0</v>
          </cell>
          <cell r="C3424">
            <v>0</v>
          </cell>
          <cell r="D3424">
            <v>0</v>
          </cell>
          <cell r="CZ3424">
            <v>0</v>
          </cell>
          <cell r="DG3424">
            <v>0</v>
          </cell>
        </row>
        <row r="3425">
          <cell r="A3425" t="str">
            <v>None</v>
          </cell>
          <cell r="B3425">
            <v>0</v>
          </cell>
          <cell r="C3425">
            <v>0</v>
          </cell>
          <cell r="D3425">
            <v>0</v>
          </cell>
          <cell r="CZ3425">
            <v>0</v>
          </cell>
          <cell r="DG3425">
            <v>0</v>
          </cell>
        </row>
        <row r="3426">
          <cell r="A3426" t="str">
            <v>NIGUP</v>
          </cell>
          <cell r="B3426">
            <v>20029520</v>
          </cell>
          <cell r="C3426">
            <v>13452516.530000001</v>
          </cell>
          <cell r="D3426">
            <v>13238430.800000001</v>
          </cell>
          <cell r="CZ3426">
            <v>13646994.800000001</v>
          </cell>
          <cell r="DG3426">
            <v>20029520</v>
          </cell>
        </row>
        <row r="3427">
          <cell r="A3427" t="str">
            <v>None</v>
          </cell>
          <cell r="B3427">
            <v>0</v>
          </cell>
          <cell r="C3427">
            <v>0</v>
          </cell>
          <cell r="D3427">
            <v>0</v>
          </cell>
          <cell r="CZ3427">
            <v>0</v>
          </cell>
          <cell r="DG3427">
            <v>0</v>
          </cell>
        </row>
        <row r="3428">
          <cell r="A3428" t="str">
            <v>None</v>
          </cell>
          <cell r="B3428">
            <v>2279930</v>
          </cell>
          <cell r="C3428">
            <v>2156985.79</v>
          </cell>
          <cell r="D3428">
            <v>2156985.79</v>
          </cell>
          <cell r="CZ3428">
            <v>2156988.79</v>
          </cell>
          <cell r="DG3428">
            <v>2279930</v>
          </cell>
        </row>
        <row r="3429">
          <cell r="A3429" t="str">
            <v>None</v>
          </cell>
          <cell r="B3429">
            <v>0</v>
          </cell>
          <cell r="C3429">
            <v>0</v>
          </cell>
          <cell r="D3429">
            <v>0</v>
          </cell>
          <cell r="CZ3429">
            <v>0</v>
          </cell>
          <cell r="DG3429">
            <v>0</v>
          </cell>
        </row>
        <row r="3430">
          <cell r="A3430" t="str">
            <v>None</v>
          </cell>
          <cell r="B3430">
            <v>0</v>
          </cell>
          <cell r="C3430">
            <v>0</v>
          </cell>
          <cell r="D3430">
            <v>0</v>
          </cell>
          <cell r="CZ3430">
            <v>0</v>
          </cell>
          <cell r="DG3430">
            <v>0</v>
          </cell>
        </row>
        <row r="3431">
          <cell r="A3431" t="str">
            <v>None</v>
          </cell>
          <cell r="B3431">
            <v>6206450</v>
          </cell>
          <cell r="C3431">
            <v>6011723.3300000001</v>
          </cell>
          <cell r="D3431">
            <v>6290595.25</v>
          </cell>
          <cell r="CZ3431">
            <v>6011720.5800000001</v>
          </cell>
          <cell r="DG3431">
            <v>6206450</v>
          </cell>
        </row>
        <row r="3432">
          <cell r="A3432" t="str">
            <v>None</v>
          </cell>
          <cell r="B3432">
            <v>7674276</v>
          </cell>
          <cell r="C3432">
            <v>5827702.0899999999</v>
          </cell>
          <cell r="D3432">
            <v>6260934.9299999997</v>
          </cell>
          <cell r="CZ3432">
            <v>5909494.9699999997</v>
          </cell>
          <cell r="DG3432">
            <v>7674276</v>
          </cell>
        </row>
        <row r="3433">
          <cell r="A3433" t="str">
            <v>None</v>
          </cell>
          <cell r="B3433">
            <v>0</v>
          </cell>
          <cell r="C3433">
            <v>0</v>
          </cell>
          <cell r="D3433">
            <v>0</v>
          </cell>
          <cell r="CZ3433">
            <v>0</v>
          </cell>
          <cell r="DG3433">
            <v>0</v>
          </cell>
        </row>
        <row r="3434">
          <cell r="A3434" t="str">
            <v>None</v>
          </cell>
          <cell r="B3434">
            <v>0</v>
          </cell>
          <cell r="C3434">
            <v>0</v>
          </cell>
          <cell r="D3434">
            <v>0</v>
          </cell>
          <cell r="CZ3434">
            <v>0</v>
          </cell>
          <cell r="DG3434">
            <v>0</v>
          </cell>
        </row>
        <row r="3435">
          <cell r="A3435" t="str">
            <v>NIGUP</v>
          </cell>
          <cell r="B3435">
            <v>1354042</v>
          </cell>
          <cell r="C3435">
            <v>0</v>
          </cell>
          <cell r="D3435">
            <v>0</v>
          </cell>
          <cell r="CZ3435">
            <v>0</v>
          </cell>
          <cell r="DG3435">
            <v>1354042</v>
          </cell>
        </row>
        <row r="3436">
          <cell r="A3436" t="str">
            <v>None</v>
          </cell>
          <cell r="B3436">
            <v>0</v>
          </cell>
          <cell r="C3436">
            <v>0</v>
          </cell>
          <cell r="D3436">
            <v>0</v>
          </cell>
          <cell r="CZ3436">
            <v>0</v>
          </cell>
          <cell r="DG3436">
            <v>0</v>
          </cell>
        </row>
        <row r="3437">
          <cell r="A3437" t="str">
            <v>None</v>
          </cell>
          <cell r="B3437">
            <v>0</v>
          </cell>
          <cell r="C3437">
            <v>0</v>
          </cell>
          <cell r="D3437">
            <v>0</v>
          </cell>
          <cell r="CZ3437">
            <v>0</v>
          </cell>
          <cell r="DG3437">
            <v>0</v>
          </cell>
        </row>
        <row r="3438">
          <cell r="A3438" t="str">
            <v>None</v>
          </cell>
          <cell r="B3438">
            <v>220000</v>
          </cell>
          <cell r="C3438">
            <v>194277.16</v>
          </cell>
          <cell r="D3438">
            <v>194277.12</v>
          </cell>
          <cell r="CZ3438">
            <v>194281.12</v>
          </cell>
          <cell r="DG3438">
            <v>220000</v>
          </cell>
        </row>
        <row r="3439">
          <cell r="A3439" t="str">
            <v>None</v>
          </cell>
          <cell r="B3439">
            <v>0</v>
          </cell>
          <cell r="C3439">
            <v>0</v>
          </cell>
          <cell r="D3439">
            <v>0</v>
          </cell>
          <cell r="CZ3439">
            <v>0</v>
          </cell>
          <cell r="DG3439">
            <v>0</v>
          </cell>
        </row>
        <row r="3440">
          <cell r="A3440" t="str">
            <v>None</v>
          </cell>
          <cell r="B3440">
            <v>0</v>
          </cell>
          <cell r="C3440">
            <v>0</v>
          </cell>
          <cell r="D3440">
            <v>0</v>
          </cell>
          <cell r="CZ3440">
            <v>0</v>
          </cell>
          <cell r="DG3440">
            <v>0</v>
          </cell>
        </row>
        <row r="3441">
          <cell r="A3441" t="str">
            <v>None</v>
          </cell>
          <cell r="B3441">
            <v>0</v>
          </cell>
          <cell r="C3441">
            <v>0</v>
          </cell>
          <cell r="D3441">
            <v>0</v>
          </cell>
          <cell r="CZ3441">
            <v>0</v>
          </cell>
          <cell r="DG3441">
            <v>0</v>
          </cell>
        </row>
        <row r="3442">
          <cell r="A3442" t="str">
            <v>None</v>
          </cell>
          <cell r="B3442">
            <v>0</v>
          </cell>
          <cell r="C3442">
            <v>0</v>
          </cell>
          <cell r="D3442">
            <v>0</v>
          </cell>
          <cell r="CZ3442">
            <v>0</v>
          </cell>
          <cell r="DG3442">
            <v>0</v>
          </cell>
        </row>
        <row r="3443">
          <cell r="A3443" t="str">
            <v>None</v>
          </cell>
          <cell r="B3443">
            <v>0</v>
          </cell>
          <cell r="C3443">
            <v>0</v>
          </cell>
          <cell r="D3443">
            <v>0</v>
          </cell>
          <cell r="CZ3443">
            <v>0</v>
          </cell>
          <cell r="DG3443">
            <v>0</v>
          </cell>
        </row>
        <row r="3444">
          <cell r="A3444" t="str">
            <v>None</v>
          </cell>
          <cell r="B3444">
            <v>0</v>
          </cell>
          <cell r="C3444">
            <v>0</v>
          </cell>
          <cell r="D3444">
            <v>0</v>
          </cell>
          <cell r="CZ3444">
            <v>0</v>
          </cell>
          <cell r="DG3444">
            <v>0</v>
          </cell>
        </row>
        <row r="3445">
          <cell r="A3445" t="str">
            <v>None</v>
          </cell>
          <cell r="B3445">
            <v>0</v>
          </cell>
          <cell r="C3445">
            <v>0</v>
          </cell>
          <cell r="D3445">
            <v>0</v>
          </cell>
          <cell r="CZ3445">
            <v>0</v>
          </cell>
          <cell r="DG3445">
            <v>0</v>
          </cell>
        </row>
        <row r="3446">
          <cell r="A3446" t="str">
            <v>None</v>
          </cell>
          <cell r="B3446">
            <v>0</v>
          </cell>
          <cell r="C3446">
            <v>0</v>
          </cell>
          <cell r="D3446">
            <v>0</v>
          </cell>
          <cell r="CZ3446">
            <v>0</v>
          </cell>
          <cell r="DG3446">
            <v>0</v>
          </cell>
        </row>
        <row r="3447">
          <cell r="A3447" t="str">
            <v>None</v>
          </cell>
          <cell r="B3447">
            <v>0</v>
          </cell>
          <cell r="C3447">
            <v>0</v>
          </cell>
          <cell r="D3447">
            <v>0</v>
          </cell>
          <cell r="CZ3447">
            <v>0</v>
          </cell>
          <cell r="DG3447">
            <v>0</v>
          </cell>
        </row>
        <row r="3448">
          <cell r="A3448" t="str">
            <v>None</v>
          </cell>
          <cell r="B3448">
            <v>0</v>
          </cell>
          <cell r="C3448">
            <v>0</v>
          </cell>
          <cell r="D3448">
            <v>0</v>
          </cell>
          <cell r="CZ3448">
            <v>0</v>
          </cell>
          <cell r="DG3448">
            <v>0</v>
          </cell>
        </row>
        <row r="3449">
          <cell r="A3449" t="str">
            <v>None</v>
          </cell>
          <cell r="B3449">
            <v>0</v>
          </cell>
          <cell r="C3449">
            <v>0</v>
          </cell>
          <cell r="D3449">
            <v>0</v>
          </cell>
          <cell r="CZ3449">
            <v>0</v>
          </cell>
          <cell r="DG3449">
            <v>0</v>
          </cell>
        </row>
        <row r="3450">
          <cell r="A3450" t="str">
            <v>NIGUP</v>
          </cell>
          <cell r="B3450">
            <v>321780</v>
          </cell>
          <cell r="C3450">
            <v>304474.07</v>
          </cell>
          <cell r="D3450">
            <v>295670.13</v>
          </cell>
          <cell r="CZ3450">
            <v>302564.13</v>
          </cell>
          <cell r="DG3450">
            <v>321780</v>
          </cell>
        </row>
        <row r="3451">
          <cell r="A3451" t="str">
            <v>None</v>
          </cell>
          <cell r="B3451">
            <v>261928</v>
          </cell>
          <cell r="C3451">
            <v>127933.29</v>
          </cell>
          <cell r="D3451">
            <v>127933.29</v>
          </cell>
          <cell r="CZ3451">
            <v>127941.29</v>
          </cell>
          <cell r="DG3451">
            <v>261928</v>
          </cell>
        </row>
        <row r="3452">
          <cell r="A3452" t="str">
            <v>None</v>
          </cell>
          <cell r="B3452">
            <v>0</v>
          </cell>
          <cell r="C3452">
            <v>0</v>
          </cell>
          <cell r="D3452">
            <v>0</v>
          </cell>
          <cell r="CZ3452">
            <v>0</v>
          </cell>
          <cell r="DG3452">
            <v>0</v>
          </cell>
        </row>
        <row r="3453">
          <cell r="A3453" t="str">
            <v>None</v>
          </cell>
          <cell r="B3453">
            <v>0</v>
          </cell>
          <cell r="C3453">
            <v>0</v>
          </cell>
          <cell r="D3453">
            <v>0</v>
          </cell>
          <cell r="CZ3453">
            <v>0</v>
          </cell>
          <cell r="DG3453">
            <v>0</v>
          </cell>
        </row>
        <row r="3454">
          <cell r="A3454" t="str">
            <v>None</v>
          </cell>
          <cell r="B3454">
            <v>0</v>
          </cell>
          <cell r="C3454">
            <v>0</v>
          </cell>
          <cell r="D3454">
            <v>0</v>
          </cell>
          <cell r="CZ3454">
            <v>0</v>
          </cell>
          <cell r="DG3454">
            <v>0</v>
          </cell>
        </row>
        <row r="3455">
          <cell r="A3455" t="str">
            <v>None</v>
          </cell>
          <cell r="B3455">
            <v>0</v>
          </cell>
          <cell r="C3455">
            <v>0</v>
          </cell>
          <cell r="D3455">
            <v>0</v>
          </cell>
          <cell r="CZ3455">
            <v>0</v>
          </cell>
          <cell r="DG3455">
            <v>0</v>
          </cell>
        </row>
        <row r="3456">
          <cell r="A3456" t="str">
            <v>None</v>
          </cell>
          <cell r="B3456">
            <v>0</v>
          </cell>
          <cell r="C3456">
            <v>0</v>
          </cell>
          <cell r="D3456">
            <v>0</v>
          </cell>
          <cell r="CZ3456">
            <v>0</v>
          </cell>
          <cell r="DG3456">
            <v>0</v>
          </cell>
        </row>
        <row r="3457">
          <cell r="A3457" t="str">
            <v>None</v>
          </cell>
          <cell r="B3457">
            <v>30000</v>
          </cell>
          <cell r="C3457">
            <v>346257.47</v>
          </cell>
          <cell r="D3457">
            <v>345641.25</v>
          </cell>
          <cell r="CZ3457">
            <v>346260.25</v>
          </cell>
          <cell r="DG3457">
            <v>30000</v>
          </cell>
        </row>
        <row r="3458">
          <cell r="A3458" t="str">
            <v>None</v>
          </cell>
          <cell r="B3458">
            <v>49419</v>
          </cell>
          <cell r="C3458">
            <v>50582.11</v>
          </cell>
          <cell r="D3458">
            <v>50582.11</v>
          </cell>
          <cell r="CZ3458">
            <v>50584.11</v>
          </cell>
          <cell r="DG3458">
            <v>49419</v>
          </cell>
        </row>
        <row r="3459">
          <cell r="A3459" t="str">
            <v>NIGUP</v>
          </cell>
          <cell r="B3459">
            <v>0</v>
          </cell>
          <cell r="C3459">
            <v>10463967.890000001</v>
          </cell>
          <cell r="D3459">
            <v>10463967.890000001</v>
          </cell>
          <cell r="CZ3459">
            <v>10463964.890000001</v>
          </cell>
          <cell r="DG3459">
            <v>0</v>
          </cell>
        </row>
        <row r="3460">
          <cell r="A3460" t="str">
            <v>None</v>
          </cell>
          <cell r="B3460">
            <v>748790</v>
          </cell>
          <cell r="C3460">
            <v>0</v>
          </cell>
          <cell r="D3460">
            <v>172591.02</v>
          </cell>
          <cell r="CZ3460">
            <v>734197</v>
          </cell>
          <cell r="DG3460">
            <v>748790</v>
          </cell>
        </row>
        <row r="3461">
          <cell r="A3461" t="str">
            <v>None</v>
          </cell>
          <cell r="B3461">
            <v>1077491</v>
          </cell>
          <cell r="C3461">
            <v>267523.80000000005</v>
          </cell>
          <cell r="D3461">
            <v>264178.78000000003</v>
          </cell>
          <cell r="CZ3461">
            <v>1125178.78</v>
          </cell>
          <cell r="DG3461">
            <v>1077491</v>
          </cell>
        </row>
        <row r="3462">
          <cell r="A3462" t="str">
            <v>WRK_RING</v>
          </cell>
          <cell r="B3462">
            <v>330872</v>
          </cell>
          <cell r="C3462">
            <v>471797.04</v>
          </cell>
          <cell r="D3462">
            <v>459942.88</v>
          </cell>
          <cell r="CZ3462">
            <v>468847.88</v>
          </cell>
          <cell r="DG3462">
            <v>330872</v>
          </cell>
        </row>
        <row r="3463">
          <cell r="A3463" t="str">
            <v>None</v>
          </cell>
          <cell r="B3463">
            <v>2619300</v>
          </cell>
          <cell r="C3463">
            <v>2024300.51</v>
          </cell>
          <cell r="D3463">
            <v>2197639.85</v>
          </cell>
          <cell r="CZ3463">
            <v>2405167.85</v>
          </cell>
          <cell r="DG3463">
            <v>2619300</v>
          </cell>
        </row>
        <row r="3464">
          <cell r="A3464" t="str">
            <v>None</v>
          </cell>
          <cell r="B3464">
            <v>705000</v>
          </cell>
          <cell r="C3464">
            <v>587503</v>
          </cell>
          <cell r="D3464">
            <v>583820.35</v>
          </cell>
          <cell r="CZ3464">
            <v>741521.35</v>
          </cell>
          <cell r="DG3464">
            <v>705000</v>
          </cell>
        </row>
        <row r="3465">
          <cell r="A3465" t="str">
            <v>None</v>
          </cell>
          <cell r="B3465">
            <v>2333000</v>
          </cell>
          <cell r="C3465">
            <v>2144043.83</v>
          </cell>
          <cell r="D3465">
            <v>2105723.38</v>
          </cell>
          <cell r="CZ3465">
            <v>2376423.98</v>
          </cell>
          <cell r="DG3465">
            <v>2333000</v>
          </cell>
        </row>
        <row r="3466">
          <cell r="A3466" t="str">
            <v>None</v>
          </cell>
          <cell r="B3466">
            <v>130934</v>
          </cell>
          <cell r="C3466">
            <v>118064.41</v>
          </cell>
          <cell r="D3466">
            <v>118064.41</v>
          </cell>
          <cell r="CZ3466">
            <v>118068.41</v>
          </cell>
          <cell r="DG3466">
            <v>130934</v>
          </cell>
        </row>
        <row r="3467">
          <cell r="A3467" t="str">
            <v>None</v>
          </cell>
          <cell r="B3467">
            <v>187200</v>
          </cell>
          <cell r="C3467">
            <v>0</v>
          </cell>
          <cell r="D3467">
            <v>0</v>
          </cell>
          <cell r="CZ3467">
            <v>0</v>
          </cell>
          <cell r="DG3467">
            <v>187200</v>
          </cell>
        </row>
        <row r="3468">
          <cell r="A3468" t="str">
            <v>None</v>
          </cell>
          <cell r="B3468">
            <v>7300000</v>
          </cell>
          <cell r="C3468">
            <v>2733905.23</v>
          </cell>
          <cell r="D3468">
            <v>3324174.32</v>
          </cell>
          <cell r="CZ3468">
            <v>4000877.09</v>
          </cell>
          <cell r="DG3468">
            <v>7300000</v>
          </cell>
        </row>
        <row r="3469">
          <cell r="A3469" t="str">
            <v>None</v>
          </cell>
          <cell r="B3469">
            <v>5700000</v>
          </cell>
          <cell r="C3469">
            <v>2359276.3099999996</v>
          </cell>
          <cell r="D3469">
            <v>2612490.4099999997</v>
          </cell>
          <cell r="CZ3469">
            <v>3302467.28</v>
          </cell>
          <cell r="DG3469">
            <v>5700000</v>
          </cell>
        </row>
        <row r="3470">
          <cell r="A3470" t="str">
            <v>None</v>
          </cell>
          <cell r="B3470">
            <v>0</v>
          </cell>
          <cell r="C3470">
            <v>0</v>
          </cell>
          <cell r="D3470">
            <v>0</v>
          </cell>
          <cell r="CZ3470">
            <v>0</v>
          </cell>
          <cell r="DG3470">
            <v>0</v>
          </cell>
        </row>
        <row r="3471">
          <cell r="A3471" t="str">
            <v>None</v>
          </cell>
          <cell r="B3471">
            <v>30000</v>
          </cell>
          <cell r="C3471">
            <v>384748.16000000003</v>
          </cell>
          <cell r="D3471">
            <v>215731.04</v>
          </cell>
          <cell r="CZ3471">
            <v>384548.04</v>
          </cell>
          <cell r="DG3471">
            <v>30000</v>
          </cell>
        </row>
        <row r="3472">
          <cell r="A3472" t="str">
            <v>None</v>
          </cell>
          <cell r="B3472">
            <v>0</v>
          </cell>
          <cell r="C3472">
            <v>0</v>
          </cell>
          <cell r="D3472">
            <v>0</v>
          </cell>
          <cell r="CZ3472">
            <v>0</v>
          </cell>
          <cell r="DG3472">
            <v>0</v>
          </cell>
        </row>
        <row r="3473">
          <cell r="A3473" t="str">
            <v>None</v>
          </cell>
          <cell r="B3473">
            <v>0</v>
          </cell>
          <cell r="C3473">
            <v>0</v>
          </cell>
          <cell r="D3473">
            <v>0</v>
          </cell>
          <cell r="CZ3473">
            <v>0</v>
          </cell>
          <cell r="DG3473">
            <v>0</v>
          </cell>
        </row>
        <row r="3474">
          <cell r="A3474" t="str">
            <v>None</v>
          </cell>
          <cell r="B3474">
            <v>0</v>
          </cell>
          <cell r="C3474">
            <v>0</v>
          </cell>
          <cell r="D3474">
            <v>0</v>
          </cell>
          <cell r="CZ3474">
            <v>0</v>
          </cell>
          <cell r="DG3474">
            <v>0</v>
          </cell>
        </row>
        <row r="3475">
          <cell r="A3475" t="str">
            <v>None</v>
          </cell>
          <cell r="B3475">
            <v>18900000</v>
          </cell>
          <cell r="C3475">
            <v>585473.51</v>
          </cell>
          <cell r="D3475">
            <v>335636.91</v>
          </cell>
          <cell r="CZ3475">
            <v>13859758.16</v>
          </cell>
          <cell r="DG3475">
            <v>18900000</v>
          </cell>
        </row>
        <row r="3476">
          <cell r="A3476" t="str">
            <v>METER</v>
          </cell>
          <cell r="B3476">
            <v>3287623</v>
          </cell>
          <cell r="C3476">
            <v>3217686.67</v>
          </cell>
          <cell r="D3476">
            <v>2200358.13</v>
          </cell>
          <cell r="CZ3476">
            <v>3470523.49</v>
          </cell>
          <cell r="DG3476">
            <v>3287623</v>
          </cell>
        </row>
        <row r="3477">
          <cell r="A3477" t="str">
            <v>None</v>
          </cell>
          <cell r="B3477">
            <v>518656.67</v>
          </cell>
          <cell r="C3477">
            <v>454298.87</v>
          </cell>
          <cell r="D3477">
            <v>443014.61</v>
          </cell>
          <cell r="CZ3477">
            <v>492471.61</v>
          </cell>
          <cell r="DG3477">
            <v>518656.67</v>
          </cell>
        </row>
        <row r="3478">
          <cell r="A3478" t="str">
            <v>None</v>
          </cell>
          <cell r="B3478">
            <v>27000</v>
          </cell>
          <cell r="C3478">
            <v>31457.62</v>
          </cell>
          <cell r="D3478">
            <v>28771.53</v>
          </cell>
          <cell r="CZ3478">
            <v>29885.53</v>
          </cell>
          <cell r="DG3478">
            <v>27000</v>
          </cell>
        </row>
        <row r="3479">
          <cell r="A3479" t="str">
            <v>None</v>
          </cell>
          <cell r="B3479">
            <v>433057</v>
          </cell>
          <cell r="C3479">
            <v>348185.03</v>
          </cell>
          <cell r="D3479">
            <v>346002.44</v>
          </cell>
          <cell r="CZ3479">
            <v>348186.44</v>
          </cell>
          <cell r="DG3479">
            <v>433057</v>
          </cell>
        </row>
        <row r="3480">
          <cell r="A3480" t="str">
            <v>None</v>
          </cell>
          <cell r="B3480">
            <v>230000</v>
          </cell>
          <cell r="C3480">
            <v>0</v>
          </cell>
          <cell r="D3480">
            <v>0</v>
          </cell>
          <cell r="CZ3480">
            <v>226748</v>
          </cell>
          <cell r="DG3480">
            <v>230000</v>
          </cell>
        </row>
        <row r="3481">
          <cell r="A3481" t="str">
            <v>None</v>
          </cell>
          <cell r="B3481">
            <v>2818000</v>
          </cell>
          <cell r="C3481">
            <v>12311.48</v>
          </cell>
          <cell r="D3481">
            <v>122588.84</v>
          </cell>
          <cell r="CZ3481">
            <v>2461172</v>
          </cell>
          <cell r="DG3481">
            <v>2818000</v>
          </cell>
        </row>
        <row r="3482">
          <cell r="A3482" t="str">
            <v>METER</v>
          </cell>
          <cell r="B3482">
            <v>28312377</v>
          </cell>
          <cell r="C3482">
            <v>630522.89</v>
          </cell>
          <cell r="D3482">
            <v>2213408.7200000002</v>
          </cell>
          <cell r="CZ3482">
            <v>30152417</v>
          </cell>
          <cell r="DG3482">
            <v>28312377</v>
          </cell>
        </row>
        <row r="3483">
          <cell r="A3483" t="str">
            <v>None</v>
          </cell>
          <cell r="B3483">
            <v>265000</v>
          </cell>
          <cell r="C3483">
            <v>274981.13</v>
          </cell>
          <cell r="D3483">
            <v>11061.06</v>
          </cell>
          <cell r="CZ3483">
            <v>270102.06</v>
          </cell>
          <cell r="DG3483">
            <v>265000</v>
          </cell>
        </row>
        <row r="3484">
          <cell r="A3484" t="str">
            <v>None</v>
          </cell>
          <cell r="B3484">
            <v>30500</v>
          </cell>
          <cell r="C3484">
            <v>33696.35</v>
          </cell>
          <cell r="D3484">
            <v>30784.14</v>
          </cell>
          <cell r="CZ3484">
            <v>32737.14</v>
          </cell>
          <cell r="DG3484">
            <v>30500</v>
          </cell>
        </row>
        <row r="3485">
          <cell r="A3485" t="str">
            <v>None</v>
          </cell>
          <cell r="B3485">
            <v>742700</v>
          </cell>
          <cell r="C3485">
            <v>420</v>
          </cell>
          <cell r="D3485">
            <v>0</v>
          </cell>
          <cell r="CZ3485">
            <v>0</v>
          </cell>
          <cell r="DG3485">
            <v>742700</v>
          </cell>
        </row>
        <row r="3486">
          <cell r="A3486" t="str">
            <v>None</v>
          </cell>
          <cell r="B3486">
            <v>0</v>
          </cell>
          <cell r="C3486">
            <v>0</v>
          </cell>
          <cell r="D3486">
            <v>0</v>
          </cell>
          <cell r="CZ3486">
            <v>0</v>
          </cell>
          <cell r="DG3486">
            <v>0</v>
          </cell>
        </row>
        <row r="3487">
          <cell r="A3487" t="str">
            <v>None</v>
          </cell>
          <cell r="B3487">
            <v>0</v>
          </cell>
          <cell r="C3487">
            <v>0</v>
          </cell>
          <cell r="D3487">
            <v>146629.88</v>
          </cell>
          <cell r="CZ3487">
            <v>0</v>
          </cell>
          <cell r="DG3487">
            <v>0</v>
          </cell>
        </row>
        <row r="3488">
          <cell r="A3488" t="str">
            <v>None</v>
          </cell>
          <cell r="B3488">
            <v>0</v>
          </cell>
          <cell r="C3488">
            <v>0</v>
          </cell>
          <cell r="D3488">
            <v>0</v>
          </cell>
          <cell r="CZ3488">
            <v>0</v>
          </cell>
          <cell r="DG3488">
            <v>0</v>
          </cell>
        </row>
        <row r="3489">
          <cell r="A3489" t="str">
            <v>None</v>
          </cell>
          <cell r="B3489">
            <v>0</v>
          </cell>
          <cell r="C3489">
            <v>0</v>
          </cell>
          <cell r="D3489">
            <v>0</v>
          </cell>
          <cell r="CZ3489">
            <v>0</v>
          </cell>
          <cell r="DG3489">
            <v>0</v>
          </cell>
        </row>
        <row r="3490">
          <cell r="A3490" t="str">
            <v>None</v>
          </cell>
          <cell r="B3490">
            <v>103400</v>
          </cell>
          <cell r="C3490">
            <v>21984.26</v>
          </cell>
          <cell r="D3490">
            <v>0</v>
          </cell>
          <cell r="CZ3490">
            <v>103205</v>
          </cell>
          <cell r="DG3490">
            <v>103400</v>
          </cell>
        </row>
        <row r="3491">
          <cell r="A3491" t="str">
            <v>None</v>
          </cell>
          <cell r="B3491">
            <v>0</v>
          </cell>
          <cell r="C3491">
            <v>0</v>
          </cell>
          <cell r="D3491">
            <v>0</v>
          </cell>
          <cell r="CZ3491">
            <v>0</v>
          </cell>
          <cell r="DG3491">
            <v>0</v>
          </cell>
        </row>
        <row r="3492">
          <cell r="A3492" t="str">
            <v>None</v>
          </cell>
          <cell r="B3492">
            <v>400000</v>
          </cell>
          <cell r="C3492">
            <v>0</v>
          </cell>
          <cell r="D3492">
            <v>0</v>
          </cell>
          <cell r="CZ3492">
            <v>405851</v>
          </cell>
          <cell r="DG3492">
            <v>400000</v>
          </cell>
        </row>
        <row r="3493">
          <cell r="A3493" t="str">
            <v>None</v>
          </cell>
          <cell r="B3493">
            <v>0</v>
          </cell>
          <cell r="C3493">
            <v>170446</v>
          </cell>
          <cell r="D3493">
            <v>170446</v>
          </cell>
          <cell r="CZ3493">
            <v>170441</v>
          </cell>
          <cell r="DG3493">
            <v>0</v>
          </cell>
        </row>
        <row r="3494">
          <cell r="A3494" t="str">
            <v>None</v>
          </cell>
          <cell r="B3494">
            <v>69000</v>
          </cell>
          <cell r="C3494">
            <v>68628.479999999996</v>
          </cell>
          <cell r="D3494">
            <v>68628.479999999996</v>
          </cell>
          <cell r="CZ3494">
            <v>68619.48</v>
          </cell>
          <cell r="DG3494">
            <v>69000</v>
          </cell>
        </row>
        <row r="3495">
          <cell r="A3495" t="str">
            <v>None</v>
          </cell>
          <cell r="B3495">
            <v>640000</v>
          </cell>
          <cell r="C3495">
            <v>622506.81000000006</v>
          </cell>
          <cell r="D3495">
            <v>562844.5</v>
          </cell>
          <cell r="CZ3495">
            <v>618619.5</v>
          </cell>
          <cell r="DG3495">
            <v>640000</v>
          </cell>
        </row>
        <row r="3496">
          <cell r="A3496" t="str">
            <v>None</v>
          </cell>
          <cell r="B3496">
            <v>0</v>
          </cell>
          <cell r="C3496">
            <v>1758.68</v>
          </cell>
          <cell r="D3496">
            <v>1758.68</v>
          </cell>
          <cell r="CZ3496">
            <v>1755.68</v>
          </cell>
          <cell r="DG3496">
            <v>0</v>
          </cell>
        </row>
        <row r="3497">
          <cell r="A3497" t="str">
            <v>None</v>
          </cell>
          <cell r="B3497">
            <v>759000</v>
          </cell>
          <cell r="C3497">
            <v>0</v>
          </cell>
          <cell r="D3497">
            <v>0</v>
          </cell>
          <cell r="CZ3497">
            <v>0</v>
          </cell>
          <cell r="DG3497">
            <v>759000</v>
          </cell>
        </row>
        <row r="3498">
          <cell r="A3498" t="str">
            <v>None</v>
          </cell>
          <cell r="B3498">
            <v>96684.7</v>
          </cell>
          <cell r="C3498">
            <v>96280.05</v>
          </cell>
          <cell r="D3498">
            <v>96280.05</v>
          </cell>
          <cell r="CZ3498">
            <v>96279.05</v>
          </cell>
          <cell r="DG3498">
            <v>96684.7</v>
          </cell>
        </row>
        <row r="3499">
          <cell r="A3499" t="str">
            <v>None</v>
          </cell>
          <cell r="B3499">
            <v>160000</v>
          </cell>
          <cell r="C3499">
            <v>69129.460000000006</v>
          </cell>
          <cell r="D3499">
            <v>67837.52</v>
          </cell>
          <cell r="CZ3499">
            <v>69129.52</v>
          </cell>
          <cell r="DG3499">
            <v>160000</v>
          </cell>
        </row>
        <row r="3500">
          <cell r="A3500" t="str">
            <v>None</v>
          </cell>
          <cell r="B3500">
            <v>1017750</v>
          </cell>
          <cell r="C3500">
            <v>0</v>
          </cell>
          <cell r="D3500">
            <v>0</v>
          </cell>
          <cell r="CZ3500">
            <v>0</v>
          </cell>
          <cell r="DG3500">
            <v>1017750</v>
          </cell>
        </row>
        <row r="3501">
          <cell r="A3501" t="str">
            <v>None</v>
          </cell>
          <cell r="B3501">
            <v>403650</v>
          </cell>
          <cell r="C3501">
            <v>402275.93</v>
          </cell>
          <cell r="D3501">
            <v>416010.42</v>
          </cell>
          <cell r="CZ3501">
            <v>402282.42</v>
          </cell>
          <cell r="DG3501">
            <v>403650</v>
          </cell>
        </row>
        <row r="3502">
          <cell r="A3502" t="str">
            <v>None</v>
          </cell>
          <cell r="B3502">
            <v>20000</v>
          </cell>
          <cell r="C3502">
            <v>0</v>
          </cell>
          <cell r="D3502">
            <v>0</v>
          </cell>
          <cell r="CZ3502">
            <v>0</v>
          </cell>
          <cell r="DG3502">
            <v>20000</v>
          </cell>
        </row>
        <row r="3503">
          <cell r="A3503" t="str">
            <v>None</v>
          </cell>
          <cell r="B3503">
            <v>612000</v>
          </cell>
          <cell r="C3503">
            <v>545661.73</v>
          </cell>
          <cell r="D3503">
            <v>542241.23</v>
          </cell>
          <cell r="CZ3503">
            <v>550658.23</v>
          </cell>
          <cell r="DG3503">
            <v>612000</v>
          </cell>
        </row>
        <row r="3504">
          <cell r="A3504" t="str">
            <v>None</v>
          </cell>
          <cell r="B3504">
            <v>1650000</v>
          </cell>
          <cell r="C3504">
            <v>1391327.51</v>
          </cell>
          <cell r="D3504">
            <v>1444897.85</v>
          </cell>
          <cell r="CZ3504">
            <v>1951324.12</v>
          </cell>
          <cell r="DG3504">
            <v>1650000</v>
          </cell>
        </row>
        <row r="3505">
          <cell r="A3505" t="str">
            <v>None</v>
          </cell>
          <cell r="B3505">
            <v>150000</v>
          </cell>
          <cell r="C3505">
            <v>0</v>
          </cell>
          <cell r="D3505">
            <v>0</v>
          </cell>
          <cell r="CZ3505">
            <v>0</v>
          </cell>
          <cell r="DG3505">
            <v>150000</v>
          </cell>
        </row>
        <row r="3506">
          <cell r="A3506" t="str">
            <v>None</v>
          </cell>
          <cell r="B3506">
            <v>1447235</v>
          </cell>
          <cell r="C3506">
            <v>1392120.5299999998</v>
          </cell>
          <cell r="D3506">
            <v>1539417.65</v>
          </cell>
          <cell r="CZ3506">
            <v>1376976.65</v>
          </cell>
          <cell r="DG3506">
            <v>1447235</v>
          </cell>
        </row>
        <row r="3507">
          <cell r="A3507" t="str">
            <v>None</v>
          </cell>
          <cell r="B3507">
            <v>0</v>
          </cell>
          <cell r="C3507">
            <v>0</v>
          </cell>
          <cell r="D3507">
            <v>0</v>
          </cell>
          <cell r="CZ3507">
            <v>0</v>
          </cell>
          <cell r="DG3507">
            <v>0</v>
          </cell>
        </row>
        <row r="3508">
          <cell r="A3508" t="str">
            <v>None</v>
          </cell>
          <cell r="B3508">
            <v>2294000</v>
          </cell>
          <cell r="C3508">
            <v>511377.36</v>
          </cell>
          <cell r="D3508">
            <v>705821.02</v>
          </cell>
          <cell r="CZ3508">
            <v>2284334.42</v>
          </cell>
          <cell r="DG3508">
            <v>2294000</v>
          </cell>
        </row>
        <row r="3509">
          <cell r="A3509" t="str">
            <v>None</v>
          </cell>
          <cell r="B3509">
            <v>5894000</v>
          </cell>
          <cell r="C3509">
            <v>10914.76</v>
          </cell>
          <cell r="D3509">
            <v>0</v>
          </cell>
          <cell r="CZ3509">
            <v>11903</v>
          </cell>
          <cell r="DG3509">
            <v>5894000</v>
          </cell>
        </row>
        <row r="3510">
          <cell r="A3510" t="str">
            <v>None</v>
          </cell>
          <cell r="B3510">
            <v>287500</v>
          </cell>
          <cell r="C3510">
            <v>0</v>
          </cell>
          <cell r="D3510">
            <v>0</v>
          </cell>
          <cell r="CZ3510">
            <v>261286</v>
          </cell>
          <cell r="DG3510">
            <v>287500</v>
          </cell>
        </row>
        <row r="3511">
          <cell r="A3511" t="str">
            <v>None</v>
          </cell>
          <cell r="B3511">
            <v>313250</v>
          </cell>
          <cell r="C3511">
            <v>137119.53</v>
          </cell>
          <cell r="D3511">
            <v>0</v>
          </cell>
          <cell r="CZ3511">
            <v>306059</v>
          </cell>
          <cell r="DG3511">
            <v>313250</v>
          </cell>
        </row>
        <row r="3512">
          <cell r="A3512" t="str">
            <v>None</v>
          </cell>
          <cell r="B3512">
            <v>324000</v>
          </cell>
          <cell r="C3512">
            <v>0</v>
          </cell>
          <cell r="D3512">
            <v>0</v>
          </cell>
          <cell r="CZ3512">
            <v>290000</v>
          </cell>
          <cell r="DG3512">
            <v>324000</v>
          </cell>
        </row>
        <row r="3513">
          <cell r="A3513" t="str">
            <v>None</v>
          </cell>
          <cell r="B3513">
            <v>249876</v>
          </cell>
          <cell r="C3513">
            <v>306812.38</v>
          </cell>
          <cell r="D3513">
            <v>229345.33</v>
          </cell>
          <cell r="CZ3513">
            <v>299848.33</v>
          </cell>
          <cell r="DG3513">
            <v>249876</v>
          </cell>
        </row>
        <row r="3514">
          <cell r="A3514" t="str">
            <v>None</v>
          </cell>
          <cell r="B3514">
            <v>429000</v>
          </cell>
          <cell r="C3514">
            <v>0</v>
          </cell>
          <cell r="D3514">
            <v>0</v>
          </cell>
          <cell r="CZ3514">
            <v>420621</v>
          </cell>
          <cell r="DG3514">
            <v>429000</v>
          </cell>
        </row>
        <row r="3515">
          <cell r="A3515" t="str">
            <v>None</v>
          </cell>
          <cell r="B3515">
            <v>0</v>
          </cell>
          <cell r="C3515">
            <v>0</v>
          </cell>
          <cell r="D3515">
            <v>784500</v>
          </cell>
          <cell r="CZ3515">
            <v>0</v>
          </cell>
          <cell r="DG3515">
            <v>0</v>
          </cell>
        </row>
        <row r="3516">
          <cell r="A3516" t="str">
            <v>None</v>
          </cell>
          <cell r="B3516">
            <v>0</v>
          </cell>
          <cell r="C3516">
            <v>0</v>
          </cell>
          <cell r="D3516">
            <v>1059</v>
          </cell>
          <cell r="CZ3516">
            <v>0</v>
          </cell>
          <cell r="DG3516">
            <v>0</v>
          </cell>
        </row>
        <row r="3517">
          <cell r="A3517" t="str">
            <v>None</v>
          </cell>
          <cell r="B3517">
            <v>0</v>
          </cell>
          <cell r="C3517">
            <v>0</v>
          </cell>
          <cell r="D3517">
            <v>0</v>
          </cell>
          <cell r="CZ3517">
            <v>0</v>
          </cell>
          <cell r="DG3517">
            <v>0</v>
          </cell>
        </row>
        <row r="3518">
          <cell r="A3518" t="str">
            <v>None</v>
          </cell>
          <cell r="B3518">
            <v>0</v>
          </cell>
          <cell r="C3518">
            <v>0</v>
          </cell>
          <cell r="D3518">
            <v>521211</v>
          </cell>
          <cell r="CZ3518">
            <v>40337502</v>
          </cell>
          <cell r="DG3518">
            <v>0</v>
          </cell>
        </row>
        <row r="3519">
          <cell r="A3519" t="str">
            <v>None</v>
          </cell>
          <cell r="B3519">
            <v>425000</v>
          </cell>
          <cell r="C3519">
            <v>141461.9</v>
          </cell>
          <cell r="D3519">
            <v>138933.96</v>
          </cell>
          <cell r="CZ3519">
            <v>474439</v>
          </cell>
          <cell r="DG3519">
            <v>425000</v>
          </cell>
        </row>
        <row r="3520">
          <cell r="A3520" t="str">
            <v>None</v>
          </cell>
          <cell r="B3520">
            <v>215000</v>
          </cell>
          <cell r="C3520">
            <v>0</v>
          </cell>
          <cell r="D3520">
            <v>70488.479999999996</v>
          </cell>
          <cell r="CZ3520">
            <v>165981</v>
          </cell>
          <cell r="DG3520">
            <v>215000</v>
          </cell>
        </row>
        <row r="3521">
          <cell r="A3521" t="str">
            <v>None</v>
          </cell>
          <cell r="B3521">
            <v>215000</v>
          </cell>
          <cell r="C3521">
            <v>0</v>
          </cell>
          <cell r="D3521">
            <v>0</v>
          </cell>
          <cell r="CZ3521">
            <v>214078</v>
          </cell>
          <cell r="DG3521">
            <v>215000</v>
          </cell>
        </row>
        <row r="3522">
          <cell r="A3522" t="str">
            <v>None</v>
          </cell>
          <cell r="B3522">
            <v>425000</v>
          </cell>
          <cell r="C3522">
            <v>0</v>
          </cell>
          <cell r="D3522">
            <v>0</v>
          </cell>
          <cell r="CZ3522">
            <v>421741</v>
          </cell>
          <cell r="DG3522">
            <v>425000</v>
          </cell>
        </row>
        <row r="3523">
          <cell r="A3523" t="str">
            <v>None</v>
          </cell>
          <cell r="B3523">
            <v>0</v>
          </cell>
          <cell r="C3523">
            <v>1897095.4500000002</v>
          </cell>
          <cell r="D3523">
            <v>1897093.86</v>
          </cell>
          <cell r="CZ3523">
            <v>1897108.86</v>
          </cell>
          <cell r="DG3523">
            <v>0</v>
          </cell>
        </row>
        <row r="3524">
          <cell r="A3524" t="str">
            <v>None</v>
          </cell>
          <cell r="B3524">
            <v>15036</v>
          </cell>
          <cell r="C3524">
            <v>13600</v>
          </cell>
          <cell r="D3524">
            <v>13600</v>
          </cell>
          <cell r="CZ3524">
            <v>13600</v>
          </cell>
          <cell r="DG3524">
            <v>15036</v>
          </cell>
        </row>
        <row r="3525">
          <cell r="A3525" t="str">
            <v>None</v>
          </cell>
          <cell r="B3525">
            <v>20000</v>
          </cell>
          <cell r="C3525">
            <v>0</v>
          </cell>
          <cell r="D3525">
            <v>0</v>
          </cell>
          <cell r="CZ3525">
            <v>0</v>
          </cell>
          <cell r="DG3525">
            <v>20000</v>
          </cell>
        </row>
        <row r="3526">
          <cell r="A3526" t="str">
            <v>None</v>
          </cell>
          <cell r="B3526">
            <v>106076</v>
          </cell>
          <cell r="C3526">
            <v>104065.72</v>
          </cell>
          <cell r="D3526">
            <v>104065.72</v>
          </cell>
          <cell r="CZ3526">
            <v>104063.72</v>
          </cell>
          <cell r="DG3526">
            <v>106076</v>
          </cell>
        </row>
        <row r="3527">
          <cell r="A3527" t="str">
            <v>None</v>
          </cell>
          <cell r="B3527">
            <v>43000</v>
          </cell>
          <cell r="C3527">
            <v>22548.46</v>
          </cell>
          <cell r="D3527">
            <v>17996.16</v>
          </cell>
          <cell r="CZ3527">
            <v>22548.16</v>
          </cell>
          <cell r="DG3527">
            <v>43000</v>
          </cell>
        </row>
        <row r="3528">
          <cell r="A3528" t="str">
            <v>None</v>
          </cell>
          <cell r="B3528">
            <v>13987</v>
          </cell>
          <cell r="C3528">
            <v>10605.14</v>
          </cell>
          <cell r="D3528">
            <v>11868.55</v>
          </cell>
          <cell r="CZ3528">
            <v>10672</v>
          </cell>
          <cell r="DG3528">
            <v>13987</v>
          </cell>
        </row>
        <row r="3529">
          <cell r="A3529" t="str">
            <v>None</v>
          </cell>
          <cell r="B3529">
            <v>155231</v>
          </cell>
          <cell r="C3529">
            <v>0</v>
          </cell>
          <cell r="D3529">
            <v>0</v>
          </cell>
          <cell r="CZ3529">
            <v>10</v>
          </cell>
          <cell r="DG3529">
            <v>155231</v>
          </cell>
        </row>
        <row r="3530">
          <cell r="A3530" t="str">
            <v>None</v>
          </cell>
          <cell r="B3530">
            <v>0</v>
          </cell>
          <cell r="C3530">
            <v>0</v>
          </cell>
          <cell r="D3530">
            <v>0</v>
          </cell>
          <cell r="CZ3530">
            <v>0</v>
          </cell>
          <cell r="DG3530">
            <v>0</v>
          </cell>
        </row>
        <row r="3531">
          <cell r="A3531" t="str">
            <v>None</v>
          </cell>
          <cell r="B3531">
            <v>0</v>
          </cell>
          <cell r="C3531">
            <v>0</v>
          </cell>
          <cell r="D3531">
            <v>0</v>
          </cell>
          <cell r="CZ3531">
            <v>0</v>
          </cell>
          <cell r="DG3531">
            <v>0</v>
          </cell>
        </row>
        <row r="3532">
          <cell r="A3532" t="str">
            <v>None</v>
          </cell>
          <cell r="B3532">
            <v>3944230</v>
          </cell>
          <cell r="C3532">
            <v>655281.85</v>
          </cell>
          <cell r="D3532">
            <v>633835.32000000007</v>
          </cell>
          <cell r="CZ3532">
            <v>3449774.19</v>
          </cell>
          <cell r="DG3532">
            <v>3944230</v>
          </cell>
        </row>
        <row r="3533">
          <cell r="A3533" t="str">
            <v>None</v>
          </cell>
          <cell r="B3533">
            <v>0</v>
          </cell>
          <cell r="C3533">
            <v>0</v>
          </cell>
          <cell r="D3533">
            <v>0</v>
          </cell>
          <cell r="CZ3533">
            <v>0</v>
          </cell>
          <cell r="DG3533">
            <v>0</v>
          </cell>
        </row>
        <row r="3534">
          <cell r="A3534" t="str">
            <v>None</v>
          </cell>
          <cell r="B3534">
            <v>11000</v>
          </cell>
          <cell r="C3534">
            <v>9281.43</v>
          </cell>
          <cell r="D3534">
            <v>9281.4500000000007</v>
          </cell>
          <cell r="CZ3534">
            <v>9279.4500000000007</v>
          </cell>
          <cell r="DG3534">
            <v>11000</v>
          </cell>
        </row>
        <row r="3535">
          <cell r="A3535" t="str">
            <v>None</v>
          </cell>
          <cell r="B3535">
            <v>0</v>
          </cell>
          <cell r="C3535">
            <v>0</v>
          </cell>
          <cell r="D3535">
            <v>0</v>
          </cell>
          <cell r="CZ3535">
            <v>0</v>
          </cell>
          <cell r="DG3535">
            <v>0</v>
          </cell>
        </row>
        <row r="3536">
          <cell r="A3536" t="str">
            <v>None</v>
          </cell>
          <cell r="B3536">
            <v>11000</v>
          </cell>
          <cell r="C3536">
            <v>9281.4700000000012</v>
          </cell>
          <cell r="D3536">
            <v>9281.4500000000007</v>
          </cell>
          <cell r="CZ3536">
            <v>9281.4500000000007</v>
          </cell>
          <cell r="DG3536">
            <v>11000</v>
          </cell>
        </row>
        <row r="3537">
          <cell r="A3537" t="str">
            <v>None</v>
          </cell>
          <cell r="B3537">
            <v>23000</v>
          </cell>
          <cell r="C3537">
            <v>20829.240000000002</v>
          </cell>
          <cell r="D3537">
            <v>20829.240000000002</v>
          </cell>
          <cell r="CZ3537">
            <v>20831.240000000002</v>
          </cell>
          <cell r="DG3537">
            <v>23000</v>
          </cell>
        </row>
        <row r="3538">
          <cell r="A3538" t="str">
            <v>None</v>
          </cell>
          <cell r="B3538">
            <v>2163920</v>
          </cell>
          <cell r="C3538">
            <v>175372.12</v>
          </cell>
          <cell r="D3538">
            <v>234791.8</v>
          </cell>
          <cell r="CZ3538">
            <v>1858690.02</v>
          </cell>
          <cell r="DG3538">
            <v>2163920</v>
          </cell>
        </row>
        <row r="3539">
          <cell r="A3539" t="str">
            <v>None</v>
          </cell>
          <cell r="B3539">
            <v>69466.22</v>
          </cell>
          <cell r="C3539">
            <v>40158.770000000004</v>
          </cell>
          <cell r="D3539">
            <v>39161.29</v>
          </cell>
          <cell r="CZ3539">
            <v>39908.29</v>
          </cell>
          <cell r="DG3539">
            <v>69466.22</v>
          </cell>
        </row>
        <row r="3540">
          <cell r="A3540" t="str">
            <v>None</v>
          </cell>
          <cell r="B3540">
            <v>100000</v>
          </cell>
          <cell r="C3540">
            <v>13186.16</v>
          </cell>
          <cell r="D3540">
            <v>0</v>
          </cell>
          <cell r="CZ3540">
            <v>88211</v>
          </cell>
          <cell r="DG3540">
            <v>100000</v>
          </cell>
        </row>
        <row r="3541">
          <cell r="A3541" t="str">
            <v>None</v>
          </cell>
          <cell r="B3541">
            <v>100000</v>
          </cell>
          <cell r="C3541">
            <v>13186.16</v>
          </cell>
          <cell r="D3541">
            <v>0</v>
          </cell>
          <cell r="CZ3541">
            <v>88211</v>
          </cell>
          <cell r="DG3541">
            <v>100000</v>
          </cell>
        </row>
        <row r="3542">
          <cell r="A3542" t="str">
            <v>None</v>
          </cell>
          <cell r="B3542">
            <v>0</v>
          </cell>
          <cell r="C3542">
            <v>0</v>
          </cell>
          <cell r="D3542">
            <v>22133.96</v>
          </cell>
          <cell r="CZ3542">
            <v>0</v>
          </cell>
          <cell r="DG3542">
            <v>0</v>
          </cell>
        </row>
        <row r="3543">
          <cell r="A3543" t="str">
            <v>None</v>
          </cell>
          <cell r="B3543">
            <v>72150</v>
          </cell>
          <cell r="C3543">
            <v>0</v>
          </cell>
          <cell r="D3543">
            <v>0</v>
          </cell>
          <cell r="CZ3543">
            <v>69261</v>
          </cell>
          <cell r="DG3543">
            <v>72150</v>
          </cell>
        </row>
        <row r="3544">
          <cell r="A3544" t="str">
            <v>None</v>
          </cell>
          <cell r="B3544">
            <v>68195</v>
          </cell>
          <cell r="C3544">
            <v>0</v>
          </cell>
          <cell r="D3544">
            <v>0</v>
          </cell>
          <cell r="CZ3544">
            <v>61868</v>
          </cell>
          <cell r="DG3544">
            <v>68195</v>
          </cell>
        </row>
        <row r="3545">
          <cell r="A3545" t="str">
            <v>None</v>
          </cell>
          <cell r="B3545">
            <v>0</v>
          </cell>
          <cell r="C3545">
            <v>0</v>
          </cell>
          <cell r="D3545">
            <v>0</v>
          </cell>
          <cell r="CZ3545">
            <v>0</v>
          </cell>
          <cell r="DG3545">
            <v>0</v>
          </cell>
        </row>
        <row r="3546">
          <cell r="A3546" t="str">
            <v>None</v>
          </cell>
          <cell r="B3546">
            <v>15000</v>
          </cell>
          <cell r="C3546">
            <v>0</v>
          </cell>
          <cell r="D3546">
            <v>0</v>
          </cell>
          <cell r="CZ3546">
            <v>21500</v>
          </cell>
          <cell r="DG3546">
            <v>15000</v>
          </cell>
        </row>
        <row r="3547">
          <cell r="A3547" t="str">
            <v>None</v>
          </cell>
          <cell r="B3547">
            <v>0</v>
          </cell>
          <cell r="C3547">
            <v>0</v>
          </cell>
          <cell r="D3547">
            <v>86868.32</v>
          </cell>
          <cell r="CZ3547">
            <v>0</v>
          </cell>
          <cell r="DG3547">
            <v>0</v>
          </cell>
        </row>
        <row r="3548">
          <cell r="A3548" t="str">
            <v>None</v>
          </cell>
          <cell r="B3548">
            <v>298036.98</v>
          </cell>
          <cell r="C3548">
            <v>315941.07</v>
          </cell>
          <cell r="D3548">
            <v>315941.07</v>
          </cell>
          <cell r="CZ3548">
            <v>315945.07</v>
          </cell>
          <cell r="DG3548">
            <v>298036.98</v>
          </cell>
        </row>
        <row r="3549">
          <cell r="A3549" t="str">
            <v>None</v>
          </cell>
          <cell r="B3549">
            <v>207452</v>
          </cell>
          <cell r="C3549">
            <v>197158.84</v>
          </cell>
          <cell r="D3549">
            <v>197158.84</v>
          </cell>
          <cell r="CZ3549">
            <v>197162.84</v>
          </cell>
          <cell r="DG3549">
            <v>207452</v>
          </cell>
        </row>
        <row r="3550">
          <cell r="A3550" t="str">
            <v>None</v>
          </cell>
          <cell r="B3550">
            <v>0</v>
          </cell>
          <cell r="C3550">
            <v>0</v>
          </cell>
          <cell r="D3550">
            <v>0.13</v>
          </cell>
          <cell r="CZ3550">
            <v>3.13</v>
          </cell>
          <cell r="DG3550">
            <v>0</v>
          </cell>
        </row>
        <row r="3551">
          <cell r="A3551" t="str">
            <v>None</v>
          </cell>
          <cell r="B3551">
            <v>78500</v>
          </cell>
          <cell r="C3551">
            <v>77421.39</v>
          </cell>
          <cell r="D3551">
            <v>77421.39</v>
          </cell>
          <cell r="CZ3551">
            <v>77415.39</v>
          </cell>
          <cell r="DG3551">
            <v>78500</v>
          </cell>
        </row>
        <row r="3552">
          <cell r="A3552" t="str">
            <v>None</v>
          </cell>
          <cell r="B3552">
            <v>4027</v>
          </cell>
          <cell r="C3552">
            <v>0</v>
          </cell>
          <cell r="D3552">
            <v>0</v>
          </cell>
          <cell r="CZ3552">
            <v>0</v>
          </cell>
          <cell r="DG3552">
            <v>4027</v>
          </cell>
        </row>
        <row r="3553">
          <cell r="A3553" t="str">
            <v>None</v>
          </cell>
          <cell r="B3553">
            <v>4027</v>
          </cell>
          <cell r="C3553">
            <v>0</v>
          </cell>
          <cell r="D3553">
            <v>0</v>
          </cell>
          <cell r="CZ3553">
            <v>0</v>
          </cell>
          <cell r="DG3553">
            <v>4027</v>
          </cell>
        </row>
        <row r="3554">
          <cell r="A3554" t="str">
            <v>None</v>
          </cell>
          <cell r="B3554">
            <v>115000</v>
          </cell>
          <cell r="C3554">
            <v>108799.12</v>
          </cell>
          <cell r="D3554">
            <v>108799.12</v>
          </cell>
          <cell r="CZ3554">
            <v>108800.12</v>
          </cell>
          <cell r="DG3554">
            <v>115000</v>
          </cell>
        </row>
        <row r="3555">
          <cell r="A3555" t="str">
            <v>None</v>
          </cell>
          <cell r="B3555">
            <v>0</v>
          </cell>
          <cell r="C3555">
            <v>0</v>
          </cell>
          <cell r="D3555">
            <v>23836.880000000001</v>
          </cell>
          <cell r="CZ3555">
            <v>0</v>
          </cell>
          <cell r="DG3555">
            <v>0</v>
          </cell>
        </row>
        <row r="3556">
          <cell r="A3556" t="str">
            <v>None</v>
          </cell>
          <cell r="B3556">
            <v>2229240</v>
          </cell>
          <cell r="C3556">
            <v>1781587.08</v>
          </cell>
          <cell r="D3556">
            <v>1781587.08</v>
          </cell>
          <cell r="CZ3556">
            <v>1781599.08</v>
          </cell>
          <cell r="DG3556">
            <v>2229240</v>
          </cell>
        </row>
        <row r="3557">
          <cell r="A3557" t="str">
            <v>None</v>
          </cell>
          <cell r="B3557">
            <v>0</v>
          </cell>
          <cell r="C3557">
            <v>88757.08</v>
          </cell>
          <cell r="D3557">
            <v>86552.46</v>
          </cell>
          <cell r="CZ3557">
            <v>88194.46</v>
          </cell>
          <cell r="DG3557">
            <v>0</v>
          </cell>
        </row>
        <row r="3558">
          <cell r="A3558" t="str">
            <v>None</v>
          </cell>
          <cell r="B3558">
            <v>5500</v>
          </cell>
          <cell r="C3558">
            <v>72334.05</v>
          </cell>
          <cell r="D3558">
            <v>72334.05</v>
          </cell>
          <cell r="CZ3558">
            <v>72327.05</v>
          </cell>
          <cell r="DG3558">
            <v>5500</v>
          </cell>
        </row>
        <row r="3559">
          <cell r="A3559" t="str">
            <v>None</v>
          </cell>
          <cell r="B3559">
            <v>108500</v>
          </cell>
          <cell r="C3559">
            <v>111494.6</v>
          </cell>
          <cell r="D3559">
            <v>111494.6</v>
          </cell>
          <cell r="CZ3559">
            <v>111493.6</v>
          </cell>
          <cell r="DG3559">
            <v>108500</v>
          </cell>
        </row>
        <row r="3560">
          <cell r="A3560" t="str">
            <v>None</v>
          </cell>
          <cell r="B3560">
            <v>123000</v>
          </cell>
          <cell r="C3560">
            <v>124486.65</v>
          </cell>
          <cell r="D3560">
            <v>124486.65</v>
          </cell>
          <cell r="CZ3560">
            <v>124484.65</v>
          </cell>
          <cell r="DG3560">
            <v>123000</v>
          </cell>
        </row>
        <row r="3561">
          <cell r="A3561" t="str">
            <v>None</v>
          </cell>
          <cell r="B3561">
            <v>29558</v>
          </cell>
          <cell r="C3561">
            <v>25718.97</v>
          </cell>
          <cell r="D3561">
            <v>25718.97</v>
          </cell>
          <cell r="CZ3561">
            <v>25764.97</v>
          </cell>
          <cell r="DG3561">
            <v>29558</v>
          </cell>
        </row>
        <row r="3562">
          <cell r="A3562" t="str">
            <v>None</v>
          </cell>
          <cell r="B3562">
            <v>278300</v>
          </cell>
          <cell r="C3562">
            <v>46.52</v>
          </cell>
          <cell r="D3562">
            <v>0</v>
          </cell>
          <cell r="CZ3562">
            <v>257101</v>
          </cell>
          <cell r="DG3562">
            <v>278300</v>
          </cell>
        </row>
        <row r="3563">
          <cell r="A3563" t="str">
            <v>None</v>
          </cell>
          <cell r="B3563">
            <v>16170</v>
          </cell>
          <cell r="C3563">
            <v>0</v>
          </cell>
          <cell r="D3563">
            <v>0</v>
          </cell>
          <cell r="CZ3563">
            <v>16203</v>
          </cell>
          <cell r="DG3563">
            <v>16170</v>
          </cell>
        </row>
        <row r="3564">
          <cell r="A3564" t="str">
            <v>None</v>
          </cell>
          <cell r="B3564">
            <v>264700</v>
          </cell>
          <cell r="C3564">
            <v>4553.88</v>
          </cell>
          <cell r="D3564">
            <v>85131</v>
          </cell>
          <cell r="CZ3564">
            <v>255122</v>
          </cell>
          <cell r="DG3564">
            <v>264700</v>
          </cell>
        </row>
        <row r="3565">
          <cell r="A3565" t="str">
            <v>None</v>
          </cell>
          <cell r="B3565">
            <v>0</v>
          </cell>
          <cell r="C3565">
            <v>0</v>
          </cell>
          <cell r="D3565">
            <v>17026.2</v>
          </cell>
          <cell r="CZ3565">
            <v>0</v>
          </cell>
          <cell r="DG3565">
            <v>0</v>
          </cell>
        </row>
        <row r="3566">
          <cell r="A3566" t="str">
            <v>None</v>
          </cell>
          <cell r="B3566">
            <v>300000</v>
          </cell>
          <cell r="C3566">
            <v>0</v>
          </cell>
          <cell r="D3566">
            <v>68104.759999999995</v>
          </cell>
          <cell r="CZ3566">
            <v>0</v>
          </cell>
          <cell r="DG3566">
            <v>300000</v>
          </cell>
        </row>
        <row r="3567">
          <cell r="A3567" t="str">
            <v>NIGUP</v>
          </cell>
          <cell r="B3567">
            <v>16469260</v>
          </cell>
          <cell r="C3567">
            <v>110504.88</v>
          </cell>
          <cell r="D3567">
            <v>636575.32999999996</v>
          </cell>
          <cell r="CZ3567">
            <v>14969892.449999999</v>
          </cell>
          <cell r="DG3567">
            <v>16469260</v>
          </cell>
        </row>
        <row r="3568">
          <cell r="A3568" t="str">
            <v>None</v>
          </cell>
          <cell r="B3568">
            <v>21000</v>
          </cell>
          <cell r="C3568">
            <v>409.94</v>
          </cell>
          <cell r="D3568">
            <v>409.94</v>
          </cell>
          <cell r="CZ3568">
            <v>405.94</v>
          </cell>
          <cell r="DG3568">
            <v>21000</v>
          </cell>
        </row>
        <row r="3569">
          <cell r="A3569" t="str">
            <v>None</v>
          </cell>
          <cell r="B3569">
            <v>0</v>
          </cell>
          <cell r="C3569">
            <v>28569.74</v>
          </cell>
          <cell r="D3569">
            <v>27860.25</v>
          </cell>
          <cell r="CZ3569">
            <v>28389.25</v>
          </cell>
          <cell r="DG3569">
            <v>0</v>
          </cell>
        </row>
        <row r="3570">
          <cell r="A3570" t="str">
            <v>None</v>
          </cell>
          <cell r="B3570">
            <v>109283.68</v>
          </cell>
          <cell r="C3570">
            <v>120466.34</v>
          </cell>
          <cell r="D3570">
            <v>120466.34</v>
          </cell>
          <cell r="CZ3570">
            <v>120464.34</v>
          </cell>
          <cell r="DG3570">
            <v>109283.68</v>
          </cell>
        </row>
        <row r="3571">
          <cell r="A3571" t="str">
            <v>None</v>
          </cell>
          <cell r="B3571">
            <v>41400</v>
          </cell>
          <cell r="C3571">
            <v>0</v>
          </cell>
          <cell r="D3571">
            <v>20666.04</v>
          </cell>
          <cell r="CZ3571">
            <v>31351</v>
          </cell>
          <cell r="DG3571">
            <v>41400</v>
          </cell>
        </row>
        <row r="3572">
          <cell r="A3572" t="str">
            <v>None</v>
          </cell>
          <cell r="B3572">
            <v>15036</v>
          </cell>
          <cell r="C3572">
            <v>12933.15</v>
          </cell>
          <cell r="D3572">
            <v>12933.15</v>
          </cell>
          <cell r="CZ3572">
            <v>12933.15</v>
          </cell>
          <cell r="DG3572">
            <v>15036</v>
          </cell>
        </row>
        <row r="3573">
          <cell r="A3573" t="str">
            <v>None</v>
          </cell>
          <cell r="B3573">
            <v>421400</v>
          </cell>
          <cell r="C3573">
            <v>442683.07</v>
          </cell>
          <cell r="D3573">
            <v>400847.51</v>
          </cell>
          <cell r="CZ3573">
            <v>471211.51</v>
          </cell>
          <cell r="DG3573">
            <v>421400</v>
          </cell>
        </row>
        <row r="3574">
          <cell r="A3574" t="str">
            <v>None</v>
          </cell>
          <cell r="B3574">
            <v>0</v>
          </cell>
          <cell r="C3574">
            <v>0</v>
          </cell>
          <cell r="D3574">
            <v>0</v>
          </cell>
          <cell r="CZ3574">
            <v>0</v>
          </cell>
          <cell r="DG3574">
            <v>0</v>
          </cell>
        </row>
        <row r="3575">
          <cell r="A3575" t="str">
            <v>None</v>
          </cell>
          <cell r="B3575">
            <v>0</v>
          </cell>
          <cell r="C3575">
            <v>0</v>
          </cell>
          <cell r="D3575">
            <v>0</v>
          </cell>
          <cell r="CZ3575">
            <v>0</v>
          </cell>
          <cell r="DG3575">
            <v>0</v>
          </cell>
        </row>
        <row r="3576">
          <cell r="A3576" t="str">
            <v>None</v>
          </cell>
          <cell r="B3576">
            <v>0</v>
          </cell>
          <cell r="C3576">
            <v>0</v>
          </cell>
          <cell r="D3576">
            <v>0</v>
          </cell>
          <cell r="CZ3576">
            <v>0</v>
          </cell>
          <cell r="DG3576">
            <v>0</v>
          </cell>
        </row>
        <row r="3577">
          <cell r="A3577" t="str">
            <v>None</v>
          </cell>
          <cell r="B3577">
            <v>6900</v>
          </cell>
          <cell r="C3577">
            <v>8367.07</v>
          </cell>
          <cell r="D3577">
            <v>8367.07</v>
          </cell>
          <cell r="CZ3577">
            <v>8364.07</v>
          </cell>
          <cell r="DG3577">
            <v>6900</v>
          </cell>
        </row>
        <row r="3578">
          <cell r="A3578" t="str">
            <v>None</v>
          </cell>
          <cell r="B3578">
            <v>9200</v>
          </cell>
          <cell r="C3578">
            <v>9592.73</v>
          </cell>
          <cell r="D3578">
            <v>9592.73</v>
          </cell>
          <cell r="CZ3578">
            <v>9589.73</v>
          </cell>
          <cell r="DG3578">
            <v>9200</v>
          </cell>
        </row>
        <row r="3579">
          <cell r="A3579" t="str">
            <v>None</v>
          </cell>
          <cell r="B3579">
            <v>9200</v>
          </cell>
          <cell r="C3579">
            <v>8367.07</v>
          </cell>
          <cell r="D3579">
            <v>8367.07</v>
          </cell>
          <cell r="CZ3579">
            <v>8364.07</v>
          </cell>
          <cell r="DG3579">
            <v>9200</v>
          </cell>
        </row>
        <row r="3580">
          <cell r="A3580" t="str">
            <v>None</v>
          </cell>
          <cell r="B3580">
            <v>9200</v>
          </cell>
          <cell r="C3580">
            <v>8367.07</v>
          </cell>
          <cell r="D3580">
            <v>8367.07</v>
          </cell>
          <cell r="CZ3580">
            <v>8364.07</v>
          </cell>
          <cell r="DG3580">
            <v>9200</v>
          </cell>
        </row>
        <row r="3581">
          <cell r="A3581" t="str">
            <v>None</v>
          </cell>
          <cell r="B3581">
            <v>6900</v>
          </cell>
          <cell r="C3581">
            <v>7448.03</v>
          </cell>
          <cell r="D3581">
            <v>7448.03</v>
          </cell>
          <cell r="CZ3581">
            <v>7446.03</v>
          </cell>
          <cell r="DG3581">
            <v>6900</v>
          </cell>
        </row>
        <row r="3582">
          <cell r="A3582" t="str">
            <v>None</v>
          </cell>
          <cell r="B3582">
            <v>0</v>
          </cell>
          <cell r="C3582">
            <v>0</v>
          </cell>
          <cell r="D3582">
            <v>0</v>
          </cell>
          <cell r="CZ3582">
            <v>0</v>
          </cell>
          <cell r="DG3582">
            <v>0</v>
          </cell>
        </row>
        <row r="3583">
          <cell r="A3583" t="str">
            <v>None</v>
          </cell>
          <cell r="B3583">
            <v>0</v>
          </cell>
          <cell r="C3583">
            <v>0</v>
          </cell>
          <cell r="D3583">
            <v>0</v>
          </cell>
          <cell r="CZ3583">
            <v>0</v>
          </cell>
          <cell r="DG3583">
            <v>0</v>
          </cell>
        </row>
        <row r="3584">
          <cell r="A3584" t="str">
            <v>None</v>
          </cell>
          <cell r="B3584">
            <v>0</v>
          </cell>
          <cell r="C3584">
            <v>0</v>
          </cell>
          <cell r="D3584">
            <v>0</v>
          </cell>
          <cell r="CZ3584">
            <v>0</v>
          </cell>
          <cell r="DG3584">
            <v>0</v>
          </cell>
        </row>
        <row r="3585">
          <cell r="A3585" t="str">
            <v>None</v>
          </cell>
          <cell r="B3585">
            <v>0</v>
          </cell>
          <cell r="C3585">
            <v>0</v>
          </cell>
          <cell r="D3585">
            <v>0</v>
          </cell>
          <cell r="CZ3585">
            <v>0</v>
          </cell>
          <cell r="DG3585">
            <v>0</v>
          </cell>
        </row>
        <row r="3586">
          <cell r="A3586" t="str">
            <v>None</v>
          </cell>
          <cell r="B3586">
            <v>36000</v>
          </cell>
          <cell r="C3586">
            <v>0</v>
          </cell>
          <cell r="D3586">
            <v>29742.76</v>
          </cell>
          <cell r="CZ3586">
            <v>19928</v>
          </cell>
          <cell r="DG3586">
            <v>36000</v>
          </cell>
        </row>
        <row r="3587">
          <cell r="A3587" t="str">
            <v>None</v>
          </cell>
          <cell r="B3587">
            <v>40000</v>
          </cell>
          <cell r="C3587">
            <v>0</v>
          </cell>
          <cell r="D3587">
            <v>24516.22</v>
          </cell>
          <cell r="CZ3587">
            <v>13586</v>
          </cell>
          <cell r="DG3587">
            <v>40000</v>
          </cell>
        </row>
        <row r="3588">
          <cell r="A3588" t="str">
            <v>None</v>
          </cell>
          <cell r="B3588">
            <v>0</v>
          </cell>
          <cell r="C3588">
            <v>0</v>
          </cell>
          <cell r="D3588">
            <v>0</v>
          </cell>
          <cell r="CZ3588">
            <v>0</v>
          </cell>
          <cell r="DG3588">
            <v>0</v>
          </cell>
        </row>
        <row r="3589">
          <cell r="A3589" t="str">
            <v>None</v>
          </cell>
          <cell r="B3589">
            <v>0</v>
          </cell>
          <cell r="C3589">
            <v>0</v>
          </cell>
          <cell r="D3589">
            <v>0</v>
          </cell>
          <cell r="CZ3589">
            <v>0</v>
          </cell>
          <cell r="DG3589">
            <v>0</v>
          </cell>
        </row>
        <row r="3590">
          <cell r="A3590" t="str">
            <v>None</v>
          </cell>
          <cell r="B3590">
            <v>53000</v>
          </cell>
          <cell r="C3590">
            <v>0</v>
          </cell>
          <cell r="D3590">
            <v>33733.760000000002</v>
          </cell>
          <cell r="CZ3590">
            <v>35135</v>
          </cell>
          <cell r="DG3590">
            <v>53000</v>
          </cell>
        </row>
        <row r="3591">
          <cell r="A3591" t="str">
            <v>None</v>
          </cell>
          <cell r="B3591">
            <v>0</v>
          </cell>
          <cell r="C3591">
            <v>0</v>
          </cell>
          <cell r="D3591">
            <v>0</v>
          </cell>
          <cell r="CZ3591">
            <v>0</v>
          </cell>
          <cell r="DG3591">
            <v>0</v>
          </cell>
        </row>
        <row r="3592">
          <cell r="A3592" t="str">
            <v>None</v>
          </cell>
          <cell r="B3592">
            <v>43121</v>
          </cell>
          <cell r="C3592">
            <v>41457.31</v>
          </cell>
          <cell r="D3592">
            <v>41457.31</v>
          </cell>
          <cell r="CZ3592">
            <v>41456.31</v>
          </cell>
          <cell r="DG3592">
            <v>43121</v>
          </cell>
        </row>
        <row r="3593">
          <cell r="A3593" t="str">
            <v>None</v>
          </cell>
          <cell r="B3593">
            <v>1455342</v>
          </cell>
          <cell r="C3593">
            <v>1309917.6200000001</v>
          </cell>
          <cell r="D3593">
            <v>1297319.56</v>
          </cell>
          <cell r="CZ3593">
            <v>1345095.56</v>
          </cell>
          <cell r="DG3593">
            <v>1455342</v>
          </cell>
        </row>
        <row r="3594">
          <cell r="A3594" t="str">
            <v>None</v>
          </cell>
          <cell r="B3594">
            <v>48800</v>
          </cell>
          <cell r="C3594">
            <v>0</v>
          </cell>
          <cell r="D3594">
            <v>27636.23</v>
          </cell>
          <cell r="CZ3594">
            <v>0</v>
          </cell>
          <cell r="DG3594">
            <v>48800</v>
          </cell>
        </row>
        <row r="3595">
          <cell r="A3595" t="str">
            <v>None</v>
          </cell>
          <cell r="B3595">
            <v>48300</v>
          </cell>
          <cell r="C3595">
            <v>0</v>
          </cell>
          <cell r="D3595">
            <v>0</v>
          </cell>
          <cell r="CZ3595">
            <v>0</v>
          </cell>
          <cell r="DG3595">
            <v>48300</v>
          </cell>
        </row>
        <row r="3596">
          <cell r="A3596" t="str">
            <v>None</v>
          </cell>
          <cell r="B3596">
            <v>12000</v>
          </cell>
          <cell r="C3596">
            <v>0</v>
          </cell>
          <cell r="D3596">
            <v>7931.95</v>
          </cell>
          <cell r="CZ3596">
            <v>7664</v>
          </cell>
          <cell r="DG3596">
            <v>12000</v>
          </cell>
        </row>
        <row r="3597">
          <cell r="A3597" t="str">
            <v>None</v>
          </cell>
          <cell r="B3597">
            <v>12000</v>
          </cell>
          <cell r="C3597">
            <v>0</v>
          </cell>
          <cell r="D3597">
            <v>7981.98</v>
          </cell>
          <cell r="CZ3597">
            <v>3407</v>
          </cell>
          <cell r="DG3597">
            <v>12000</v>
          </cell>
        </row>
        <row r="3598">
          <cell r="A3598" t="str">
            <v>None</v>
          </cell>
          <cell r="B3598">
            <v>12000</v>
          </cell>
          <cell r="C3598">
            <v>0</v>
          </cell>
          <cell r="D3598">
            <v>7931.95</v>
          </cell>
          <cell r="CZ3598">
            <v>7664</v>
          </cell>
          <cell r="DG3598">
            <v>12000</v>
          </cell>
        </row>
        <row r="3599">
          <cell r="A3599" t="str">
            <v>None</v>
          </cell>
          <cell r="B3599">
            <v>25000</v>
          </cell>
          <cell r="C3599">
            <v>0</v>
          </cell>
          <cell r="D3599">
            <v>0</v>
          </cell>
          <cell r="CZ3599">
            <v>24000</v>
          </cell>
          <cell r="DG3599">
            <v>25000</v>
          </cell>
        </row>
        <row r="3600">
          <cell r="A3600" t="str">
            <v>None</v>
          </cell>
          <cell r="B3600">
            <v>35535</v>
          </cell>
          <cell r="C3600">
            <v>0</v>
          </cell>
          <cell r="D3600">
            <v>9854.16</v>
          </cell>
          <cell r="CZ3600">
            <v>32283</v>
          </cell>
          <cell r="DG3600">
            <v>35535</v>
          </cell>
        </row>
        <row r="3601">
          <cell r="A3601" t="str">
            <v>None</v>
          </cell>
          <cell r="B3601">
            <v>100000</v>
          </cell>
          <cell r="C3601">
            <v>1309.1600000000001</v>
          </cell>
          <cell r="D3601">
            <v>50200.2</v>
          </cell>
          <cell r="CZ3601">
            <v>46092.25</v>
          </cell>
          <cell r="DG3601">
            <v>100000</v>
          </cell>
        </row>
        <row r="3602">
          <cell r="A3602" t="str">
            <v>None</v>
          </cell>
          <cell r="B3602">
            <v>33246</v>
          </cell>
          <cell r="C3602">
            <v>0</v>
          </cell>
          <cell r="D3602">
            <v>0</v>
          </cell>
          <cell r="CZ3602">
            <v>63000</v>
          </cell>
          <cell r="DG3602">
            <v>33246</v>
          </cell>
        </row>
        <row r="3603">
          <cell r="A3603" t="str">
            <v>None</v>
          </cell>
          <cell r="B3603">
            <v>0</v>
          </cell>
          <cell r="C3603">
            <v>0</v>
          </cell>
          <cell r="D3603">
            <v>0</v>
          </cell>
          <cell r="CZ3603">
            <v>0</v>
          </cell>
          <cell r="DG3603">
            <v>0</v>
          </cell>
        </row>
        <row r="3604">
          <cell r="A3604" t="str">
            <v>None</v>
          </cell>
          <cell r="B3604">
            <v>0</v>
          </cell>
          <cell r="C3604">
            <v>0</v>
          </cell>
          <cell r="D3604">
            <v>0</v>
          </cell>
          <cell r="CZ3604">
            <v>0</v>
          </cell>
          <cell r="DG3604">
            <v>0</v>
          </cell>
        </row>
        <row r="3605">
          <cell r="A3605" t="str">
            <v>None</v>
          </cell>
          <cell r="B3605">
            <v>0</v>
          </cell>
          <cell r="C3605">
            <v>0</v>
          </cell>
          <cell r="D3605">
            <v>0</v>
          </cell>
          <cell r="CZ3605">
            <v>0</v>
          </cell>
          <cell r="DG3605">
            <v>0</v>
          </cell>
        </row>
        <row r="3606">
          <cell r="A3606" t="str">
            <v>None</v>
          </cell>
          <cell r="B3606">
            <v>74000</v>
          </cell>
          <cell r="C3606">
            <v>84122.95</v>
          </cell>
          <cell r="D3606">
            <v>84122.95</v>
          </cell>
          <cell r="CZ3606">
            <v>84127.95</v>
          </cell>
          <cell r="DG3606">
            <v>74000</v>
          </cell>
        </row>
        <row r="3607">
          <cell r="A3607" t="str">
            <v>None</v>
          </cell>
          <cell r="B3607">
            <v>107000</v>
          </cell>
          <cell r="C3607">
            <v>173855.49</v>
          </cell>
          <cell r="D3607">
            <v>173855.49</v>
          </cell>
          <cell r="CZ3607">
            <v>173838.49</v>
          </cell>
          <cell r="DG3607">
            <v>107000</v>
          </cell>
        </row>
        <row r="3608">
          <cell r="A3608" t="str">
            <v>None</v>
          </cell>
          <cell r="B3608">
            <v>107000</v>
          </cell>
          <cell r="C3608">
            <v>168810.59</v>
          </cell>
          <cell r="D3608">
            <v>164620.43</v>
          </cell>
          <cell r="CZ3608">
            <v>187756.43</v>
          </cell>
          <cell r="DG3608">
            <v>107000</v>
          </cell>
        </row>
        <row r="3609">
          <cell r="A3609" t="str">
            <v>None</v>
          </cell>
          <cell r="B3609">
            <v>0</v>
          </cell>
          <cell r="C3609">
            <v>596525.63</v>
          </cell>
          <cell r="D3609">
            <v>596525.63</v>
          </cell>
          <cell r="CZ3609">
            <v>596530.63</v>
          </cell>
          <cell r="DG3609">
            <v>0</v>
          </cell>
        </row>
        <row r="3610">
          <cell r="A3610" t="str">
            <v>None</v>
          </cell>
          <cell r="B3610">
            <v>0</v>
          </cell>
          <cell r="C3610">
            <v>0</v>
          </cell>
          <cell r="D3610">
            <v>0</v>
          </cell>
          <cell r="CZ3610">
            <v>0</v>
          </cell>
          <cell r="DG3610">
            <v>0</v>
          </cell>
        </row>
        <row r="3611">
          <cell r="A3611" t="str">
            <v>None</v>
          </cell>
          <cell r="B3611">
            <v>50000</v>
          </cell>
          <cell r="C3611">
            <v>9506.8300000000017</v>
          </cell>
          <cell r="D3611">
            <v>9447.2900000000009</v>
          </cell>
          <cell r="CZ3611">
            <v>9499.2900000000009</v>
          </cell>
          <cell r="DG3611">
            <v>50000</v>
          </cell>
        </row>
        <row r="3612">
          <cell r="A3612" t="str">
            <v>WIL_TSFMR</v>
          </cell>
          <cell r="B3612">
            <v>124810</v>
          </cell>
          <cell r="C3612">
            <v>138206.22</v>
          </cell>
          <cell r="D3612">
            <v>138206.22</v>
          </cell>
          <cell r="CZ3612">
            <v>138210.22</v>
          </cell>
          <cell r="DG3612">
            <v>124810</v>
          </cell>
        </row>
        <row r="3613">
          <cell r="A3613" t="str">
            <v>None</v>
          </cell>
          <cell r="B3613">
            <v>0</v>
          </cell>
          <cell r="C3613">
            <v>0</v>
          </cell>
          <cell r="D3613">
            <v>0</v>
          </cell>
          <cell r="CZ3613">
            <v>0</v>
          </cell>
          <cell r="DG3613">
            <v>0</v>
          </cell>
        </row>
        <row r="3614">
          <cell r="A3614" t="str">
            <v>None</v>
          </cell>
          <cell r="B3614">
            <v>0</v>
          </cell>
          <cell r="C3614">
            <v>18035.41</v>
          </cell>
          <cell r="D3614">
            <v>18035.41</v>
          </cell>
          <cell r="CZ3614">
            <v>18036.41</v>
          </cell>
          <cell r="DG3614">
            <v>0</v>
          </cell>
        </row>
        <row r="3615">
          <cell r="A3615" t="str">
            <v>None</v>
          </cell>
          <cell r="B3615">
            <v>8200</v>
          </cell>
          <cell r="C3615">
            <v>0</v>
          </cell>
          <cell r="D3615">
            <v>0</v>
          </cell>
          <cell r="CZ3615">
            <v>0</v>
          </cell>
          <cell r="DG3615">
            <v>8200</v>
          </cell>
        </row>
        <row r="3616">
          <cell r="A3616" t="str">
            <v>WIL_TSFMR</v>
          </cell>
          <cell r="B3616">
            <v>8500000</v>
          </cell>
          <cell r="C3616">
            <v>5774496.9499999993</v>
          </cell>
          <cell r="D3616">
            <v>5755770.8499999996</v>
          </cell>
          <cell r="CZ3616">
            <v>6010712.8499999996</v>
          </cell>
          <cell r="DG3616">
            <v>8500000</v>
          </cell>
        </row>
        <row r="3617">
          <cell r="A3617" t="str">
            <v>None</v>
          </cell>
          <cell r="B3617">
            <v>25000</v>
          </cell>
          <cell r="C3617">
            <v>0</v>
          </cell>
          <cell r="D3617">
            <v>0</v>
          </cell>
          <cell r="CZ3617">
            <v>24000</v>
          </cell>
          <cell r="DG3617">
            <v>25000</v>
          </cell>
        </row>
        <row r="3618">
          <cell r="A3618" t="str">
            <v>None</v>
          </cell>
          <cell r="B3618">
            <v>0</v>
          </cell>
          <cell r="C3618">
            <v>0</v>
          </cell>
          <cell r="D3618">
            <v>0</v>
          </cell>
          <cell r="CZ3618">
            <v>0</v>
          </cell>
          <cell r="DG3618">
            <v>0</v>
          </cell>
        </row>
        <row r="3619">
          <cell r="A3619" t="str">
            <v>None</v>
          </cell>
          <cell r="B3619">
            <v>0</v>
          </cell>
          <cell r="C3619">
            <v>0</v>
          </cell>
          <cell r="D3619">
            <v>0</v>
          </cell>
          <cell r="CZ3619">
            <v>0</v>
          </cell>
          <cell r="DG3619">
            <v>0</v>
          </cell>
        </row>
        <row r="3620">
          <cell r="A3620" t="str">
            <v>None</v>
          </cell>
          <cell r="B3620">
            <v>477194</v>
          </cell>
          <cell r="C3620">
            <v>0</v>
          </cell>
          <cell r="D3620">
            <v>0</v>
          </cell>
          <cell r="CZ3620">
            <v>477194</v>
          </cell>
          <cell r="DG3620">
            <v>477194</v>
          </cell>
        </row>
        <row r="3621">
          <cell r="A3621" t="str">
            <v>None</v>
          </cell>
          <cell r="B3621">
            <v>82355</v>
          </cell>
          <cell r="C3621">
            <v>0</v>
          </cell>
          <cell r="D3621">
            <v>24619.88</v>
          </cell>
          <cell r="CZ3621">
            <v>76305</v>
          </cell>
          <cell r="DG3621">
            <v>82355</v>
          </cell>
        </row>
        <row r="3622">
          <cell r="A3622" t="str">
            <v>None</v>
          </cell>
          <cell r="B3622">
            <v>400000</v>
          </cell>
          <cell r="C3622">
            <v>0</v>
          </cell>
          <cell r="D3622">
            <v>115778.16</v>
          </cell>
          <cell r="CZ3622">
            <v>0</v>
          </cell>
          <cell r="DG3622">
            <v>400000</v>
          </cell>
        </row>
        <row r="3623">
          <cell r="A3623" t="str">
            <v>None</v>
          </cell>
          <cell r="B3623">
            <v>242787</v>
          </cell>
          <cell r="C3623">
            <v>237724.12</v>
          </cell>
          <cell r="D3623">
            <v>237724.12</v>
          </cell>
          <cell r="CZ3623">
            <v>237725.12</v>
          </cell>
          <cell r="DG3623">
            <v>242787</v>
          </cell>
        </row>
        <row r="3624">
          <cell r="A3624" t="str">
            <v>None</v>
          </cell>
          <cell r="B3624">
            <v>0</v>
          </cell>
          <cell r="C3624">
            <v>85029.98</v>
          </cell>
          <cell r="D3624">
            <v>85029.98</v>
          </cell>
          <cell r="CZ3624">
            <v>85023.98</v>
          </cell>
          <cell r="DG3624">
            <v>0</v>
          </cell>
        </row>
        <row r="3625">
          <cell r="A3625" t="str">
            <v>None</v>
          </cell>
          <cell r="B3625">
            <v>0</v>
          </cell>
          <cell r="C3625">
            <v>400195.39</v>
          </cell>
          <cell r="D3625">
            <v>400195.39</v>
          </cell>
          <cell r="CZ3625">
            <v>400193.39</v>
          </cell>
          <cell r="DG3625">
            <v>0</v>
          </cell>
        </row>
        <row r="3626">
          <cell r="A3626" t="str">
            <v>None</v>
          </cell>
          <cell r="B3626">
            <v>0</v>
          </cell>
          <cell r="C3626">
            <v>95201.55</v>
          </cell>
          <cell r="D3626">
            <v>95201.55</v>
          </cell>
          <cell r="CZ3626">
            <v>95198.55</v>
          </cell>
          <cell r="DG3626">
            <v>0</v>
          </cell>
        </row>
        <row r="3627">
          <cell r="A3627" t="str">
            <v>None</v>
          </cell>
          <cell r="B3627">
            <v>18000</v>
          </cell>
          <cell r="C3627">
            <v>17927.52</v>
          </cell>
          <cell r="D3627">
            <v>17927.52</v>
          </cell>
          <cell r="CZ3627">
            <v>17926.52</v>
          </cell>
          <cell r="DG3627">
            <v>18000</v>
          </cell>
        </row>
        <row r="3628">
          <cell r="A3628" t="str">
            <v>None</v>
          </cell>
          <cell r="B3628">
            <v>498000</v>
          </cell>
          <cell r="C3628">
            <v>566050.46</v>
          </cell>
          <cell r="D3628">
            <v>566050.46</v>
          </cell>
          <cell r="CZ3628">
            <v>566053.46</v>
          </cell>
          <cell r="DG3628">
            <v>498000</v>
          </cell>
        </row>
        <row r="3629">
          <cell r="A3629" t="str">
            <v>None</v>
          </cell>
          <cell r="B3629">
            <v>341000</v>
          </cell>
          <cell r="C3629">
            <v>290000.87</v>
          </cell>
          <cell r="D3629">
            <v>290000.87</v>
          </cell>
          <cell r="CZ3629">
            <v>290010.87</v>
          </cell>
          <cell r="DG3629">
            <v>341000</v>
          </cell>
        </row>
        <row r="3630">
          <cell r="A3630" t="str">
            <v>None</v>
          </cell>
          <cell r="B3630">
            <v>28233</v>
          </cell>
          <cell r="C3630">
            <v>0</v>
          </cell>
          <cell r="D3630">
            <v>0</v>
          </cell>
          <cell r="CZ3630">
            <v>28057</v>
          </cell>
          <cell r="DG3630">
            <v>28233</v>
          </cell>
        </row>
        <row r="3631">
          <cell r="A3631" t="str">
            <v>None</v>
          </cell>
          <cell r="B3631">
            <v>26915</v>
          </cell>
          <cell r="C3631">
            <v>28970.69</v>
          </cell>
          <cell r="D3631">
            <v>28970.69</v>
          </cell>
          <cell r="CZ3631">
            <v>28970.69</v>
          </cell>
          <cell r="DG3631">
            <v>26915</v>
          </cell>
        </row>
        <row r="3632">
          <cell r="A3632" t="str">
            <v>None</v>
          </cell>
          <cell r="B3632">
            <v>79754.3</v>
          </cell>
          <cell r="C3632">
            <v>3489.32</v>
          </cell>
          <cell r="D3632">
            <v>0</v>
          </cell>
          <cell r="CZ3632">
            <v>68570</v>
          </cell>
          <cell r="DG3632">
            <v>79754.3</v>
          </cell>
        </row>
        <row r="3633">
          <cell r="A3633" t="str">
            <v>None</v>
          </cell>
          <cell r="B3633">
            <v>29421.45</v>
          </cell>
          <cell r="C3633">
            <v>2478.62</v>
          </cell>
          <cell r="D3633">
            <v>10846.12</v>
          </cell>
          <cell r="CZ3633">
            <v>24565</v>
          </cell>
          <cell r="DG3633">
            <v>29421.45</v>
          </cell>
        </row>
        <row r="3634">
          <cell r="A3634" t="str">
            <v>None</v>
          </cell>
          <cell r="B3634">
            <v>57173</v>
          </cell>
          <cell r="C3634">
            <v>0</v>
          </cell>
          <cell r="D3634">
            <v>0</v>
          </cell>
          <cell r="CZ3634">
            <v>0</v>
          </cell>
          <cell r="DG3634">
            <v>57173</v>
          </cell>
        </row>
        <row r="3635">
          <cell r="A3635" t="str">
            <v>None</v>
          </cell>
          <cell r="B3635">
            <v>516350</v>
          </cell>
          <cell r="C3635">
            <v>0</v>
          </cell>
          <cell r="D3635">
            <v>0</v>
          </cell>
          <cell r="CZ3635">
            <v>0</v>
          </cell>
          <cell r="DG3635">
            <v>516350</v>
          </cell>
        </row>
        <row r="3636">
          <cell r="A3636" t="str">
            <v>None</v>
          </cell>
          <cell r="B3636">
            <v>0</v>
          </cell>
          <cell r="C3636">
            <v>0</v>
          </cell>
          <cell r="D3636">
            <v>0</v>
          </cell>
          <cell r="CZ3636">
            <v>0</v>
          </cell>
          <cell r="DG3636">
            <v>0</v>
          </cell>
        </row>
        <row r="3637">
          <cell r="A3637" t="str">
            <v>None</v>
          </cell>
          <cell r="B3637">
            <v>0</v>
          </cell>
          <cell r="C3637">
            <v>0</v>
          </cell>
          <cell r="D3637">
            <v>0</v>
          </cell>
          <cell r="CZ3637">
            <v>0</v>
          </cell>
          <cell r="DG3637">
            <v>0</v>
          </cell>
        </row>
        <row r="3638">
          <cell r="A3638" t="str">
            <v>None</v>
          </cell>
          <cell r="B3638">
            <v>0</v>
          </cell>
          <cell r="C3638">
            <v>0</v>
          </cell>
          <cell r="D3638">
            <v>0</v>
          </cell>
          <cell r="CZ3638">
            <v>0</v>
          </cell>
          <cell r="DG3638">
            <v>0</v>
          </cell>
        </row>
        <row r="3639">
          <cell r="A3639" t="str">
            <v>None</v>
          </cell>
          <cell r="B3639">
            <v>0</v>
          </cell>
          <cell r="C3639">
            <v>0</v>
          </cell>
          <cell r="D3639">
            <v>0</v>
          </cell>
          <cell r="CZ3639">
            <v>0</v>
          </cell>
          <cell r="DG3639">
            <v>0</v>
          </cell>
        </row>
        <row r="3640">
          <cell r="A3640" t="str">
            <v>None</v>
          </cell>
          <cell r="B3640">
            <v>176500</v>
          </cell>
          <cell r="C3640">
            <v>0</v>
          </cell>
          <cell r="D3640">
            <v>52781.16</v>
          </cell>
          <cell r="CZ3640">
            <v>124288</v>
          </cell>
          <cell r="DG3640">
            <v>176500</v>
          </cell>
        </row>
        <row r="3641">
          <cell r="A3641" t="str">
            <v>None</v>
          </cell>
          <cell r="B3641">
            <v>0</v>
          </cell>
          <cell r="C3641">
            <v>0</v>
          </cell>
          <cell r="D3641">
            <v>0</v>
          </cell>
          <cell r="CZ3641">
            <v>0</v>
          </cell>
          <cell r="DG3641">
            <v>0</v>
          </cell>
        </row>
        <row r="3642">
          <cell r="A3642" t="str">
            <v>None</v>
          </cell>
          <cell r="B3642">
            <v>0</v>
          </cell>
          <cell r="C3642">
            <v>0</v>
          </cell>
          <cell r="D3642">
            <v>17026.2</v>
          </cell>
          <cell r="CZ3642">
            <v>0</v>
          </cell>
          <cell r="DG3642">
            <v>0</v>
          </cell>
        </row>
        <row r="3643">
          <cell r="A3643" t="str">
            <v>None</v>
          </cell>
          <cell r="B3643">
            <v>0</v>
          </cell>
          <cell r="C3643">
            <v>0</v>
          </cell>
          <cell r="D3643">
            <v>17026.2</v>
          </cell>
          <cell r="CZ3643">
            <v>0</v>
          </cell>
          <cell r="DG3643">
            <v>0</v>
          </cell>
        </row>
        <row r="3644">
          <cell r="A3644" t="str">
            <v>NIGUP</v>
          </cell>
          <cell r="B3644">
            <v>5439800</v>
          </cell>
          <cell r="C3644">
            <v>73000.98000000001</v>
          </cell>
          <cell r="D3644">
            <v>452986.28</v>
          </cell>
          <cell r="CZ3644">
            <v>4946113.1500000004</v>
          </cell>
          <cell r="DG3644">
            <v>5439800</v>
          </cell>
        </row>
        <row r="3645">
          <cell r="A3645" t="str">
            <v>None</v>
          </cell>
          <cell r="B3645">
            <v>0</v>
          </cell>
          <cell r="C3645">
            <v>84107.23</v>
          </cell>
          <cell r="D3645">
            <v>84107.23</v>
          </cell>
          <cell r="CZ3645">
            <v>84107.23</v>
          </cell>
          <cell r="DG3645">
            <v>0</v>
          </cell>
        </row>
        <row r="3646">
          <cell r="A3646" t="str">
            <v>None</v>
          </cell>
          <cell r="B3646">
            <v>0</v>
          </cell>
          <cell r="C3646">
            <v>76480.649999999994</v>
          </cell>
          <cell r="D3646">
            <v>76480.649999999994</v>
          </cell>
          <cell r="CZ3646">
            <v>76487.649999999994</v>
          </cell>
          <cell r="DG3646">
            <v>0</v>
          </cell>
        </row>
        <row r="3647">
          <cell r="A3647" t="str">
            <v>None</v>
          </cell>
          <cell r="B3647">
            <v>206800</v>
          </cell>
          <cell r="C3647">
            <v>197381.59</v>
          </cell>
          <cell r="D3647">
            <v>197381.54</v>
          </cell>
          <cell r="CZ3647">
            <v>197382.54</v>
          </cell>
          <cell r="DG3647">
            <v>206800</v>
          </cell>
        </row>
        <row r="3648">
          <cell r="A3648" t="str">
            <v>None</v>
          </cell>
          <cell r="B3648">
            <v>82950</v>
          </cell>
          <cell r="C3648">
            <v>0</v>
          </cell>
          <cell r="D3648">
            <v>0</v>
          </cell>
          <cell r="CZ3648">
            <v>75228</v>
          </cell>
          <cell r="DG3648">
            <v>82950</v>
          </cell>
        </row>
        <row r="3649">
          <cell r="A3649" t="str">
            <v>None</v>
          </cell>
          <cell r="B3649">
            <v>0</v>
          </cell>
          <cell r="C3649">
            <v>0</v>
          </cell>
          <cell r="D3649">
            <v>0</v>
          </cell>
          <cell r="CZ3649">
            <v>0</v>
          </cell>
          <cell r="DG3649">
            <v>0</v>
          </cell>
        </row>
        <row r="3650">
          <cell r="A3650" t="str">
            <v>None</v>
          </cell>
          <cell r="B3650">
            <v>1879792</v>
          </cell>
          <cell r="C3650">
            <v>1771.63</v>
          </cell>
          <cell r="D3650">
            <v>141766.55000000002</v>
          </cell>
          <cell r="CZ3650">
            <v>1746234.48</v>
          </cell>
          <cell r="DG3650">
            <v>1879792</v>
          </cell>
        </row>
        <row r="3651">
          <cell r="A3651" t="str">
            <v>None</v>
          </cell>
          <cell r="B3651">
            <v>0</v>
          </cell>
          <cell r="C3651">
            <v>0</v>
          </cell>
          <cell r="D3651">
            <v>0</v>
          </cell>
          <cell r="CZ3651">
            <v>0</v>
          </cell>
          <cell r="DG3651">
            <v>0</v>
          </cell>
        </row>
        <row r="3652">
          <cell r="A3652" t="str">
            <v>None</v>
          </cell>
          <cell r="B3652">
            <v>14849</v>
          </cell>
          <cell r="C3652">
            <v>0</v>
          </cell>
          <cell r="D3652">
            <v>0</v>
          </cell>
          <cell r="CZ3652">
            <v>13000</v>
          </cell>
          <cell r="DG3652">
            <v>14849</v>
          </cell>
        </row>
        <row r="3653">
          <cell r="A3653" t="str">
            <v>None</v>
          </cell>
          <cell r="B3653">
            <v>0</v>
          </cell>
          <cell r="C3653">
            <v>0</v>
          </cell>
          <cell r="D3653">
            <v>0</v>
          </cell>
          <cell r="CZ3653">
            <v>0</v>
          </cell>
          <cell r="DG3653">
            <v>0</v>
          </cell>
        </row>
        <row r="3654">
          <cell r="A3654" t="str">
            <v>None</v>
          </cell>
          <cell r="B3654">
            <v>0</v>
          </cell>
          <cell r="C3654">
            <v>0</v>
          </cell>
          <cell r="D3654">
            <v>0</v>
          </cell>
          <cell r="CZ3654">
            <v>2</v>
          </cell>
          <cell r="DG3654">
            <v>0</v>
          </cell>
        </row>
        <row r="3655">
          <cell r="A3655" t="str">
            <v>None</v>
          </cell>
          <cell r="B3655">
            <v>0</v>
          </cell>
          <cell r="C3655">
            <v>0</v>
          </cell>
          <cell r="D3655">
            <v>0</v>
          </cell>
          <cell r="CZ3655">
            <v>1</v>
          </cell>
          <cell r="DG3655">
            <v>0</v>
          </cell>
        </row>
        <row r="3656">
          <cell r="A3656" t="str">
            <v>None</v>
          </cell>
          <cell r="B3656">
            <v>26272</v>
          </cell>
          <cell r="C3656">
            <v>26436.2</v>
          </cell>
          <cell r="D3656">
            <v>26436.2</v>
          </cell>
          <cell r="CZ3656">
            <v>26436.2</v>
          </cell>
          <cell r="DG3656">
            <v>26272</v>
          </cell>
        </row>
        <row r="3657">
          <cell r="A3657" t="str">
            <v>None</v>
          </cell>
          <cell r="B3657">
            <v>0</v>
          </cell>
          <cell r="C3657">
            <v>0</v>
          </cell>
          <cell r="D3657">
            <v>0</v>
          </cell>
          <cell r="CZ3657">
            <v>0</v>
          </cell>
          <cell r="DG3657">
            <v>0</v>
          </cell>
        </row>
        <row r="3658">
          <cell r="A3658" t="str">
            <v>None</v>
          </cell>
          <cell r="B3658">
            <v>25000</v>
          </cell>
          <cell r="C3658">
            <v>0</v>
          </cell>
          <cell r="D3658">
            <v>0</v>
          </cell>
          <cell r="CZ3658">
            <v>23500</v>
          </cell>
          <cell r="DG3658">
            <v>25000</v>
          </cell>
        </row>
        <row r="3659">
          <cell r="A3659" t="str">
            <v>None</v>
          </cell>
          <cell r="B3659">
            <v>25000</v>
          </cell>
          <cell r="C3659">
            <v>0</v>
          </cell>
          <cell r="D3659">
            <v>0</v>
          </cell>
          <cell r="CZ3659">
            <v>24000</v>
          </cell>
          <cell r="DG3659">
            <v>25000</v>
          </cell>
        </row>
        <row r="3660">
          <cell r="A3660" t="str">
            <v>None</v>
          </cell>
          <cell r="B3660">
            <v>138000</v>
          </cell>
          <cell r="C3660">
            <v>0</v>
          </cell>
          <cell r="D3660">
            <v>0</v>
          </cell>
          <cell r="CZ3660">
            <v>123839</v>
          </cell>
          <cell r="DG3660">
            <v>138000</v>
          </cell>
        </row>
        <row r="3661">
          <cell r="A3661" t="str">
            <v>None</v>
          </cell>
          <cell r="B3661">
            <v>0</v>
          </cell>
          <cell r="C3661">
            <v>0</v>
          </cell>
          <cell r="D3661">
            <v>0</v>
          </cell>
          <cell r="CZ3661">
            <v>0</v>
          </cell>
          <cell r="DG3661">
            <v>0</v>
          </cell>
        </row>
        <row r="3662">
          <cell r="A3662" t="str">
            <v>None</v>
          </cell>
          <cell r="B3662">
            <v>18457</v>
          </cell>
          <cell r="C3662">
            <v>14642.14</v>
          </cell>
          <cell r="D3662">
            <v>16250.82</v>
          </cell>
          <cell r="CZ3662">
            <v>14734</v>
          </cell>
          <cell r="DG3662">
            <v>18457</v>
          </cell>
        </row>
        <row r="3663">
          <cell r="A3663" t="str">
            <v>None</v>
          </cell>
          <cell r="B3663">
            <v>50000</v>
          </cell>
          <cell r="C3663">
            <v>0</v>
          </cell>
          <cell r="D3663">
            <v>15865.94</v>
          </cell>
          <cell r="CZ3663">
            <v>32819</v>
          </cell>
          <cell r="DG3663">
            <v>50000</v>
          </cell>
        </row>
        <row r="3664">
          <cell r="A3664" t="str">
            <v>None</v>
          </cell>
          <cell r="B3664">
            <v>22943</v>
          </cell>
          <cell r="C3664">
            <v>18933.310000000001</v>
          </cell>
          <cell r="D3664">
            <v>29672.080000000002</v>
          </cell>
          <cell r="CZ3664">
            <v>19172</v>
          </cell>
          <cell r="DG3664">
            <v>22943</v>
          </cell>
        </row>
        <row r="3665">
          <cell r="A3665" t="str">
            <v>None</v>
          </cell>
          <cell r="B3665">
            <v>82449</v>
          </cell>
          <cell r="C3665">
            <v>77463.789999999994</v>
          </cell>
          <cell r="D3665">
            <v>77463.789999999994</v>
          </cell>
          <cell r="CZ3665">
            <v>77463.789999999994</v>
          </cell>
          <cell r="DG3665">
            <v>82449</v>
          </cell>
        </row>
        <row r="3666">
          <cell r="A3666" t="str">
            <v>None</v>
          </cell>
          <cell r="B3666">
            <v>49725</v>
          </cell>
          <cell r="C3666">
            <v>8918.64</v>
          </cell>
          <cell r="D3666">
            <v>0</v>
          </cell>
          <cell r="CZ3666">
            <v>26364</v>
          </cell>
          <cell r="DG3666">
            <v>49725</v>
          </cell>
        </row>
        <row r="3667">
          <cell r="A3667" t="str">
            <v>None</v>
          </cell>
          <cell r="B3667">
            <v>0</v>
          </cell>
          <cell r="C3667">
            <v>0</v>
          </cell>
          <cell r="D3667">
            <v>0</v>
          </cell>
          <cell r="CZ3667">
            <v>0</v>
          </cell>
          <cell r="DG3667">
            <v>0</v>
          </cell>
        </row>
        <row r="3668">
          <cell r="A3668" t="str">
            <v>None</v>
          </cell>
          <cell r="B3668">
            <v>0</v>
          </cell>
          <cell r="C3668">
            <v>68553.31</v>
          </cell>
          <cell r="D3668">
            <v>68553.31</v>
          </cell>
          <cell r="CZ3668">
            <v>68555.31</v>
          </cell>
          <cell r="DG3668">
            <v>0</v>
          </cell>
        </row>
        <row r="3669">
          <cell r="A3669" t="str">
            <v>None</v>
          </cell>
          <cell r="B3669">
            <v>0</v>
          </cell>
          <cell r="C3669">
            <v>5929067.0999999996</v>
          </cell>
          <cell r="D3669">
            <v>5929067.0999999996</v>
          </cell>
          <cell r="CZ3669">
            <v>5929047.0999999996</v>
          </cell>
          <cell r="DG3669">
            <v>0</v>
          </cell>
        </row>
        <row r="3670">
          <cell r="A3670" t="str">
            <v>None</v>
          </cell>
          <cell r="B3670">
            <v>25600</v>
          </cell>
          <cell r="C3670">
            <v>38755.699999999997</v>
          </cell>
          <cell r="D3670">
            <v>38755.699999999997</v>
          </cell>
          <cell r="CZ3670">
            <v>38757.699999999997</v>
          </cell>
          <cell r="DG3670">
            <v>25600</v>
          </cell>
        </row>
        <row r="3671">
          <cell r="A3671" t="str">
            <v>None</v>
          </cell>
          <cell r="B3671">
            <v>22000</v>
          </cell>
          <cell r="C3671">
            <v>21312.07</v>
          </cell>
          <cell r="D3671">
            <v>21312.07</v>
          </cell>
          <cell r="CZ3671">
            <v>21314.07</v>
          </cell>
          <cell r="DG3671">
            <v>22000</v>
          </cell>
        </row>
        <row r="3672">
          <cell r="A3672" t="str">
            <v>None</v>
          </cell>
          <cell r="B3672">
            <v>31500</v>
          </cell>
          <cell r="C3672">
            <v>32228.15</v>
          </cell>
          <cell r="D3672">
            <v>32228.15</v>
          </cell>
          <cell r="CZ3672">
            <v>32228.15</v>
          </cell>
          <cell r="DG3672">
            <v>31500</v>
          </cell>
        </row>
        <row r="3673">
          <cell r="A3673" t="str">
            <v>None</v>
          </cell>
          <cell r="B3673">
            <v>53950</v>
          </cell>
          <cell r="C3673">
            <v>12074.69</v>
          </cell>
          <cell r="D3673">
            <v>8894.2999999999993</v>
          </cell>
          <cell r="CZ3673">
            <v>61493</v>
          </cell>
          <cell r="DG3673">
            <v>53950</v>
          </cell>
        </row>
        <row r="3674">
          <cell r="A3674" t="str">
            <v>None</v>
          </cell>
          <cell r="B3674">
            <v>30700</v>
          </cell>
          <cell r="C3674">
            <v>30257.22</v>
          </cell>
          <cell r="D3674">
            <v>30257.22</v>
          </cell>
          <cell r="CZ3674">
            <v>30256.22</v>
          </cell>
          <cell r="DG3674">
            <v>30700</v>
          </cell>
        </row>
        <row r="3675">
          <cell r="A3675" t="str">
            <v>None</v>
          </cell>
          <cell r="B3675">
            <v>601194</v>
          </cell>
          <cell r="C3675">
            <v>608185.36</v>
          </cell>
          <cell r="D3675">
            <v>608185.36</v>
          </cell>
          <cell r="CZ3675">
            <v>608182.36</v>
          </cell>
          <cell r="DG3675">
            <v>601194</v>
          </cell>
        </row>
        <row r="3676">
          <cell r="A3676" t="str">
            <v>None</v>
          </cell>
          <cell r="B3676">
            <v>92000</v>
          </cell>
          <cell r="C3676">
            <v>75107.03</v>
          </cell>
          <cell r="D3676">
            <v>84643.520000000004</v>
          </cell>
          <cell r="CZ3676">
            <v>75107.520000000004</v>
          </cell>
          <cell r="DG3676">
            <v>92000</v>
          </cell>
        </row>
        <row r="3677">
          <cell r="A3677" t="str">
            <v>None</v>
          </cell>
          <cell r="B3677">
            <v>0</v>
          </cell>
          <cell r="C3677">
            <v>0</v>
          </cell>
          <cell r="D3677">
            <v>0</v>
          </cell>
          <cell r="CZ3677">
            <v>0</v>
          </cell>
          <cell r="DG3677">
            <v>0</v>
          </cell>
        </row>
        <row r="3678">
          <cell r="A3678" t="str">
            <v>None</v>
          </cell>
          <cell r="B3678">
            <v>25000</v>
          </cell>
          <cell r="C3678">
            <v>0</v>
          </cell>
          <cell r="D3678">
            <v>0</v>
          </cell>
          <cell r="CZ3678">
            <v>24497</v>
          </cell>
          <cell r="DG3678">
            <v>25000</v>
          </cell>
        </row>
        <row r="3679">
          <cell r="A3679" t="str">
            <v>None</v>
          </cell>
          <cell r="B3679">
            <v>25000</v>
          </cell>
          <cell r="C3679">
            <v>0</v>
          </cell>
          <cell r="D3679">
            <v>0</v>
          </cell>
          <cell r="CZ3679">
            <v>24000</v>
          </cell>
          <cell r="DG3679">
            <v>25000</v>
          </cell>
        </row>
        <row r="3680">
          <cell r="A3680" t="str">
            <v>None</v>
          </cell>
          <cell r="B3680">
            <v>80000</v>
          </cell>
          <cell r="C3680">
            <v>0</v>
          </cell>
          <cell r="D3680">
            <v>0</v>
          </cell>
          <cell r="CZ3680">
            <v>79000</v>
          </cell>
          <cell r="DG3680">
            <v>80000</v>
          </cell>
        </row>
        <row r="3681">
          <cell r="A3681" t="str">
            <v>None</v>
          </cell>
          <cell r="B3681">
            <v>56760</v>
          </cell>
          <cell r="C3681">
            <v>52686.01</v>
          </cell>
          <cell r="D3681">
            <v>52686.01</v>
          </cell>
          <cell r="CZ3681">
            <v>52684.01</v>
          </cell>
          <cell r="DG3681">
            <v>56760</v>
          </cell>
        </row>
        <row r="3682">
          <cell r="A3682" t="str">
            <v>None</v>
          </cell>
          <cell r="B3682">
            <v>0</v>
          </cell>
          <cell r="C3682">
            <v>64828.35</v>
          </cell>
          <cell r="D3682">
            <v>64828.35</v>
          </cell>
          <cell r="CZ3682">
            <v>64825.35</v>
          </cell>
          <cell r="DG3682">
            <v>0</v>
          </cell>
        </row>
        <row r="3683">
          <cell r="A3683" t="str">
            <v>None</v>
          </cell>
          <cell r="B3683">
            <v>0</v>
          </cell>
          <cell r="C3683">
            <v>49391.3</v>
          </cell>
          <cell r="D3683">
            <v>49391.3</v>
          </cell>
          <cell r="CZ3683">
            <v>49392.3</v>
          </cell>
          <cell r="DG3683">
            <v>0</v>
          </cell>
        </row>
        <row r="3684">
          <cell r="A3684" t="str">
            <v>None</v>
          </cell>
          <cell r="B3684">
            <v>992130</v>
          </cell>
          <cell r="C3684">
            <v>974648.79</v>
          </cell>
          <cell r="D3684">
            <v>974648.79</v>
          </cell>
          <cell r="CZ3684">
            <v>1072133.79</v>
          </cell>
          <cell r="DG3684">
            <v>992130</v>
          </cell>
        </row>
        <row r="3685">
          <cell r="A3685" t="str">
            <v>None</v>
          </cell>
          <cell r="B3685">
            <v>0</v>
          </cell>
          <cell r="C3685">
            <v>0</v>
          </cell>
          <cell r="D3685">
            <v>0</v>
          </cell>
          <cell r="CZ3685">
            <v>0</v>
          </cell>
          <cell r="DG3685">
            <v>0</v>
          </cell>
        </row>
        <row r="3686">
          <cell r="A3686" t="str">
            <v>None</v>
          </cell>
          <cell r="B3686">
            <v>99500</v>
          </cell>
          <cell r="C3686">
            <v>60767.11</v>
          </cell>
          <cell r="D3686">
            <v>92241.15</v>
          </cell>
          <cell r="CZ3686">
            <v>103807.15</v>
          </cell>
          <cell r="DG3686">
            <v>99500</v>
          </cell>
        </row>
        <row r="3687">
          <cell r="A3687" t="str">
            <v>None</v>
          </cell>
          <cell r="B3687">
            <v>18000</v>
          </cell>
          <cell r="C3687">
            <v>15739.18</v>
          </cell>
          <cell r="D3687">
            <v>51002.53</v>
          </cell>
          <cell r="CZ3687">
            <v>19036.53</v>
          </cell>
          <cell r="DG3687">
            <v>18000</v>
          </cell>
        </row>
        <row r="3688">
          <cell r="A3688" t="str">
            <v>None</v>
          </cell>
          <cell r="B3688">
            <v>310083</v>
          </cell>
          <cell r="C3688">
            <v>187964.14</v>
          </cell>
          <cell r="D3688">
            <v>0</v>
          </cell>
          <cell r="CZ3688">
            <v>324528</v>
          </cell>
          <cell r="DG3688">
            <v>310083</v>
          </cell>
        </row>
        <row r="3689">
          <cell r="A3689" t="str">
            <v>None</v>
          </cell>
          <cell r="B3689">
            <v>51903</v>
          </cell>
          <cell r="C3689">
            <v>0</v>
          </cell>
          <cell r="D3689">
            <v>0</v>
          </cell>
          <cell r="CZ3689">
            <v>43996</v>
          </cell>
          <cell r="DG3689">
            <v>51903</v>
          </cell>
        </row>
        <row r="3690">
          <cell r="A3690" t="str">
            <v>None</v>
          </cell>
          <cell r="B3690">
            <v>55176</v>
          </cell>
          <cell r="C3690">
            <v>52843.62</v>
          </cell>
          <cell r="D3690">
            <v>52843.62</v>
          </cell>
          <cell r="CZ3690">
            <v>52842.62</v>
          </cell>
          <cell r="DG3690">
            <v>55176</v>
          </cell>
        </row>
        <row r="3691">
          <cell r="A3691" t="str">
            <v>None</v>
          </cell>
          <cell r="B3691">
            <v>100000</v>
          </cell>
          <cell r="C3691">
            <v>86179.6</v>
          </cell>
          <cell r="D3691">
            <v>86179.6</v>
          </cell>
          <cell r="CZ3691">
            <v>86178.6</v>
          </cell>
          <cell r="DG3691">
            <v>100000</v>
          </cell>
        </row>
        <row r="3692">
          <cell r="A3692" t="str">
            <v>None</v>
          </cell>
          <cell r="B3692">
            <v>18000</v>
          </cell>
          <cell r="C3692">
            <v>17077.689999999999</v>
          </cell>
          <cell r="D3692">
            <v>17077.689999999999</v>
          </cell>
          <cell r="CZ3692">
            <v>17079.689999999999</v>
          </cell>
          <cell r="DG3692">
            <v>18000</v>
          </cell>
        </row>
        <row r="3693">
          <cell r="A3693" t="str">
            <v>None</v>
          </cell>
          <cell r="B3693">
            <v>0</v>
          </cell>
          <cell r="C3693">
            <v>57111.92</v>
          </cell>
          <cell r="D3693">
            <v>57111.92</v>
          </cell>
          <cell r="CZ3693">
            <v>57112.92</v>
          </cell>
          <cell r="DG3693">
            <v>0</v>
          </cell>
        </row>
        <row r="3694">
          <cell r="A3694" t="str">
            <v>None</v>
          </cell>
          <cell r="B3694">
            <v>0</v>
          </cell>
          <cell r="C3694">
            <v>0</v>
          </cell>
          <cell r="D3694">
            <v>0</v>
          </cell>
          <cell r="CZ3694">
            <v>0</v>
          </cell>
          <cell r="DG3694">
            <v>0</v>
          </cell>
        </row>
        <row r="3695">
          <cell r="A3695" t="str">
            <v>None</v>
          </cell>
          <cell r="B3695">
            <v>19651.25</v>
          </cell>
          <cell r="C3695">
            <v>7326.05</v>
          </cell>
          <cell r="D3695">
            <v>0</v>
          </cell>
          <cell r="CZ3695">
            <v>4757</v>
          </cell>
          <cell r="DG3695">
            <v>19651.25</v>
          </cell>
        </row>
        <row r="3696">
          <cell r="A3696" t="str">
            <v>None</v>
          </cell>
          <cell r="B3696">
            <v>53903</v>
          </cell>
          <cell r="C3696">
            <v>0</v>
          </cell>
          <cell r="D3696">
            <v>0</v>
          </cell>
          <cell r="CZ3696">
            <v>43996</v>
          </cell>
          <cell r="DG3696">
            <v>53903</v>
          </cell>
        </row>
        <row r="3697">
          <cell r="A3697" t="str">
            <v>None</v>
          </cell>
          <cell r="B3697">
            <v>0</v>
          </cell>
          <cell r="C3697">
            <v>0</v>
          </cell>
          <cell r="D3697">
            <v>0</v>
          </cell>
          <cell r="CZ3697">
            <v>0</v>
          </cell>
          <cell r="DG3697">
            <v>0</v>
          </cell>
        </row>
        <row r="3698">
          <cell r="A3698" t="str">
            <v>None</v>
          </cell>
          <cell r="B3698">
            <v>0</v>
          </cell>
          <cell r="C3698">
            <v>302910.43</v>
          </cell>
          <cell r="D3698">
            <v>302910.48</v>
          </cell>
          <cell r="CZ3698">
            <v>302943.48</v>
          </cell>
          <cell r="DG3698">
            <v>0</v>
          </cell>
        </row>
        <row r="3699">
          <cell r="A3699" t="str">
            <v>None</v>
          </cell>
          <cell r="B3699">
            <v>55000</v>
          </cell>
          <cell r="C3699">
            <v>46256.57</v>
          </cell>
          <cell r="D3699">
            <v>46256.57</v>
          </cell>
          <cell r="CZ3699">
            <v>46257.57</v>
          </cell>
          <cell r="DG3699">
            <v>55000</v>
          </cell>
        </row>
        <row r="3700">
          <cell r="A3700" t="str">
            <v>None</v>
          </cell>
          <cell r="B3700">
            <v>60000</v>
          </cell>
          <cell r="C3700">
            <v>47471.41</v>
          </cell>
          <cell r="D3700">
            <v>47471.41</v>
          </cell>
          <cell r="CZ3700">
            <v>47469.41</v>
          </cell>
          <cell r="DG3700">
            <v>60000</v>
          </cell>
        </row>
        <row r="3701">
          <cell r="A3701" t="str">
            <v>None</v>
          </cell>
          <cell r="B3701">
            <v>3777.46</v>
          </cell>
          <cell r="C3701">
            <v>1726.7</v>
          </cell>
          <cell r="D3701">
            <v>1726.7</v>
          </cell>
          <cell r="CZ3701">
            <v>1725.7</v>
          </cell>
          <cell r="DG3701">
            <v>3777.46</v>
          </cell>
        </row>
        <row r="3702">
          <cell r="A3702" t="str">
            <v>None</v>
          </cell>
          <cell r="B3702">
            <v>18000</v>
          </cell>
          <cell r="C3702">
            <v>15241.34</v>
          </cell>
          <cell r="D3702">
            <v>15241.34</v>
          </cell>
          <cell r="CZ3702">
            <v>15243.34</v>
          </cell>
          <cell r="DG3702">
            <v>18000</v>
          </cell>
        </row>
        <row r="3703">
          <cell r="A3703" t="str">
            <v>None</v>
          </cell>
          <cell r="B3703">
            <v>0</v>
          </cell>
          <cell r="C3703">
            <v>0</v>
          </cell>
          <cell r="D3703">
            <v>0</v>
          </cell>
          <cell r="CZ3703">
            <v>0</v>
          </cell>
          <cell r="DG3703">
            <v>0</v>
          </cell>
        </row>
        <row r="3704">
          <cell r="A3704" t="str">
            <v>None</v>
          </cell>
          <cell r="B3704">
            <v>0</v>
          </cell>
          <cell r="C3704">
            <v>0</v>
          </cell>
          <cell r="D3704">
            <v>0</v>
          </cell>
          <cell r="CZ3704">
            <v>0</v>
          </cell>
          <cell r="DG3704">
            <v>0</v>
          </cell>
        </row>
        <row r="3705">
          <cell r="A3705" t="str">
            <v>None</v>
          </cell>
          <cell r="B3705">
            <v>232185</v>
          </cell>
          <cell r="C3705">
            <v>182464.76</v>
          </cell>
          <cell r="D3705">
            <v>180823.25</v>
          </cell>
          <cell r="CZ3705">
            <v>184963.25</v>
          </cell>
          <cell r="DG3705">
            <v>232185</v>
          </cell>
        </row>
        <row r="3706">
          <cell r="A3706" t="str">
            <v>None</v>
          </cell>
          <cell r="B3706">
            <v>97750</v>
          </cell>
          <cell r="C3706">
            <v>97559.19</v>
          </cell>
          <cell r="D3706">
            <v>97559.19</v>
          </cell>
          <cell r="CZ3706">
            <v>97559.19</v>
          </cell>
          <cell r="DG3706">
            <v>97750</v>
          </cell>
        </row>
        <row r="3707">
          <cell r="A3707" t="str">
            <v>None</v>
          </cell>
          <cell r="B3707">
            <v>523250</v>
          </cell>
          <cell r="C3707">
            <v>311254.44</v>
          </cell>
          <cell r="D3707">
            <v>176130.78999999998</v>
          </cell>
          <cell r="CZ3707">
            <v>484180.84</v>
          </cell>
          <cell r="DG3707">
            <v>523250</v>
          </cell>
        </row>
        <row r="3708">
          <cell r="A3708" t="str">
            <v>None</v>
          </cell>
          <cell r="B3708">
            <v>25000</v>
          </cell>
          <cell r="C3708">
            <v>340.21</v>
          </cell>
          <cell r="D3708">
            <v>0</v>
          </cell>
          <cell r="CZ3708">
            <v>20086</v>
          </cell>
          <cell r="DG3708">
            <v>25000</v>
          </cell>
        </row>
        <row r="3709">
          <cell r="A3709" t="str">
            <v>None</v>
          </cell>
          <cell r="B3709">
            <v>25000</v>
          </cell>
          <cell r="C3709">
            <v>0</v>
          </cell>
          <cell r="D3709">
            <v>0</v>
          </cell>
          <cell r="CZ3709">
            <v>24000</v>
          </cell>
          <cell r="DG3709">
            <v>25000</v>
          </cell>
        </row>
        <row r="3710">
          <cell r="A3710" t="str">
            <v>None</v>
          </cell>
          <cell r="B3710">
            <v>25000</v>
          </cell>
          <cell r="C3710">
            <v>0</v>
          </cell>
          <cell r="D3710">
            <v>0</v>
          </cell>
          <cell r="CZ3710">
            <v>24000</v>
          </cell>
          <cell r="DG3710">
            <v>25000</v>
          </cell>
        </row>
        <row r="3711">
          <cell r="A3711" t="str">
            <v>None</v>
          </cell>
          <cell r="B3711">
            <v>121000</v>
          </cell>
          <cell r="C3711">
            <v>279.85000000000002</v>
          </cell>
          <cell r="D3711">
            <v>0</v>
          </cell>
          <cell r="CZ3711">
            <v>121000</v>
          </cell>
          <cell r="DG3711">
            <v>121000</v>
          </cell>
        </row>
        <row r="3712">
          <cell r="A3712" t="str">
            <v>None</v>
          </cell>
          <cell r="B3712">
            <v>200000</v>
          </cell>
          <cell r="C3712">
            <v>3834.83</v>
          </cell>
          <cell r="D3712">
            <v>57889.24</v>
          </cell>
          <cell r="CZ3712">
            <v>193317</v>
          </cell>
          <cell r="DG3712">
            <v>200000</v>
          </cell>
        </row>
        <row r="3713">
          <cell r="A3713" t="str">
            <v>None</v>
          </cell>
          <cell r="B3713">
            <v>86192</v>
          </cell>
          <cell r="C3713">
            <v>0</v>
          </cell>
          <cell r="D3713">
            <v>0</v>
          </cell>
          <cell r="CZ3713">
            <v>90072</v>
          </cell>
          <cell r="DG3713">
            <v>86192</v>
          </cell>
        </row>
        <row r="3714">
          <cell r="A3714" t="str">
            <v>None</v>
          </cell>
          <cell r="B3714">
            <v>87000</v>
          </cell>
          <cell r="C3714">
            <v>82877.37</v>
          </cell>
          <cell r="D3714">
            <v>82877.37</v>
          </cell>
          <cell r="CZ3714">
            <v>82875.37</v>
          </cell>
          <cell r="DG3714">
            <v>87000</v>
          </cell>
        </row>
        <row r="3715">
          <cell r="A3715" t="str">
            <v>None</v>
          </cell>
          <cell r="B3715">
            <v>78000</v>
          </cell>
          <cell r="C3715">
            <v>82019.64</v>
          </cell>
          <cell r="D3715">
            <v>82019.64</v>
          </cell>
          <cell r="CZ3715">
            <v>82019.64</v>
          </cell>
          <cell r="DG3715">
            <v>78000</v>
          </cell>
        </row>
        <row r="3716">
          <cell r="A3716" t="str">
            <v>None</v>
          </cell>
          <cell r="B3716">
            <v>20000</v>
          </cell>
          <cell r="C3716">
            <v>19723.41</v>
          </cell>
          <cell r="D3716">
            <v>19723.41</v>
          </cell>
          <cell r="CZ3716">
            <v>19723.41</v>
          </cell>
          <cell r="DG3716">
            <v>20000</v>
          </cell>
        </row>
        <row r="3717">
          <cell r="A3717" t="str">
            <v>None</v>
          </cell>
          <cell r="B3717">
            <v>25000</v>
          </cell>
          <cell r="C3717">
            <v>0</v>
          </cell>
          <cell r="D3717">
            <v>0</v>
          </cell>
          <cell r="CZ3717">
            <v>24000</v>
          </cell>
          <cell r="DG3717">
            <v>25000</v>
          </cell>
        </row>
        <row r="3718">
          <cell r="A3718" t="str">
            <v>None</v>
          </cell>
          <cell r="B3718">
            <v>20000</v>
          </cell>
          <cell r="C3718">
            <v>21400.43</v>
          </cell>
          <cell r="D3718">
            <v>19046.21</v>
          </cell>
          <cell r="CZ3718">
            <v>21320</v>
          </cell>
          <cell r="DG3718">
            <v>20000</v>
          </cell>
        </row>
        <row r="3719">
          <cell r="A3719" t="str">
            <v>None</v>
          </cell>
          <cell r="B3719">
            <v>0</v>
          </cell>
          <cell r="C3719">
            <v>0</v>
          </cell>
          <cell r="D3719">
            <v>163116</v>
          </cell>
          <cell r="CZ3719">
            <v>57000000</v>
          </cell>
          <cell r="DG3719">
            <v>0</v>
          </cell>
        </row>
        <row r="3720">
          <cell r="A3720" t="str">
            <v>None</v>
          </cell>
          <cell r="B3720">
            <v>78520</v>
          </cell>
          <cell r="C3720">
            <v>72911.31</v>
          </cell>
          <cell r="D3720">
            <v>72911.31</v>
          </cell>
          <cell r="CZ3720">
            <v>72907.31</v>
          </cell>
          <cell r="DG3720">
            <v>78520</v>
          </cell>
        </row>
        <row r="3721">
          <cell r="A3721" t="str">
            <v>None</v>
          </cell>
          <cell r="B3721">
            <v>75900</v>
          </cell>
          <cell r="C3721">
            <v>0</v>
          </cell>
          <cell r="D3721">
            <v>0</v>
          </cell>
          <cell r="CZ3721">
            <v>70000</v>
          </cell>
          <cell r="DG3721">
            <v>75900</v>
          </cell>
        </row>
        <row r="3722">
          <cell r="A3722" t="str">
            <v>None</v>
          </cell>
          <cell r="B3722">
            <v>48128</v>
          </cell>
          <cell r="C3722">
            <v>0</v>
          </cell>
          <cell r="D3722">
            <v>0</v>
          </cell>
          <cell r="CZ3722">
            <v>38074</v>
          </cell>
          <cell r="DG3722">
            <v>48128</v>
          </cell>
        </row>
        <row r="3723">
          <cell r="A3723" t="str">
            <v>None</v>
          </cell>
          <cell r="B3723">
            <v>2332848</v>
          </cell>
          <cell r="C3723">
            <v>116549.38</v>
          </cell>
          <cell r="D3723">
            <v>111025.12000000001</v>
          </cell>
          <cell r="CZ3723">
            <v>2083146.6</v>
          </cell>
          <cell r="DG3723">
            <v>2332848</v>
          </cell>
        </row>
        <row r="3724">
          <cell r="A3724" t="str">
            <v>None</v>
          </cell>
          <cell r="B3724">
            <v>134065</v>
          </cell>
          <cell r="C3724">
            <v>140737.72</v>
          </cell>
          <cell r="D3724">
            <v>137242.45000000001</v>
          </cell>
          <cell r="CZ3724">
            <v>139858.45000000001</v>
          </cell>
          <cell r="DG3724">
            <v>134065</v>
          </cell>
        </row>
        <row r="3725">
          <cell r="A3725" t="str">
            <v>None</v>
          </cell>
          <cell r="B3725">
            <v>199000</v>
          </cell>
          <cell r="C3725">
            <v>0</v>
          </cell>
          <cell r="D3725">
            <v>0</v>
          </cell>
          <cell r="CZ3725">
            <v>0</v>
          </cell>
          <cell r="DG3725">
            <v>199000</v>
          </cell>
        </row>
        <row r="3726">
          <cell r="A3726" t="str">
            <v>None</v>
          </cell>
          <cell r="B3726">
            <v>0</v>
          </cell>
          <cell r="C3726">
            <v>0</v>
          </cell>
          <cell r="D3726">
            <v>0</v>
          </cell>
          <cell r="CZ3726">
            <v>0</v>
          </cell>
          <cell r="DG3726">
            <v>0</v>
          </cell>
        </row>
        <row r="3727">
          <cell r="A3727" t="str">
            <v>None</v>
          </cell>
          <cell r="B3727">
            <v>0</v>
          </cell>
          <cell r="C3727">
            <v>0</v>
          </cell>
          <cell r="D3727">
            <v>0</v>
          </cell>
          <cell r="CZ3727">
            <v>0</v>
          </cell>
          <cell r="DG3727">
            <v>0</v>
          </cell>
        </row>
        <row r="3728">
          <cell r="A3728" t="str">
            <v>HVDC</v>
          </cell>
          <cell r="B3728">
            <v>82278222</v>
          </cell>
          <cell r="C3728">
            <v>4610405.79</v>
          </cell>
          <cell r="D3728">
            <v>5039670.22</v>
          </cell>
          <cell r="CZ3728">
            <v>82264428.810000002</v>
          </cell>
          <cell r="DG3728">
            <v>82278222</v>
          </cell>
        </row>
        <row r="3729">
          <cell r="A3729" t="str">
            <v>HVDC</v>
          </cell>
          <cell r="B3729">
            <v>339977413</v>
          </cell>
          <cell r="C3729">
            <v>64898858.93</v>
          </cell>
          <cell r="D3729">
            <v>65299034.969999999</v>
          </cell>
          <cell r="CZ3729">
            <v>337463565</v>
          </cell>
          <cell r="DG3729">
            <v>339977413</v>
          </cell>
        </row>
        <row r="3730">
          <cell r="A3730" t="str">
            <v>HVDC</v>
          </cell>
          <cell r="B3730">
            <v>31906818</v>
          </cell>
          <cell r="C3730">
            <v>626545.89</v>
          </cell>
          <cell r="D3730">
            <v>793338.74</v>
          </cell>
          <cell r="CZ3730">
            <v>23719050.739999998</v>
          </cell>
          <cell r="DG3730">
            <v>31906818</v>
          </cell>
        </row>
        <row r="3731">
          <cell r="A3731" t="str">
            <v>HVDC</v>
          </cell>
          <cell r="B3731">
            <v>37644369</v>
          </cell>
          <cell r="C3731">
            <v>12844664.600000001</v>
          </cell>
          <cell r="D3731">
            <v>14056430.09</v>
          </cell>
          <cell r="CZ3731">
            <v>20003561.469999999</v>
          </cell>
          <cell r="DG3731">
            <v>37644369</v>
          </cell>
        </row>
        <row r="3732">
          <cell r="A3732" t="str">
            <v>HVDC</v>
          </cell>
          <cell r="B3732">
            <v>13231303</v>
          </cell>
          <cell r="C3732">
            <v>679313.88</v>
          </cell>
          <cell r="D3732">
            <v>1627396.2000000002</v>
          </cell>
          <cell r="CZ3732">
            <v>2613796.52</v>
          </cell>
          <cell r="DG3732">
            <v>13231303</v>
          </cell>
        </row>
        <row r="3733">
          <cell r="A3733" t="str">
            <v>HVDC</v>
          </cell>
          <cell r="B3733">
            <v>40728289</v>
          </cell>
          <cell r="C3733">
            <v>4429209.96</v>
          </cell>
          <cell r="D3733">
            <v>4640787.41</v>
          </cell>
          <cell r="CZ3733">
            <v>39190556.409999996</v>
          </cell>
          <cell r="DG3733">
            <v>40728289</v>
          </cell>
        </row>
        <row r="3734">
          <cell r="A3734" t="str">
            <v>HVDC</v>
          </cell>
          <cell r="B3734">
            <v>19193084</v>
          </cell>
          <cell r="C3734">
            <v>2855933.83</v>
          </cell>
          <cell r="D3734">
            <v>2863970</v>
          </cell>
          <cell r="CZ3734">
            <v>19152008</v>
          </cell>
          <cell r="DG3734">
            <v>19193084</v>
          </cell>
        </row>
        <row r="3735">
          <cell r="A3735" t="str">
            <v>HVDC</v>
          </cell>
          <cell r="B3735">
            <v>25939228</v>
          </cell>
          <cell r="C3735">
            <v>1335860.73</v>
          </cell>
          <cell r="D3735">
            <v>3444247.9</v>
          </cell>
          <cell r="CZ3735">
            <v>18404964.100000001</v>
          </cell>
          <cell r="DG3735">
            <v>25939228</v>
          </cell>
        </row>
        <row r="3736">
          <cell r="A3736" t="str">
            <v>HVDC</v>
          </cell>
          <cell r="B3736">
            <v>46881370</v>
          </cell>
          <cell r="C3736">
            <v>1036154.5900000001</v>
          </cell>
          <cell r="D3736">
            <v>1273991.29</v>
          </cell>
          <cell r="CZ3736">
            <v>29221916.289999999</v>
          </cell>
          <cell r="DG3736">
            <v>46881370</v>
          </cell>
        </row>
        <row r="3737">
          <cell r="A3737" t="str">
            <v>HVDC</v>
          </cell>
          <cell r="B3737">
            <v>34510426</v>
          </cell>
          <cell r="C3737">
            <v>2420093.0499999998</v>
          </cell>
          <cell r="D3737">
            <v>3588660.0199999996</v>
          </cell>
          <cell r="CZ3737">
            <v>29856552.890000001</v>
          </cell>
          <cell r="DG3737">
            <v>34510426</v>
          </cell>
        </row>
        <row r="3738">
          <cell r="A3738" t="str">
            <v>NAAN</v>
          </cell>
          <cell r="B3738">
            <v>944670</v>
          </cell>
          <cell r="C3738">
            <v>346014.81000000006</v>
          </cell>
          <cell r="D3738">
            <v>274243.04000000004</v>
          </cell>
          <cell r="CZ3738">
            <v>1197310.1399999999</v>
          </cell>
          <cell r="DG3738">
            <v>944670</v>
          </cell>
        </row>
        <row r="3739">
          <cell r="A3739" t="str">
            <v>NAAN</v>
          </cell>
          <cell r="B3739">
            <v>11440000</v>
          </cell>
          <cell r="C3739">
            <v>293549.43</v>
          </cell>
          <cell r="D3739">
            <v>576647.9</v>
          </cell>
          <cell r="CZ3739">
            <v>10395750.07</v>
          </cell>
          <cell r="DG3739">
            <v>11440000</v>
          </cell>
        </row>
        <row r="3740">
          <cell r="A3740" t="str">
            <v>NAAN</v>
          </cell>
          <cell r="B3740">
            <v>2637500</v>
          </cell>
          <cell r="C3740">
            <v>32223.96</v>
          </cell>
          <cell r="D3740">
            <v>130729.85999999999</v>
          </cell>
          <cell r="CZ3740">
            <v>2127243.9300000002</v>
          </cell>
          <cell r="DG3740">
            <v>2637500</v>
          </cell>
        </row>
        <row r="3741">
          <cell r="A3741" t="str">
            <v>NAAN</v>
          </cell>
          <cell r="B3741">
            <v>2433600</v>
          </cell>
          <cell r="C3741">
            <v>869143.66</v>
          </cell>
          <cell r="D3741">
            <v>782058.41999999993</v>
          </cell>
          <cell r="CZ3741">
            <v>2368138.9500000002</v>
          </cell>
          <cell r="DG3741">
            <v>2433600</v>
          </cell>
        </row>
        <row r="3742">
          <cell r="A3742" t="str">
            <v>NAAN</v>
          </cell>
          <cell r="B3742">
            <v>47576000</v>
          </cell>
          <cell r="C3742">
            <v>119376.78</v>
          </cell>
          <cell r="D3742">
            <v>367137.46</v>
          </cell>
          <cell r="CZ3742">
            <v>38081771.009999998</v>
          </cell>
          <cell r="DG3742">
            <v>47576000</v>
          </cell>
        </row>
        <row r="3743">
          <cell r="A3743" t="str">
            <v>NAAN</v>
          </cell>
          <cell r="B3743">
            <v>47748800</v>
          </cell>
          <cell r="C3743">
            <v>4951.13</v>
          </cell>
          <cell r="D3743">
            <v>366008.05000000005</v>
          </cell>
          <cell r="CZ3743">
            <v>50328581.030000001</v>
          </cell>
          <cell r="DG3743">
            <v>47748800</v>
          </cell>
        </row>
        <row r="3744">
          <cell r="A3744" t="str">
            <v>NAAN</v>
          </cell>
          <cell r="B3744">
            <v>46803000</v>
          </cell>
          <cell r="C3744">
            <v>49051.58</v>
          </cell>
          <cell r="D3744">
            <v>338290.02</v>
          </cell>
          <cell r="CZ3744">
            <v>44006438.399999999</v>
          </cell>
          <cell r="DG3744">
            <v>46803000</v>
          </cell>
        </row>
        <row r="3745">
          <cell r="A3745" t="str">
            <v>NAAN</v>
          </cell>
          <cell r="B3745">
            <v>27458325</v>
          </cell>
          <cell r="C3745">
            <v>935717.98</v>
          </cell>
          <cell r="D3745">
            <v>983050.32000000007</v>
          </cell>
          <cell r="CZ3745">
            <v>22366369.640000001</v>
          </cell>
          <cell r="DG3745">
            <v>111941315</v>
          </cell>
        </row>
        <row r="3746">
          <cell r="A3746" t="str">
            <v>NAAN</v>
          </cell>
          <cell r="B3746">
            <v>55396000</v>
          </cell>
          <cell r="C3746">
            <v>203423.83</v>
          </cell>
          <cell r="D3746">
            <v>197016.28</v>
          </cell>
          <cell r="CZ3746">
            <v>53462576.280000001</v>
          </cell>
          <cell r="DG3746">
            <v>55396000</v>
          </cell>
        </row>
        <row r="3747">
          <cell r="A3747" t="str">
            <v>NAAN</v>
          </cell>
          <cell r="B3747">
            <v>2012555</v>
          </cell>
          <cell r="C3747">
            <v>72709.490000000005</v>
          </cell>
          <cell r="D3747">
            <v>47506.82</v>
          </cell>
          <cell r="CZ3747">
            <v>1917003.05</v>
          </cell>
          <cell r="DG3747">
            <v>2012555</v>
          </cell>
        </row>
        <row r="3748">
          <cell r="A3748" t="str">
            <v>NAAN_GXP</v>
          </cell>
          <cell r="B3748">
            <v>932497</v>
          </cell>
          <cell r="C3748">
            <v>924237.74</v>
          </cell>
          <cell r="D3748">
            <v>251213.27</v>
          </cell>
          <cell r="CZ3748">
            <v>20791071.27</v>
          </cell>
          <cell r="DG3748">
            <v>932497</v>
          </cell>
        </row>
        <row r="3749">
          <cell r="A3749" t="str">
            <v>NAAN_GXP</v>
          </cell>
          <cell r="B3749">
            <v>621496</v>
          </cell>
          <cell r="C3749">
            <v>529297.28</v>
          </cell>
          <cell r="D3749">
            <v>107036.14</v>
          </cell>
          <cell r="CZ3749">
            <v>17931690.140000001</v>
          </cell>
          <cell r="DG3749">
            <v>621496</v>
          </cell>
        </row>
        <row r="3750">
          <cell r="A3750" t="str">
            <v>NAAN</v>
          </cell>
          <cell r="B3750">
            <v>66000</v>
          </cell>
          <cell r="C3750">
            <v>10720.61</v>
          </cell>
          <cell r="D3750">
            <v>0</v>
          </cell>
          <cell r="CZ3750">
            <v>14827</v>
          </cell>
          <cell r="DG3750">
            <v>66000</v>
          </cell>
        </row>
        <row r="3751">
          <cell r="A3751" t="str">
            <v>NAAN</v>
          </cell>
          <cell r="B3751">
            <v>76849000</v>
          </cell>
          <cell r="C3751">
            <v>1695887.2200000002</v>
          </cell>
          <cell r="D3751">
            <v>1812799.87</v>
          </cell>
          <cell r="CZ3751">
            <v>66034455.869999997</v>
          </cell>
          <cell r="DG3751">
            <v>76849000</v>
          </cell>
        </row>
      </sheetData>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Info"/>
      <sheetName val="FRONT"/>
      <sheetName val="01"/>
      <sheetName val="02"/>
      <sheetName val="03"/>
      <sheetName val="04"/>
      <sheetName val="05"/>
      <sheetName val="06"/>
      <sheetName val="07"/>
      <sheetName val="capital"/>
      <sheetName val="capital graphs"/>
      <sheetName val="09"/>
      <sheetName val="10"/>
      <sheetName val="11"/>
      <sheetName val="12"/>
      <sheetName val="13"/>
      <sheetName val="14"/>
      <sheetName val="15"/>
      <sheetName val="16"/>
      <sheetName val="17"/>
      <sheetName val="18"/>
      <sheetName val="LOOKUPSHEET"/>
      <sheetName val="Month_Box"/>
      <sheetName val="Module1"/>
      <sheetName val="Module3"/>
      <sheetName val="Module4"/>
      <sheetName val="08"/>
    </sheetNames>
    <sheetDataSet>
      <sheetData sheetId="0" refreshError="1"/>
      <sheetData sheetId="1" refreshError="1">
        <row r="25">
          <cell r="I25">
            <v>36434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P1 Opex All 1213 incl RPE"/>
      <sheetName val="RCP1allowance CPI 30jun13ADJUST"/>
      <sheetName val="Summary"/>
      <sheetName val="RCP1 only nominal"/>
      <sheetName val="breakdown of RCP1 routine mtce"/>
      <sheetName val="OPEX Schedule"/>
      <sheetName val="OPEX"/>
      <sheetName val="Opex_valuesonly_old nominal"/>
      <sheetName val="3. Opex - RPE Index"/>
      <sheetName val="4. CPI Assump and Index"/>
      <sheetName val="RCP2_OpexTM1 1314 to 1920"/>
      <sheetName val="Mtce projectsRCP2"/>
      <sheetName val="RM 1112-1213ACTUALS"/>
      <sheetName val="RM Deloitte v4"/>
      <sheetName val="RM Deloitte v3"/>
      <sheetName val="RM Deloitte v2"/>
      <sheetName val="RM Deloitte v1"/>
      <sheetName val="Data &amp; Metering"/>
      <sheetName val="RCP1 Proposal"/>
      <sheetName val="FX Disclosures"/>
      <sheetName val="Quality Measures"/>
      <sheetName val="ROCS"/>
      <sheetName val="maint project 14 06 "/>
      <sheetName val="RCP1 Opex vs allowance"/>
      <sheetName val="IT&amp;T Ops 0910-1112 act"/>
      <sheetName val=" IT Ops 1213"/>
      <sheetName val="IT&amp;T Ops from 1314"/>
      <sheetName val="TP Div IT Ops 0910 to 1112"/>
      <sheetName val="IT Ops All div 1213 slice"/>
      <sheetName val="IT Ops 1314 _1920 All Divs"/>
      <sheetName val="C&amp;C Grid"/>
      <sheetName val="Comms (Grid)"/>
      <sheetName val="Comms detail "/>
      <sheetName val="Training &amp; System model adj"/>
      <sheetName val="IST by expense grouping 4 BEN"/>
      <sheetName val="Event charges"/>
    </sheetNames>
    <sheetDataSet>
      <sheetData sheetId="0"/>
      <sheetData sheetId="1"/>
      <sheetData sheetId="2"/>
      <sheetData sheetId="3"/>
      <sheetData sheetId="4"/>
      <sheetData sheetId="5"/>
      <sheetData sheetId="6">
        <row r="24">
          <cell r="D24" t="str">
            <v xml:space="preserve">RM Operating </v>
          </cell>
        </row>
      </sheetData>
      <sheetData sheetId="7"/>
      <sheetData sheetId="8"/>
      <sheetData sheetId="9">
        <row r="8">
          <cell r="C8">
            <v>-4.9097775912715011E-2</v>
          </cell>
          <cell r="D8">
            <v>-1.6466761536897735E-2</v>
          </cell>
          <cell r="E8">
            <v>-6.8465565847765086E-3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Div"/>
      <sheetName val="P&amp;L"/>
      <sheetName val="Cover"/>
      <sheetName val="cube_setup"/>
      <sheetName val="P&amp;LDiv Month"/>
      <sheetName val="Sheet2"/>
      <sheetName val="P&amp;LDiv YTD"/>
      <sheetName val="LOB data"/>
      <sheetName val="LOB"/>
      <sheetName val="TM1 LOB data"/>
      <sheetName val="Bsh "/>
      <sheetName val="LOB TM1"/>
      <sheetName val="LOB (manual)"/>
      <sheetName val="Bsh"/>
      <sheetName val="Month comm 2"/>
      <sheetName val="Capex (1)"/>
      <sheetName val="Capex"/>
      <sheetName val="Capex v2 "/>
      <sheetName val="Capex (2)"/>
      <sheetName val="Bsh -old format"/>
      <sheetName val="AS board page (new)"/>
      <sheetName val="AS board page"/>
      <sheetName val="Capex data (hide)"/>
      <sheetName val="Threshold"/>
      <sheetName val="Capex Report values"/>
      <sheetName val="SCI"/>
      <sheetName val="CSRs"/>
      <sheetName val="Front page"/>
      <sheetName val="Month &amp; YTD Comm "/>
      <sheetName val="Month &amp; YTD Comm  (2)"/>
      <sheetName val="Module1"/>
      <sheetName val="Sheet1"/>
    </sheetNames>
    <sheetDataSet>
      <sheetData sheetId="0" refreshError="1"/>
      <sheetData sheetId="1" refreshError="1"/>
      <sheetData sheetId="2" refreshError="1"/>
      <sheetData sheetId="3">
        <row r="11">
          <cell r="B11" t="str">
            <v>FCST_May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0607"/>
      <sheetName val="0506 Acutal Inv"/>
      <sheetName val="Parameters"/>
      <sheetName val="Chart1"/>
    </sheetNames>
    <sheetDataSet>
      <sheetData sheetId="0"/>
      <sheetData sheetId="1"/>
      <sheetData sheetId="2" refreshError="1">
        <row r="2">
          <cell r="A2" t="str">
            <v>AC Substations</v>
          </cell>
          <cell r="C2" t="str">
            <v>Colin Thomson</v>
          </cell>
          <cell r="D2" t="str">
            <v>Peter Greenway</v>
          </cell>
        </row>
        <row r="3">
          <cell r="A3" t="str">
            <v>AC Transmission Lines</v>
          </cell>
          <cell r="C3" t="str">
            <v>Marshall Clark</v>
          </cell>
          <cell r="D3" t="str">
            <v>Russell Bolt</v>
          </cell>
        </row>
        <row r="4">
          <cell r="A4" t="str">
            <v>HVDC Stations</v>
          </cell>
          <cell r="C4" t="str">
            <v>Richard Prins</v>
          </cell>
        </row>
        <row r="5">
          <cell r="A5" t="str">
            <v>Other</v>
          </cell>
          <cell r="D5" t="str">
            <v>Gerry Ryan</v>
          </cell>
        </row>
        <row r="6">
          <cell r="D6" t="str">
            <v>John Shann</v>
          </cell>
        </row>
        <row r="7">
          <cell r="D7" t="str">
            <v>Mike Bridger</v>
          </cell>
        </row>
        <row r="8">
          <cell r="D8" t="str">
            <v>Mike Jordanoff</v>
          </cell>
        </row>
        <row r="9">
          <cell r="D9" t="str">
            <v>Predrag Milose</v>
          </cell>
        </row>
        <row r="10">
          <cell r="D10" t="str">
            <v>Ross Bridson</v>
          </cell>
        </row>
        <row r="11">
          <cell r="D11" t="str">
            <v>Paul Blue</v>
          </cell>
        </row>
        <row r="12">
          <cell r="D12" t="str">
            <v xml:space="preserve"> </v>
          </cell>
        </row>
      </sheetData>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be_Setup"/>
      <sheetName val="P&amp;L "/>
      <sheetName val="BS"/>
      <sheetName val="St Mvt Equity"/>
      <sheetName val=" Cashflow"/>
      <sheetName val="Financial EV"/>
      <sheetName val="Ratios"/>
      <sheetName val="other diagnostic graphs"/>
      <sheetName val="Ratio Workings"/>
      <sheetName val="Ratios P90_P10"/>
      <sheetName val="Ratios optimal v base"/>
      <sheetName val="other diag base v optimisitc"/>
      <sheetName val="EV "/>
      <sheetName val="EV  - C"/>
      <sheetName val="Sheet1"/>
    </sheetNames>
    <sheetDataSet>
      <sheetData sheetId="0" refreshError="1">
        <row r="14">
          <cell r="A14" t="str">
            <v>Total LOB</v>
          </cell>
        </row>
        <row r="15">
          <cell r="A15" t="str">
            <v>Regulated Transmission</v>
          </cell>
        </row>
        <row r="16">
          <cell r="A16" t="str">
            <v>HVAC</v>
          </cell>
        </row>
        <row r="17">
          <cell r="A17" t="str">
            <v>HVDC</v>
          </cell>
        </row>
        <row r="18">
          <cell r="A18" t="str">
            <v>Un-Regulated Transmission</v>
          </cell>
        </row>
        <row r="19">
          <cell r="A19" t="str">
            <v>NIA</v>
          </cell>
        </row>
        <row r="20">
          <cell r="A20" t="str">
            <v>PropAcq</v>
          </cell>
        </row>
        <row r="21">
          <cell r="A21" t="str">
            <v>Trans Other</v>
          </cell>
        </row>
        <row r="22">
          <cell r="A22" t="str">
            <v>Other</v>
          </cell>
        </row>
        <row r="23">
          <cell r="A23" t="str">
            <v>SO</v>
          </cell>
        </row>
        <row r="24">
          <cell r="A24" t="str">
            <v>EMS</v>
          </cell>
        </row>
        <row r="25">
          <cell r="A25" t="str">
            <v>Other Rev</v>
          </cell>
        </row>
        <row r="26">
          <cell r="A26" t="str">
            <v>Un-Allocated</v>
          </cell>
        </row>
        <row r="27">
          <cell r="A27" t="str">
            <v>Input Un-Allocated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Div"/>
      <sheetName val="P&amp;L"/>
      <sheetName val="Cover"/>
      <sheetName val="cube_setup"/>
      <sheetName val="P&amp;LDiv Month"/>
      <sheetName val="P&amp;LDiv YTD"/>
      <sheetName val="LOB data"/>
      <sheetName val="LOB"/>
      <sheetName val="TM1 LOB data"/>
      <sheetName val="Bsh "/>
      <sheetName val="LOB TM1"/>
      <sheetName val="LOB (manual)"/>
      <sheetName val="Sheet1"/>
      <sheetName val="Bsh"/>
      <sheetName val="Month comm 2"/>
      <sheetName val="Capex (1)"/>
      <sheetName val="Capex"/>
      <sheetName val="Capex v2 "/>
      <sheetName val="Capex (2)"/>
      <sheetName val="Bsh -old format"/>
      <sheetName val="debt hierarchies"/>
      <sheetName val="Cash accounts"/>
      <sheetName val="AS board page (new)"/>
      <sheetName val="AS board page"/>
      <sheetName val="Capex data (hide)"/>
      <sheetName val="Threshold"/>
      <sheetName val="Capex Report values"/>
      <sheetName val="Capex Report"/>
      <sheetName val="Capex Report Var"/>
      <sheetName val="SCI"/>
      <sheetName val="CSRs"/>
      <sheetName val="Front page"/>
      <sheetName val="Month &amp; YTD Comm "/>
      <sheetName val="Month &amp; YTD Comm  (2)"/>
      <sheetName val="Module1"/>
    </sheetNames>
    <sheetDataSet>
      <sheetData sheetId="0" refreshError="1"/>
      <sheetData sheetId="1" refreshError="1"/>
      <sheetData sheetId="2" refreshError="1"/>
      <sheetData sheetId="3" refreshError="1">
        <row r="2">
          <cell r="B2" t="str">
            <v>transpower:FM_TTYM</v>
          </cell>
        </row>
        <row r="4">
          <cell r="B4" t="str">
            <v>Total $</v>
          </cell>
        </row>
        <row r="10">
          <cell r="B10" t="str">
            <v>BUDM0910F - Detailed IST Restructure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PAGE"/>
      <sheetName val="REPORT CARD"/>
      <sheetName val="DATA ENTRY"/>
      <sheetName val="DATABASE"/>
      <sheetName val="L_NL PIVOT"/>
      <sheetName val="LOOKUP TABLES"/>
      <sheetName val="PIVOT TABLE"/>
      <sheetName val="RESULTS Pg2"/>
      <sheetName val="RESULTS"/>
      <sheetName val="SCORECARD"/>
      <sheetName val="CONTRACTORS"/>
      <sheetName val="SAFETY INSP"/>
      <sheetName val="Historical Performance"/>
      <sheetName val="REPORT DETAILS"/>
      <sheetName val="REPORT DETAIL ANALYSIS"/>
      <sheetName val="Track Incident Recommendations"/>
      <sheetName val="Disaster Preparedness"/>
      <sheetName val="Module4"/>
      <sheetName val="Module5"/>
      <sheetName val="Module6"/>
      <sheetName val="Module7"/>
      <sheetName val="Module8"/>
      <sheetName val="Module9"/>
      <sheetName val="Module10"/>
      <sheetName val="Module11"/>
      <sheetName val="Module1"/>
    </sheetNames>
    <sheetDataSet>
      <sheetData sheetId="0"/>
      <sheetData sheetId="1"/>
      <sheetData sheetId="2"/>
      <sheetData sheetId="3"/>
      <sheetData sheetId="4"/>
      <sheetData sheetId="5"/>
      <sheetData sheetId="6"/>
      <sheetData sheetId="7"/>
      <sheetData sheetId="8">
        <row r="5">
          <cell r="A5" t="str">
            <v>Date</v>
          </cell>
          <cell r="B5" t="str">
            <v>Year</v>
          </cell>
          <cell r="C5" t="str">
            <v>Mth</v>
          </cell>
          <cell r="E5" t="str">
            <v>Hours +20%</v>
          </cell>
          <cell r="F5" t="str">
            <v>Fatlities</v>
          </cell>
          <cell r="G5" t="str">
            <v>LTIs</v>
          </cell>
          <cell r="H5" t="str">
            <v>MTIs</v>
          </cell>
          <cell r="I5" t="str">
            <v>Days Lost</v>
          </cell>
          <cell r="J5" t="str">
            <v>LTIFR</v>
          </cell>
          <cell r="K5" t="str">
            <v>LTISR</v>
          </cell>
          <cell r="L5" t="str">
            <v>ATLR</v>
          </cell>
          <cell r="M5" t="str">
            <v>MTIFR</v>
          </cell>
          <cell r="N5" t="str">
            <v>MTILTIFR</v>
          </cell>
          <cell r="P5" t="str">
            <v>Hours +20%</v>
          </cell>
          <cell r="Q5" t="str">
            <v>Fatlities</v>
          </cell>
          <cell r="R5" t="str">
            <v>LTIs</v>
          </cell>
          <cell r="S5" t="str">
            <v>MTIs</v>
          </cell>
          <cell r="T5" t="str">
            <v>Days Lost</v>
          </cell>
          <cell r="U5" t="str">
            <v>LTIFR</v>
          </cell>
          <cell r="V5" t="str">
            <v>LTISR</v>
          </cell>
          <cell r="W5" t="str">
            <v>ATLR</v>
          </cell>
          <cell r="X5" t="str">
            <v>MTIFR</v>
          </cell>
          <cell r="Y5" t="str">
            <v>MTILTIFR</v>
          </cell>
          <cell r="AA5" t="str">
            <v>Hours +20%</v>
          </cell>
          <cell r="AB5" t="str">
            <v>Fatalities</v>
          </cell>
          <cell r="AC5" t="str">
            <v>LTIs</v>
          </cell>
          <cell r="AD5" t="str">
            <v>MTIs</v>
          </cell>
          <cell r="AE5" t="str">
            <v>Days Lost</v>
          </cell>
          <cell r="AF5" t="str">
            <v>LTIFR</v>
          </cell>
          <cell r="AG5" t="str">
            <v>LTISR</v>
          </cell>
          <cell r="AH5" t="str">
            <v>ATLR</v>
          </cell>
          <cell r="AI5" t="str">
            <v>MTIFR</v>
          </cell>
          <cell r="AJ5" t="str">
            <v>MTILTIFR</v>
          </cell>
          <cell r="AL5" t="str">
            <v>Hours +20%</v>
          </cell>
          <cell r="AM5" t="str">
            <v>Fatlities</v>
          </cell>
          <cell r="AN5" t="str">
            <v>LTIs</v>
          </cell>
          <cell r="AO5" t="str">
            <v>MTIs</v>
          </cell>
          <cell r="AP5" t="str">
            <v>Days Lost</v>
          </cell>
          <cell r="AQ5" t="str">
            <v>Hours Month</v>
          </cell>
          <cell r="AR5" t="str">
            <v>Hours Cummulative</v>
          </cell>
          <cell r="AT5" t="str">
            <v>Hours (act)</v>
          </cell>
          <cell r="AU5" t="str">
            <v>Fatlities</v>
          </cell>
          <cell r="AV5" t="str">
            <v>LTIs</v>
          </cell>
          <cell r="AW5" t="str">
            <v>MTIs</v>
          </cell>
          <cell r="AX5" t="str">
            <v>Days Lost</v>
          </cell>
          <cell r="AY5" t="str">
            <v>LTIFR</v>
          </cell>
          <cell r="AZ5" t="str">
            <v>LTISR</v>
          </cell>
          <cell r="BA5" t="str">
            <v>ATLR</v>
          </cell>
          <cell r="BB5" t="str">
            <v>MTIFR</v>
          </cell>
          <cell r="BC5" t="str">
            <v>MTILTIFR</v>
          </cell>
          <cell r="BE5" t="str">
            <v>Hours (act)</v>
          </cell>
          <cell r="BF5" t="str">
            <v>Fatlities</v>
          </cell>
          <cell r="BG5" t="str">
            <v>LTIs</v>
          </cell>
          <cell r="BH5" t="str">
            <v>MTIs</v>
          </cell>
          <cell r="BI5" t="str">
            <v>Days Lost</v>
          </cell>
          <cell r="BJ5" t="str">
            <v>LTIFR</v>
          </cell>
          <cell r="BK5" t="str">
            <v>LTISR</v>
          </cell>
          <cell r="BL5" t="str">
            <v>ATLR</v>
          </cell>
          <cell r="BM5" t="str">
            <v>MTIFR</v>
          </cell>
          <cell r="BN5" t="str">
            <v>MTILTIFR</v>
          </cell>
          <cell r="BP5" t="str">
            <v>Hours (act)</v>
          </cell>
          <cell r="BQ5" t="str">
            <v>Fatlities</v>
          </cell>
          <cell r="BR5" t="str">
            <v>LTIs</v>
          </cell>
          <cell r="BS5" t="str">
            <v>MTIs</v>
          </cell>
          <cell r="BT5" t="str">
            <v>Days Lost</v>
          </cell>
          <cell r="BU5" t="str">
            <v>LTIFR</v>
          </cell>
          <cell r="BV5" t="str">
            <v>LTISR</v>
          </cell>
          <cell r="BW5" t="str">
            <v>ATLR</v>
          </cell>
          <cell r="BX5" t="str">
            <v>MTIFR</v>
          </cell>
          <cell r="BY5" t="str">
            <v>MTILTIFR</v>
          </cell>
          <cell r="CA5" t="str">
            <v>Hours (act)</v>
          </cell>
          <cell r="CB5" t="str">
            <v>Fatlities</v>
          </cell>
          <cell r="CC5" t="str">
            <v>LTIs</v>
          </cell>
          <cell r="CD5" t="str">
            <v>MTIs</v>
          </cell>
          <cell r="CE5" t="str">
            <v>Days Lost</v>
          </cell>
          <cell r="CF5" t="str">
            <v>LTIFR</v>
          </cell>
          <cell r="CG5" t="str">
            <v>LTISR</v>
          </cell>
          <cell r="CH5" t="str">
            <v>ATLR</v>
          </cell>
          <cell r="CI5" t="str">
            <v>MTIFR</v>
          </cell>
          <cell r="CJ5" t="str">
            <v>MTILTIFR</v>
          </cell>
          <cell r="CL5" t="str">
            <v>Hours (act)</v>
          </cell>
          <cell r="CM5" t="str">
            <v>Fatlities</v>
          </cell>
          <cell r="CN5" t="str">
            <v>LTIs</v>
          </cell>
          <cell r="CO5" t="str">
            <v>MTIs</v>
          </cell>
          <cell r="CP5" t="str">
            <v>Days Lost</v>
          </cell>
          <cell r="CQ5" t="str">
            <v>LTIFR</v>
          </cell>
          <cell r="CR5" t="str">
            <v>LTISR</v>
          </cell>
          <cell r="CS5" t="str">
            <v>ATLR</v>
          </cell>
          <cell r="CT5" t="str">
            <v>MTIFR</v>
          </cell>
          <cell r="CU5" t="str">
            <v>MTILTIFR</v>
          </cell>
          <cell r="CW5" t="str">
            <v>Hours (act)</v>
          </cell>
          <cell r="CX5" t="str">
            <v>Fatlities</v>
          </cell>
          <cell r="CY5" t="str">
            <v>LTIs</v>
          </cell>
          <cell r="CZ5" t="str">
            <v>MTIs</v>
          </cell>
          <cell r="DA5" t="str">
            <v>Days Lost</v>
          </cell>
          <cell r="DB5" t="str">
            <v>LTIFR</v>
          </cell>
          <cell r="DC5" t="str">
            <v>LTISR</v>
          </cell>
          <cell r="DD5" t="str">
            <v>ATLR</v>
          </cell>
          <cell r="DE5" t="str">
            <v>MTIFR</v>
          </cell>
          <cell r="DF5" t="str">
            <v>MTILTIFR</v>
          </cell>
          <cell r="DH5" t="str">
            <v>Hours (act)</v>
          </cell>
          <cell r="DI5" t="str">
            <v>Fatlities</v>
          </cell>
          <cell r="DJ5" t="str">
            <v>LTIs</v>
          </cell>
          <cell r="DK5" t="str">
            <v>MTIs</v>
          </cell>
          <cell r="DL5" t="str">
            <v>Days Lost</v>
          </cell>
          <cell r="DM5" t="str">
            <v>LTIFR</v>
          </cell>
          <cell r="DN5" t="str">
            <v>LTISR</v>
          </cell>
          <cell r="DO5" t="str">
            <v>ATLR</v>
          </cell>
          <cell r="DP5" t="str">
            <v>MTIFR</v>
          </cell>
          <cell r="DQ5" t="str">
            <v>MTILTIFR</v>
          </cell>
          <cell r="DS5" t="str">
            <v>Hours (act)</v>
          </cell>
          <cell r="DT5" t="str">
            <v>Fatlities</v>
          </cell>
          <cell r="DU5" t="str">
            <v>LTIs</v>
          </cell>
          <cell r="DV5" t="str">
            <v>MTIs</v>
          </cell>
          <cell r="DW5" t="str">
            <v>Days Lost</v>
          </cell>
          <cell r="DX5" t="str">
            <v>LTIFR</v>
          </cell>
          <cell r="DY5" t="str">
            <v>LTISR</v>
          </cell>
          <cell r="DZ5" t="str">
            <v>ATLR</v>
          </cell>
          <cell r="EA5" t="str">
            <v>MTIFR</v>
          </cell>
          <cell r="EB5" t="str">
            <v>MTILTIFR</v>
          </cell>
          <cell r="ED5" t="str">
            <v>Hours (act)</v>
          </cell>
          <cell r="EE5" t="str">
            <v>Fatlities</v>
          </cell>
          <cell r="EF5" t="str">
            <v>LTIs</v>
          </cell>
          <cell r="EG5" t="str">
            <v>MTIs</v>
          </cell>
          <cell r="EH5" t="str">
            <v>Days Lost</v>
          </cell>
          <cell r="EI5" t="str">
            <v>LTIFR</v>
          </cell>
          <cell r="EJ5" t="str">
            <v>LTISR</v>
          </cell>
          <cell r="EK5" t="str">
            <v>ATLR</v>
          </cell>
          <cell r="EL5" t="str">
            <v>MTIFR</v>
          </cell>
          <cell r="EM5" t="str">
            <v>MTILTIFR</v>
          </cell>
          <cell r="EO5" t="str">
            <v>Hours (act)</v>
          </cell>
          <cell r="EP5" t="str">
            <v>Fatlities</v>
          </cell>
          <cell r="EQ5" t="str">
            <v>LTIs</v>
          </cell>
          <cell r="ER5" t="str">
            <v>MTIs</v>
          </cell>
          <cell r="ES5" t="str">
            <v>Days Lost</v>
          </cell>
          <cell r="ET5" t="str">
            <v>LTIFR</v>
          </cell>
          <cell r="EU5" t="str">
            <v>LTISR</v>
          </cell>
          <cell r="EV5" t="str">
            <v>ATLR</v>
          </cell>
          <cell r="EW5" t="str">
            <v>MTIFR</v>
          </cell>
          <cell r="EX5" t="str">
            <v>MTILTIFR</v>
          </cell>
          <cell r="EZ5" t="str">
            <v>Hours (act)</v>
          </cell>
          <cell r="FA5" t="str">
            <v>Fatlities</v>
          </cell>
          <cell r="FB5" t="str">
            <v>LTIs</v>
          </cell>
          <cell r="FC5" t="str">
            <v>MTIs</v>
          </cell>
          <cell r="FD5" t="str">
            <v>Days Lost</v>
          </cell>
          <cell r="FE5" t="str">
            <v>LTIFR</v>
          </cell>
          <cell r="FF5" t="str">
            <v>LTISR</v>
          </cell>
          <cell r="FG5" t="str">
            <v>ATLR</v>
          </cell>
          <cell r="FH5" t="str">
            <v>MTIFR</v>
          </cell>
          <cell r="FI5" t="str">
            <v>MTILTIFR</v>
          </cell>
          <cell r="FK5" t="str">
            <v>Hours +20%</v>
          </cell>
          <cell r="FL5" t="str">
            <v>Fatlities</v>
          </cell>
          <cell r="FM5" t="str">
            <v>LTIs</v>
          </cell>
          <cell r="FN5" t="str">
            <v>MTIs</v>
          </cell>
          <cell r="FO5" t="str">
            <v>Days Lost</v>
          </cell>
          <cell r="FP5" t="str">
            <v>LTIFR</v>
          </cell>
          <cell r="FQ5" t="str">
            <v>LTISR</v>
          </cell>
          <cell r="FR5" t="str">
            <v>ATLR</v>
          </cell>
          <cell r="FS5" t="str">
            <v>MTIFR</v>
          </cell>
          <cell r="FT5" t="str">
            <v>MTILTIFR</v>
          </cell>
          <cell r="FV5" t="str">
            <v>Hours (actual)</v>
          </cell>
          <cell r="FW5" t="str">
            <v>Fatlities</v>
          </cell>
          <cell r="FX5" t="str">
            <v>LTIs</v>
          </cell>
          <cell r="FY5" t="str">
            <v>MTIs</v>
          </cell>
          <cell r="FZ5" t="str">
            <v>Days Lost</v>
          </cell>
          <cell r="GA5" t="str">
            <v>Hours Month</v>
          </cell>
          <cell r="GB5" t="str">
            <v>Hours Cummulative</v>
          </cell>
          <cell r="GC5" t="str">
            <v>Fat Date</v>
          </cell>
          <cell r="GD5" t="str">
            <v>LTI Date</v>
          </cell>
          <cell r="GF5" t="str">
            <v>Fat Date</v>
          </cell>
          <cell r="GG5" t="str">
            <v>LTI Date</v>
          </cell>
          <cell r="GI5" t="str">
            <v>Hours (actual)</v>
          </cell>
          <cell r="GJ5" t="str">
            <v>Fatlities</v>
          </cell>
          <cell r="GK5" t="str">
            <v>LTIs</v>
          </cell>
          <cell r="GL5" t="str">
            <v>MTIs</v>
          </cell>
          <cell r="GM5" t="str">
            <v>Days Lost</v>
          </cell>
          <cell r="GN5" t="str">
            <v>Hours Month</v>
          </cell>
          <cell r="GO5" t="str">
            <v>Hours Cummulative</v>
          </cell>
          <cell r="GP5" t="str">
            <v>Fat Date</v>
          </cell>
          <cell r="GQ5" t="str">
            <v>LTI Date</v>
          </cell>
          <cell r="GS5" t="str">
            <v>Hours (act)</v>
          </cell>
          <cell r="GT5" t="str">
            <v>Fatlities</v>
          </cell>
          <cell r="GU5" t="str">
            <v>LTIs</v>
          </cell>
          <cell r="GV5" t="str">
            <v>MTIs</v>
          </cell>
          <cell r="GW5" t="str">
            <v>Days Lost</v>
          </cell>
          <cell r="GX5" t="str">
            <v>LTIFR</v>
          </cell>
          <cell r="GY5" t="str">
            <v>LTISR</v>
          </cell>
          <cell r="GZ5" t="str">
            <v>ATLR</v>
          </cell>
          <cell r="HA5" t="str">
            <v>MTIFR</v>
          </cell>
          <cell r="HB5" t="str">
            <v>MTILTIFR</v>
          </cell>
        </row>
        <row r="6">
          <cell r="A6">
            <v>37803</v>
          </cell>
          <cell r="B6">
            <v>2003</v>
          </cell>
          <cell r="C6">
            <v>7</v>
          </cell>
          <cell r="E6">
            <v>240598</v>
          </cell>
          <cell r="F6">
            <v>0</v>
          </cell>
          <cell r="G6">
            <v>3</v>
          </cell>
          <cell r="H6">
            <v>0</v>
          </cell>
          <cell r="I6">
            <v>261</v>
          </cell>
          <cell r="J6">
            <v>12.468931578816118</v>
          </cell>
          <cell r="K6">
            <v>1084.7970473570022</v>
          </cell>
          <cell r="L6">
            <v>86.999999999999986</v>
          </cell>
          <cell r="M6">
            <v>0</v>
          </cell>
          <cell r="N6">
            <v>12.468931578816118</v>
          </cell>
          <cell r="P6">
            <v>240598</v>
          </cell>
          <cell r="Q6">
            <v>0</v>
          </cell>
          <cell r="R6">
            <v>3</v>
          </cell>
          <cell r="S6">
            <v>0</v>
          </cell>
          <cell r="T6">
            <v>261</v>
          </cell>
          <cell r="U6">
            <v>12.468931578816118</v>
          </cell>
          <cell r="V6">
            <v>1084.7970473570022</v>
          </cell>
          <cell r="W6">
            <v>86.999999999999986</v>
          </cell>
          <cell r="X6">
            <v>0</v>
          </cell>
          <cell r="Y6">
            <v>12.468931578816118</v>
          </cell>
          <cell r="AL6">
            <v>178417.2</v>
          </cell>
          <cell r="AM6">
            <v>0</v>
          </cell>
          <cell r="AN6">
            <v>3</v>
          </cell>
          <cell r="AO6">
            <v>0</v>
          </cell>
          <cell r="AP6">
            <v>261</v>
          </cell>
          <cell r="AQ6">
            <v>0</v>
          </cell>
          <cell r="AR6">
            <v>0</v>
          </cell>
          <cell r="AT6">
            <v>62180.800000000003</v>
          </cell>
          <cell r="AU6">
            <v>0</v>
          </cell>
          <cell r="AV6">
            <v>0</v>
          </cell>
          <cell r="AW6">
            <v>0</v>
          </cell>
          <cell r="AX6">
            <v>0</v>
          </cell>
          <cell r="AY6">
            <v>0</v>
          </cell>
          <cell r="AZ6">
            <v>0</v>
          </cell>
          <cell r="BA6">
            <v>0</v>
          </cell>
          <cell r="BB6">
            <v>0</v>
          </cell>
          <cell r="BC6">
            <v>0</v>
          </cell>
          <cell r="BE6">
            <v>148681</v>
          </cell>
          <cell r="BF6">
            <v>0</v>
          </cell>
          <cell r="BG6">
            <v>3</v>
          </cell>
          <cell r="BH6">
            <v>0</v>
          </cell>
          <cell r="BI6">
            <v>261</v>
          </cell>
          <cell r="BJ6">
            <v>20.177426840013183</v>
          </cell>
          <cell r="BK6">
            <v>1755.4361350811471</v>
          </cell>
          <cell r="BL6">
            <v>87.000000000000014</v>
          </cell>
          <cell r="BM6">
            <v>0</v>
          </cell>
          <cell r="BN6">
            <v>20.177426840013183</v>
          </cell>
          <cell r="BP6">
            <v>28281</v>
          </cell>
          <cell r="BQ6">
            <v>0</v>
          </cell>
          <cell r="BR6">
            <v>0</v>
          </cell>
          <cell r="BS6">
            <v>0</v>
          </cell>
          <cell r="BT6">
            <v>0</v>
          </cell>
          <cell r="BU6">
            <v>0</v>
          </cell>
          <cell r="BV6">
            <v>0</v>
          </cell>
          <cell r="BW6">
            <v>0</v>
          </cell>
          <cell r="BX6">
            <v>0</v>
          </cell>
          <cell r="BY6">
            <v>0</v>
          </cell>
          <cell r="CA6">
            <v>31364</v>
          </cell>
          <cell r="CB6">
            <v>0</v>
          </cell>
          <cell r="CC6">
            <v>1</v>
          </cell>
          <cell r="CD6">
            <v>0</v>
          </cell>
          <cell r="CE6">
            <v>2</v>
          </cell>
          <cell r="CF6">
            <v>31.883688305063131</v>
          </cell>
          <cell r="CG6">
            <v>63.767376610126263</v>
          </cell>
          <cell r="CH6">
            <v>2</v>
          </cell>
          <cell r="CI6">
            <v>0</v>
          </cell>
          <cell r="CJ6">
            <v>31.883688305063131</v>
          </cell>
          <cell r="CL6">
            <v>0</v>
          </cell>
          <cell r="CM6">
            <v>0</v>
          </cell>
          <cell r="CN6">
            <v>0</v>
          </cell>
          <cell r="CO6">
            <v>0</v>
          </cell>
          <cell r="CP6">
            <v>0</v>
          </cell>
          <cell r="CQ6">
            <v>0</v>
          </cell>
          <cell r="CR6">
            <v>0</v>
          </cell>
          <cell r="CS6">
            <v>0</v>
          </cell>
          <cell r="CT6">
            <v>0</v>
          </cell>
          <cell r="CU6">
            <v>0</v>
          </cell>
          <cell r="CW6">
            <v>4303</v>
          </cell>
          <cell r="CX6">
            <v>0</v>
          </cell>
          <cell r="CY6">
            <v>0</v>
          </cell>
          <cell r="CZ6">
            <v>0</v>
          </cell>
          <cell r="DA6">
            <v>0</v>
          </cell>
          <cell r="DB6">
            <v>0</v>
          </cell>
          <cell r="DC6">
            <v>0</v>
          </cell>
          <cell r="DD6">
            <v>0</v>
          </cell>
          <cell r="DE6">
            <v>0</v>
          </cell>
          <cell r="DF6">
            <v>0</v>
          </cell>
          <cell r="DH6">
            <v>2900</v>
          </cell>
          <cell r="DI6">
            <v>0</v>
          </cell>
          <cell r="DJ6">
            <v>0</v>
          </cell>
          <cell r="DK6">
            <v>0</v>
          </cell>
          <cell r="DL6">
            <v>0</v>
          </cell>
          <cell r="DM6">
            <v>0</v>
          </cell>
          <cell r="DN6">
            <v>0</v>
          </cell>
          <cell r="DO6">
            <v>0</v>
          </cell>
          <cell r="DP6">
            <v>0</v>
          </cell>
          <cell r="DQ6">
            <v>0</v>
          </cell>
          <cell r="DS6">
            <v>5133.5</v>
          </cell>
          <cell r="DT6">
            <v>0</v>
          </cell>
          <cell r="DU6">
            <v>0</v>
          </cell>
          <cell r="DV6">
            <v>0</v>
          </cell>
          <cell r="DW6">
            <v>0</v>
          </cell>
          <cell r="DX6">
            <v>0</v>
          </cell>
          <cell r="DY6">
            <v>0</v>
          </cell>
          <cell r="DZ6">
            <v>0</v>
          </cell>
          <cell r="EA6">
            <v>0</v>
          </cell>
          <cell r="EB6">
            <v>0</v>
          </cell>
          <cell r="ED6">
            <v>957</v>
          </cell>
          <cell r="EE6">
            <v>0</v>
          </cell>
          <cell r="EF6">
            <v>0</v>
          </cell>
          <cell r="EG6">
            <v>0</v>
          </cell>
          <cell r="EH6">
            <v>0</v>
          </cell>
          <cell r="EI6">
            <v>0</v>
          </cell>
          <cell r="EJ6">
            <v>0</v>
          </cell>
          <cell r="EK6">
            <v>0</v>
          </cell>
          <cell r="EL6">
            <v>0</v>
          </cell>
          <cell r="EM6">
            <v>0</v>
          </cell>
          <cell r="EO6">
            <v>64883</v>
          </cell>
          <cell r="EP6">
            <v>0</v>
          </cell>
          <cell r="EQ6">
            <v>2</v>
          </cell>
          <cell r="ER6">
            <v>0</v>
          </cell>
          <cell r="ES6">
            <v>259</v>
          </cell>
          <cell r="ET6">
            <v>30.824715256692816</v>
          </cell>
          <cell r="EU6">
            <v>3991.8006257417201</v>
          </cell>
          <cell r="EV6">
            <v>129.5</v>
          </cell>
          <cell r="EW6">
            <v>0</v>
          </cell>
          <cell r="EX6">
            <v>30.824715256692816</v>
          </cell>
          <cell r="EZ6">
            <v>10859.5</v>
          </cell>
          <cell r="FA6">
            <v>0</v>
          </cell>
          <cell r="FB6">
            <v>0</v>
          </cell>
          <cell r="FC6">
            <v>0</v>
          </cell>
          <cell r="FD6">
            <v>0</v>
          </cell>
          <cell r="FE6">
            <v>0</v>
          </cell>
          <cell r="FF6">
            <v>0</v>
          </cell>
          <cell r="FG6">
            <v>0</v>
          </cell>
          <cell r="FH6">
            <v>0</v>
          </cell>
          <cell r="FI6">
            <v>0</v>
          </cell>
          <cell r="FK6">
            <v>178417.2</v>
          </cell>
          <cell r="FL6">
            <v>0</v>
          </cell>
          <cell r="FM6">
            <v>3</v>
          </cell>
          <cell r="FN6">
            <v>0</v>
          </cell>
          <cell r="FO6">
            <v>261</v>
          </cell>
          <cell r="FP6">
            <v>16.814522366677654</v>
          </cell>
          <cell r="FQ6">
            <v>1462.8634459009556</v>
          </cell>
          <cell r="FR6">
            <v>86.999999999999986</v>
          </cell>
          <cell r="FS6">
            <v>0</v>
          </cell>
          <cell r="FT6">
            <v>16.814522366677654</v>
          </cell>
          <cell r="FV6">
            <v>2900</v>
          </cell>
          <cell r="FW6">
            <v>0</v>
          </cell>
          <cell r="FX6">
            <v>0</v>
          </cell>
          <cell r="FY6">
            <v>0</v>
          </cell>
          <cell r="FZ6">
            <v>0</v>
          </cell>
          <cell r="GA6">
            <v>0</v>
          </cell>
          <cell r="GB6">
            <v>0</v>
          </cell>
          <cell r="GC6" t="str">
            <v>-</v>
          </cell>
          <cell r="GD6" t="str">
            <v>-</v>
          </cell>
          <cell r="GF6" t="str">
            <v>-</v>
          </cell>
          <cell r="GG6" t="str">
            <v>-</v>
          </cell>
          <cell r="GI6">
            <v>62180.800000000003</v>
          </cell>
          <cell r="GJ6">
            <v>0</v>
          </cell>
          <cell r="GK6">
            <v>0</v>
          </cell>
          <cell r="GL6">
            <v>0</v>
          </cell>
          <cell r="GM6">
            <v>0</v>
          </cell>
          <cell r="GN6">
            <v>0</v>
          </cell>
          <cell r="GO6">
            <v>0</v>
          </cell>
          <cell r="GP6" t="str">
            <v>-</v>
          </cell>
          <cell r="GQ6" t="str">
            <v>-</v>
          </cell>
          <cell r="GS6">
            <v>0</v>
          </cell>
          <cell r="GT6">
            <v>0</v>
          </cell>
          <cell r="GU6">
            <v>0</v>
          </cell>
          <cell r="GV6">
            <v>0</v>
          </cell>
          <cell r="GW6">
            <v>0</v>
          </cell>
          <cell r="GX6">
            <v>0</v>
          </cell>
          <cell r="GY6">
            <v>0</v>
          </cell>
          <cell r="GZ6">
            <v>0</v>
          </cell>
          <cell r="HA6">
            <v>0</v>
          </cell>
          <cell r="HB6">
            <v>0</v>
          </cell>
        </row>
        <row r="7">
          <cell r="A7">
            <v>37834</v>
          </cell>
          <cell r="B7">
            <v>2003</v>
          </cell>
          <cell r="C7">
            <v>8</v>
          </cell>
          <cell r="E7">
            <v>198282</v>
          </cell>
          <cell r="F7">
            <v>0</v>
          </cell>
          <cell r="G7">
            <v>4</v>
          </cell>
          <cell r="H7">
            <v>0</v>
          </cell>
          <cell r="I7">
            <v>96</v>
          </cell>
          <cell r="J7">
            <v>20.173288548632758</v>
          </cell>
          <cell r="K7">
            <v>484.15892516718611</v>
          </cell>
          <cell r="L7">
            <v>23.999999999999996</v>
          </cell>
          <cell r="M7">
            <v>0</v>
          </cell>
          <cell r="N7">
            <v>20.173288548632758</v>
          </cell>
          <cell r="P7">
            <v>438880</v>
          </cell>
          <cell r="Q7">
            <v>0</v>
          </cell>
          <cell r="R7">
            <v>7</v>
          </cell>
          <cell r="S7">
            <v>0</v>
          </cell>
          <cell r="T7">
            <v>357</v>
          </cell>
          <cell r="U7">
            <v>15.949690120306235</v>
          </cell>
          <cell r="V7">
            <v>813.43419613561798</v>
          </cell>
          <cell r="W7">
            <v>51</v>
          </cell>
          <cell r="X7">
            <v>0</v>
          </cell>
          <cell r="Y7">
            <v>15.949690120306235</v>
          </cell>
          <cell r="AL7">
            <v>136139.4</v>
          </cell>
          <cell r="AM7">
            <v>0</v>
          </cell>
          <cell r="AN7">
            <v>4</v>
          </cell>
          <cell r="AO7">
            <v>0</v>
          </cell>
          <cell r="AP7">
            <v>96</v>
          </cell>
          <cell r="AQ7">
            <v>0</v>
          </cell>
          <cell r="AR7">
            <v>0</v>
          </cell>
          <cell r="AT7">
            <v>124323.4</v>
          </cell>
          <cell r="AU7">
            <v>0</v>
          </cell>
          <cell r="AV7">
            <v>0</v>
          </cell>
          <cell r="AW7">
            <v>0</v>
          </cell>
          <cell r="AX7">
            <v>0</v>
          </cell>
          <cell r="AY7">
            <v>0</v>
          </cell>
          <cell r="AZ7">
            <v>0</v>
          </cell>
          <cell r="BA7">
            <v>0</v>
          </cell>
          <cell r="BB7">
            <v>0</v>
          </cell>
          <cell r="BC7">
            <v>0</v>
          </cell>
          <cell r="BE7">
            <v>262130.5</v>
          </cell>
          <cell r="BF7">
            <v>0</v>
          </cell>
          <cell r="BG7">
            <v>7</v>
          </cell>
          <cell r="BH7">
            <v>0</v>
          </cell>
          <cell r="BI7">
            <v>357</v>
          </cell>
          <cell r="BJ7">
            <v>26.704256086186078</v>
          </cell>
          <cell r="BK7">
            <v>1361.9170603954901</v>
          </cell>
          <cell r="BL7">
            <v>51.000000000000007</v>
          </cell>
          <cell r="BM7">
            <v>0</v>
          </cell>
          <cell r="BN7">
            <v>26.704256086186078</v>
          </cell>
          <cell r="BP7">
            <v>37141</v>
          </cell>
          <cell r="BQ7">
            <v>0</v>
          </cell>
          <cell r="BR7">
            <v>0</v>
          </cell>
          <cell r="BS7">
            <v>0</v>
          </cell>
          <cell r="BT7">
            <v>0</v>
          </cell>
          <cell r="BU7">
            <v>0</v>
          </cell>
          <cell r="BV7">
            <v>0</v>
          </cell>
          <cell r="BW7">
            <v>0</v>
          </cell>
          <cell r="BX7">
            <v>0</v>
          </cell>
          <cell r="BY7">
            <v>0</v>
          </cell>
          <cell r="CA7">
            <v>56495</v>
          </cell>
          <cell r="CB7">
            <v>0</v>
          </cell>
          <cell r="CC7">
            <v>2</v>
          </cell>
          <cell r="CD7">
            <v>0</v>
          </cell>
          <cell r="CE7">
            <v>89</v>
          </cell>
          <cell r="CF7">
            <v>35.401362952473669</v>
          </cell>
          <cell r="CG7">
            <v>1575.3606513850782</v>
          </cell>
          <cell r="CH7">
            <v>44.5</v>
          </cell>
          <cell r="CI7">
            <v>0</v>
          </cell>
          <cell r="CJ7">
            <v>35.401362952473669</v>
          </cell>
          <cell r="CL7">
            <v>0</v>
          </cell>
          <cell r="CM7">
            <v>0</v>
          </cell>
          <cell r="CN7">
            <v>0</v>
          </cell>
          <cell r="CO7">
            <v>0</v>
          </cell>
          <cell r="CP7">
            <v>0</v>
          </cell>
          <cell r="CQ7">
            <v>0</v>
          </cell>
          <cell r="CR7">
            <v>0</v>
          </cell>
          <cell r="CS7">
            <v>0</v>
          </cell>
          <cell r="CT7">
            <v>0</v>
          </cell>
          <cell r="CU7">
            <v>0</v>
          </cell>
          <cell r="CW7">
            <v>7485</v>
          </cell>
          <cell r="CX7">
            <v>0</v>
          </cell>
          <cell r="CY7">
            <v>0</v>
          </cell>
          <cell r="CZ7">
            <v>0</v>
          </cell>
          <cell r="DA7">
            <v>0</v>
          </cell>
          <cell r="DB7">
            <v>0</v>
          </cell>
          <cell r="DC7">
            <v>0</v>
          </cell>
          <cell r="DD7">
            <v>0</v>
          </cell>
          <cell r="DE7">
            <v>0</v>
          </cell>
          <cell r="DF7">
            <v>0</v>
          </cell>
          <cell r="DH7">
            <v>5910</v>
          </cell>
          <cell r="DI7">
            <v>0</v>
          </cell>
          <cell r="DJ7">
            <v>1</v>
          </cell>
          <cell r="DK7">
            <v>0</v>
          </cell>
          <cell r="DL7">
            <v>3</v>
          </cell>
          <cell r="DM7">
            <v>169.20473773265653</v>
          </cell>
          <cell r="DN7">
            <v>507.61421319796955</v>
          </cell>
          <cell r="DO7">
            <v>3</v>
          </cell>
          <cell r="DP7">
            <v>0</v>
          </cell>
          <cell r="DQ7">
            <v>169.20473773265653</v>
          </cell>
          <cell r="DS7">
            <v>10199.5</v>
          </cell>
          <cell r="DT7">
            <v>0</v>
          </cell>
          <cell r="DU7">
            <v>1</v>
          </cell>
          <cell r="DV7">
            <v>0</v>
          </cell>
          <cell r="DW7">
            <v>5</v>
          </cell>
          <cell r="DX7">
            <v>98.044021765772825</v>
          </cell>
          <cell r="DY7">
            <v>490.22010882886417</v>
          </cell>
          <cell r="DZ7">
            <v>5</v>
          </cell>
          <cell r="EA7">
            <v>0</v>
          </cell>
          <cell r="EB7">
            <v>98.044021765772825</v>
          </cell>
          <cell r="ED7">
            <v>1493</v>
          </cell>
          <cell r="EE7">
            <v>0</v>
          </cell>
          <cell r="EF7">
            <v>0</v>
          </cell>
          <cell r="EG7">
            <v>0</v>
          </cell>
          <cell r="EH7">
            <v>0</v>
          </cell>
          <cell r="EI7">
            <v>0</v>
          </cell>
          <cell r="EJ7">
            <v>0</v>
          </cell>
          <cell r="EK7">
            <v>0</v>
          </cell>
          <cell r="EL7">
            <v>0</v>
          </cell>
          <cell r="EM7">
            <v>0</v>
          </cell>
          <cell r="EO7">
            <v>122420</v>
          </cell>
          <cell r="EP7">
            <v>0</v>
          </cell>
          <cell r="EQ7">
            <v>2</v>
          </cell>
          <cell r="ER7">
            <v>0</v>
          </cell>
          <cell r="ES7">
            <v>259</v>
          </cell>
          <cell r="ET7">
            <v>16.337199803953602</v>
          </cell>
          <cell r="EU7">
            <v>2115.6673746119914</v>
          </cell>
          <cell r="EV7">
            <v>129.5</v>
          </cell>
          <cell r="EW7">
            <v>0</v>
          </cell>
          <cell r="EX7">
            <v>16.337199803953602</v>
          </cell>
          <cell r="EZ7">
            <v>20987</v>
          </cell>
          <cell r="FA7">
            <v>0</v>
          </cell>
          <cell r="FB7">
            <v>1</v>
          </cell>
          <cell r="FC7">
            <v>0</v>
          </cell>
          <cell r="FD7">
            <v>1</v>
          </cell>
          <cell r="FE7">
            <v>47.64854433697051</v>
          </cell>
          <cell r="FF7">
            <v>47.64854433697051</v>
          </cell>
          <cell r="FG7">
            <v>1</v>
          </cell>
          <cell r="FH7">
            <v>0</v>
          </cell>
          <cell r="FI7">
            <v>47.64854433697051</v>
          </cell>
          <cell r="FK7">
            <v>314556.59999999998</v>
          </cell>
          <cell r="FL7">
            <v>0</v>
          </cell>
          <cell r="FM7">
            <v>7</v>
          </cell>
          <cell r="FN7">
            <v>0</v>
          </cell>
          <cell r="FO7">
            <v>357</v>
          </cell>
          <cell r="FP7">
            <v>22.253546738488403</v>
          </cell>
          <cell r="FQ7">
            <v>1134.9308836629084</v>
          </cell>
          <cell r="FR7">
            <v>50.999999999999993</v>
          </cell>
          <cell r="FS7">
            <v>0</v>
          </cell>
          <cell r="FT7">
            <v>22.253546738488403</v>
          </cell>
          <cell r="FV7">
            <v>3010</v>
          </cell>
          <cell r="FW7">
            <v>0</v>
          </cell>
          <cell r="FX7">
            <v>1</v>
          </cell>
          <cell r="FY7">
            <v>1</v>
          </cell>
          <cell r="FZ7">
            <v>3</v>
          </cell>
          <cell r="GA7">
            <v>0</v>
          </cell>
          <cell r="GB7">
            <v>0</v>
          </cell>
          <cell r="GC7" t="str">
            <v>-</v>
          </cell>
          <cell r="GD7">
            <v>37834</v>
          </cell>
          <cell r="GF7" t="str">
            <v>-</v>
          </cell>
          <cell r="GG7">
            <v>37834</v>
          </cell>
          <cell r="GI7">
            <v>62142.6</v>
          </cell>
          <cell r="GJ7">
            <v>0</v>
          </cell>
          <cell r="GK7">
            <v>0</v>
          </cell>
          <cell r="GL7">
            <v>0</v>
          </cell>
          <cell r="GM7">
            <v>0</v>
          </cell>
          <cell r="GN7">
            <v>0</v>
          </cell>
          <cell r="GO7">
            <v>0</v>
          </cell>
          <cell r="GP7" t="str">
            <v>-</v>
          </cell>
          <cell r="GQ7" t="str">
            <v>-</v>
          </cell>
          <cell r="GS7">
            <v>0</v>
          </cell>
          <cell r="GT7">
            <v>0</v>
          </cell>
          <cell r="GU7">
            <v>0</v>
          </cell>
          <cell r="GV7">
            <v>0</v>
          </cell>
          <cell r="GW7">
            <v>0</v>
          </cell>
          <cell r="GX7">
            <v>0</v>
          </cell>
          <cell r="GY7">
            <v>0</v>
          </cell>
          <cell r="GZ7">
            <v>0</v>
          </cell>
          <cell r="HA7">
            <v>0</v>
          </cell>
          <cell r="HB7">
            <v>0</v>
          </cell>
        </row>
        <row r="8">
          <cell r="A8">
            <v>37865</v>
          </cell>
          <cell r="B8">
            <v>2003</v>
          </cell>
          <cell r="C8">
            <v>9</v>
          </cell>
          <cell r="E8">
            <v>205637</v>
          </cell>
          <cell r="F8">
            <v>0</v>
          </cell>
          <cell r="G8">
            <v>1</v>
          </cell>
          <cell r="H8">
            <v>0</v>
          </cell>
          <cell r="I8">
            <v>1</v>
          </cell>
          <cell r="J8">
            <v>4.8629380899351773</v>
          </cell>
          <cell r="K8">
            <v>4.8629380899351773</v>
          </cell>
          <cell r="L8">
            <v>1</v>
          </cell>
          <cell r="M8">
            <v>0</v>
          </cell>
          <cell r="N8">
            <v>4.8629380899351773</v>
          </cell>
          <cell r="P8">
            <v>644517</v>
          </cell>
          <cell r="Q8">
            <v>0</v>
          </cell>
          <cell r="R8">
            <v>8</v>
          </cell>
          <cell r="S8">
            <v>0</v>
          </cell>
          <cell r="T8">
            <v>358</v>
          </cell>
          <cell r="U8">
            <v>12.412395638904792</v>
          </cell>
          <cell r="V8">
            <v>555.45470484098939</v>
          </cell>
          <cell r="W8">
            <v>44.749999999999993</v>
          </cell>
          <cell r="X8">
            <v>0</v>
          </cell>
          <cell r="Y8">
            <v>12.412395638904792</v>
          </cell>
          <cell r="AL8">
            <v>143850.35999999999</v>
          </cell>
          <cell r="AM8">
            <v>0</v>
          </cell>
          <cell r="AN8">
            <v>1</v>
          </cell>
          <cell r="AO8">
            <v>0</v>
          </cell>
          <cell r="AP8">
            <v>1</v>
          </cell>
          <cell r="AQ8">
            <v>0</v>
          </cell>
          <cell r="AR8">
            <v>0</v>
          </cell>
          <cell r="AT8">
            <v>186110.03999999998</v>
          </cell>
          <cell r="AU8">
            <v>0</v>
          </cell>
          <cell r="AV8">
            <v>0</v>
          </cell>
          <cell r="AW8">
            <v>0</v>
          </cell>
          <cell r="AX8">
            <v>0</v>
          </cell>
          <cell r="AY8">
            <v>0</v>
          </cell>
          <cell r="AZ8">
            <v>0</v>
          </cell>
          <cell r="BA8">
            <v>0</v>
          </cell>
          <cell r="BB8">
            <v>0</v>
          </cell>
          <cell r="BC8">
            <v>0</v>
          </cell>
          <cell r="BE8">
            <v>382005.8</v>
          </cell>
          <cell r="BF8">
            <v>0</v>
          </cell>
          <cell r="BG8">
            <v>8</v>
          </cell>
          <cell r="BH8">
            <v>0</v>
          </cell>
          <cell r="BI8">
            <v>358</v>
          </cell>
          <cell r="BJ8">
            <v>20.942090408051396</v>
          </cell>
          <cell r="BK8">
            <v>937.15854576030006</v>
          </cell>
          <cell r="BL8">
            <v>44.750000000000007</v>
          </cell>
          <cell r="BM8">
            <v>0</v>
          </cell>
          <cell r="BN8">
            <v>20.942090408051396</v>
          </cell>
          <cell r="BP8">
            <v>46585.599999999999</v>
          </cell>
          <cell r="BQ8">
            <v>0</v>
          </cell>
          <cell r="BR8">
            <v>1</v>
          </cell>
          <cell r="BS8">
            <v>0</v>
          </cell>
          <cell r="BT8">
            <v>1</v>
          </cell>
          <cell r="BU8">
            <v>21.465860695150432</v>
          </cell>
          <cell r="BV8">
            <v>21.465860695150432</v>
          </cell>
          <cell r="BW8">
            <v>1</v>
          </cell>
          <cell r="BX8">
            <v>0</v>
          </cell>
          <cell r="BY8">
            <v>21.465860695150432</v>
          </cell>
          <cell r="CA8">
            <v>84400</v>
          </cell>
          <cell r="CB8">
            <v>0</v>
          </cell>
          <cell r="CC8">
            <v>2</v>
          </cell>
          <cell r="CD8">
            <v>0</v>
          </cell>
          <cell r="CE8">
            <v>89</v>
          </cell>
          <cell r="CF8">
            <v>23.696682464454977</v>
          </cell>
          <cell r="CG8">
            <v>1054.5023696682465</v>
          </cell>
          <cell r="CH8">
            <v>44.5</v>
          </cell>
          <cell r="CI8">
            <v>0</v>
          </cell>
          <cell r="CJ8">
            <v>23.696682464454977</v>
          </cell>
          <cell r="CL8">
            <v>0</v>
          </cell>
          <cell r="CM8">
            <v>0</v>
          </cell>
          <cell r="CN8">
            <v>0</v>
          </cell>
          <cell r="CO8">
            <v>0</v>
          </cell>
          <cell r="CP8">
            <v>0</v>
          </cell>
          <cell r="CQ8">
            <v>0</v>
          </cell>
          <cell r="CR8">
            <v>0</v>
          </cell>
          <cell r="CS8">
            <v>0</v>
          </cell>
          <cell r="CT8">
            <v>0</v>
          </cell>
          <cell r="CU8">
            <v>0</v>
          </cell>
          <cell r="CW8">
            <v>10781</v>
          </cell>
          <cell r="CX8">
            <v>0</v>
          </cell>
          <cell r="CY8">
            <v>0</v>
          </cell>
          <cell r="CZ8">
            <v>0</v>
          </cell>
          <cell r="DA8">
            <v>0</v>
          </cell>
          <cell r="DB8">
            <v>0</v>
          </cell>
          <cell r="DC8">
            <v>0</v>
          </cell>
          <cell r="DD8">
            <v>0</v>
          </cell>
          <cell r="DE8">
            <v>0</v>
          </cell>
          <cell r="DF8">
            <v>0</v>
          </cell>
          <cell r="DH8">
            <v>9160</v>
          </cell>
          <cell r="DI8">
            <v>0</v>
          </cell>
          <cell r="DJ8">
            <v>1</v>
          </cell>
          <cell r="DK8">
            <v>0</v>
          </cell>
          <cell r="DL8">
            <v>3</v>
          </cell>
          <cell r="DM8">
            <v>109.1703056768559</v>
          </cell>
          <cell r="DN8">
            <v>327.51091703056767</v>
          </cell>
          <cell r="DO8">
            <v>2.9999999999999996</v>
          </cell>
          <cell r="DP8">
            <v>0</v>
          </cell>
          <cell r="DQ8">
            <v>109.1703056768559</v>
          </cell>
          <cell r="DS8">
            <v>12459</v>
          </cell>
          <cell r="DT8">
            <v>0</v>
          </cell>
          <cell r="DU8">
            <v>1</v>
          </cell>
          <cell r="DV8">
            <v>0</v>
          </cell>
          <cell r="DW8">
            <v>5</v>
          </cell>
          <cell r="DX8">
            <v>80.263263504294088</v>
          </cell>
          <cell r="DY8">
            <v>401.31631752147041</v>
          </cell>
          <cell r="DZ8">
            <v>5</v>
          </cell>
          <cell r="EA8">
            <v>0</v>
          </cell>
          <cell r="EB8">
            <v>80.263263504294088</v>
          </cell>
          <cell r="ED8">
            <v>3379</v>
          </cell>
          <cell r="EE8">
            <v>0</v>
          </cell>
          <cell r="EF8">
            <v>0</v>
          </cell>
          <cell r="EG8">
            <v>0</v>
          </cell>
          <cell r="EH8">
            <v>0</v>
          </cell>
          <cell r="EI8">
            <v>0</v>
          </cell>
          <cell r="EJ8">
            <v>0</v>
          </cell>
          <cell r="EK8">
            <v>0</v>
          </cell>
          <cell r="EL8">
            <v>0</v>
          </cell>
          <cell r="EM8">
            <v>0</v>
          </cell>
          <cell r="EO8">
            <v>185267</v>
          </cell>
          <cell r="EP8">
            <v>0</v>
          </cell>
          <cell r="EQ8">
            <v>2</v>
          </cell>
          <cell r="ER8">
            <v>0</v>
          </cell>
          <cell r="ES8">
            <v>259</v>
          </cell>
          <cell r="ET8">
            <v>10.795230667091278</v>
          </cell>
          <cell r="EU8">
            <v>1397.9823713883206</v>
          </cell>
          <cell r="EV8">
            <v>129.5</v>
          </cell>
          <cell r="EW8">
            <v>0</v>
          </cell>
          <cell r="EX8">
            <v>10.795230667091278</v>
          </cell>
          <cell r="EZ8">
            <v>29974.2</v>
          </cell>
          <cell r="FA8">
            <v>0</v>
          </cell>
          <cell r="FB8">
            <v>1</v>
          </cell>
          <cell r="FC8">
            <v>0</v>
          </cell>
          <cell r="FD8">
            <v>1</v>
          </cell>
          <cell r="FE8">
            <v>33.362024674553446</v>
          </cell>
          <cell r="FF8">
            <v>33.362024674553446</v>
          </cell>
          <cell r="FG8">
            <v>1</v>
          </cell>
          <cell r="FH8">
            <v>0</v>
          </cell>
          <cell r="FI8">
            <v>33.362024674553446</v>
          </cell>
          <cell r="FK8">
            <v>458406.95999999996</v>
          </cell>
          <cell r="FL8">
            <v>0</v>
          </cell>
          <cell r="FM8">
            <v>8</v>
          </cell>
          <cell r="FN8">
            <v>0</v>
          </cell>
          <cell r="FO8">
            <v>358</v>
          </cell>
          <cell r="FP8">
            <v>17.451742006709498</v>
          </cell>
          <cell r="FQ8">
            <v>780.96545480025009</v>
          </cell>
          <cell r="FR8">
            <v>44.75</v>
          </cell>
          <cell r="FS8">
            <v>0</v>
          </cell>
          <cell r="FT8">
            <v>17.451742006709498</v>
          </cell>
          <cell r="FV8">
            <v>3250</v>
          </cell>
          <cell r="FW8">
            <v>0</v>
          </cell>
          <cell r="FX8">
            <v>0</v>
          </cell>
          <cell r="FY8">
            <v>0</v>
          </cell>
          <cell r="FZ8">
            <v>0</v>
          </cell>
          <cell r="GA8">
            <v>0</v>
          </cell>
          <cell r="GB8">
            <v>0</v>
          </cell>
          <cell r="GC8" t="str">
            <v>-</v>
          </cell>
          <cell r="GD8">
            <v>37834</v>
          </cell>
          <cell r="GF8" t="str">
            <v>-</v>
          </cell>
          <cell r="GG8">
            <v>37865</v>
          </cell>
          <cell r="GI8">
            <v>61786.64</v>
          </cell>
          <cell r="GJ8">
            <v>0</v>
          </cell>
          <cell r="GK8">
            <v>0</v>
          </cell>
          <cell r="GL8">
            <v>0</v>
          </cell>
          <cell r="GM8">
            <v>0</v>
          </cell>
          <cell r="GN8">
            <v>0</v>
          </cell>
          <cell r="GO8">
            <v>0</v>
          </cell>
          <cell r="GP8" t="str">
            <v>-</v>
          </cell>
          <cell r="GQ8" t="str">
            <v>-</v>
          </cell>
          <cell r="GS8">
            <v>0</v>
          </cell>
          <cell r="GT8">
            <v>0</v>
          </cell>
          <cell r="GU8">
            <v>0</v>
          </cell>
          <cell r="GV8">
            <v>0</v>
          </cell>
          <cell r="GW8">
            <v>0</v>
          </cell>
          <cell r="GX8">
            <v>0</v>
          </cell>
          <cell r="GY8">
            <v>0</v>
          </cell>
          <cell r="GZ8">
            <v>0</v>
          </cell>
          <cell r="HA8">
            <v>0</v>
          </cell>
          <cell r="HB8">
            <v>0</v>
          </cell>
        </row>
        <row r="9">
          <cell r="A9">
            <v>37895</v>
          </cell>
          <cell r="B9">
            <v>2003</v>
          </cell>
          <cell r="C9">
            <v>10</v>
          </cell>
          <cell r="E9">
            <v>214312</v>
          </cell>
          <cell r="F9">
            <v>0</v>
          </cell>
          <cell r="G9">
            <v>0</v>
          </cell>
          <cell r="H9">
            <v>0</v>
          </cell>
          <cell r="I9">
            <v>208</v>
          </cell>
          <cell r="J9">
            <v>0</v>
          </cell>
          <cell r="K9">
            <v>970.54761282616005</v>
          </cell>
          <cell r="L9">
            <v>0</v>
          </cell>
          <cell r="M9">
            <v>0</v>
          </cell>
          <cell r="N9">
            <v>0</v>
          </cell>
          <cell r="P9">
            <v>858829</v>
          </cell>
          <cell r="Q9">
            <v>0</v>
          </cell>
          <cell r="R9">
            <v>8</v>
          </cell>
          <cell r="S9">
            <v>0</v>
          </cell>
          <cell r="T9">
            <v>566</v>
          </cell>
          <cell r="U9">
            <v>9.3150091578183787</v>
          </cell>
          <cell r="V9">
            <v>659.03689791565023</v>
          </cell>
          <cell r="W9">
            <v>70.75</v>
          </cell>
          <cell r="X9">
            <v>0</v>
          </cell>
          <cell r="Y9">
            <v>9.3150091578183787</v>
          </cell>
          <cell r="AL9">
            <v>153213.96</v>
          </cell>
          <cell r="AM9">
            <v>0</v>
          </cell>
          <cell r="AN9">
            <v>0</v>
          </cell>
          <cell r="AO9">
            <v>0</v>
          </cell>
          <cell r="AP9">
            <v>208</v>
          </cell>
          <cell r="AQ9">
            <v>0</v>
          </cell>
          <cell r="AR9">
            <v>0</v>
          </cell>
          <cell r="AT9">
            <v>247208.08</v>
          </cell>
          <cell r="AU9">
            <v>0</v>
          </cell>
          <cell r="AV9">
            <v>0</v>
          </cell>
          <cell r="AW9">
            <v>0</v>
          </cell>
          <cell r="AX9">
            <v>0</v>
          </cell>
          <cell r="AY9">
            <v>0</v>
          </cell>
          <cell r="AZ9">
            <v>0</v>
          </cell>
          <cell r="BA9">
            <v>0</v>
          </cell>
          <cell r="BB9">
            <v>0</v>
          </cell>
          <cell r="BC9">
            <v>0</v>
          </cell>
          <cell r="BE9">
            <v>509684.1</v>
          </cell>
          <cell r="BF9">
            <v>0</v>
          </cell>
          <cell r="BG9">
            <v>8</v>
          </cell>
          <cell r="BH9">
            <v>0</v>
          </cell>
          <cell r="BI9">
            <v>566</v>
          </cell>
          <cell r="BJ9">
            <v>15.695996794877455</v>
          </cell>
          <cell r="BK9">
            <v>1110.49177323758</v>
          </cell>
          <cell r="BL9">
            <v>70.75</v>
          </cell>
          <cell r="BM9">
            <v>0</v>
          </cell>
          <cell r="BN9">
            <v>15.695996794877455</v>
          </cell>
          <cell r="BP9">
            <v>56832.399999999994</v>
          </cell>
          <cell r="BQ9">
            <v>0</v>
          </cell>
          <cell r="BR9">
            <v>1</v>
          </cell>
          <cell r="BS9">
            <v>0</v>
          </cell>
          <cell r="BT9">
            <v>1</v>
          </cell>
          <cell r="BU9">
            <v>17.595596877837291</v>
          </cell>
          <cell r="BV9">
            <v>17.595596877837291</v>
          </cell>
          <cell r="BW9">
            <v>1</v>
          </cell>
          <cell r="BX9">
            <v>0</v>
          </cell>
          <cell r="BY9">
            <v>17.595596877837291</v>
          </cell>
          <cell r="CA9">
            <v>114773</v>
          </cell>
          <cell r="CB9">
            <v>0</v>
          </cell>
          <cell r="CC9">
            <v>2</v>
          </cell>
          <cell r="CD9">
            <v>0</v>
          </cell>
          <cell r="CE9">
            <v>89</v>
          </cell>
          <cell r="CF9">
            <v>17.425701166650693</v>
          </cell>
          <cell r="CG9">
            <v>775.44370191595578</v>
          </cell>
          <cell r="CH9">
            <v>44.499999999999993</v>
          </cell>
          <cell r="CI9">
            <v>0</v>
          </cell>
          <cell r="CJ9">
            <v>17.425701166650693</v>
          </cell>
          <cell r="CL9">
            <v>0</v>
          </cell>
          <cell r="CM9">
            <v>0</v>
          </cell>
          <cell r="CN9">
            <v>0</v>
          </cell>
          <cell r="CO9">
            <v>0</v>
          </cell>
          <cell r="CP9">
            <v>0</v>
          </cell>
          <cell r="CQ9">
            <v>0</v>
          </cell>
          <cell r="CR9">
            <v>0</v>
          </cell>
          <cell r="CS9">
            <v>0</v>
          </cell>
          <cell r="CT9">
            <v>0</v>
          </cell>
          <cell r="CU9">
            <v>0</v>
          </cell>
          <cell r="CW9">
            <v>14555.5</v>
          </cell>
          <cell r="CX9">
            <v>0</v>
          </cell>
          <cell r="CY9">
            <v>0</v>
          </cell>
          <cell r="CZ9">
            <v>0</v>
          </cell>
          <cell r="DA9">
            <v>0</v>
          </cell>
          <cell r="DB9">
            <v>0</v>
          </cell>
          <cell r="DC9">
            <v>0</v>
          </cell>
          <cell r="DD9">
            <v>0</v>
          </cell>
          <cell r="DE9">
            <v>0</v>
          </cell>
          <cell r="DF9">
            <v>0</v>
          </cell>
          <cell r="DH9">
            <v>12160</v>
          </cell>
          <cell r="DI9">
            <v>0</v>
          </cell>
          <cell r="DJ9">
            <v>1</v>
          </cell>
          <cell r="DK9">
            <v>0</v>
          </cell>
          <cell r="DL9">
            <v>3</v>
          </cell>
          <cell r="DM9">
            <v>82.23684210526315</v>
          </cell>
          <cell r="DN9">
            <v>246.71052631578948</v>
          </cell>
          <cell r="DO9">
            <v>3.0000000000000004</v>
          </cell>
          <cell r="DP9">
            <v>0</v>
          </cell>
          <cell r="DQ9">
            <v>82.23684210526315</v>
          </cell>
          <cell r="DS9">
            <v>14783</v>
          </cell>
          <cell r="DT9">
            <v>0</v>
          </cell>
          <cell r="DU9">
            <v>1</v>
          </cell>
          <cell r="DV9">
            <v>0</v>
          </cell>
          <cell r="DW9">
            <v>5</v>
          </cell>
          <cell r="DX9">
            <v>67.645268213488464</v>
          </cell>
          <cell r="DY9">
            <v>338.22634106744232</v>
          </cell>
          <cell r="DZ9">
            <v>5</v>
          </cell>
          <cell r="EA9">
            <v>0</v>
          </cell>
          <cell r="EB9">
            <v>67.645268213488464</v>
          </cell>
          <cell r="ED9">
            <v>4528</v>
          </cell>
          <cell r="EE9">
            <v>0</v>
          </cell>
          <cell r="EF9">
            <v>0</v>
          </cell>
          <cell r="EG9">
            <v>0</v>
          </cell>
          <cell r="EH9">
            <v>0</v>
          </cell>
          <cell r="EI9">
            <v>0</v>
          </cell>
          <cell r="EJ9">
            <v>0</v>
          </cell>
          <cell r="EK9">
            <v>0</v>
          </cell>
          <cell r="EL9">
            <v>0</v>
          </cell>
          <cell r="EM9">
            <v>0</v>
          </cell>
          <cell r="EO9">
            <v>252786</v>
          </cell>
          <cell r="EP9">
            <v>0</v>
          </cell>
          <cell r="EQ9">
            <v>2</v>
          </cell>
          <cell r="ER9">
            <v>0</v>
          </cell>
          <cell r="ES9">
            <v>467</v>
          </cell>
          <cell r="ET9">
            <v>7.911830560236722</v>
          </cell>
          <cell r="EU9">
            <v>1847.4124358152746</v>
          </cell>
          <cell r="EV9">
            <v>233.5</v>
          </cell>
          <cell r="EW9">
            <v>0</v>
          </cell>
          <cell r="EX9">
            <v>7.911830560236722</v>
          </cell>
          <cell r="EZ9">
            <v>39266.199999999997</v>
          </cell>
          <cell r="FA9">
            <v>0</v>
          </cell>
          <cell r="FB9">
            <v>1</v>
          </cell>
          <cell r="FC9">
            <v>0</v>
          </cell>
          <cell r="FD9">
            <v>1</v>
          </cell>
          <cell r="FE9">
            <v>25.46719570521212</v>
          </cell>
          <cell r="FF9">
            <v>25.46719570521212</v>
          </cell>
          <cell r="FG9">
            <v>1</v>
          </cell>
          <cell r="FH9">
            <v>0</v>
          </cell>
          <cell r="FI9">
            <v>25.46719570521212</v>
          </cell>
          <cell r="FK9">
            <v>611620.91999999993</v>
          </cell>
          <cell r="FL9">
            <v>0</v>
          </cell>
          <cell r="FM9">
            <v>8</v>
          </cell>
          <cell r="FN9">
            <v>0</v>
          </cell>
          <cell r="FO9">
            <v>566</v>
          </cell>
          <cell r="FP9">
            <v>13.079997329064547</v>
          </cell>
          <cell r="FQ9">
            <v>925.40981103131674</v>
          </cell>
          <cell r="FR9">
            <v>70.75</v>
          </cell>
          <cell r="FS9">
            <v>0</v>
          </cell>
          <cell r="FT9">
            <v>13.079997329064547</v>
          </cell>
          <cell r="FV9">
            <v>3000</v>
          </cell>
          <cell r="FW9">
            <v>0</v>
          </cell>
          <cell r="FX9">
            <v>0</v>
          </cell>
          <cell r="FY9">
            <v>0</v>
          </cell>
          <cell r="FZ9">
            <v>0</v>
          </cell>
          <cell r="GA9">
            <v>0</v>
          </cell>
          <cell r="GB9">
            <v>0</v>
          </cell>
          <cell r="GC9" t="str">
            <v>-</v>
          </cell>
          <cell r="GD9">
            <v>37834</v>
          </cell>
          <cell r="GF9" t="str">
            <v>-</v>
          </cell>
          <cell r="GG9">
            <v>37865</v>
          </cell>
          <cell r="GI9">
            <v>61098.04</v>
          </cell>
          <cell r="GJ9">
            <v>0</v>
          </cell>
          <cell r="GK9">
            <v>0</v>
          </cell>
          <cell r="GL9">
            <v>0</v>
          </cell>
          <cell r="GM9">
            <v>0</v>
          </cell>
          <cell r="GN9">
            <v>0</v>
          </cell>
          <cell r="GO9">
            <v>0</v>
          </cell>
          <cell r="GP9" t="str">
            <v>-</v>
          </cell>
          <cell r="GQ9" t="str">
            <v>-</v>
          </cell>
          <cell r="GS9">
            <v>0</v>
          </cell>
          <cell r="GT9">
            <v>0</v>
          </cell>
          <cell r="GU9">
            <v>0</v>
          </cell>
          <cell r="GV9">
            <v>0</v>
          </cell>
          <cell r="GW9">
            <v>0</v>
          </cell>
          <cell r="GX9">
            <v>0</v>
          </cell>
          <cell r="GY9">
            <v>0</v>
          </cell>
          <cell r="GZ9">
            <v>0</v>
          </cell>
          <cell r="HA9">
            <v>0</v>
          </cell>
          <cell r="HB9">
            <v>0</v>
          </cell>
        </row>
        <row r="10">
          <cell r="A10">
            <v>37926</v>
          </cell>
          <cell r="B10">
            <v>2003</v>
          </cell>
          <cell r="C10">
            <v>11</v>
          </cell>
          <cell r="E10">
            <v>201680</v>
          </cell>
          <cell r="F10">
            <v>0</v>
          </cell>
          <cell r="G10">
            <v>0</v>
          </cell>
          <cell r="H10">
            <v>0</v>
          </cell>
          <cell r="I10">
            <v>0</v>
          </cell>
          <cell r="J10">
            <v>0</v>
          </cell>
          <cell r="K10">
            <v>0</v>
          </cell>
          <cell r="L10">
            <v>0</v>
          </cell>
          <cell r="M10">
            <v>0</v>
          </cell>
          <cell r="N10">
            <v>0</v>
          </cell>
          <cell r="P10">
            <v>1060509</v>
          </cell>
          <cell r="Q10">
            <v>0</v>
          </cell>
          <cell r="R10">
            <v>8</v>
          </cell>
          <cell r="S10">
            <v>0</v>
          </cell>
          <cell r="T10">
            <v>566</v>
          </cell>
          <cell r="U10">
            <v>7.5435474852170037</v>
          </cell>
          <cell r="V10">
            <v>533.70598457910307</v>
          </cell>
          <cell r="W10">
            <v>70.750000000000014</v>
          </cell>
          <cell r="X10">
            <v>0</v>
          </cell>
          <cell r="Y10">
            <v>7.5435474852170037</v>
          </cell>
          <cell r="AL10">
            <v>140580</v>
          </cell>
          <cell r="AM10">
            <v>0</v>
          </cell>
          <cell r="AN10">
            <v>0</v>
          </cell>
          <cell r="AO10">
            <v>0</v>
          </cell>
          <cell r="AP10">
            <v>0</v>
          </cell>
          <cell r="AQ10">
            <v>0</v>
          </cell>
          <cell r="AR10">
            <v>0</v>
          </cell>
          <cell r="AT10">
            <v>308308.07999999996</v>
          </cell>
          <cell r="AU10">
            <v>0</v>
          </cell>
          <cell r="AV10">
            <v>0</v>
          </cell>
          <cell r="AW10">
            <v>0</v>
          </cell>
          <cell r="AX10">
            <v>0</v>
          </cell>
          <cell r="AY10">
            <v>0</v>
          </cell>
          <cell r="AZ10">
            <v>0</v>
          </cell>
          <cell r="BA10">
            <v>0</v>
          </cell>
          <cell r="BB10">
            <v>0</v>
          </cell>
          <cell r="BC10">
            <v>0</v>
          </cell>
          <cell r="BE10">
            <v>626834.1</v>
          </cell>
          <cell r="BF10">
            <v>0</v>
          </cell>
          <cell r="BG10">
            <v>8</v>
          </cell>
          <cell r="BH10">
            <v>0</v>
          </cell>
          <cell r="BI10">
            <v>566</v>
          </cell>
          <cell r="BJ10">
            <v>12.762547538495433</v>
          </cell>
          <cell r="BK10">
            <v>902.95023834855192</v>
          </cell>
          <cell r="BL10">
            <v>70.75</v>
          </cell>
          <cell r="BM10">
            <v>0</v>
          </cell>
          <cell r="BN10">
            <v>12.762547538495433</v>
          </cell>
          <cell r="BP10">
            <v>65491.899999999994</v>
          </cell>
          <cell r="BQ10">
            <v>0</v>
          </cell>
          <cell r="BR10">
            <v>1</v>
          </cell>
          <cell r="BS10">
            <v>0</v>
          </cell>
          <cell r="BT10">
            <v>1</v>
          </cell>
          <cell r="BU10">
            <v>15.269063807890749</v>
          </cell>
          <cell r="BV10">
            <v>15.269063807890749</v>
          </cell>
          <cell r="BW10">
            <v>1</v>
          </cell>
          <cell r="BX10">
            <v>0</v>
          </cell>
          <cell r="BY10">
            <v>15.269063807890749</v>
          </cell>
          <cell r="CA10">
            <v>143414.5</v>
          </cell>
          <cell r="CB10">
            <v>0</v>
          </cell>
          <cell r="CC10">
            <v>2</v>
          </cell>
          <cell r="CD10">
            <v>0</v>
          </cell>
          <cell r="CE10">
            <v>89</v>
          </cell>
          <cell r="CF10">
            <v>13.945591275638099</v>
          </cell>
          <cell r="CG10">
            <v>620.57881176589535</v>
          </cell>
          <cell r="CH10">
            <v>44.499999999999993</v>
          </cell>
          <cell r="CI10">
            <v>0</v>
          </cell>
          <cell r="CJ10">
            <v>13.945591275638099</v>
          </cell>
          <cell r="CL10">
            <v>0</v>
          </cell>
          <cell r="CM10">
            <v>0</v>
          </cell>
          <cell r="CN10">
            <v>0</v>
          </cell>
          <cell r="CO10">
            <v>0</v>
          </cell>
          <cell r="CP10">
            <v>0</v>
          </cell>
          <cell r="CQ10">
            <v>0</v>
          </cell>
          <cell r="CR10">
            <v>0</v>
          </cell>
          <cell r="CS10">
            <v>0</v>
          </cell>
          <cell r="CT10">
            <v>0</v>
          </cell>
          <cell r="CU10">
            <v>0</v>
          </cell>
          <cell r="CW10">
            <v>18558.5</v>
          </cell>
          <cell r="CX10">
            <v>0</v>
          </cell>
          <cell r="CY10">
            <v>0</v>
          </cell>
          <cell r="CZ10">
            <v>0</v>
          </cell>
          <cell r="DA10">
            <v>0</v>
          </cell>
          <cell r="DB10">
            <v>0</v>
          </cell>
          <cell r="DC10">
            <v>0</v>
          </cell>
          <cell r="DD10">
            <v>0</v>
          </cell>
          <cell r="DE10">
            <v>0</v>
          </cell>
          <cell r="DF10">
            <v>0</v>
          </cell>
          <cell r="DH10">
            <v>14176</v>
          </cell>
          <cell r="DI10">
            <v>0</v>
          </cell>
          <cell r="DJ10">
            <v>1</v>
          </cell>
          <cell r="DK10">
            <v>0</v>
          </cell>
          <cell r="DL10">
            <v>3</v>
          </cell>
          <cell r="DM10">
            <v>70.541760722347618</v>
          </cell>
          <cell r="DN10">
            <v>211.62528216704288</v>
          </cell>
          <cell r="DO10">
            <v>3.0000000000000004</v>
          </cell>
          <cell r="DP10">
            <v>0</v>
          </cell>
          <cell r="DQ10">
            <v>70.541760722347618</v>
          </cell>
          <cell r="DS10">
            <v>16982</v>
          </cell>
          <cell r="DT10">
            <v>0</v>
          </cell>
          <cell r="DU10">
            <v>1</v>
          </cell>
          <cell r="DV10">
            <v>0</v>
          </cell>
          <cell r="DW10">
            <v>5</v>
          </cell>
          <cell r="DX10">
            <v>58.885879166175954</v>
          </cell>
          <cell r="DY10">
            <v>294.42939583087974</v>
          </cell>
          <cell r="DZ10">
            <v>4.9999999999999991</v>
          </cell>
          <cell r="EA10">
            <v>0</v>
          </cell>
          <cell r="EB10">
            <v>58.885879166175954</v>
          </cell>
          <cell r="ED10">
            <v>5519</v>
          </cell>
          <cell r="EE10">
            <v>0</v>
          </cell>
          <cell r="EF10">
            <v>0</v>
          </cell>
          <cell r="EG10">
            <v>0</v>
          </cell>
          <cell r="EH10">
            <v>0</v>
          </cell>
          <cell r="EI10">
            <v>0</v>
          </cell>
          <cell r="EJ10">
            <v>0</v>
          </cell>
          <cell r="EK10">
            <v>0</v>
          </cell>
          <cell r="EL10">
            <v>0</v>
          </cell>
          <cell r="EM10">
            <v>0</v>
          </cell>
          <cell r="EO10">
            <v>316525</v>
          </cell>
          <cell r="EP10">
            <v>0</v>
          </cell>
          <cell r="EQ10">
            <v>2</v>
          </cell>
          <cell r="ER10">
            <v>0</v>
          </cell>
          <cell r="ES10">
            <v>467</v>
          </cell>
          <cell r="ET10">
            <v>6.3186162230471528</v>
          </cell>
          <cell r="EU10">
            <v>1475.39688808151</v>
          </cell>
          <cell r="EV10">
            <v>233.49999999999997</v>
          </cell>
          <cell r="EW10">
            <v>0</v>
          </cell>
          <cell r="EX10">
            <v>6.3186162230471528</v>
          </cell>
          <cell r="EZ10">
            <v>46167.199999999997</v>
          </cell>
          <cell r="FA10">
            <v>0</v>
          </cell>
          <cell r="FB10">
            <v>1</v>
          </cell>
          <cell r="FC10">
            <v>0</v>
          </cell>
          <cell r="FD10">
            <v>1</v>
          </cell>
          <cell r="FE10">
            <v>21.660399591051657</v>
          </cell>
          <cell r="FF10">
            <v>21.660399591051657</v>
          </cell>
          <cell r="FG10">
            <v>1</v>
          </cell>
          <cell r="FH10">
            <v>0</v>
          </cell>
          <cell r="FI10">
            <v>21.660399591051657</v>
          </cell>
          <cell r="FK10">
            <v>752200.91999999993</v>
          </cell>
          <cell r="FL10">
            <v>0</v>
          </cell>
          <cell r="FM10">
            <v>8</v>
          </cell>
          <cell r="FN10">
            <v>0</v>
          </cell>
          <cell r="FO10">
            <v>566</v>
          </cell>
          <cell r="FP10">
            <v>10.635456282079529</v>
          </cell>
          <cell r="FQ10">
            <v>752.45853195712664</v>
          </cell>
          <cell r="FR10">
            <v>70.75</v>
          </cell>
          <cell r="FS10">
            <v>0</v>
          </cell>
          <cell r="FT10">
            <v>10.635456282079529</v>
          </cell>
          <cell r="FV10">
            <v>2016</v>
          </cell>
          <cell r="FW10">
            <v>0</v>
          </cell>
          <cell r="FX10">
            <v>0</v>
          </cell>
          <cell r="FY10">
            <v>0</v>
          </cell>
          <cell r="FZ10">
            <v>0</v>
          </cell>
          <cell r="GA10">
            <v>0</v>
          </cell>
          <cell r="GB10">
            <v>0</v>
          </cell>
          <cell r="GC10" t="str">
            <v>-</v>
          </cell>
          <cell r="GD10">
            <v>37834</v>
          </cell>
          <cell r="GF10" t="str">
            <v>-</v>
          </cell>
          <cell r="GG10">
            <v>37865</v>
          </cell>
          <cell r="GI10">
            <v>61100</v>
          </cell>
          <cell r="GJ10">
            <v>0</v>
          </cell>
          <cell r="GK10">
            <v>0</v>
          </cell>
          <cell r="GL10">
            <v>0</v>
          </cell>
          <cell r="GM10">
            <v>0</v>
          </cell>
          <cell r="GN10">
            <v>0</v>
          </cell>
          <cell r="GO10">
            <v>0</v>
          </cell>
          <cell r="GP10" t="str">
            <v>-</v>
          </cell>
          <cell r="GQ10" t="str">
            <v>-</v>
          </cell>
          <cell r="GS10">
            <v>0</v>
          </cell>
          <cell r="GT10">
            <v>0</v>
          </cell>
          <cell r="GU10">
            <v>0</v>
          </cell>
          <cell r="GV10">
            <v>0</v>
          </cell>
          <cell r="GW10">
            <v>0</v>
          </cell>
          <cell r="GX10">
            <v>0</v>
          </cell>
          <cell r="GY10">
            <v>0</v>
          </cell>
          <cell r="GZ10">
            <v>0</v>
          </cell>
          <cell r="HA10">
            <v>0</v>
          </cell>
          <cell r="HB10">
            <v>0</v>
          </cell>
        </row>
        <row r="11">
          <cell r="A11">
            <v>37956</v>
          </cell>
          <cell r="B11">
            <v>2003</v>
          </cell>
          <cell r="C11">
            <v>12</v>
          </cell>
          <cell r="E11">
            <v>219029</v>
          </cell>
          <cell r="F11">
            <v>0</v>
          </cell>
          <cell r="G11">
            <v>2</v>
          </cell>
          <cell r="H11">
            <v>0</v>
          </cell>
          <cell r="I11">
            <v>18</v>
          </cell>
          <cell r="J11">
            <v>9.1312109355382152</v>
          </cell>
          <cell r="K11">
            <v>82.180898419843942</v>
          </cell>
          <cell r="L11">
            <v>9</v>
          </cell>
          <cell r="M11">
            <v>0</v>
          </cell>
          <cell r="N11">
            <v>9.1312109355382152</v>
          </cell>
          <cell r="P11">
            <v>1279538</v>
          </cell>
          <cell r="Q11">
            <v>0</v>
          </cell>
          <cell r="R11">
            <v>10</v>
          </cell>
          <cell r="S11">
            <v>0</v>
          </cell>
          <cell r="T11">
            <v>584</v>
          </cell>
          <cell r="U11">
            <v>7.8153208423665417</v>
          </cell>
          <cell r="V11">
            <v>456.41473719420605</v>
          </cell>
          <cell r="W11">
            <v>58.400000000000006</v>
          </cell>
          <cell r="X11">
            <v>0</v>
          </cell>
          <cell r="Y11">
            <v>7.8153208423665417</v>
          </cell>
          <cell r="AL11">
            <v>158145.60000000001</v>
          </cell>
          <cell r="AM11">
            <v>0</v>
          </cell>
          <cell r="AN11">
            <v>1</v>
          </cell>
          <cell r="AO11">
            <v>0</v>
          </cell>
          <cell r="AP11">
            <v>12</v>
          </cell>
          <cell r="AQ11">
            <v>0</v>
          </cell>
          <cell r="AR11">
            <v>0</v>
          </cell>
          <cell r="AT11">
            <v>369191.48</v>
          </cell>
          <cell r="AU11">
            <v>0</v>
          </cell>
          <cell r="AV11">
            <v>1</v>
          </cell>
          <cell r="AW11">
            <v>0</v>
          </cell>
          <cell r="AX11">
            <v>6</v>
          </cell>
          <cell r="AY11">
            <v>2.7086215532384443</v>
          </cell>
          <cell r="AZ11">
            <v>16.251729319430666</v>
          </cell>
          <cell r="BA11">
            <v>6</v>
          </cell>
          <cell r="BB11">
            <v>0</v>
          </cell>
          <cell r="BC11">
            <v>2.7086215532384443</v>
          </cell>
          <cell r="BE11">
            <v>758622.1</v>
          </cell>
          <cell r="BF11">
            <v>0</v>
          </cell>
          <cell r="BG11">
            <v>9</v>
          </cell>
          <cell r="BH11">
            <v>0</v>
          </cell>
          <cell r="BI11">
            <v>578</v>
          </cell>
          <cell r="BJ11">
            <v>11.863614308098855</v>
          </cell>
          <cell r="BK11">
            <v>761.90767445345978</v>
          </cell>
          <cell r="BL11">
            <v>64.222222222222214</v>
          </cell>
          <cell r="BM11">
            <v>0</v>
          </cell>
          <cell r="BN11">
            <v>11.863614308098855</v>
          </cell>
          <cell r="BP11">
            <v>73078.399999999994</v>
          </cell>
          <cell r="BQ11">
            <v>0</v>
          </cell>
          <cell r="BR11">
            <v>1</v>
          </cell>
          <cell r="BS11">
            <v>0</v>
          </cell>
          <cell r="BT11">
            <v>1</v>
          </cell>
          <cell r="BU11">
            <v>13.683933966808251</v>
          </cell>
          <cell r="BV11">
            <v>13.683933966808251</v>
          </cell>
          <cell r="BW11">
            <v>1</v>
          </cell>
          <cell r="BX11">
            <v>0</v>
          </cell>
          <cell r="BY11">
            <v>13.683933966808251</v>
          </cell>
          <cell r="CA11">
            <v>171539.5</v>
          </cell>
          <cell r="CB11">
            <v>0</v>
          </cell>
          <cell r="CC11">
            <v>3</v>
          </cell>
          <cell r="CD11">
            <v>0</v>
          </cell>
          <cell r="CE11">
            <v>101</v>
          </cell>
          <cell r="CF11">
            <v>17.488683364472905</v>
          </cell>
          <cell r="CG11">
            <v>588.78567327058784</v>
          </cell>
          <cell r="CH11">
            <v>33.666666666666671</v>
          </cell>
          <cell r="CI11">
            <v>0</v>
          </cell>
          <cell r="CJ11">
            <v>17.488683364472905</v>
          </cell>
          <cell r="CL11">
            <v>0</v>
          </cell>
          <cell r="CM11">
            <v>0</v>
          </cell>
          <cell r="CN11">
            <v>0</v>
          </cell>
          <cell r="CO11">
            <v>0</v>
          </cell>
          <cell r="CP11">
            <v>0</v>
          </cell>
          <cell r="CQ11">
            <v>0</v>
          </cell>
          <cell r="CR11">
            <v>0</v>
          </cell>
          <cell r="CS11">
            <v>0</v>
          </cell>
          <cell r="CT11">
            <v>0</v>
          </cell>
          <cell r="CU11">
            <v>0</v>
          </cell>
          <cell r="CW11">
            <v>21869.5</v>
          </cell>
          <cell r="CX11">
            <v>0</v>
          </cell>
          <cell r="CY11">
            <v>0</v>
          </cell>
          <cell r="CZ11">
            <v>0</v>
          </cell>
          <cell r="DA11">
            <v>0</v>
          </cell>
          <cell r="DB11">
            <v>0</v>
          </cell>
          <cell r="DC11">
            <v>0</v>
          </cell>
          <cell r="DD11">
            <v>0</v>
          </cell>
          <cell r="DE11">
            <v>0</v>
          </cell>
          <cell r="DF11">
            <v>0</v>
          </cell>
          <cell r="DH11">
            <v>15916</v>
          </cell>
          <cell r="DI11">
            <v>0</v>
          </cell>
          <cell r="DJ11">
            <v>1</v>
          </cell>
          <cell r="DK11">
            <v>0</v>
          </cell>
          <cell r="DL11">
            <v>3</v>
          </cell>
          <cell r="DM11">
            <v>62.829856747926605</v>
          </cell>
          <cell r="DN11">
            <v>188.48957024377984</v>
          </cell>
          <cell r="DO11">
            <v>3.0000000000000004</v>
          </cell>
          <cell r="DP11">
            <v>0</v>
          </cell>
          <cell r="DQ11">
            <v>62.829856747926605</v>
          </cell>
          <cell r="DS11">
            <v>19186</v>
          </cell>
          <cell r="DT11">
            <v>0</v>
          </cell>
          <cell r="DU11">
            <v>1</v>
          </cell>
          <cell r="DV11">
            <v>0</v>
          </cell>
          <cell r="DW11">
            <v>5</v>
          </cell>
          <cell r="DX11">
            <v>52.12133847597206</v>
          </cell>
          <cell r="DY11">
            <v>260.60669237986031</v>
          </cell>
          <cell r="DZ11">
            <v>5</v>
          </cell>
          <cell r="EA11">
            <v>0</v>
          </cell>
          <cell r="EB11">
            <v>52.12133847597206</v>
          </cell>
          <cell r="ED11">
            <v>6286</v>
          </cell>
          <cell r="EE11">
            <v>0</v>
          </cell>
          <cell r="EF11">
            <v>0</v>
          </cell>
          <cell r="EG11">
            <v>0</v>
          </cell>
          <cell r="EH11">
            <v>0</v>
          </cell>
          <cell r="EI11">
            <v>0</v>
          </cell>
          <cell r="EJ11">
            <v>0</v>
          </cell>
          <cell r="EK11">
            <v>0</v>
          </cell>
          <cell r="EL11">
            <v>0</v>
          </cell>
          <cell r="EM11">
            <v>0</v>
          </cell>
          <cell r="EO11">
            <v>394942</v>
          </cell>
          <cell r="EP11">
            <v>0</v>
          </cell>
          <cell r="EQ11">
            <v>2</v>
          </cell>
          <cell r="ER11">
            <v>0</v>
          </cell>
          <cell r="ES11">
            <v>467</v>
          </cell>
          <cell r="ET11">
            <v>5.0640347190220334</v>
          </cell>
          <cell r="EU11">
            <v>1182.4521068916449</v>
          </cell>
          <cell r="EV11">
            <v>233.50000000000003</v>
          </cell>
          <cell r="EW11">
            <v>0</v>
          </cell>
          <cell r="EX11">
            <v>5.0640347190220334</v>
          </cell>
          <cell r="EZ11">
            <v>55804.7</v>
          </cell>
          <cell r="FA11">
            <v>0</v>
          </cell>
          <cell r="FB11">
            <v>1</v>
          </cell>
          <cell r="FC11">
            <v>0</v>
          </cell>
          <cell r="FD11">
            <v>1</v>
          </cell>
          <cell r="FE11">
            <v>17.919637593249316</v>
          </cell>
          <cell r="FF11">
            <v>17.919637593249316</v>
          </cell>
          <cell r="FG11">
            <v>1</v>
          </cell>
          <cell r="FH11">
            <v>0</v>
          </cell>
          <cell r="FI11">
            <v>17.919637593249316</v>
          </cell>
          <cell r="FK11">
            <v>910346.5199999999</v>
          </cell>
          <cell r="FL11">
            <v>0</v>
          </cell>
          <cell r="FM11">
            <v>9</v>
          </cell>
          <cell r="FN11">
            <v>0</v>
          </cell>
          <cell r="FO11">
            <v>578</v>
          </cell>
          <cell r="FP11">
            <v>9.8863452567490455</v>
          </cell>
          <cell r="FQ11">
            <v>634.92306204454985</v>
          </cell>
          <cell r="FR11">
            <v>64.222222222222229</v>
          </cell>
          <cell r="FS11">
            <v>0</v>
          </cell>
          <cell r="FT11">
            <v>9.8863452567490455</v>
          </cell>
          <cell r="FV11">
            <v>1740</v>
          </cell>
          <cell r="FW11">
            <v>0</v>
          </cell>
          <cell r="FX11">
            <v>0</v>
          </cell>
          <cell r="FY11">
            <v>0</v>
          </cell>
          <cell r="FZ11">
            <v>0</v>
          </cell>
          <cell r="GA11">
            <v>0</v>
          </cell>
          <cell r="GB11">
            <v>0</v>
          </cell>
          <cell r="GC11" t="str">
            <v>-</v>
          </cell>
          <cell r="GD11">
            <v>37834</v>
          </cell>
          <cell r="GF11" t="str">
            <v>-</v>
          </cell>
          <cell r="GG11">
            <v>37956</v>
          </cell>
          <cell r="GI11">
            <v>60883.4</v>
          </cell>
          <cell r="GJ11">
            <v>0</v>
          </cell>
          <cell r="GK11">
            <v>1</v>
          </cell>
          <cell r="GL11">
            <v>0</v>
          </cell>
          <cell r="GM11">
            <v>6</v>
          </cell>
          <cell r="GN11">
            <v>0</v>
          </cell>
          <cell r="GO11">
            <v>0</v>
          </cell>
          <cell r="GP11" t="str">
            <v>-</v>
          </cell>
          <cell r="GQ11">
            <v>37956</v>
          </cell>
          <cell r="GS11">
            <v>0</v>
          </cell>
          <cell r="GT11">
            <v>0</v>
          </cell>
          <cell r="GU11">
            <v>0</v>
          </cell>
          <cell r="GV11">
            <v>0</v>
          </cell>
          <cell r="GW11">
            <v>0</v>
          </cell>
          <cell r="GX11">
            <v>0</v>
          </cell>
          <cell r="GY11">
            <v>0</v>
          </cell>
          <cell r="GZ11">
            <v>0</v>
          </cell>
          <cell r="HA11">
            <v>0</v>
          </cell>
          <cell r="HB11">
            <v>0</v>
          </cell>
        </row>
        <row r="12">
          <cell r="A12">
            <v>37987</v>
          </cell>
          <cell r="B12">
            <v>2004</v>
          </cell>
          <cell r="C12">
            <v>1</v>
          </cell>
          <cell r="E12">
            <v>209567</v>
          </cell>
          <cell r="F12">
            <v>0</v>
          </cell>
          <cell r="G12">
            <v>3</v>
          </cell>
          <cell r="H12">
            <v>0</v>
          </cell>
          <cell r="I12">
            <v>46</v>
          </cell>
          <cell r="J12">
            <v>14.315230928533595</v>
          </cell>
          <cell r="K12">
            <v>219.50020757084846</v>
          </cell>
          <cell r="L12">
            <v>15.333333333333334</v>
          </cell>
          <cell r="M12">
            <v>0</v>
          </cell>
          <cell r="N12">
            <v>14.315230928533595</v>
          </cell>
          <cell r="P12">
            <v>1489105</v>
          </cell>
          <cell r="Q12">
            <v>0</v>
          </cell>
          <cell r="R12">
            <v>13</v>
          </cell>
          <cell r="S12">
            <v>0</v>
          </cell>
          <cell r="T12">
            <v>630</v>
          </cell>
          <cell r="U12">
            <v>8.7300761195483201</v>
          </cell>
          <cell r="V12">
            <v>423.07291963964929</v>
          </cell>
          <cell r="W12">
            <v>48.461538461538453</v>
          </cell>
          <cell r="X12">
            <v>0</v>
          </cell>
          <cell r="Y12">
            <v>8.7300761195483201</v>
          </cell>
          <cell r="AL12">
            <v>148424.51999999999</v>
          </cell>
          <cell r="AM12">
            <v>0</v>
          </cell>
          <cell r="AN12">
            <v>1</v>
          </cell>
          <cell r="AO12">
            <v>0</v>
          </cell>
          <cell r="AP12">
            <v>46</v>
          </cell>
          <cell r="AQ12">
            <v>0</v>
          </cell>
          <cell r="AR12">
            <v>0</v>
          </cell>
          <cell r="AT12">
            <v>430333.95999999996</v>
          </cell>
          <cell r="AU12">
            <v>0</v>
          </cell>
          <cell r="AV12">
            <v>3</v>
          </cell>
          <cell r="AW12">
            <v>0</v>
          </cell>
          <cell r="AX12">
            <v>6</v>
          </cell>
          <cell r="AY12">
            <v>6.9713298945776909</v>
          </cell>
          <cell r="AZ12">
            <v>13.942659789155382</v>
          </cell>
          <cell r="BA12">
            <v>2</v>
          </cell>
          <cell r="BB12">
            <v>0</v>
          </cell>
          <cell r="BC12">
            <v>6.9713298945776909</v>
          </cell>
          <cell r="BE12">
            <v>882309.2</v>
          </cell>
          <cell r="BF12">
            <v>0</v>
          </cell>
          <cell r="BG12">
            <v>10</v>
          </cell>
          <cell r="BH12">
            <v>0</v>
          </cell>
          <cell r="BI12">
            <v>624</v>
          </cell>
          <cell r="BJ12">
            <v>11.333895192297666</v>
          </cell>
          <cell r="BK12">
            <v>707.23505999937436</v>
          </cell>
          <cell r="BL12">
            <v>62.4</v>
          </cell>
          <cell r="BM12">
            <v>0</v>
          </cell>
          <cell r="BN12">
            <v>11.333895192297666</v>
          </cell>
          <cell r="BP12">
            <v>81589.099999999991</v>
          </cell>
          <cell r="BQ12">
            <v>0</v>
          </cell>
          <cell r="BR12">
            <v>1</v>
          </cell>
          <cell r="BS12">
            <v>0</v>
          </cell>
          <cell r="BT12">
            <v>1</v>
          </cell>
          <cell r="BU12">
            <v>12.256539170060707</v>
          </cell>
          <cell r="BV12">
            <v>12.256539170060707</v>
          </cell>
          <cell r="BW12">
            <v>1</v>
          </cell>
          <cell r="BX12">
            <v>0</v>
          </cell>
          <cell r="BY12">
            <v>12.256539170060707</v>
          </cell>
          <cell r="CA12">
            <v>205621.5</v>
          </cell>
          <cell r="CB12">
            <v>0</v>
          </cell>
          <cell r="CC12">
            <v>3</v>
          </cell>
          <cell r="CD12">
            <v>0</v>
          </cell>
          <cell r="CE12">
            <v>101</v>
          </cell>
          <cell r="CF12">
            <v>14.589913992457015</v>
          </cell>
          <cell r="CG12">
            <v>491.19377107938612</v>
          </cell>
          <cell r="CH12">
            <v>33.666666666666664</v>
          </cell>
          <cell r="CI12">
            <v>0</v>
          </cell>
          <cell r="CJ12">
            <v>14.589913992457015</v>
          </cell>
          <cell r="CL12">
            <v>0</v>
          </cell>
          <cell r="CM12">
            <v>0</v>
          </cell>
          <cell r="CN12">
            <v>0</v>
          </cell>
          <cell r="CO12">
            <v>0</v>
          </cell>
          <cell r="CP12">
            <v>0</v>
          </cell>
          <cell r="CQ12">
            <v>0</v>
          </cell>
          <cell r="CR12">
            <v>0</v>
          </cell>
          <cell r="CS12">
            <v>0</v>
          </cell>
          <cell r="CT12">
            <v>0</v>
          </cell>
          <cell r="CU12">
            <v>0</v>
          </cell>
          <cell r="CW12">
            <v>25694.5</v>
          </cell>
          <cell r="CX12">
            <v>0</v>
          </cell>
          <cell r="CY12">
            <v>0</v>
          </cell>
          <cell r="CZ12">
            <v>0</v>
          </cell>
          <cell r="DA12">
            <v>0</v>
          </cell>
          <cell r="DB12">
            <v>0</v>
          </cell>
          <cell r="DC12">
            <v>0</v>
          </cell>
          <cell r="DD12">
            <v>0</v>
          </cell>
          <cell r="DE12">
            <v>0</v>
          </cell>
          <cell r="DF12">
            <v>0</v>
          </cell>
          <cell r="DH12">
            <v>18336</v>
          </cell>
          <cell r="DI12">
            <v>0</v>
          </cell>
          <cell r="DJ12">
            <v>1</v>
          </cell>
          <cell r="DK12">
            <v>0</v>
          </cell>
          <cell r="DL12">
            <v>3</v>
          </cell>
          <cell r="DM12">
            <v>54.537521815008724</v>
          </cell>
          <cell r="DN12">
            <v>163.61256544502618</v>
          </cell>
          <cell r="DO12">
            <v>3</v>
          </cell>
          <cell r="DP12">
            <v>0</v>
          </cell>
          <cell r="DQ12">
            <v>54.537521815008724</v>
          </cell>
          <cell r="DS12">
            <v>23123.200000000001</v>
          </cell>
          <cell r="DT12">
            <v>0</v>
          </cell>
          <cell r="DU12">
            <v>2</v>
          </cell>
          <cell r="DV12">
            <v>0</v>
          </cell>
          <cell r="DW12">
            <v>51</v>
          </cell>
          <cell r="DX12">
            <v>86.493218931635766</v>
          </cell>
          <cell r="DY12">
            <v>2205.5770827567117</v>
          </cell>
          <cell r="DZ12">
            <v>25.499999999999996</v>
          </cell>
          <cell r="EA12">
            <v>0</v>
          </cell>
          <cell r="EB12">
            <v>86.493218931635766</v>
          </cell>
          <cell r="ED12">
            <v>7138</v>
          </cell>
          <cell r="EE12">
            <v>0</v>
          </cell>
          <cell r="EF12">
            <v>0</v>
          </cell>
          <cell r="EG12">
            <v>0</v>
          </cell>
          <cell r="EH12">
            <v>0</v>
          </cell>
          <cell r="EI12">
            <v>0</v>
          </cell>
          <cell r="EJ12">
            <v>0</v>
          </cell>
          <cell r="EK12">
            <v>0</v>
          </cell>
          <cell r="EL12">
            <v>0</v>
          </cell>
          <cell r="EM12">
            <v>0</v>
          </cell>
          <cell r="EO12">
            <v>456155</v>
          </cell>
          <cell r="EP12">
            <v>0</v>
          </cell>
          <cell r="EQ12">
            <v>2</v>
          </cell>
          <cell r="ER12">
            <v>0</v>
          </cell>
          <cell r="ES12">
            <v>467</v>
          </cell>
          <cell r="ET12">
            <v>4.3844745755280554</v>
          </cell>
          <cell r="EU12">
            <v>1023.7748133858008</v>
          </cell>
          <cell r="EV12">
            <v>233.49999999999997</v>
          </cell>
          <cell r="EW12">
            <v>0</v>
          </cell>
          <cell r="EX12">
            <v>4.3844745755280554</v>
          </cell>
          <cell r="EZ12">
            <v>64651.899999999994</v>
          </cell>
          <cell r="FA12">
            <v>0</v>
          </cell>
          <cell r="FB12">
            <v>1</v>
          </cell>
          <cell r="FC12">
            <v>0</v>
          </cell>
          <cell r="FD12">
            <v>1</v>
          </cell>
          <cell r="FE12">
            <v>15.467449525845336</v>
          </cell>
          <cell r="FF12">
            <v>15.467449525845336</v>
          </cell>
          <cell r="FG12">
            <v>1</v>
          </cell>
          <cell r="FH12">
            <v>0</v>
          </cell>
          <cell r="FI12">
            <v>15.467449525845336</v>
          </cell>
          <cell r="FK12">
            <v>1058771.0399999998</v>
          </cell>
          <cell r="FL12">
            <v>0</v>
          </cell>
          <cell r="FM12">
            <v>10</v>
          </cell>
          <cell r="FN12">
            <v>0</v>
          </cell>
          <cell r="FO12">
            <v>624</v>
          </cell>
          <cell r="FP12">
            <v>9.4449126602480575</v>
          </cell>
          <cell r="FQ12">
            <v>589.3625499994788</v>
          </cell>
          <cell r="FR12">
            <v>62.4</v>
          </cell>
          <cell r="FS12">
            <v>0</v>
          </cell>
          <cell r="FT12">
            <v>9.4449126602480575</v>
          </cell>
          <cell r="FV12">
            <v>2420</v>
          </cell>
          <cell r="FW12">
            <v>0</v>
          </cell>
          <cell r="FX12">
            <v>0</v>
          </cell>
          <cell r="FY12">
            <v>0</v>
          </cell>
          <cell r="FZ12">
            <v>0</v>
          </cell>
          <cell r="GA12">
            <v>0</v>
          </cell>
          <cell r="GB12">
            <v>0</v>
          </cell>
          <cell r="GC12" t="str">
            <v>-</v>
          </cell>
          <cell r="GD12">
            <v>37834</v>
          </cell>
          <cell r="GF12" t="str">
            <v>-</v>
          </cell>
          <cell r="GG12">
            <v>37987</v>
          </cell>
          <cell r="GI12">
            <v>61142.48</v>
          </cell>
          <cell r="GJ12">
            <v>0</v>
          </cell>
          <cell r="GK12">
            <v>2</v>
          </cell>
          <cell r="GL12">
            <v>0</v>
          </cell>
          <cell r="GM12">
            <v>0</v>
          </cell>
          <cell r="GN12">
            <v>0</v>
          </cell>
          <cell r="GO12">
            <v>0</v>
          </cell>
          <cell r="GP12" t="str">
            <v>-</v>
          </cell>
          <cell r="GQ12">
            <v>37987</v>
          </cell>
          <cell r="GS12">
            <v>0</v>
          </cell>
          <cell r="GT12">
            <v>0</v>
          </cell>
          <cell r="GU12">
            <v>0</v>
          </cell>
          <cell r="GV12">
            <v>0</v>
          </cell>
          <cell r="GW12">
            <v>0</v>
          </cell>
          <cell r="GX12">
            <v>0</v>
          </cell>
          <cell r="GY12">
            <v>0</v>
          </cell>
          <cell r="GZ12">
            <v>0</v>
          </cell>
          <cell r="HA12">
            <v>0</v>
          </cell>
          <cell r="HB12">
            <v>0</v>
          </cell>
        </row>
        <row r="13">
          <cell r="A13">
            <v>38018</v>
          </cell>
          <cell r="B13">
            <v>2004</v>
          </cell>
          <cell r="C13">
            <v>2</v>
          </cell>
          <cell r="E13">
            <v>218609</v>
          </cell>
          <cell r="F13">
            <v>1</v>
          </cell>
          <cell r="G13">
            <v>1</v>
          </cell>
          <cell r="H13">
            <v>0</v>
          </cell>
          <cell r="I13">
            <v>411.5</v>
          </cell>
          <cell r="J13">
            <v>9.1487541684011173</v>
          </cell>
          <cell r="K13">
            <v>1882.3561701485301</v>
          </cell>
          <cell r="L13">
            <v>205.75000000000003</v>
          </cell>
          <cell r="M13">
            <v>0</v>
          </cell>
          <cell r="N13">
            <v>9.1487541684011173</v>
          </cell>
          <cell r="P13">
            <v>1707714</v>
          </cell>
          <cell r="Q13">
            <v>1</v>
          </cell>
          <cell r="R13">
            <v>14</v>
          </cell>
          <cell r="S13">
            <v>0</v>
          </cell>
          <cell r="T13">
            <v>1041.5</v>
          </cell>
          <cell r="U13">
            <v>8.7836722074070952</v>
          </cell>
          <cell r="V13">
            <v>609.87964026763268</v>
          </cell>
          <cell r="W13">
            <v>69.433333333333337</v>
          </cell>
          <cell r="X13">
            <v>0</v>
          </cell>
          <cell r="Y13">
            <v>8.7836722074070952</v>
          </cell>
          <cell r="AL13">
            <v>157473</v>
          </cell>
          <cell r="AM13">
            <v>1</v>
          </cell>
          <cell r="AN13">
            <v>1</v>
          </cell>
          <cell r="AO13">
            <v>0</v>
          </cell>
          <cell r="AP13">
            <v>411.5</v>
          </cell>
          <cell r="AQ13">
            <v>0</v>
          </cell>
          <cell r="AR13">
            <v>0</v>
          </cell>
          <cell r="AT13">
            <v>491469.95999999996</v>
          </cell>
          <cell r="AU13">
            <v>0</v>
          </cell>
          <cell r="AV13">
            <v>3</v>
          </cell>
          <cell r="AW13">
            <v>0</v>
          </cell>
          <cell r="AX13">
            <v>6</v>
          </cell>
          <cell r="AY13">
            <v>6.1041370666886747</v>
          </cell>
          <cell r="AZ13">
            <v>12.208274133377349</v>
          </cell>
          <cell r="BA13">
            <v>2</v>
          </cell>
          <cell r="BB13">
            <v>0</v>
          </cell>
          <cell r="BC13">
            <v>6.1041370666886747</v>
          </cell>
          <cell r="BE13">
            <v>1013536.7</v>
          </cell>
          <cell r="BF13">
            <v>1</v>
          </cell>
          <cell r="BG13">
            <v>11</v>
          </cell>
          <cell r="BH13">
            <v>0</v>
          </cell>
          <cell r="BI13">
            <v>1035.5</v>
          </cell>
          <cell r="BJ13">
            <v>11.839729138569922</v>
          </cell>
          <cell r="BK13">
            <v>1021.6699602490962</v>
          </cell>
          <cell r="BL13">
            <v>86.291666666666671</v>
          </cell>
          <cell r="BM13">
            <v>0</v>
          </cell>
          <cell r="BN13">
            <v>11.839729138569922</v>
          </cell>
          <cell r="BP13">
            <v>89951.599999999991</v>
          </cell>
          <cell r="BQ13">
            <v>0</v>
          </cell>
          <cell r="BR13">
            <v>2</v>
          </cell>
          <cell r="BS13">
            <v>0</v>
          </cell>
          <cell r="BT13">
            <v>6.5</v>
          </cell>
          <cell r="BU13">
            <v>22.234179269740618</v>
          </cell>
          <cell r="BV13">
            <v>72.261082626657014</v>
          </cell>
          <cell r="BW13">
            <v>3.25</v>
          </cell>
          <cell r="BX13">
            <v>0</v>
          </cell>
          <cell r="BY13">
            <v>22.234179269740618</v>
          </cell>
          <cell r="CA13">
            <v>239946.5</v>
          </cell>
          <cell r="CB13">
            <v>0</v>
          </cell>
          <cell r="CC13">
            <v>3</v>
          </cell>
          <cell r="CD13">
            <v>0</v>
          </cell>
          <cell r="CE13">
            <v>101</v>
          </cell>
          <cell r="CF13">
            <v>12.502787079619832</v>
          </cell>
          <cell r="CG13">
            <v>420.92716501386769</v>
          </cell>
          <cell r="CH13">
            <v>33.666666666666664</v>
          </cell>
          <cell r="CI13">
            <v>0</v>
          </cell>
          <cell r="CJ13">
            <v>12.502787079619832</v>
          </cell>
          <cell r="CL13">
            <v>0</v>
          </cell>
          <cell r="CM13">
            <v>0</v>
          </cell>
          <cell r="CN13">
            <v>0</v>
          </cell>
          <cell r="CO13">
            <v>0</v>
          </cell>
          <cell r="CP13">
            <v>0</v>
          </cell>
          <cell r="CQ13">
            <v>0</v>
          </cell>
          <cell r="CR13">
            <v>0</v>
          </cell>
          <cell r="CS13">
            <v>0</v>
          </cell>
          <cell r="CT13">
            <v>0</v>
          </cell>
          <cell r="CU13">
            <v>0</v>
          </cell>
          <cell r="CW13">
            <v>28574.5</v>
          </cell>
          <cell r="CX13">
            <v>0</v>
          </cell>
          <cell r="CY13">
            <v>0</v>
          </cell>
          <cell r="CZ13">
            <v>0</v>
          </cell>
          <cell r="DA13">
            <v>0</v>
          </cell>
          <cell r="DB13">
            <v>0</v>
          </cell>
          <cell r="DC13">
            <v>0</v>
          </cell>
          <cell r="DD13">
            <v>0</v>
          </cell>
          <cell r="DE13">
            <v>0</v>
          </cell>
          <cell r="DF13">
            <v>0</v>
          </cell>
          <cell r="DH13">
            <v>19736</v>
          </cell>
          <cell r="DI13">
            <v>0</v>
          </cell>
          <cell r="DJ13">
            <v>1</v>
          </cell>
          <cell r="DK13">
            <v>0</v>
          </cell>
          <cell r="DL13">
            <v>3</v>
          </cell>
          <cell r="DM13">
            <v>50.668828536684231</v>
          </cell>
          <cell r="DN13">
            <v>152.00648561005269</v>
          </cell>
          <cell r="DO13">
            <v>3</v>
          </cell>
          <cell r="DP13">
            <v>0</v>
          </cell>
          <cell r="DQ13">
            <v>50.668828536684231</v>
          </cell>
          <cell r="DS13">
            <v>27683.200000000001</v>
          </cell>
          <cell r="DT13">
            <v>0</v>
          </cell>
          <cell r="DU13">
            <v>2</v>
          </cell>
          <cell r="DV13">
            <v>0</v>
          </cell>
          <cell r="DW13">
            <v>51</v>
          </cell>
          <cell r="DX13">
            <v>72.245983123338334</v>
          </cell>
          <cell r="DY13">
            <v>1842.2725696451278</v>
          </cell>
          <cell r="DZ13">
            <v>25.500000000000004</v>
          </cell>
          <cell r="EA13">
            <v>0</v>
          </cell>
          <cell r="EB13">
            <v>72.245983123338334</v>
          </cell>
          <cell r="ED13">
            <v>7631</v>
          </cell>
          <cell r="EE13">
            <v>0</v>
          </cell>
          <cell r="EF13">
            <v>0</v>
          </cell>
          <cell r="EG13">
            <v>0</v>
          </cell>
          <cell r="EH13">
            <v>0</v>
          </cell>
          <cell r="EI13">
            <v>0</v>
          </cell>
          <cell r="EJ13">
            <v>0</v>
          </cell>
          <cell r="EK13">
            <v>0</v>
          </cell>
          <cell r="EL13">
            <v>0</v>
          </cell>
          <cell r="EM13">
            <v>0</v>
          </cell>
          <cell r="EO13">
            <v>527121</v>
          </cell>
          <cell r="EP13">
            <v>1</v>
          </cell>
          <cell r="EQ13">
            <v>2</v>
          </cell>
          <cell r="ER13">
            <v>0</v>
          </cell>
          <cell r="ES13">
            <v>873</v>
          </cell>
          <cell r="ET13">
            <v>5.6912928910060501</v>
          </cell>
          <cell r="EU13">
            <v>1656.1662312827605</v>
          </cell>
          <cell r="EV13">
            <v>291</v>
          </cell>
          <cell r="EW13">
            <v>0</v>
          </cell>
          <cell r="EX13">
            <v>5.6912928910060501</v>
          </cell>
          <cell r="EZ13">
            <v>72892.899999999994</v>
          </cell>
          <cell r="FA13">
            <v>0</v>
          </cell>
          <cell r="FB13">
            <v>1</v>
          </cell>
          <cell r="FC13">
            <v>0</v>
          </cell>
          <cell r="FD13">
            <v>1</v>
          </cell>
          <cell r="FE13">
            <v>13.718757245218672</v>
          </cell>
          <cell r="FF13">
            <v>13.718757245218672</v>
          </cell>
          <cell r="FG13">
            <v>1</v>
          </cell>
          <cell r="FH13">
            <v>0</v>
          </cell>
          <cell r="FI13">
            <v>13.718757245218672</v>
          </cell>
          <cell r="FK13">
            <v>1216244.0399999998</v>
          </cell>
          <cell r="FL13">
            <v>1</v>
          </cell>
          <cell r="FM13">
            <v>11</v>
          </cell>
          <cell r="FN13">
            <v>0</v>
          </cell>
          <cell r="FO13">
            <v>1035.5</v>
          </cell>
          <cell r="FP13">
            <v>9.8664409488082701</v>
          </cell>
          <cell r="FQ13">
            <v>851.39163354091352</v>
          </cell>
          <cell r="FR13">
            <v>86.291666666666657</v>
          </cell>
          <cell r="FS13">
            <v>0</v>
          </cell>
          <cell r="FT13">
            <v>9.8664409488082701</v>
          </cell>
          <cell r="FV13">
            <v>1400</v>
          </cell>
          <cell r="FW13">
            <v>0</v>
          </cell>
          <cell r="FX13">
            <v>0</v>
          </cell>
          <cell r="FY13">
            <v>0</v>
          </cell>
          <cell r="FZ13">
            <v>0</v>
          </cell>
          <cell r="GA13">
            <v>0</v>
          </cell>
          <cell r="GB13">
            <v>0</v>
          </cell>
          <cell r="GC13" t="str">
            <v>-</v>
          </cell>
          <cell r="GD13">
            <v>37834</v>
          </cell>
          <cell r="GF13">
            <v>38018</v>
          </cell>
          <cell r="GG13">
            <v>38018</v>
          </cell>
          <cell r="GI13">
            <v>61136</v>
          </cell>
          <cell r="GJ13">
            <v>0</v>
          </cell>
          <cell r="GK13">
            <v>0</v>
          </cell>
          <cell r="GL13">
            <v>0</v>
          </cell>
          <cell r="GM13">
            <v>0</v>
          </cell>
          <cell r="GN13">
            <v>0</v>
          </cell>
          <cell r="GO13">
            <v>0</v>
          </cell>
          <cell r="GP13" t="str">
            <v>-</v>
          </cell>
          <cell r="GQ13">
            <v>37987</v>
          </cell>
          <cell r="GS13">
            <v>0</v>
          </cell>
          <cell r="GT13">
            <v>0</v>
          </cell>
          <cell r="GU13">
            <v>0</v>
          </cell>
          <cell r="GV13">
            <v>0</v>
          </cell>
          <cell r="GW13">
            <v>0</v>
          </cell>
          <cell r="GX13">
            <v>0</v>
          </cell>
          <cell r="GY13">
            <v>0</v>
          </cell>
          <cell r="GZ13">
            <v>0</v>
          </cell>
          <cell r="HA13">
            <v>0</v>
          </cell>
          <cell r="HB13">
            <v>0</v>
          </cell>
        </row>
        <row r="14">
          <cell r="A14">
            <v>38047</v>
          </cell>
          <cell r="B14">
            <v>2004</v>
          </cell>
          <cell r="C14">
            <v>3</v>
          </cell>
          <cell r="E14">
            <v>225687</v>
          </cell>
          <cell r="F14">
            <v>0</v>
          </cell>
          <cell r="G14">
            <v>2</v>
          </cell>
          <cell r="H14">
            <v>0</v>
          </cell>
          <cell r="I14">
            <v>16</v>
          </cell>
          <cell r="J14">
            <v>8.861830765617869</v>
          </cell>
          <cell r="K14">
            <v>70.894646124942952</v>
          </cell>
          <cell r="L14">
            <v>8</v>
          </cell>
          <cell r="M14">
            <v>0</v>
          </cell>
          <cell r="N14">
            <v>8.861830765617869</v>
          </cell>
          <cell r="P14">
            <v>1933401</v>
          </cell>
          <cell r="Q14">
            <v>1</v>
          </cell>
          <cell r="R14">
            <v>16</v>
          </cell>
          <cell r="S14">
            <v>0</v>
          </cell>
          <cell r="T14">
            <v>1057.5</v>
          </cell>
          <cell r="U14">
            <v>8.7927957004263462</v>
          </cell>
          <cell r="V14">
            <v>546.96361489416836</v>
          </cell>
          <cell r="W14">
            <v>62.205882352941181</v>
          </cell>
          <cell r="X14">
            <v>0</v>
          </cell>
          <cell r="Y14">
            <v>8.7927957004263462</v>
          </cell>
          <cell r="AL14">
            <v>164588.4</v>
          </cell>
          <cell r="AM14">
            <v>0</v>
          </cell>
          <cell r="AN14">
            <v>2</v>
          </cell>
          <cell r="AO14">
            <v>0</v>
          </cell>
          <cell r="AP14">
            <v>16</v>
          </cell>
          <cell r="AQ14">
            <v>0</v>
          </cell>
          <cell r="AR14">
            <v>0</v>
          </cell>
          <cell r="AT14">
            <v>552568.55999999994</v>
          </cell>
          <cell r="AU14">
            <v>0</v>
          </cell>
          <cell r="AV14">
            <v>3</v>
          </cell>
          <cell r="AW14">
            <v>0</v>
          </cell>
          <cell r="AX14">
            <v>6</v>
          </cell>
          <cell r="AY14">
            <v>5.4291905424369427</v>
          </cell>
          <cell r="AZ14">
            <v>10.858381084873885</v>
          </cell>
          <cell r="BA14">
            <v>2</v>
          </cell>
          <cell r="BB14">
            <v>0</v>
          </cell>
          <cell r="BC14">
            <v>5.4291905424369427</v>
          </cell>
          <cell r="BE14">
            <v>1150693.7</v>
          </cell>
          <cell r="BF14">
            <v>1</v>
          </cell>
          <cell r="BG14">
            <v>13</v>
          </cell>
          <cell r="BH14">
            <v>0</v>
          </cell>
          <cell r="BI14">
            <v>1051.5</v>
          </cell>
          <cell r="BJ14">
            <v>12.16657395447633</v>
          </cell>
          <cell r="BK14">
            <v>913.79660808084736</v>
          </cell>
          <cell r="BL14">
            <v>75.107142857142861</v>
          </cell>
          <cell r="BM14">
            <v>0</v>
          </cell>
          <cell r="BN14">
            <v>12.16657395447633</v>
          </cell>
          <cell r="BP14">
            <v>102180.59999999999</v>
          </cell>
          <cell r="BQ14">
            <v>0</v>
          </cell>
          <cell r="BR14">
            <v>2</v>
          </cell>
          <cell r="BS14">
            <v>0</v>
          </cell>
          <cell r="BT14">
            <v>6.5</v>
          </cell>
          <cell r="BU14">
            <v>19.573187082479457</v>
          </cell>
          <cell r="BV14">
            <v>63.612858018058226</v>
          </cell>
          <cell r="BW14">
            <v>3.2499999999999996</v>
          </cell>
          <cell r="BX14">
            <v>0</v>
          </cell>
          <cell r="BY14">
            <v>19.573187082479457</v>
          </cell>
          <cell r="CA14">
            <v>269381.5</v>
          </cell>
          <cell r="CB14">
            <v>0</v>
          </cell>
          <cell r="CC14">
            <v>4</v>
          </cell>
          <cell r="CD14">
            <v>0</v>
          </cell>
          <cell r="CE14">
            <v>116</v>
          </cell>
          <cell r="CF14">
            <v>14.8488296338093</v>
          </cell>
          <cell r="CG14">
            <v>430.61605938046972</v>
          </cell>
          <cell r="CH14">
            <v>29</v>
          </cell>
          <cell r="CI14">
            <v>0</v>
          </cell>
          <cell r="CJ14">
            <v>14.8488296338093</v>
          </cell>
          <cell r="CL14">
            <v>0</v>
          </cell>
          <cell r="CM14">
            <v>0</v>
          </cell>
          <cell r="CN14">
            <v>0</v>
          </cell>
          <cell r="CO14">
            <v>0</v>
          </cell>
          <cell r="CP14">
            <v>0</v>
          </cell>
          <cell r="CQ14">
            <v>0</v>
          </cell>
          <cell r="CR14">
            <v>0</v>
          </cell>
          <cell r="CS14">
            <v>0</v>
          </cell>
          <cell r="CT14">
            <v>0</v>
          </cell>
          <cell r="CU14">
            <v>0</v>
          </cell>
          <cell r="CW14">
            <v>31984.5</v>
          </cell>
          <cell r="CX14">
            <v>0</v>
          </cell>
          <cell r="CY14">
            <v>0</v>
          </cell>
          <cell r="CZ14">
            <v>0</v>
          </cell>
          <cell r="DA14">
            <v>0</v>
          </cell>
          <cell r="DB14">
            <v>0</v>
          </cell>
          <cell r="DC14">
            <v>0</v>
          </cell>
          <cell r="DD14">
            <v>0</v>
          </cell>
          <cell r="DE14">
            <v>0</v>
          </cell>
          <cell r="DF14">
            <v>0</v>
          </cell>
          <cell r="DH14">
            <v>21436</v>
          </cell>
          <cell r="DI14">
            <v>0</v>
          </cell>
          <cell r="DJ14">
            <v>2</v>
          </cell>
          <cell r="DK14">
            <v>0</v>
          </cell>
          <cell r="DL14">
            <v>4</v>
          </cell>
          <cell r="DM14">
            <v>93.300988990483305</v>
          </cell>
          <cell r="DN14">
            <v>186.60197798096661</v>
          </cell>
          <cell r="DO14">
            <v>2</v>
          </cell>
          <cell r="DP14">
            <v>0</v>
          </cell>
          <cell r="DQ14">
            <v>93.300988990483305</v>
          </cell>
          <cell r="DS14">
            <v>32789.199999999997</v>
          </cell>
          <cell r="DT14">
            <v>0</v>
          </cell>
          <cell r="DU14">
            <v>2</v>
          </cell>
          <cell r="DV14">
            <v>0</v>
          </cell>
          <cell r="DW14">
            <v>51</v>
          </cell>
          <cell r="DX14">
            <v>60.995693704024504</v>
          </cell>
          <cell r="DY14">
            <v>1555.3901894526248</v>
          </cell>
          <cell r="DZ14">
            <v>25.5</v>
          </cell>
          <cell r="EA14">
            <v>0</v>
          </cell>
          <cell r="EB14">
            <v>60.995693704024504</v>
          </cell>
          <cell r="ED14">
            <v>8727</v>
          </cell>
          <cell r="EE14">
            <v>0</v>
          </cell>
          <cell r="EF14">
            <v>0</v>
          </cell>
          <cell r="EG14">
            <v>0</v>
          </cell>
          <cell r="EH14">
            <v>0</v>
          </cell>
          <cell r="EI14">
            <v>0</v>
          </cell>
          <cell r="EJ14">
            <v>0</v>
          </cell>
          <cell r="EK14">
            <v>0</v>
          </cell>
          <cell r="EL14">
            <v>0</v>
          </cell>
          <cell r="EM14">
            <v>0</v>
          </cell>
          <cell r="EO14">
            <v>602242</v>
          </cell>
          <cell r="EP14">
            <v>1</v>
          </cell>
          <cell r="EQ14">
            <v>2</v>
          </cell>
          <cell r="ER14">
            <v>0</v>
          </cell>
          <cell r="ES14">
            <v>873</v>
          </cell>
          <cell r="ET14">
            <v>4.9813862201573453</v>
          </cell>
          <cell r="EU14">
            <v>1449.5833900657876</v>
          </cell>
          <cell r="EV14">
            <v>291</v>
          </cell>
          <cell r="EW14">
            <v>0</v>
          </cell>
          <cell r="EX14">
            <v>4.9813862201573453</v>
          </cell>
          <cell r="EZ14">
            <v>81952.899999999994</v>
          </cell>
          <cell r="FA14">
            <v>0</v>
          </cell>
          <cell r="FB14">
            <v>1</v>
          </cell>
          <cell r="FC14">
            <v>0</v>
          </cell>
          <cell r="FD14">
            <v>1</v>
          </cell>
          <cell r="FE14">
            <v>12.202130736069133</v>
          </cell>
          <cell r="FF14">
            <v>12.202130736069133</v>
          </cell>
          <cell r="FG14">
            <v>1</v>
          </cell>
          <cell r="FH14">
            <v>0</v>
          </cell>
          <cell r="FI14">
            <v>12.202130736069133</v>
          </cell>
          <cell r="FK14">
            <v>1380832.4399999997</v>
          </cell>
          <cell r="FL14">
            <v>1</v>
          </cell>
          <cell r="FM14">
            <v>13</v>
          </cell>
          <cell r="FN14">
            <v>0</v>
          </cell>
          <cell r="FO14">
            <v>1051.5</v>
          </cell>
          <cell r="FP14">
            <v>10.138811628730277</v>
          </cell>
          <cell r="FQ14">
            <v>761.49717340070617</v>
          </cell>
          <cell r="FR14">
            <v>75.107142857142861</v>
          </cell>
          <cell r="FS14">
            <v>0</v>
          </cell>
          <cell r="FT14">
            <v>10.138811628730277</v>
          </cell>
          <cell r="FV14">
            <v>1700</v>
          </cell>
          <cell r="FW14">
            <v>0</v>
          </cell>
          <cell r="FX14">
            <v>1</v>
          </cell>
          <cell r="FY14">
            <v>1</v>
          </cell>
          <cell r="FZ14">
            <v>1</v>
          </cell>
          <cell r="GA14">
            <v>0</v>
          </cell>
          <cell r="GB14">
            <v>0</v>
          </cell>
          <cell r="GC14" t="str">
            <v>-</v>
          </cell>
          <cell r="GD14">
            <v>38047</v>
          </cell>
          <cell r="GF14">
            <v>38018</v>
          </cell>
          <cell r="GG14">
            <v>38047</v>
          </cell>
          <cell r="GI14">
            <v>61098.6</v>
          </cell>
          <cell r="GJ14">
            <v>0</v>
          </cell>
          <cell r="GK14">
            <v>0</v>
          </cell>
          <cell r="GL14">
            <v>0</v>
          </cell>
          <cell r="GM14">
            <v>0</v>
          </cell>
          <cell r="GN14">
            <v>0</v>
          </cell>
          <cell r="GO14">
            <v>0</v>
          </cell>
          <cell r="GP14" t="str">
            <v>-</v>
          </cell>
          <cell r="GQ14">
            <v>37987</v>
          </cell>
          <cell r="GS14">
            <v>0</v>
          </cell>
          <cell r="GT14">
            <v>0</v>
          </cell>
          <cell r="GU14">
            <v>0</v>
          </cell>
          <cell r="GV14">
            <v>0</v>
          </cell>
          <cell r="GW14">
            <v>0</v>
          </cell>
          <cell r="GX14">
            <v>0</v>
          </cell>
          <cell r="GY14">
            <v>0</v>
          </cell>
          <cell r="GZ14">
            <v>0</v>
          </cell>
          <cell r="HA14">
            <v>0</v>
          </cell>
          <cell r="HB14">
            <v>0</v>
          </cell>
        </row>
        <row r="15">
          <cell r="A15">
            <v>38078</v>
          </cell>
          <cell r="B15">
            <v>2004</v>
          </cell>
          <cell r="C15">
            <v>4</v>
          </cell>
          <cell r="E15">
            <v>200695</v>
          </cell>
          <cell r="F15">
            <v>0</v>
          </cell>
          <cell r="G15">
            <v>4</v>
          </cell>
          <cell r="H15">
            <v>0</v>
          </cell>
          <cell r="I15">
            <v>210</v>
          </cell>
          <cell r="J15">
            <v>19.930740676150378</v>
          </cell>
          <cell r="K15">
            <v>1046.3638854978949</v>
          </cell>
          <cell r="L15">
            <v>52.5</v>
          </cell>
          <cell r="M15">
            <v>0</v>
          </cell>
          <cell r="N15">
            <v>19.930740676150378</v>
          </cell>
          <cell r="P15">
            <v>2134096</v>
          </cell>
          <cell r="Q15">
            <v>1</v>
          </cell>
          <cell r="R15">
            <v>20</v>
          </cell>
          <cell r="S15">
            <v>0</v>
          </cell>
          <cell r="T15">
            <v>1267.5</v>
          </cell>
          <cell r="U15">
            <v>9.8402321170181661</v>
          </cell>
          <cell r="V15">
            <v>593.92829563431076</v>
          </cell>
          <cell r="W15">
            <v>60.357142857142861</v>
          </cell>
          <cell r="X15">
            <v>0</v>
          </cell>
          <cell r="Y15">
            <v>9.8402321170181661</v>
          </cell>
          <cell r="AL15">
            <v>139596.6</v>
          </cell>
          <cell r="AM15">
            <v>0</v>
          </cell>
          <cell r="AN15">
            <v>2</v>
          </cell>
          <cell r="AO15">
            <v>0</v>
          </cell>
          <cell r="AP15">
            <v>206</v>
          </cell>
          <cell r="AQ15">
            <v>0</v>
          </cell>
          <cell r="AR15">
            <v>0</v>
          </cell>
          <cell r="AT15">
            <v>613666.96</v>
          </cell>
          <cell r="AU15">
            <v>0</v>
          </cell>
          <cell r="AV15">
            <v>5</v>
          </cell>
          <cell r="AW15">
            <v>0</v>
          </cell>
          <cell r="AX15">
            <v>10</v>
          </cell>
          <cell r="AY15">
            <v>8.1477418957018646</v>
          </cell>
          <cell r="AZ15">
            <v>16.295483791403729</v>
          </cell>
          <cell r="BA15">
            <v>2</v>
          </cell>
          <cell r="BB15">
            <v>0</v>
          </cell>
          <cell r="BC15">
            <v>8.1477418957018646</v>
          </cell>
          <cell r="BE15">
            <v>1267024.2</v>
          </cell>
          <cell r="BF15">
            <v>1</v>
          </cell>
          <cell r="BG15">
            <v>15</v>
          </cell>
          <cell r="BH15">
            <v>0</v>
          </cell>
          <cell r="BI15">
            <v>1257.5</v>
          </cell>
          <cell r="BJ15">
            <v>12.628014524110906</v>
          </cell>
          <cell r="BK15">
            <v>992.48301650434144</v>
          </cell>
          <cell r="BL15">
            <v>78.59375</v>
          </cell>
          <cell r="BM15">
            <v>0</v>
          </cell>
          <cell r="BN15">
            <v>12.628014524110906</v>
          </cell>
          <cell r="BP15">
            <v>108123.59999999999</v>
          </cell>
          <cell r="BQ15">
            <v>0</v>
          </cell>
          <cell r="BR15">
            <v>2</v>
          </cell>
          <cell r="BS15">
            <v>0</v>
          </cell>
          <cell r="BT15">
            <v>6.5</v>
          </cell>
          <cell r="BU15">
            <v>18.497349329841033</v>
          </cell>
          <cell r="BV15">
            <v>60.116385321983365</v>
          </cell>
          <cell r="BW15">
            <v>3.2500000000000004</v>
          </cell>
          <cell r="BX15">
            <v>0</v>
          </cell>
          <cell r="BY15">
            <v>18.497349329841033</v>
          </cell>
          <cell r="CA15">
            <v>299828.5</v>
          </cell>
          <cell r="CB15">
            <v>0</v>
          </cell>
          <cell r="CC15">
            <v>5</v>
          </cell>
          <cell r="CD15">
            <v>0</v>
          </cell>
          <cell r="CE15">
            <v>136</v>
          </cell>
          <cell r="CF15">
            <v>16.676199894272891</v>
          </cell>
          <cell r="CG15">
            <v>453.59263712422268</v>
          </cell>
          <cell r="CH15">
            <v>27.200000000000003</v>
          </cell>
          <cell r="CI15">
            <v>0</v>
          </cell>
          <cell r="CJ15">
            <v>16.676199894272891</v>
          </cell>
          <cell r="CL15">
            <v>0</v>
          </cell>
          <cell r="CM15">
            <v>0</v>
          </cell>
          <cell r="CN15">
            <v>0</v>
          </cell>
          <cell r="CO15">
            <v>0</v>
          </cell>
          <cell r="CP15">
            <v>0</v>
          </cell>
          <cell r="CQ15">
            <v>0</v>
          </cell>
          <cell r="CR15">
            <v>0</v>
          </cell>
          <cell r="CS15">
            <v>0</v>
          </cell>
          <cell r="CT15">
            <v>0</v>
          </cell>
          <cell r="CU15">
            <v>0</v>
          </cell>
          <cell r="CW15">
            <v>35760.5</v>
          </cell>
          <cell r="CX15">
            <v>0</v>
          </cell>
          <cell r="CY15">
            <v>0</v>
          </cell>
          <cell r="CZ15">
            <v>0</v>
          </cell>
          <cell r="DA15">
            <v>0</v>
          </cell>
          <cell r="DB15">
            <v>0</v>
          </cell>
          <cell r="DC15">
            <v>0</v>
          </cell>
          <cell r="DD15">
            <v>0</v>
          </cell>
          <cell r="DE15">
            <v>0</v>
          </cell>
          <cell r="DF15">
            <v>0</v>
          </cell>
          <cell r="DH15">
            <v>23536</v>
          </cell>
          <cell r="DI15">
            <v>0</v>
          </cell>
          <cell r="DJ15">
            <v>2</v>
          </cell>
          <cell r="DK15">
            <v>0</v>
          </cell>
          <cell r="DL15">
            <v>4</v>
          </cell>
          <cell r="DM15">
            <v>84.976206662134601</v>
          </cell>
          <cell r="DN15">
            <v>169.9524133242692</v>
          </cell>
          <cell r="DO15">
            <v>2</v>
          </cell>
          <cell r="DP15">
            <v>0</v>
          </cell>
          <cell r="DQ15">
            <v>84.976206662134601</v>
          </cell>
          <cell r="DS15">
            <v>36433.199999999997</v>
          </cell>
          <cell r="DT15">
            <v>0</v>
          </cell>
          <cell r="DU15">
            <v>2</v>
          </cell>
          <cell r="DV15">
            <v>0</v>
          </cell>
          <cell r="DW15">
            <v>51</v>
          </cell>
          <cell r="DX15">
            <v>54.894985891988632</v>
          </cell>
          <cell r="DY15">
            <v>1399.82214024571</v>
          </cell>
          <cell r="DZ15">
            <v>25.499999999999996</v>
          </cell>
          <cell r="EA15">
            <v>0</v>
          </cell>
          <cell r="EB15">
            <v>54.894985891988632</v>
          </cell>
          <cell r="ED15">
            <v>9898</v>
          </cell>
          <cell r="EE15">
            <v>0</v>
          </cell>
          <cell r="EF15">
            <v>0</v>
          </cell>
          <cell r="EG15">
            <v>0</v>
          </cell>
          <cell r="EH15">
            <v>0</v>
          </cell>
          <cell r="EI15">
            <v>0</v>
          </cell>
          <cell r="EJ15">
            <v>0</v>
          </cell>
          <cell r="EK15">
            <v>0</v>
          </cell>
          <cell r="EL15">
            <v>0</v>
          </cell>
          <cell r="EM15">
            <v>0</v>
          </cell>
          <cell r="EO15">
            <v>660275</v>
          </cell>
          <cell r="EP15">
            <v>1</v>
          </cell>
          <cell r="EQ15">
            <v>3</v>
          </cell>
          <cell r="ER15">
            <v>0</v>
          </cell>
          <cell r="ES15">
            <v>1059</v>
          </cell>
          <cell r="ET15">
            <v>6.0580818598311303</v>
          </cell>
          <cell r="EU15">
            <v>1603.8771723902921</v>
          </cell>
          <cell r="EV15">
            <v>264.75000000000006</v>
          </cell>
          <cell r="EW15">
            <v>0</v>
          </cell>
          <cell r="EX15">
            <v>6.0580818598311303</v>
          </cell>
          <cell r="EZ15">
            <v>93169.4</v>
          </cell>
          <cell r="FA15">
            <v>0</v>
          </cell>
          <cell r="FB15">
            <v>1</v>
          </cell>
          <cell r="FC15">
            <v>0</v>
          </cell>
          <cell r="FD15">
            <v>1</v>
          </cell>
          <cell r="FE15">
            <v>10.733137704010117</v>
          </cell>
          <cell r="FF15">
            <v>10.733137704010117</v>
          </cell>
          <cell r="FG15">
            <v>1</v>
          </cell>
          <cell r="FH15">
            <v>0</v>
          </cell>
          <cell r="FI15">
            <v>10.733137704010117</v>
          </cell>
          <cell r="FK15">
            <v>1520429.0399999998</v>
          </cell>
          <cell r="FL15">
            <v>1</v>
          </cell>
          <cell r="FM15">
            <v>15</v>
          </cell>
          <cell r="FN15">
            <v>0</v>
          </cell>
          <cell r="FO15">
            <v>1257.5</v>
          </cell>
          <cell r="FP15">
            <v>10.52334543675909</v>
          </cell>
          <cell r="FQ15">
            <v>827.06918042028462</v>
          </cell>
          <cell r="FR15">
            <v>78.593749999999986</v>
          </cell>
          <cell r="FS15">
            <v>0</v>
          </cell>
          <cell r="FT15">
            <v>10.52334543675909</v>
          </cell>
          <cell r="FV15">
            <v>2100</v>
          </cell>
          <cell r="FW15">
            <v>0</v>
          </cell>
          <cell r="FX15">
            <v>0</v>
          </cell>
          <cell r="FY15">
            <v>0</v>
          </cell>
          <cell r="FZ15">
            <v>0</v>
          </cell>
          <cell r="GA15">
            <v>0</v>
          </cell>
          <cell r="GB15">
            <v>0</v>
          </cell>
          <cell r="GC15" t="str">
            <v>-</v>
          </cell>
          <cell r="GD15">
            <v>38047</v>
          </cell>
          <cell r="GF15">
            <v>38018</v>
          </cell>
          <cell r="GG15">
            <v>38078</v>
          </cell>
          <cell r="GI15">
            <v>61098.400000000001</v>
          </cell>
          <cell r="GJ15">
            <v>0</v>
          </cell>
          <cell r="GK15">
            <v>2</v>
          </cell>
          <cell r="GL15">
            <v>0</v>
          </cell>
          <cell r="GM15">
            <v>4</v>
          </cell>
          <cell r="GN15">
            <v>0</v>
          </cell>
          <cell r="GO15">
            <v>0</v>
          </cell>
          <cell r="GP15" t="str">
            <v>-</v>
          </cell>
          <cell r="GQ15">
            <v>38078</v>
          </cell>
          <cell r="GS15">
            <v>0</v>
          </cell>
          <cell r="GT15">
            <v>0</v>
          </cell>
          <cell r="GU15">
            <v>0</v>
          </cell>
          <cell r="GV15">
            <v>0</v>
          </cell>
          <cell r="GW15">
            <v>0</v>
          </cell>
          <cell r="GX15">
            <v>0</v>
          </cell>
          <cell r="GY15">
            <v>0</v>
          </cell>
          <cell r="GZ15">
            <v>0</v>
          </cell>
          <cell r="HA15">
            <v>0</v>
          </cell>
          <cell r="HB15">
            <v>0</v>
          </cell>
        </row>
        <row r="16">
          <cell r="A16">
            <v>38108</v>
          </cell>
          <cell r="B16">
            <v>2004</v>
          </cell>
          <cell r="C16">
            <v>5</v>
          </cell>
          <cell r="E16">
            <v>197300</v>
          </cell>
          <cell r="F16">
            <v>0</v>
          </cell>
          <cell r="G16">
            <v>0</v>
          </cell>
          <cell r="H16">
            <v>0</v>
          </cell>
          <cell r="I16">
            <v>0</v>
          </cell>
          <cell r="J16">
            <v>0</v>
          </cell>
          <cell r="K16">
            <v>0</v>
          </cell>
          <cell r="L16">
            <v>0</v>
          </cell>
          <cell r="M16">
            <v>0</v>
          </cell>
          <cell r="N16">
            <v>0</v>
          </cell>
          <cell r="P16">
            <v>2331396</v>
          </cell>
          <cell r="Q16">
            <v>1</v>
          </cell>
          <cell r="R16">
            <v>20</v>
          </cell>
          <cell r="S16">
            <v>0</v>
          </cell>
          <cell r="T16">
            <v>1267.5</v>
          </cell>
          <cell r="U16">
            <v>9.0074787809535568</v>
          </cell>
          <cell r="V16">
            <v>543.66568356469691</v>
          </cell>
          <cell r="W16">
            <v>60.357142857142868</v>
          </cell>
          <cell r="X16">
            <v>0</v>
          </cell>
          <cell r="Y16">
            <v>9.0074787809535568</v>
          </cell>
          <cell r="AL16">
            <v>135002.4</v>
          </cell>
          <cell r="AM16">
            <v>0</v>
          </cell>
          <cell r="AN16">
            <v>0</v>
          </cell>
          <cell r="AO16">
            <v>0</v>
          </cell>
          <cell r="AP16">
            <v>0</v>
          </cell>
          <cell r="AQ16">
            <v>0</v>
          </cell>
          <cell r="AR16">
            <v>0</v>
          </cell>
          <cell r="AT16">
            <v>675964.55999999994</v>
          </cell>
          <cell r="AU16">
            <v>0</v>
          </cell>
          <cell r="AV16">
            <v>5</v>
          </cell>
          <cell r="AW16">
            <v>0</v>
          </cell>
          <cell r="AX16">
            <v>10</v>
          </cell>
          <cell r="AY16">
            <v>7.3968374910069263</v>
          </cell>
          <cell r="AZ16">
            <v>14.793674982013853</v>
          </cell>
          <cell r="BA16">
            <v>2</v>
          </cell>
          <cell r="BB16">
            <v>0</v>
          </cell>
          <cell r="BC16">
            <v>7.3968374910069263</v>
          </cell>
          <cell r="BE16">
            <v>1379526.2</v>
          </cell>
          <cell r="BF16">
            <v>1</v>
          </cell>
          <cell r="BG16">
            <v>15</v>
          </cell>
          <cell r="BH16">
            <v>0</v>
          </cell>
          <cell r="BI16">
            <v>1257.5</v>
          </cell>
          <cell r="BJ16">
            <v>11.598184942047494</v>
          </cell>
          <cell r="BK16">
            <v>911.54484778904532</v>
          </cell>
          <cell r="BL16">
            <v>78.593750000000014</v>
          </cell>
          <cell r="BM16">
            <v>0</v>
          </cell>
          <cell r="BN16">
            <v>11.598184942047494</v>
          </cell>
          <cell r="BP16">
            <v>116907.59999999999</v>
          </cell>
          <cell r="BQ16">
            <v>0</v>
          </cell>
          <cell r="BR16">
            <v>2</v>
          </cell>
          <cell r="BS16">
            <v>0</v>
          </cell>
          <cell r="BT16">
            <v>6.5</v>
          </cell>
          <cell r="BU16">
            <v>17.107527654318453</v>
          </cell>
          <cell r="BV16">
            <v>55.599464876534981</v>
          </cell>
          <cell r="BW16">
            <v>3.2500000000000004</v>
          </cell>
          <cell r="BX16">
            <v>0</v>
          </cell>
          <cell r="BY16">
            <v>17.107527654318453</v>
          </cell>
          <cell r="CA16">
            <v>326966.5</v>
          </cell>
          <cell r="CB16">
            <v>0</v>
          </cell>
          <cell r="CC16">
            <v>5</v>
          </cell>
          <cell r="CD16">
            <v>0</v>
          </cell>
          <cell r="CE16">
            <v>136</v>
          </cell>
          <cell r="CF16">
            <v>15.292086498158067</v>
          </cell>
          <cell r="CG16">
            <v>415.94475274989941</v>
          </cell>
          <cell r="CH16">
            <v>27.2</v>
          </cell>
          <cell r="CI16">
            <v>0</v>
          </cell>
          <cell r="CJ16">
            <v>15.292086498158067</v>
          </cell>
          <cell r="CL16">
            <v>0</v>
          </cell>
          <cell r="CM16">
            <v>0</v>
          </cell>
          <cell r="CN16">
            <v>0</v>
          </cell>
          <cell r="CO16">
            <v>0</v>
          </cell>
          <cell r="CP16">
            <v>0</v>
          </cell>
          <cell r="CQ16">
            <v>0</v>
          </cell>
          <cell r="CR16">
            <v>0</v>
          </cell>
          <cell r="CS16">
            <v>0</v>
          </cell>
          <cell r="CT16">
            <v>0</v>
          </cell>
          <cell r="CU16">
            <v>0</v>
          </cell>
          <cell r="CW16">
            <v>40311.5</v>
          </cell>
          <cell r="CX16">
            <v>0</v>
          </cell>
          <cell r="CY16">
            <v>0</v>
          </cell>
          <cell r="CZ16">
            <v>0</v>
          </cell>
          <cell r="DA16">
            <v>0</v>
          </cell>
          <cell r="DB16">
            <v>0</v>
          </cell>
          <cell r="DC16">
            <v>0</v>
          </cell>
          <cell r="DD16">
            <v>0</v>
          </cell>
          <cell r="DE16">
            <v>0</v>
          </cell>
          <cell r="DF16">
            <v>0</v>
          </cell>
          <cell r="DH16">
            <v>24636</v>
          </cell>
          <cell r="DI16">
            <v>0</v>
          </cell>
          <cell r="DJ16">
            <v>2</v>
          </cell>
          <cell r="DK16">
            <v>0</v>
          </cell>
          <cell r="DL16">
            <v>4</v>
          </cell>
          <cell r="DM16">
            <v>81.182010066569248</v>
          </cell>
          <cell r="DN16">
            <v>162.3640201331385</v>
          </cell>
          <cell r="DO16">
            <v>2</v>
          </cell>
          <cell r="DP16">
            <v>0</v>
          </cell>
          <cell r="DQ16">
            <v>81.182010066569248</v>
          </cell>
          <cell r="DS16">
            <v>39996.199999999997</v>
          </cell>
          <cell r="DT16">
            <v>0</v>
          </cell>
          <cell r="DU16">
            <v>2</v>
          </cell>
          <cell r="DV16">
            <v>0</v>
          </cell>
          <cell r="DW16">
            <v>51</v>
          </cell>
          <cell r="DX16">
            <v>50.004750451292878</v>
          </cell>
          <cell r="DY16">
            <v>1275.1211365079682</v>
          </cell>
          <cell r="DZ16">
            <v>25.499999999999996</v>
          </cell>
          <cell r="EA16">
            <v>0</v>
          </cell>
          <cell r="EB16">
            <v>50.004750451292878</v>
          </cell>
          <cell r="ED16">
            <v>10711</v>
          </cell>
          <cell r="EE16">
            <v>0</v>
          </cell>
          <cell r="EF16">
            <v>0</v>
          </cell>
          <cell r="EG16">
            <v>0</v>
          </cell>
          <cell r="EH16">
            <v>0</v>
          </cell>
          <cell r="EI16">
            <v>0</v>
          </cell>
          <cell r="EJ16">
            <v>0</v>
          </cell>
          <cell r="EK16">
            <v>0</v>
          </cell>
          <cell r="EL16">
            <v>0</v>
          </cell>
          <cell r="EM16">
            <v>0</v>
          </cell>
          <cell r="EO16">
            <v>718225</v>
          </cell>
          <cell r="EP16">
            <v>1</v>
          </cell>
          <cell r="EQ16">
            <v>3</v>
          </cell>
          <cell r="ER16">
            <v>0</v>
          </cell>
          <cell r="ES16">
            <v>1059</v>
          </cell>
          <cell r="ET16">
            <v>5.5692853910682585</v>
          </cell>
          <cell r="EU16">
            <v>1474.4683072853213</v>
          </cell>
          <cell r="EV16">
            <v>264.75</v>
          </cell>
          <cell r="EW16">
            <v>0</v>
          </cell>
          <cell r="EX16">
            <v>5.5692853910682585</v>
          </cell>
          <cell r="EZ16">
            <v>101772.4</v>
          </cell>
          <cell r="FA16">
            <v>0</v>
          </cell>
          <cell r="FB16">
            <v>1</v>
          </cell>
          <cell r="FC16">
            <v>0</v>
          </cell>
          <cell r="FD16">
            <v>1</v>
          </cell>
          <cell r="FE16">
            <v>9.8258466932095541</v>
          </cell>
          <cell r="FF16">
            <v>9.8258466932095541</v>
          </cell>
          <cell r="FG16">
            <v>1</v>
          </cell>
          <cell r="FH16">
            <v>0</v>
          </cell>
          <cell r="FI16">
            <v>9.8258466932095541</v>
          </cell>
          <cell r="FK16">
            <v>1655431.4399999997</v>
          </cell>
          <cell r="FL16">
            <v>1</v>
          </cell>
          <cell r="FM16">
            <v>15</v>
          </cell>
          <cell r="FN16">
            <v>0</v>
          </cell>
          <cell r="FO16">
            <v>1257.5</v>
          </cell>
          <cell r="FP16">
            <v>9.6651541183729126</v>
          </cell>
          <cell r="FQ16">
            <v>759.62070649087116</v>
          </cell>
          <cell r="FR16">
            <v>78.59375</v>
          </cell>
          <cell r="FS16">
            <v>0</v>
          </cell>
          <cell r="FT16">
            <v>9.6651541183729126</v>
          </cell>
          <cell r="FV16">
            <v>1100</v>
          </cell>
          <cell r="FW16">
            <v>0</v>
          </cell>
          <cell r="FX16">
            <v>0</v>
          </cell>
          <cell r="FY16">
            <v>0</v>
          </cell>
          <cell r="FZ16">
            <v>0</v>
          </cell>
          <cell r="GA16">
            <v>0</v>
          </cell>
          <cell r="GB16">
            <v>0</v>
          </cell>
          <cell r="GC16" t="str">
            <v>-</v>
          </cell>
          <cell r="GD16">
            <v>38047</v>
          </cell>
          <cell r="GF16">
            <v>38018</v>
          </cell>
          <cell r="GG16">
            <v>38078</v>
          </cell>
          <cell r="GI16">
            <v>62297.599999999999</v>
          </cell>
          <cell r="GJ16">
            <v>0</v>
          </cell>
          <cell r="GK16">
            <v>0</v>
          </cell>
          <cell r="GL16">
            <v>0</v>
          </cell>
          <cell r="GM16">
            <v>0</v>
          </cell>
          <cell r="GN16">
            <v>62297.599999999999</v>
          </cell>
          <cell r="GO16">
            <v>62297.599999999999</v>
          </cell>
          <cell r="GP16" t="str">
            <v>-</v>
          </cell>
          <cell r="GQ16">
            <v>38078</v>
          </cell>
          <cell r="GS16">
            <v>0</v>
          </cell>
          <cell r="GT16">
            <v>0</v>
          </cell>
          <cell r="GU16">
            <v>0</v>
          </cell>
          <cell r="GV16">
            <v>0</v>
          </cell>
          <cell r="GW16">
            <v>0</v>
          </cell>
          <cell r="GX16">
            <v>0</v>
          </cell>
          <cell r="GY16">
            <v>0</v>
          </cell>
          <cell r="GZ16">
            <v>0</v>
          </cell>
          <cell r="HA16">
            <v>0</v>
          </cell>
          <cell r="HB16">
            <v>0</v>
          </cell>
        </row>
        <row r="17">
          <cell r="A17">
            <v>38139</v>
          </cell>
          <cell r="B17">
            <v>2004</v>
          </cell>
          <cell r="C17">
            <v>6</v>
          </cell>
          <cell r="E17">
            <v>200660</v>
          </cell>
          <cell r="F17">
            <v>0</v>
          </cell>
          <cell r="G17">
            <v>1</v>
          </cell>
          <cell r="H17">
            <v>0</v>
          </cell>
          <cell r="I17">
            <v>60</v>
          </cell>
          <cell r="J17">
            <v>4.9835542709060103</v>
          </cell>
          <cell r="K17">
            <v>299.01325625436061</v>
          </cell>
          <cell r="L17">
            <v>60</v>
          </cell>
          <cell r="M17">
            <v>0</v>
          </cell>
          <cell r="N17">
            <v>4.9835542709060103</v>
          </cell>
          <cell r="P17">
            <v>2532056</v>
          </cell>
          <cell r="Q17">
            <v>1</v>
          </cell>
          <cell r="R17">
            <v>21</v>
          </cell>
          <cell r="S17">
            <v>0</v>
          </cell>
          <cell r="T17">
            <v>1327.5</v>
          </cell>
          <cell r="U17">
            <v>8.6885914055613309</v>
          </cell>
          <cell r="V17">
            <v>524.27750413103024</v>
          </cell>
          <cell r="W17">
            <v>60.340909090909086</v>
          </cell>
          <cell r="X17">
            <v>0</v>
          </cell>
          <cell r="Y17">
            <v>8.6885914055613309</v>
          </cell>
          <cell r="AL17">
            <v>146760.6</v>
          </cell>
          <cell r="AM17">
            <v>0</v>
          </cell>
          <cell r="AN17">
            <v>1</v>
          </cell>
          <cell r="AO17">
            <v>0</v>
          </cell>
          <cell r="AP17">
            <v>60</v>
          </cell>
          <cell r="AQ17">
            <v>0</v>
          </cell>
          <cell r="AR17">
            <v>0</v>
          </cell>
          <cell r="AT17">
            <v>729863.96</v>
          </cell>
          <cell r="AU17">
            <v>0</v>
          </cell>
          <cell r="AV17">
            <v>5</v>
          </cell>
          <cell r="AW17">
            <v>0</v>
          </cell>
          <cell r="AX17">
            <v>10</v>
          </cell>
          <cell r="AY17">
            <v>6.8505917184895662</v>
          </cell>
          <cell r="AZ17">
            <v>13.701183436979132</v>
          </cell>
          <cell r="BA17">
            <v>2</v>
          </cell>
          <cell r="BB17">
            <v>0</v>
          </cell>
          <cell r="BC17">
            <v>6.8505917184895662</v>
          </cell>
          <cell r="BE17">
            <v>1501826.7</v>
          </cell>
          <cell r="BF17">
            <v>1</v>
          </cell>
          <cell r="BG17">
            <v>16</v>
          </cell>
          <cell r="BH17">
            <v>0</v>
          </cell>
          <cell r="BI17">
            <v>1317.5</v>
          </cell>
          <cell r="BJ17">
            <v>11.31954838730727</v>
          </cell>
          <cell r="BK17">
            <v>877.26500001631348</v>
          </cell>
          <cell r="BL17">
            <v>77.5</v>
          </cell>
          <cell r="BM17">
            <v>0</v>
          </cell>
          <cell r="BN17">
            <v>11.31954838730727</v>
          </cell>
          <cell r="BP17">
            <v>125938.59999999999</v>
          </cell>
          <cell r="BQ17">
            <v>0</v>
          </cell>
          <cell r="BR17">
            <v>2</v>
          </cell>
          <cell r="BS17">
            <v>0</v>
          </cell>
          <cell r="BT17">
            <v>6.5</v>
          </cell>
          <cell r="BU17">
            <v>15.880754589935096</v>
          </cell>
          <cell r="BV17">
            <v>51.612452417289063</v>
          </cell>
          <cell r="BW17">
            <v>3.25</v>
          </cell>
          <cell r="BX17">
            <v>0</v>
          </cell>
          <cell r="BY17">
            <v>15.880754589935096</v>
          </cell>
          <cell r="CA17">
            <v>347130.5</v>
          </cell>
          <cell r="CB17">
            <v>0</v>
          </cell>
          <cell r="CC17">
            <v>5</v>
          </cell>
          <cell r="CD17">
            <v>0</v>
          </cell>
          <cell r="CE17">
            <v>136</v>
          </cell>
          <cell r="CF17">
            <v>14.403804909104789</v>
          </cell>
          <cell r="CG17">
            <v>391.78349352765025</v>
          </cell>
          <cell r="CH17">
            <v>27.2</v>
          </cell>
          <cell r="CI17">
            <v>0</v>
          </cell>
          <cell r="CJ17">
            <v>14.403804909104789</v>
          </cell>
          <cell r="CL17">
            <v>0</v>
          </cell>
          <cell r="CM17">
            <v>0</v>
          </cell>
          <cell r="CN17">
            <v>0</v>
          </cell>
          <cell r="CO17">
            <v>0</v>
          </cell>
          <cell r="CP17">
            <v>0</v>
          </cell>
          <cell r="CQ17">
            <v>0</v>
          </cell>
          <cell r="CR17">
            <v>0</v>
          </cell>
          <cell r="CS17">
            <v>0</v>
          </cell>
          <cell r="CT17">
            <v>0</v>
          </cell>
          <cell r="CU17">
            <v>0</v>
          </cell>
          <cell r="CW17">
            <v>44836.5</v>
          </cell>
          <cell r="CX17">
            <v>0</v>
          </cell>
          <cell r="CY17">
            <v>0</v>
          </cell>
          <cell r="CZ17">
            <v>0</v>
          </cell>
          <cell r="DA17">
            <v>0</v>
          </cell>
          <cell r="DB17">
            <v>0</v>
          </cell>
          <cell r="DC17">
            <v>0</v>
          </cell>
          <cell r="DD17">
            <v>0</v>
          </cell>
          <cell r="DE17">
            <v>0</v>
          </cell>
          <cell r="DF17">
            <v>0</v>
          </cell>
          <cell r="DH17">
            <v>25636</v>
          </cell>
          <cell r="DI17">
            <v>0</v>
          </cell>
          <cell r="DJ17">
            <v>2</v>
          </cell>
          <cell r="DK17">
            <v>0</v>
          </cell>
          <cell r="DL17">
            <v>4</v>
          </cell>
          <cell r="DM17">
            <v>78.015290997035422</v>
          </cell>
          <cell r="DN17">
            <v>156.03058199407084</v>
          </cell>
          <cell r="DO17">
            <v>2</v>
          </cell>
          <cell r="DP17">
            <v>0</v>
          </cell>
          <cell r="DQ17">
            <v>78.015290997035422</v>
          </cell>
          <cell r="DS17">
            <v>45918.2</v>
          </cell>
          <cell r="DT17">
            <v>0</v>
          </cell>
          <cell r="DU17">
            <v>3</v>
          </cell>
          <cell r="DV17">
            <v>0</v>
          </cell>
          <cell r="DW17">
            <v>111</v>
          </cell>
          <cell r="DX17">
            <v>65.333571437904794</v>
          </cell>
          <cell r="DY17">
            <v>2417.3421432024775</v>
          </cell>
          <cell r="DZ17">
            <v>37</v>
          </cell>
          <cell r="EA17">
            <v>0</v>
          </cell>
          <cell r="EB17">
            <v>65.333571437904794</v>
          </cell>
          <cell r="ED17">
            <v>11162</v>
          </cell>
          <cell r="EE17">
            <v>0</v>
          </cell>
          <cell r="EF17">
            <v>0</v>
          </cell>
          <cell r="EG17">
            <v>0</v>
          </cell>
          <cell r="EH17">
            <v>0</v>
          </cell>
          <cell r="EI17">
            <v>0</v>
          </cell>
          <cell r="EJ17">
            <v>0</v>
          </cell>
          <cell r="EK17">
            <v>0</v>
          </cell>
          <cell r="EL17">
            <v>0</v>
          </cell>
          <cell r="EM17">
            <v>0</v>
          </cell>
          <cell r="EO17">
            <v>792210</v>
          </cell>
          <cell r="EP17">
            <v>1</v>
          </cell>
          <cell r="EQ17">
            <v>3</v>
          </cell>
          <cell r="ER17">
            <v>0</v>
          </cell>
          <cell r="ES17">
            <v>1059</v>
          </cell>
          <cell r="ET17">
            <v>5.0491662564219082</v>
          </cell>
          <cell r="EU17">
            <v>1336.7667663877</v>
          </cell>
          <cell r="EV17">
            <v>264.74999999999994</v>
          </cell>
          <cell r="EW17">
            <v>0</v>
          </cell>
          <cell r="EX17">
            <v>5.0491662564219082</v>
          </cell>
          <cell r="EZ17">
            <v>108994.9</v>
          </cell>
          <cell r="FA17">
            <v>0</v>
          </cell>
          <cell r="FB17">
            <v>1</v>
          </cell>
          <cell r="FC17">
            <v>0</v>
          </cell>
          <cell r="FD17">
            <v>1</v>
          </cell>
          <cell r="FE17">
            <v>9.1747412034875033</v>
          </cell>
          <cell r="FF17">
            <v>9.1747412034875033</v>
          </cell>
          <cell r="FG17">
            <v>1</v>
          </cell>
          <cell r="FH17">
            <v>0</v>
          </cell>
          <cell r="FI17">
            <v>9.1747412034875033</v>
          </cell>
          <cell r="FK17">
            <v>1802192.0399999998</v>
          </cell>
          <cell r="FL17">
            <v>1</v>
          </cell>
          <cell r="FM17">
            <v>16</v>
          </cell>
          <cell r="FN17">
            <v>0</v>
          </cell>
          <cell r="FO17">
            <v>1317.5</v>
          </cell>
          <cell r="FP17">
            <v>9.4329569894227276</v>
          </cell>
          <cell r="FQ17">
            <v>731.05416668026123</v>
          </cell>
          <cell r="FR17">
            <v>77.499999999999986</v>
          </cell>
          <cell r="FS17">
            <v>0</v>
          </cell>
          <cell r="FT17">
            <v>9.4329569894227276</v>
          </cell>
          <cell r="FV17">
            <v>1000</v>
          </cell>
          <cell r="FW17">
            <v>0</v>
          </cell>
          <cell r="FX17">
            <v>0</v>
          </cell>
          <cell r="FY17">
            <v>0</v>
          </cell>
          <cell r="FZ17">
            <v>0</v>
          </cell>
          <cell r="GA17">
            <v>0</v>
          </cell>
          <cell r="GB17">
            <v>0</v>
          </cell>
          <cell r="GC17" t="str">
            <v>-</v>
          </cell>
          <cell r="GD17">
            <v>38047</v>
          </cell>
          <cell r="GF17">
            <v>38018</v>
          </cell>
          <cell r="GG17">
            <v>38139</v>
          </cell>
          <cell r="GI17">
            <v>53899.4</v>
          </cell>
          <cell r="GJ17">
            <v>0</v>
          </cell>
          <cell r="GK17">
            <v>0</v>
          </cell>
          <cell r="GL17">
            <v>0</v>
          </cell>
          <cell r="GM17">
            <v>0</v>
          </cell>
          <cell r="GN17">
            <v>53899.4</v>
          </cell>
          <cell r="GO17">
            <v>116197</v>
          </cell>
          <cell r="GP17" t="str">
            <v>-</v>
          </cell>
          <cell r="GQ17">
            <v>38078</v>
          </cell>
          <cell r="GS17">
            <v>0</v>
          </cell>
          <cell r="GT17">
            <v>0</v>
          </cell>
          <cell r="GU17">
            <v>0</v>
          </cell>
          <cell r="GV17">
            <v>0</v>
          </cell>
          <cell r="GW17">
            <v>0</v>
          </cell>
          <cell r="GX17">
            <v>0</v>
          </cell>
          <cell r="GY17">
            <v>0</v>
          </cell>
          <cell r="GZ17">
            <v>0</v>
          </cell>
          <cell r="HA17">
            <v>0</v>
          </cell>
          <cell r="HB17">
            <v>0</v>
          </cell>
        </row>
        <row r="18">
          <cell r="A18">
            <v>38169</v>
          </cell>
          <cell r="B18">
            <v>2004</v>
          </cell>
          <cell r="C18">
            <v>7</v>
          </cell>
          <cell r="E18">
            <v>194994.1</v>
          </cell>
          <cell r="F18">
            <v>0</v>
          </cell>
          <cell r="G18">
            <v>2</v>
          </cell>
          <cell r="H18">
            <v>0</v>
          </cell>
          <cell r="I18">
            <v>5</v>
          </cell>
          <cell r="J18">
            <v>10.25672058795625</v>
          </cell>
          <cell r="K18">
            <v>25.641801469890627</v>
          </cell>
          <cell r="L18">
            <v>2.5</v>
          </cell>
          <cell r="M18">
            <v>0</v>
          </cell>
          <cell r="N18">
            <v>10.25672058795625</v>
          </cell>
          <cell r="P18">
            <v>194994.1</v>
          </cell>
          <cell r="Q18">
            <v>0</v>
          </cell>
          <cell r="R18">
            <v>2</v>
          </cell>
          <cell r="S18">
            <v>0</v>
          </cell>
          <cell r="T18">
            <v>5</v>
          </cell>
          <cell r="U18">
            <v>10.25672058795625</v>
          </cell>
          <cell r="V18">
            <v>25.641801469890627</v>
          </cell>
          <cell r="W18">
            <v>2.5</v>
          </cell>
          <cell r="X18">
            <v>0</v>
          </cell>
          <cell r="Y18">
            <v>10.25672058795625</v>
          </cell>
          <cell r="AA18">
            <v>2486452.1</v>
          </cell>
          <cell r="AB18">
            <v>1</v>
          </cell>
          <cell r="AC18">
            <v>20</v>
          </cell>
          <cell r="AD18">
            <v>0</v>
          </cell>
          <cell r="AE18">
            <v>1071.5</v>
          </cell>
          <cell r="AF18">
            <v>8.4457689733898356</v>
          </cell>
          <cell r="AG18">
            <v>430.93530738034326</v>
          </cell>
          <cell r="AH18">
            <v>51.023809523809518</v>
          </cell>
          <cell r="AI18">
            <v>0</v>
          </cell>
          <cell r="AJ18">
            <v>8.4457689733898356</v>
          </cell>
          <cell r="AL18">
            <v>126582.9</v>
          </cell>
          <cell r="AM18">
            <v>0</v>
          </cell>
          <cell r="AN18">
            <v>2</v>
          </cell>
          <cell r="AO18">
            <v>0</v>
          </cell>
          <cell r="AP18">
            <v>5</v>
          </cell>
          <cell r="AQ18">
            <v>0</v>
          </cell>
          <cell r="AR18">
            <v>0</v>
          </cell>
          <cell r="AT18">
            <v>68411.199999999997</v>
          </cell>
          <cell r="AU18">
            <v>0</v>
          </cell>
          <cell r="AV18">
            <v>0</v>
          </cell>
          <cell r="AW18">
            <v>0</v>
          </cell>
          <cell r="AX18">
            <v>0</v>
          </cell>
          <cell r="AY18">
            <v>0</v>
          </cell>
          <cell r="AZ18">
            <v>0</v>
          </cell>
          <cell r="BA18">
            <v>0</v>
          </cell>
          <cell r="BB18">
            <v>0</v>
          </cell>
          <cell r="BC18">
            <v>0</v>
          </cell>
          <cell r="BE18">
            <v>105485.75</v>
          </cell>
          <cell r="BF18">
            <v>0</v>
          </cell>
          <cell r="BG18">
            <v>2</v>
          </cell>
          <cell r="BH18">
            <v>0</v>
          </cell>
          <cell r="BI18">
            <v>5</v>
          </cell>
          <cell r="BJ18">
            <v>18.959906906857086</v>
          </cell>
          <cell r="BK18">
            <v>47.399767267142714</v>
          </cell>
          <cell r="BL18">
            <v>2.5</v>
          </cell>
          <cell r="BM18">
            <v>0</v>
          </cell>
          <cell r="BN18">
            <v>18.959906906857086</v>
          </cell>
          <cell r="BP18">
            <v>8833.5</v>
          </cell>
          <cell r="BQ18">
            <v>0</v>
          </cell>
          <cell r="BR18">
            <v>0</v>
          </cell>
          <cell r="BS18">
            <v>0</v>
          </cell>
          <cell r="BT18">
            <v>0</v>
          </cell>
          <cell r="BU18">
            <v>0</v>
          </cell>
          <cell r="BV18">
            <v>0</v>
          </cell>
          <cell r="BW18">
            <v>0</v>
          </cell>
          <cell r="BX18">
            <v>0</v>
          </cell>
          <cell r="BY18">
            <v>0</v>
          </cell>
          <cell r="CA18">
            <v>25810.25</v>
          </cell>
          <cell r="CB18">
            <v>0</v>
          </cell>
          <cell r="CC18">
            <v>0</v>
          </cell>
          <cell r="CD18">
            <v>0</v>
          </cell>
          <cell r="CE18">
            <v>0</v>
          </cell>
          <cell r="CF18">
            <v>0</v>
          </cell>
          <cell r="CG18">
            <v>0</v>
          </cell>
          <cell r="CH18">
            <v>0</v>
          </cell>
          <cell r="CI18">
            <v>0</v>
          </cell>
          <cell r="CJ18">
            <v>0</v>
          </cell>
          <cell r="CL18">
            <v>0</v>
          </cell>
          <cell r="CM18">
            <v>0</v>
          </cell>
          <cell r="CN18">
            <v>0</v>
          </cell>
          <cell r="CO18">
            <v>0</v>
          </cell>
          <cell r="CP18">
            <v>0</v>
          </cell>
          <cell r="CQ18">
            <v>0</v>
          </cell>
          <cell r="CR18">
            <v>0</v>
          </cell>
          <cell r="CS18">
            <v>0</v>
          </cell>
          <cell r="CT18">
            <v>0</v>
          </cell>
          <cell r="CU18">
            <v>0</v>
          </cell>
          <cell r="CW18">
            <v>4641</v>
          </cell>
          <cell r="CX18">
            <v>0</v>
          </cell>
          <cell r="CY18">
            <v>0</v>
          </cell>
          <cell r="CZ18">
            <v>0</v>
          </cell>
          <cell r="DA18">
            <v>0</v>
          </cell>
          <cell r="DB18">
            <v>0</v>
          </cell>
          <cell r="DC18">
            <v>0</v>
          </cell>
          <cell r="DD18">
            <v>0</v>
          </cell>
          <cell r="DE18">
            <v>0</v>
          </cell>
          <cell r="DF18">
            <v>0</v>
          </cell>
          <cell r="DH18">
            <v>960</v>
          </cell>
          <cell r="DI18">
            <v>0</v>
          </cell>
          <cell r="DJ18">
            <v>0</v>
          </cell>
          <cell r="DK18">
            <v>0</v>
          </cell>
          <cell r="DL18">
            <v>0</v>
          </cell>
          <cell r="DM18">
            <v>0</v>
          </cell>
          <cell r="DN18">
            <v>0</v>
          </cell>
          <cell r="DO18">
            <v>0</v>
          </cell>
          <cell r="DP18">
            <v>0</v>
          </cell>
          <cell r="DQ18">
            <v>0</v>
          </cell>
          <cell r="DS18">
            <v>1989.5</v>
          </cell>
          <cell r="DT18">
            <v>0</v>
          </cell>
          <cell r="DU18">
            <v>0</v>
          </cell>
          <cell r="DV18">
            <v>0</v>
          </cell>
          <cell r="DW18">
            <v>0</v>
          </cell>
          <cell r="DX18">
            <v>0</v>
          </cell>
          <cell r="DY18">
            <v>0</v>
          </cell>
          <cell r="DZ18">
            <v>0</v>
          </cell>
          <cell r="EA18">
            <v>0</v>
          </cell>
          <cell r="EB18">
            <v>0</v>
          </cell>
          <cell r="ED18">
            <v>450</v>
          </cell>
          <cell r="EE18">
            <v>0</v>
          </cell>
          <cell r="EF18">
            <v>0</v>
          </cell>
          <cell r="EG18">
            <v>0</v>
          </cell>
          <cell r="EH18">
            <v>0</v>
          </cell>
          <cell r="EI18">
            <v>0</v>
          </cell>
          <cell r="EJ18">
            <v>0</v>
          </cell>
          <cell r="EK18">
            <v>0</v>
          </cell>
          <cell r="EL18">
            <v>0</v>
          </cell>
          <cell r="EM18">
            <v>0</v>
          </cell>
          <cell r="EO18">
            <v>55529</v>
          </cell>
          <cell r="EP18">
            <v>0</v>
          </cell>
          <cell r="EQ18">
            <v>2</v>
          </cell>
          <cell r="ER18">
            <v>0</v>
          </cell>
          <cell r="ES18">
            <v>5</v>
          </cell>
          <cell r="ET18">
            <v>36.017216229357629</v>
          </cell>
          <cell r="EU18">
            <v>90.04304057339408</v>
          </cell>
          <cell r="EV18">
            <v>2.5</v>
          </cell>
          <cell r="EW18">
            <v>0</v>
          </cell>
          <cell r="EX18">
            <v>36.017216229357629</v>
          </cell>
          <cell r="EZ18">
            <v>7272.5</v>
          </cell>
          <cell r="FA18">
            <v>0</v>
          </cell>
          <cell r="FB18">
            <v>0</v>
          </cell>
          <cell r="FC18">
            <v>0</v>
          </cell>
          <cell r="FD18">
            <v>0</v>
          </cell>
          <cell r="FE18">
            <v>0</v>
          </cell>
          <cell r="FF18">
            <v>0</v>
          </cell>
          <cell r="FG18">
            <v>0</v>
          </cell>
          <cell r="FH18">
            <v>0</v>
          </cell>
          <cell r="FI18">
            <v>0</v>
          </cell>
          <cell r="FK18">
            <v>126582.9</v>
          </cell>
          <cell r="FL18">
            <v>0</v>
          </cell>
          <cell r="FM18">
            <v>2</v>
          </cell>
          <cell r="FN18">
            <v>0</v>
          </cell>
          <cell r="FO18">
            <v>5</v>
          </cell>
          <cell r="FP18">
            <v>15.799922422380906</v>
          </cell>
          <cell r="FQ18">
            <v>39.499806055952263</v>
          </cell>
          <cell r="FR18">
            <v>2.5</v>
          </cell>
          <cell r="FS18">
            <v>0</v>
          </cell>
          <cell r="FT18">
            <v>15.799922422380906</v>
          </cell>
          <cell r="FV18">
            <v>960</v>
          </cell>
          <cell r="FW18">
            <v>0</v>
          </cell>
          <cell r="FX18">
            <v>0</v>
          </cell>
          <cell r="FY18">
            <v>0</v>
          </cell>
          <cell r="FZ18">
            <v>0</v>
          </cell>
          <cell r="GA18">
            <v>0</v>
          </cell>
          <cell r="GB18">
            <v>0</v>
          </cell>
          <cell r="GC18" t="str">
            <v>-</v>
          </cell>
          <cell r="GD18">
            <v>38047</v>
          </cell>
          <cell r="GF18">
            <v>38018</v>
          </cell>
          <cell r="GG18">
            <v>38169</v>
          </cell>
          <cell r="GI18">
            <v>68411.199999999997</v>
          </cell>
          <cell r="GJ18">
            <v>0</v>
          </cell>
          <cell r="GK18">
            <v>0</v>
          </cell>
          <cell r="GL18">
            <v>0</v>
          </cell>
          <cell r="GM18">
            <v>0</v>
          </cell>
          <cell r="GN18">
            <v>68411.199999999997</v>
          </cell>
          <cell r="GO18">
            <v>184608.2</v>
          </cell>
          <cell r="GP18" t="str">
            <v>-</v>
          </cell>
          <cell r="GQ18">
            <v>38078</v>
          </cell>
          <cell r="GS18">
            <v>0</v>
          </cell>
          <cell r="GT18">
            <v>0</v>
          </cell>
          <cell r="GU18">
            <v>0</v>
          </cell>
          <cell r="GV18">
            <v>0</v>
          </cell>
          <cell r="GW18">
            <v>0</v>
          </cell>
          <cell r="GX18">
            <v>0</v>
          </cell>
          <cell r="GY18">
            <v>0</v>
          </cell>
          <cell r="GZ18">
            <v>0</v>
          </cell>
          <cell r="HA18">
            <v>0</v>
          </cell>
          <cell r="HB18">
            <v>0</v>
          </cell>
        </row>
        <row r="19">
          <cell r="A19">
            <v>38200</v>
          </cell>
          <cell r="B19">
            <v>2004</v>
          </cell>
          <cell r="C19">
            <v>8</v>
          </cell>
          <cell r="E19">
            <v>212261.4</v>
          </cell>
          <cell r="F19">
            <v>0</v>
          </cell>
          <cell r="G19">
            <v>1</v>
          </cell>
          <cell r="H19">
            <v>0</v>
          </cell>
          <cell r="I19">
            <v>3</v>
          </cell>
          <cell r="J19">
            <v>4.711172167902407</v>
          </cell>
          <cell r="K19">
            <v>14.133516503707222</v>
          </cell>
          <cell r="L19">
            <v>3</v>
          </cell>
          <cell r="M19">
            <v>0</v>
          </cell>
          <cell r="N19">
            <v>4.711172167902407</v>
          </cell>
          <cell r="P19">
            <v>407255.5</v>
          </cell>
          <cell r="Q19">
            <v>0</v>
          </cell>
          <cell r="R19">
            <v>3</v>
          </cell>
          <cell r="S19">
            <v>0</v>
          </cell>
          <cell r="T19">
            <v>8</v>
          </cell>
          <cell r="U19">
            <v>7.3663830199960474</v>
          </cell>
          <cell r="V19">
            <v>19.643688053322791</v>
          </cell>
          <cell r="W19">
            <v>2.6666666666666665</v>
          </cell>
          <cell r="X19">
            <v>0</v>
          </cell>
          <cell r="Y19">
            <v>7.3663830199960474</v>
          </cell>
          <cell r="AA19">
            <v>2500431.5</v>
          </cell>
          <cell r="AB19">
            <v>1</v>
          </cell>
          <cell r="AC19">
            <v>17</v>
          </cell>
          <cell r="AD19">
            <v>0</v>
          </cell>
          <cell r="AE19">
            <v>978.5</v>
          </cell>
          <cell r="AF19">
            <v>7.1987574944564567</v>
          </cell>
          <cell r="AG19">
            <v>391.33245601809125</v>
          </cell>
          <cell r="AH19">
            <v>54.361111111111107</v>
          </cell>
          <cell r="AI19">
            <v>0</v>
          </cell>
          <cell r="AJ19">
            <v>7.1987574944564567</v>
          </cell>
          <cell r="AL19">
            <v>141562.20000000001</v>
          </cell>
          <cell r="AM19">
            <v>0</v>
          </cell>
          <cell r="AN19">
            <v>1</v>
          </cell>
          <cell r="AO19">
            <v>0</v>
          </cell>
          <cell r="AP19">
            <v>3</v>
          </cell>
          <cell r="AQ19">
            <v>0</v>
          </cell>
          <cell r="AR19">
            <v>0</v>
          </cell>
          <cell r="AT19">
            <v>139110.39999999999</v>
          </cell>
          <cell r="AU19">
            <v>0</v>
          </cell>
          <cell r="AV19">
            <v>0</v>
          </cell>
          <cell r="AW19">
            <v>0</v>
          </cell>
          <cell r="AX19">
            <v>0</v>
          </cell>
          <cell r="AY19">
            <v>0</v>
          </cell>
          <cell r="AZ19">
            <v>0</v>
          </cell>
          <cell r="BA19">
            <v>0</v>
          </cell>
          <cell r="BB19">
            <v>0</v>
          </cell>
          <cell r="BC19">
            <v>0</v>
          </cell>
          <cell r="BE19">
            <v>223454.25</v>
          </cell>
          <cell r="BF19">
            <v>0</v>
          </cell>
          <cell r="BG19">
            <v>3</v>
          </cell>
          <cell r="BH19">
            <v>0</v>
          </cell>
          <cell r="BI19">
            <v>8</v>
          </cell>
          <cell r="BJ19">
            <v>13.425566978475461</v>
          </cell>
          <cell r="BK19">
            <v>35.801511942601223</v>
          </cell>
          <cell r="BL19">
            <v>2.6666666666666665</v>
          </cell>
          <cell r="BM19">
            <v>0</v>
          </cell>
          <cell r="BN19">
            <v>13.425566978475461</v>
          </cell>
          <cell r="BP19">
            <v>17116</v>
          </cell>
          <cell r="BQ19">
            <v>0</v>
          </cell>
          <cell r="BR19">
            <v>0</v>
          </cell>
          <cell r="BS19">
            <v>0</v>
          </cell>
          <cell r="BT19">
            <v>0</v>
          </cell>
          <cell r="BU19">
            <v>0</v>
          </cell>
          <cell r="BV19">
            <v>0</v>
          </cell>
          <cell r="BW19">
            <v>0</v>
          </cell>
          <cell r="BX19">
            <v>0</v>
          </cell>
          <cell r="BY19">
            <v>0</v>
          </cell>
          <cell r="CA19">
            <v>54155.25</v>
          </cell>
          <cell r="CB19">
            <v>0</v>
          </cell>
          <cell r="CC19">
            <v>0</v>
          </cell>
          <cell r="CD19">
            <v>0</v>
          </cell>
          <cell r="CE19">
            <v>0</v>
          </cell>
          <cell r="CF19">
            <v>0</v>
          </cell>
          <cell r="CG19">
            <v>0</v>
          </cell>
          <cell r="CH19">
            <v>0</v>
          </cell>
          <cell r="CI19">
            <v>0</v>
          </cell>
          <cell r="CJ19">
            <v>0</v>
          </cell>
          <cell r="CL19">
            <v>0</v>
          </cell>
          <cell r="CM19">
            <v>0</v>
          </cell>
          <cell r="CN19">
            <v>0</v>
          </cell>
          <cell r="CO19">
            <v>0</v>
          </cell>
          <cell r="CP19">
            <v>0</v>
          </cell>
          <cell r="CQ19">
            <v>0</v>
          </cell>
          <cell r="CR19">
            <v>0</v>
          </cell>
          <cell r="CS19">
            <v>0</v>
          </cell>
          <cell r="CT19">
            <v>0</v>
          </cell>
          <cell r="CU19">
            <v>0</v>
          </cell>
          <cell r="CW19">
            <v>7562.5</v>
          </cell>
          <cell r="CX19">
            <v>0</v>
          </cell>
          <cell r="CY19">
            <v>0</v>
          </cell>
          <cell r="CZ19">
            <v>0</v>
          </cell>
          <cell r="DA19">
            <v>0</v>
          </cell>
          <cell r="DB19">
            <v>0</v>
          </cell>
          <cell r="DC19">
            <v>0</v>
          </cell>
          <cell r="DD19">
            <v>0</v>
          </cell>
          <cell r="DE19">
            <v>0</v>
          </cell>
          <cell r="DF19">
            <v>0</v>
          </cell>
          <cell r="DH19">
            <v>1800</v>
          </cell>
          <cell r="DI19">
            <v>0</v>
          </cell>
          <cell r="DJ19">
            <v>0</v>
          </cell>
          <cell r="DK19">
            <v>0</v>
          </cell>
          <cell r="DL19">
            <v>0</v>
          </cell>
          <cell r="DM19">
            <v>0</v>
          </cell>
          <cell r="DN19">
            <v>0</v>
          </cell>
          <cell r="DO19">
            <v>0</v>
          </cell>
          <cell r="DP19">
            <v>0</v>
          </cell>
          <cell r="DQ19">
            <v>0</v>
          </cell>
          <cell r="DS19">
            <v>3799.5</v>
          </cell>
          <cell r="DT19">
            <v>0</v>
          </cell>
          <cell r="DU19">
            <v>0</v>
          </cell>
          <cell r="DV19">
            <v>0</v>
          </cell>
          <cell r="DW19">
            <v>0</v>
          </cell>
          <cell r="DX19">
            <v>0</v>
          </cell>
          <cell r="DY19">
            <v>0</v>
          </cell>
          <cell r="DZ19">
            <v>0</v>
          </cell>
          <cell r="EA19">
            <v>0</v>
          </cell>
          <cell r="EB19">
            <v>0</v>
          </cell>
          <cell r="ED19">
            <v>974</v>
          </cell>
          <cell r="EE19">
            <v>0</v>
          </cell>
          <cell r="EF19">
            <v>0</v>
          </cell>
          <cell r="EG19">
            <v>0</v>
          </cell>
          <cell r="EH19">
            <v>0</v>
          </cell>
          <cell r="EI19">
            <v>0</v>
          </cell>
          <cell r="EJ19">
            <v>0</v>
          </cell>
          <cell r="EK19">
            <v>0</v>
          </cell>
          <cell r="EL19">
            <v>0</v>
          </cell>
          <cell r="EM19">
            <v>0</v>
          </cell>
          <cell r="EO19">
            <v>120505</v>
          </cell>
          <cell r="EP19">
            <v>0</v>
          </cell>
          <cell r="EQ19">
            <v>3</v>
          </cell>
          <cell r="ER19">
            <v>0</v>
          </cell>
          <cell r="ES19">
            <v>8</v>
          </cell>
          <cell r="ET19">
            <v>24.895232562964193</v>
          </cell>
          <cell r="EU19">
            <v>66.387286834571171</v>
          </cell>
          <cell r="EV19">
            <v>2.6666666666666661</v>
          </cell>
          <cell r="EW19">
            <v>0</v>
          </cell>
          <cell r="EX19">
            <v>24.895232562964193</v>
          </cell>
          <cell r="EZ19">
            <v>17542</v>
          </cell>
          <cell r="FA19">
            <v>0</v>
          </cell>
          <cell r="FB19">
            <v>0</v>
          </cell>
          <cell r="FC19">
            <v>0</v>
          </cell>
          <cell r="FD19">
            <v>0</v>
          </cell>
          <cell r="FE19">
            <v>0</v>
          </cell>
          <cell r="FF19">
            <v>0</v>
          </cell>
          <cell r="FG19">
            <v>0</v>
          </cell>
          <cell r="FH19">
            <v>0</v>
          </cell>
          <cell r="FI19">
            <v>0</v>
          </cell>
          <cell r="FK19">
            <v>268145.09999999998</v>
          </cell>
          <cell r="FL19">
            <v>0</v>
          </cell>
          <cell r="FM19">
            <v>3</v>
          </cell>
          <cell r="FN19">
            <v>0</v>
          </cell>
          <cell r="FO19">
            <v>8</v>
          </cell>
          <cell r="FP19">
            <v>11.187972482062884</v>
          </cell>
          <cell r="FQ19">
            <v>29.834593285501025</v>
          </cell>
          <cell r="FR19">
            <v>2.666666666666667</v>
          </cell>
          <cell r="FS19">
            <v>0</v>
          </cell>
          <cell r="FT19">
            <v>11.187972482062884</v>
          </cell>
          <cell r="FV19">
            <v>840</v>
          </cell>
          <cell r="FW19">
            <v>0</v>
          </cell>
          <cell r="FX19">
            <v>0</v>
          </cell>
          <cell r="FY19">
            <v>0</v>
          </cell>
          <cell r="FZ19">
            <v>0</v>
          </cell>
          <cell r="GA19">
            <v>0</v>
          </cell>
          <cell r="GB19">
            <v>0</v>
          </cell>
          <cell r="GC19" t="str">
            <v>-</v>
          </cell>
          <cell r="GD19">
            <v>38047</v>
          </cell>
          <cell r="GF19">
            <v>38018</v>
          </cell>
          <cell r="GG19">
            <v>38200</v>
          </cell>
          <cell r="GI19">
            <v>70699.199999999997</v>
          </cell>
          <cell r="GJ19">
            <v>0</v>
          </cell>
          <cell r="GK19">
            <v>0</v>
          </cell>
          <cell r="GL19">
            <v>0</v>
          </cell>
          <cell r="GM19">
            <v>0</v>
          </cell>
          <cell r="GN19">
            <v>70699.199999999997</v>
          </cell>
          <cell r="GO19">
            <v>255307.40000000002</v>
          </cell>
          <cell r="GP19" t="str">
            <v>-</v>
          </cell>
          <cell r="GQ19">
            <v>38078</v>
          </cell>
          <cell r="GS19">
            <v>0</v>
          </cell>
          <cell r="GT19">
            <v>0</v>
          </cell>
          <cell r="GU19">
            <v>0</v>
          </cell>
          <cell r="GV19">
            <v>0</v>
          </cell>
          <cell r="GW19">
            <v>0</v>
          </cell>
          <cell r="GX19">
            <v>0</v>
          </cell>
          <cell r="GY19">
            <v>0</v>
          </cell>
          <cell r="GZ19">
            <v>0</v>
          </cell>
          <cell r="HA19">
            <v>0</v>
          </cell>
          <cell r="HB19">
            <v>0</v>
          </cell>
        </row>
        <row r="20">
          <cell r="A20">
            <v>38231</v>
          </cell>
          <cell r="B20">
            <v>2004</v>
          </cell>
          <cell r="C20">
            <v>9</v>
          </cell>
          <cell r="E20">
            <v>226899.20000000001</v>
          </cell>
          <cell r="F20">
            <v>0</v>
          </cell>
          <cell r="G20">
            <v>1</v>
          </cell>
          <cell r="H20">
            <v>0</v>
          </cell>
          <cell r="I20">
            <v>13</v>
          </cell>
          <cell r="J20">
            <v>4.407243392660706</v>
          </cell>
          <cell r="K20">
            <v>57.294164104589171</v>
          </cell>
          <cell r="L20">
            <v>12.999999999999998</v>
          </cell>
          <cell r="M20">
            <v>0</v>
          </cell>
          <cell r="N20">
            <v>4.407243392660706</v>
          </cell>
          <cell r="P20">
            <v>634154.69999999995</v>
          </cell>
          <cell r="Q20">
            <v>0</v>
          </cell>
          <cell r="R20">
            <v>4</v>
          </cell>
          <cell r="S20">
            <v>0</v>
          </cell>
          <cell r="T20">
            <v>21</v>
          </cell>
          <cell r="U20">
            <v>6.3076091685514601</v>
          </cell>
          <cell r="V20">
            <v>33.114948134895165</v>
          </cell>
          <cell r="W20">
            <v>5.25</v>
          </cell>
          <cell r="X20">
            <v>0</v>
          </cell>
          <cell r="Y20">
            <v>6.3076091685514601</v>
          </cell>
          <cell r="AA20">
            <v>2521693.7000000002</v>
          </cell>
          <cell r="AB20">
            <v>1</v>
          </cell>
          <cell r="AC20">
            <v>17</v>
          </cell>
          <cell r="AD20">
            <v>0</v>
          </cell>
          <cell r="AE20">
            <v>990.5</v>
          </cell>
          <cell r="AF20">
            <v>7.1380596303190984</v>
          </cell>
          <cell r="AG20">
            <v>392.79155910172591</v>
          </cell>
          <cell r="AH20">
            <v>55.027777777777771</v>
          </cell>
          <cell r="AI20">
            <v>0</v>
          </cell>
          <cell r="AJ20">
            <v>7.1380596303190984</v>
          </cell>
          <cell r="AL20">
            <v>153964.79999999999</v>
          </cell>
          <cell r="AM20">
            <v>0</v>
          </cell>
          <cell r="AN20">
            <v>1</v>
          </cell>
          <cell r="AO20">
            <v>0</v>
          </cell>
          <cell r="AP20">
            <v>13</v>
          </cell>
          <cell r="AQ20">
            <v>0</v>
          </cell>
          <cell r="AR20">
            <v>0</v>
          </cell>
          <cell r="AT20">
            <v>212044.79999999999</v>
          </cell>
          <cell r="AU20">
            <v>0</v>
          </cell>
          <cell r="AV20">
            <v>0</v>
          </cell>
          <cell r="AW20">
            <v>0</v>
          </cell>
          <cell r="AX20">
            <v>0</v>
          </cell>
          <cell r="AY20">
            <v>0</v>
          </cell>
          <cell r="AZ20">
            <v>0</v>
          </cell>
          <cell r="BA20">
            <v>0</v>
          </cell>
          <cell r="BB20">
            <v>0</v>
          </cell>
          <cell r="BC20">
            <v>0</v>
          </cell>
          <cell r="BE20">
            <v>351758.25</v>
          </cell>
          <cell r="BF20">
            <v>0</v>
          </cell>
          <cell r="BG20">
            <v>4</v>
          </cell>
          <cell r="BH20">
            <v>0</v>
          </cell>
          <cell r="BI20">
            <v>21</v>
          </cell>
          <cell r="BJ20">
            <v>11.371446156557806</v>
          </cell>
          <cell r="BK20">
            <v>59.700092321928487</v>
          </cell>
          <cell r="BL20">
            <v>5.2500000000000009</v>
          </cell>
          <cell r="BM20">
            <v>0</v>
          </cell>
          <cell r="BN20">
            <v>11.371446156557806</v>
          </cell>
          <cell r="BP20">
            <v>26646.25</v>
          </cell>
          <cell r="BQ20">
            <v>0</v>
          </cell>
          <cell r="BR20">
            <v>0</v>
          </cell>
          <cell r="BS20">
            <v>0</v>
          </cell>
          <cell r="BT20">
            <v>0</v>
          </cell>
          <cell r="BU20">
            <v>0</v>
          </cell>
          <cell r="BV20">
            <v>0</v>
          </cell>
          <cell r="BW20">
            <v>0</v>
          </cell>
          <cell r="BX20">
            <v>0</v>
          </cell>
          <cell r="BY20">
            <v>0</v>
          </cell>
          <cell r="CA20">
            <v>78023.5</v>
          </cell>
          <cell r="CB20">
            <v>0</v>
          </cell>
          <cell r="CC20">
            <v>1</v>
          </cell>
          <cell r="CD20">
            <v>0</v>
          </cell>
          <cell r="CE20">
            <v>6</v>
          </cell>
          <cell r="CF20">
            <v>12.816651393490423</v>
          </cell>
          <cell r="CG20">
            <v>76.899908360942533</v>
          </cell>
          <cell r="CH20">
            <v>6</v>
          </cell>
          <cell r="CI20">
            <v>0</v>
          </cell>
          <cell r="CJ20">
            <v>12.816651393490423</v>
          </cell>
          <cell r="CL20">
            <v>0</v>
          </cell>
          <cell r="CM20">
            <v>0</v>
          </cell>
          <cell r="CN20">
            <v>0</v>
          </cell>
          <cell r="CO20">
            <v>0</v>
          </cell>
          <cell r="CP20">
            <v>0</v>
          </cell>
          <cell r="CQ20">
            <v>0</v>
          </cell>
          <cell r="CR20">
            <v>0</v>
          </cell>
          <cell r="CS20">
            <v>0</v>
          </cell>
          <cell r="CT20">
            <v>0</v>
          </cell>
          <cell r="CU20">
            <v>0</v>
          </cell>
          <cell r="CW20">
            <v>10386</v>
          </cell>
          <cell r="CX20">
            <v>0</v>
          </cell>
          <cell r="CY20">
            <v>0</v>
          </cell>
          <cell r="CZ20">
            <v>0</v>
          </cell>
          <cell r="DA20">
            <v>0</v>
          </cell>
          <cell r="DB20">
            <v>0</v>
          </cell>
          <cell r="DC20">
            <v>0</v>
          </cell>
          <cell r="DD20">
            <v>0</v>
          </cell>
          <cell r="DE20">
            <v>0</v>
          </cell>
          <cell r="DF20">
            <v>0</v>
          </cell>
          <cell r="DH20">
            <v>2610</v>
          </cell>
          <cell r="DI20">
            <v>0</v>
          </cell>
          <cell r="DJ20">
            <v>0</v>
          </cell>
          <cell r="DK20">
            <v>0</v>
          </cell>
          <cell r="DL20">
            <v>0</v>
          </cell>
          <cell r="DM20">
            <v>0</v>
          </cell>
          <cell r="DN20">
            <v>0</v>
          </cell>
          <cell r="DO20">
            <v>0</v>
          </cell>
          <cell r="DP20">
            <v>0</v>
          </cell>
          <cell r="DQ20">
            <v>0</v>
          </cell>
          <cell r="DS20">
            <v>6248.5</v>
          </cell>
          <cell r="DT20">
            <v>0</v>
          </cell>
          <cell r="DU20">
            <v>0</v>
          </cell>
          <cell r="DV20">
            <v>0</v>
          </cell>
          <cell r="DW20">
            <v>0</v>
          </cell>
          <cell r="DX20">
            <v>0</v>
          </cell>
          <cell r="DY20">
            <v>0</v>
          </cell>
          <cell r="DZ20">
            <v>0</v>
          </cell>
          <cell r="EA20">
            <v>0</v>
          </cell>
          <cell r="EB20">
            <v>0</v>
          </cell>
          <cell r="ED20">
            <v>2010</v>
          </cell>
          <cell r="EE20">
            <v>0</v>
          </cell>
          <cell r="EF20">
            <v>0</v>
          </cell>
          <cell r="EG20">
            <v>0</v>
          </cell>
          <cell r="EH20">
            <v>0</v>
          </cell>
          <cell r="EI20">
            <v>0</v>
          </cell>
          <cell r="EJ20">
            <v>0</v>
          </cell>
          <cell r="EK20">
            <v>0</v>
          </cell>
          <cell r="EL20">
            <v>0</v>
          </cell>
          <cell r="EM20">
            <v>0</v>
          </cell>
          <cell r="EO20">
            <v>197366</v>
          </cell>
          <cell r="EP20">
            <v>0</v>
          </cell>
          <cell r="EQ20">
            <v>3</v>
          </cell>
          <cell r="ER20">
            <v>0</v>
          </cell>
          <cell r="ES20">
            <v>15</v>
          </cell>
          <cell r="ET20">
            <v>15.200186455620523</v>
          </cell>
          <cell r="EU20">
            <v>76.00093227810261</v>
          </cell>
          <cell r="EV20">
            <v>5</v>
          </cell>
          <cell r="EW20">
            <v>0</v>
          </cell>
          <cell r="EX20">
            <v>15.200186455620523</v>
          </cell>
          <cell r="EZ20">
            <v>28468</v>
          </cell>
          <cell r="FA20">
            <v>0</v>
          </cell>
          <cell r="FB20">
            <v>0</v>
          </cell>
          <cell r="FC20">
            <v>0</v>
          </cell>
          <cell r="FD20">
            <v>0</v>
          </cell>
          <cell r="FE20">
            <v>0</v>
          </cell>
          <cell r="FF20">
            <v>0</v>
          </cell>
          <cell r="FG20">
            <v>0</v>
          </cell>
          <cell r="FH20">
            <v>0</v>
          </cell>
          <cell r="FI20">
            <v>0</v>
          </cell>
          <cell r="FK20">
            <v>422109.89999999997</v>
          </cell>
          <cell r="FL20">
            <v>0</v>
          </cell>
          <cell r="FM20">
            <v>4</v>
          </cell>
          <cell r="FN20">
            <v>0</v>
          </cell>
          <cell r="FO20">
            <v>21</v>
          </cell>
          <cell r="FP20">
            <v>9.4762051304648391</v>
          </cell>
          <cell r="FQ20">
            <v>49.75007693494041</v>
          </cell>
          <cell r="FR20">
            <v>5.25</v>
          </cell>
          <cell r="FS20">
            <v>0</v>
          </cell>
          <cell r="FT20">
            <v>9.4762051304648391</v>
          </cell>
          <cell r="FV20">
            <v>810</v>
          </cell>
          <cell r="FW20">
            <v>0</v>
          </cell>
          <cell r="FX20">
            <v>0</v>
          </cell>
          <cell r="FY20">
            <v>0</v>
          </cell>
          <cell r="FZ20">
            <v>0</v>
          </cell>
          <cell r="GA20">
            <v>0</v>
          </cell>
          <cell r="GB20">
            <v>0</v>
          </cell>
          <cell r="GC20" t="str">
            <v>-</v>
          </cell>
          <cell r="GD20">
            <v>38047</v>
          </cell>
          <cell r="GF20">
            <v>38018</v>
          </cell>
          <cell r="GG20">
            <v>38231</v>
          </cell>
          <cell r="GI20">
            <v>72934.399999999994</v>
          </cell>
          <cell r="GJ20">
            <v>0</v>
          </cell>
          <cell r="GK20">
            <v>0</v>
          </cell>
          <cell r="GL20">
            <v>0</v>
          </cell>
          <cell r="GM20">
            <v>0</v>
          </cell>
          <cell r="GN20">
            <v>72934.399999999994</v>
          </cell>
          <cell r="GO20">
            <v>328241.80000000005</v>
          </cell>
          <cell r="GP20" t="str">
            <v>-</v>
          </cell>
          <cell r="GQ20">
            <v>38078</v>
          </cell>
          <cell r="GS20">
            <v>0</v>
          </cell>
          <cell r="GT20">
            <v>0</v>
          </cell>
          <cell r="GU20">
            <v>0</v>
          </cell>
          <cell r="GV20">
            <v>0</v>
          </cell>
          <cell r="GW20">
            <v>0</v>
          </cell>
          <cell r="GX20">
            <v>0</v>
          </cell>
          <cell r="GY20">
            <v>0</v>
          </cell>
          <cell r="GZ20">
            <v>0</v>
          </cell>
          <cell r="HA20">
            <v>0</v>
          </cell>
          <cell r="HB20">
            <v>0</v>
          </cell>
        </row>
        <row r="21">
          <cell r="A21">
            <v>38261</v>
          </cell>
          <cell r="B21">
            <v>2004</v>
          </cell>
          <cell r="C21">
            <v>10</v>
          </cell>
          <cell r="E21">
            <v>208509.96</v>
          </cell>
          <cell r="F21">
            <v>0</v>
          </cell>
          <cell r="G21">
            <v>1</v>
          </cell>
          <cell r="H21">
            <v>0</v>
          </cell>
          <cell r="I21">
            <v>5</v>
          </cell>
          <cell r="J21">
            <v>4.7959339688137677</v>
          </cell>
          <cell r="K21">
            <v>23.979669844068841</v>
          </cell>
          <cell r="L21">
            <v>5.0000000000000009</v>
          </cell>
          <cell r="M21">
            <v>0</v>
          </cell>
          <cell r="N21">
            <v>4.7959339688137677</v>
          </cell>
          <cell r="P21">
            <v>842664.65999999992</v>
          </cell>
          <cell r="Q21">
            <v>0</v>
          </cell>
          <cell r="R21">
            <v>5</v>
          </cell>
          <cell r="S21">
            <v>0</v>
          </cell>
          <cell r="T21">
            <v>26</v>
          </cell>
          <cell r="U21">
            <v>5.9335584335529159</v>
          </cell>
          <cell r="V21">
            <v>30.854503854475166</v>
          </cell>
          <cell r="W21">
            <v>5.2</v>
          </cell>
          <cell r="X21">
            <v>0</v>
          </cell>
          <cell r="Y21">
            <v>5.9335584335529159</v>
          </cell>
          <cell r="AA21">
            <v>2515891.66</v>
          </cell>
          <cell r="AB21">
            <v>1</v>
          </cell>
          <cell r="AC21">
            <v>18</v>
          </cell>
          <cell r="AD21">
            <v>0</v>
          </cell>
          <cell r="AE21">
            <v>787.5</v>
          </cell>
          <cell r="AF21">
            <v>7.5519945083803801</v>
          </cell>
          <cell r="AG21">
            <v>313.01029870260783</v>
          </cell>
          <cell r="AH21">
            <v>41.44736842105263</v>
          </cell>
          <cell r="AI21">
            <v>0</v>
          </cell>
          <cell r="AJ21">
            <v>7.5519945083803801</v>
          </cell>
          <cell r="AL21">
            <v>142317.96</v>
          </cell>
          <cell r="AM21">
            <v>0</v>
          </cell>
          <cell r="AN21">
            <v>1</v>
          </cell>
          <cell r="AO21">
            <v>0</v>
          </cell>
          <cell r="AP21">
            <v>5</v>
          </cell>
          <cell r="AQ21">
            <v>0</v>
          </cell>
          <cell r="AR21">
            <v>0</v>
          </cell>
          <cell r="AT21">
            <v>278236.79999999999</v>
          </cell>
          <cell r="AU21">
            <v>0</v>
          </cell>
          <cell r="AV21">
            <v>0</v>
          </cell>
          <cell r="AW21">
            <v>0</v>
          </cell>
          <cell r="AX21">
            <v>0</v>
          </cell>
          <cell r="AY21">
            <v>0</v>
          </cell>
          <cell r="AZ21">
            <v>0</v>
          </cell>
          <cell r="BA21">
            <v>0</v>
          </cell>
          <cell r="BB21">
            <v>0</v>
          </cell>
          <cell r="BC21">
            <v>0</v>
          </cell>
          <cell r="BE21">
            <v>470356.55</v>
          </cell>
          <cell r="BF21">
            <v>0</v>
          </cell>
          <cell r="BG21">
            <v>5</v>
          </cell>
          <cell r="BH21">
            <v>0</v>
          </cell>
          <cell r="BI21">
            <v>26</v>
          </cell>
          <cell r="BJ21">
            <v>10.630233596194207</v>
          </cell>
          <cell r="BK21">
            <v>55.277214700209875</v>
          </cell>
          <cell r="BL21">
            <v>5.1999999999999993</v>
          </cell>
          <cell r="BM21">
            <v>0</v>
          </cell>
          <cell r="BN21">
            <v>10.630233596194207</v>
          </cell>
          <cell r="BP21">
            <v>36795.5</v>
          </cell>
          <cell r="BQ21">
            <v>0</v>
          </cell>
          <cell r="BR21">
            <v>0</v>
          </cell>
          <cell r="BS21">
            <v>0</v>
          </cell>
          <cell r="BT21">
            <v>0</v>
          </cell>
          <cell r="BU21">
            <v>0</v>
          </cell>
          <cell r="BV21">
            <v>0</v>
          </cell>
          <cell r="BW21">
            <v>0</v>
          </cell>
          <cell r="BX21">
            <v>0</v>
          </cell>
          <cell r="BY21">
            <v>0</v>
          </cell>
          <cell r="CA21">
            <v>110571.25</v>
          </cell>
          <cell r="CB21">
            <v>0</v>
          </cell>
          <cell r="CC21">
            <v>1</v>
          </cell>
          <cell r="CD21">
            <v>0</v>
          </cell>
          <cell r="CE21">
            <v>11</v>
          </cell>
          <cell r="CF21">
            <v>9.0439422544287051</v>
          </cell>
          <cell r="CG21">
            <v>99.483364798715755</v>
          </cell>
          <cell r="CH21">
            <v>11</v>
          </cell>
          <cell r="CI21">
            <v>0</v>
          </cell>
          <cell r="CJ21">
            <v>9.0439422544287051</v>
          </cell>
          <cell r="CL21">
            <v>0</v>
          </cell>
          <cell r="CM21">
            <v>0</v>
          </cell>
          <cell r="CN21">
            <v>0</v>
          </cell>
          <cell r="CO21">
            <v>0</v>
          </cell>
          <cell r="CP21">
            <v>0</v>
          </cell>
          <cell r="CQ21">
            <v>0</v>
          </cell>
          <cell r="CR21">
            <v>0</v>
          </cell>
          <cell r="CS21">
            <v>0</v>
          </cell>
          <cell r="CT21">
            <v>0</v>
          </cell>
          <cell r="CU21">
            <v>0</v>
          </cell>
          <cell r="CW21">
            <v>13194</v>
          </cell>
          <cell r="CX21">
            <v>0</v>
          </cell>
          <cell r="CY21">
            <v>0</v>
          </cell>
          <cell r="CZ21">
            <v>0</v>
          </cell>
          <cell r="DA21">
            <v>0</v>
          </cell>
          <cell r="DB21">
            <v>0</v>
          </cell>
          <cell r="DC21">
            <v>0</v>
          </cell>
          <cell r="DD21">
            <v>0</v>
          </cell>
          <cell r="DE21">
            <v>0</v>
          </cell>
          <cell r="DF21">
            <v>0</v>
          </cell>
          <cell r="DH21">
            <v>3610</v>
          </cell>
          <cell r="DI21">
            <v>0</v>
          </cell>
          <cell r="DJ21">
            <v>0</v>
          </cell>
          <cell r="DK21">
            <v>0</v>
          </cell>
          <cell r="DL21">
            <v>0</v>
          </cell>
          <cell r="DM21">
            <v>0</v>
          </cell>
          <cell r="DN21">
            <v>0</v>
          </cell>
          <cell r="DO21">
            <v>0</v>
          </cell>
          <cell r="DP21">
            <v>0</v>
          </cell>
          <cell r="DQ21">
            <v>0</v>
          </cell>
          <cell r="DS21">
            <v>8173.5</v>
          </cell>
          <cell r="DT21">
            <v>0</v>
          </cell>
          <cell r="DU21">
            <v>0</v>
          </cell>
          <cell r="DV21">
            <v>0</v>
          </cell>
          <cell r="DW21">
            <v>0</v>
          </cell>
          <cell r="DX21">
            <v>0</v>
          </cell>
          <cell r="DY21">
            <v>0</v>
          </cell>
          <cell r="DZ21">
            <v>0</v>
          </cell>
          <cell r="EA21">
            <v>0</v>
          </cell>
          <cell r="EB21">
            <v>0</v>
          </cell>
          <cell r="ED21">
            <v>3214</v>
          </cell>
          <cell r="EE21">
            <v>0</v>
          </cell>
          <cell r="EF21">
            <v>0</v>
          </cell>
          <cell r="EG21">
            <v>0</v>
          </cell>
          <cell r="EH21">
            <v>0</v>
          </cell>
          <cell r="EI21">
            <v>0</v>
          </cell>
          <cell r="EJ21">
            <v>0</v>
          </cell>
          <cell r="EK21">
            <v>0</v>
          </cell>
          <cell r="EL21">
            <v>0</v>
          </cell>
          <cell r="EM21">
            <v>0</v>
          </cell>
          <cell r="EO21">
            <v>256550</v>
          </cell>
          <cell r="EP21">
            <v>0</v>
          </cell>
          <cell r="EQ21">
            <v>4</v>
          </cell>
          <cell r="ER21">
            <v>0</v>
          </cell>
          <cell r="ES21">
            <v>15</v>
          </cell>
          <cell r="ET21">
            <v>15.591502631066069</v>
          </cell>
          <cell r="EU21">
            <v>58.468134866497763</v>
          </cell>
          <cell r="EV21">
            <v>3.7500000000000004</v>
          </cell>
          <cell r="EW21">
            <v>0</v>
          </cell>
          <cell r="EX21">
            <v>15.591502631066069</v>
          </cell>
          <cell r="EZ21">
            <v>38248.300000000003</v>
          </cell>
          <cell r="FA21">
            <v>0</v>
          </cell>
          <cell r="FB21">
            <v>0</v>
          </cell>
          <cell r="FC21">
            <v>0</v>
          </cell>
          <cell r="FD21">
            <v>0</v>
          </cell>
          <cell r="FE21">
            <v>0</v>
          </cell>
          <cell r="FF21">
            <v>0</v>
          </cell>
          <cell r="FG21">
            <v>0</v>
          </cell>
          <cell r="FH21">
            <v>0</v>
          </cell>
          <cell r="FI21">
            <v>0</v>
          </cell>
          <cell r="FK21">
            <v>564427.86</v>
          </cell>
          <cell r="FL21">
            <v>0</v>
          </cell>
          <cell r="FM21">
            <v>5</v>
          </cell>
          <cell r="FN21">
            <v>0</v>
          </cell>
          <cell r="FO21">
            <v>26</v>
          </cell>
          <cell r="FP21">
            <v>8.8585279968285047</v>
          </cell>
          <cell r="FQ21">
            <v>46.064345583508228</v>
          </cell>
          <cell r="FR21">
            <v>5.2</v>
          </cell>
          <cell r="FS21">
            <v>0</v>
          </cell>
          <cell r="FT21">
            <v>8.8585279968285047</v>
          </cell>
          <cell r="FV21">
            <v>1000</v>
          </cell>
          <cell r="FW21">
            <v>0</v>
          </cell>
          <cell r="FX21">
            <v>0</v>
          </cell>
          <cell r="FY21">
            <v>0</v>
          </cell>
          <cell r="FZ21">
            <v>0</v>
          </cell>
          <cell r="GA21">
            <v>0</v>
          </cell>
          <cell r="GB21">
            <v>0</v>
          </cell>
          <cell r="GC21" t="str">
            <v>-</v>
          </cell>
          <cell r="GD21">
            <v>38047</v>
          </cell>
          <cell r="GF21">
            <v>38018</v>
          </cell>
          <cell r="GG21">
            <v>38261</v>
          </cell>
          <cell r="GI21">
            <v>66192</v>
          </cell>
          <cell r="GJ21">
            <v>0</v>
          </cell>
          <cell r="GK21">
            <v>0</v>
          </cell>
          <cell r="GL21">
            <v>0</v>
          </cell>
          <cell r="GM21">
            <v>0</v>
          </cell>
          <cell r="GN21">
            <v>66192</v>
          </cell>
          <cell r="GO21">
            <v>394433.80000000005</v>
          </cell>
          <cell r="GP21" t="str">
            <v>-</v>
          </cell>
          <cell r="GQ21">
            <v>38078</v>
          </cell>
          <cell r="GS21">
            <v>0</v>
          </cell>
          <cell r="GT21">
            <v>0</v>
          </cell>
          <cell r="GU21">
            <v>0</v>
          </cell>
          <cell r="GV21">
            <v>0</v>
          </cell>
          <cell r="GW21">
            <v>0</v>
          </cell>
          <cell r="GX21">
            <v>0</v>
          </cell>
          <cell r="GY21">
            <v>0</v>
          </cell>
          <cell r="GZ21">
            <v>0</v>
          </cell>
          <cell r="HA21">
            <v>0</v>
          </cell>
          <cell r="HB21">
            <v>0</v>
          </cell>
        </row>
        <row r="22">
          <cell r="A22">
            <v>38292</v>
          </cell>
          <cell r="B22">
            <v>2004</v>
          </cell>
          <cell r="C22">
            <v>11</v>
          </cell>
          <cell r="E22">
            <v>228526.76</v>
          </cell>
          <cell r="F22">
            <v>0</v>
          </cell>
          <cell r="G22">
            <v>1</v>
          </cell>
          <cell r="H22">
            <v>0</v>
          </cell>
          <cell r="I22">
            <v>1</v>
          </cell>
          <cell r="J22">
            <v>4.3758551514929804</v>
          </cell>
          <cell r="K22">
            <v>4.3758551514929804</v>
          </cell>
          <cell r="L22">
            <v>1</v>
          </cell>
          <cell r="M22">
            <v>0</v>
          </cell>
          <cell r="N22">
            <v>4.3758551514929804</v>
          </cell>
          <cell r="P22">
            <v>1071191.42</v>
          </cell>
          <cell r="Q22">
            <v>0</v>
          </cell>
          <cell r="R22">
            <v>6</v>
          </cell>
          <cell r="S22">
            <v>0</v>
          </cell>
          <cell r="T22">
            <v>27</v>
          </cell>
          <cell r="U22">
            <v>5.6012397858825276</v>
          </cell>
          <cell r="V22">
            <v>25.205579036471374</v>
          </cell>
          <cell r="W22">
            <v>4.5</v>
          </cell>
          <cell r="X22">
            <v>0</v>
          </cell>
          <cell r="Y22">
            <v>5.6012397858825276</v>
          </cell>
          <cell r="AA22">
            <v>2542738.42</v>
          </cell>
          <cell r="AB22">
            <v>1</v>
          </cell>
          <cell r="AC22">
            <v>19</v>
          </cell>
          <cell r="AD22">
            <v>0</v>
          </cell>
          <cell r="AE22">
            <v>788.5</v>
          </cell>
          <cell r="AF22">
            <v>7.8655357714695633</v>
          </cell>
          <cell r="AG22">
            <v>310.09874779018753</v>
          </cell>
          <cell r="AH22">
            <v>39.424999999999997</v>
          </cell>
          <cell r="AI22">
            <v>0</v>
          </cell>
          <cell r="AJ22">
            <v>7.8655357714695633</v>
          </cell>
          <cell r="AL22">
            <v>153005.16</v>
          </cell>
          <cell r="AM22">
            <v>0</v>
          </cell>
          <cell r="AN22">
            <v>1</v>
          </cell>
          <cell r="AO22">
            <v>0</v>
          </cell>
          <cell r="AP22">
            <v>1</v>
          </cell>
          <cell r="AQ22">
            <v>0</v>
          </cell>
          <cell r="AR22">
            <v>0</v>
          </cell>
          <cell r="AT22">
            <v>353758.4</v>
          </cell>
          <cell r="AU22">
            <v>0</v>
          </cell>
          <cell r="AV22">
            <v>0</v>
          </cell>
          <cell r="AW22">
            <v>0</v>
          </cell>
          <cell r="AX22">
            <v>0</v>
          </cell>
          <cell r="AY22">
            <v>0</v>
          </cell>
          <cell r="AZ22">
            <v>0</v>
          </cell>
          <cell r="BA22">
            <v>0</v>
          </cell>
          <cell r="BB22">
            <v>0</v>
          </cell>
          <cell r="BC22">
            <v>0</v>
          </cell>
          <cell r="BE22">
            <v>597860.85</v>
          </cell>
          <cell r="BF22">
            <v>0</v>
          </cell>
          <cell r="BG22">
            <v>6</v>
          </cell>
          <cell r="BH22">
            <v>0</v>
          </cell>
          <cell r="BI22">
            <v>27</v>
          </cell>
          <cell r="BJ22">
            <v>10.035780064876301</v>
          </cell>
          <cell r="BK22">
            <v>45.161010291943356</v>
          </cell>
          <cell r="BL22">
            <v>4.5</v>
          </cell>
          <cell r="BM22">
            <v>0</v>
          </cell>
          <cell r="BN22">
            <v>10.035780064876301</v>
          </cell>
          <cell r="BP22">
            <v>45403.5</v>
          </cell>
          <cell r="BQ22">
            <v>0</v>
          </cell>
          <cell r="BR22">
            <v>0</v>
          </cell>
          <cell r="BS22">
            <v>0</v>
          </cell>
          <cell r="BT22">
            <v>0</v>
          </cell>
          <cell r="BU22">
            <v>0</v>
          </cell>
          <cell r="BV22">
            <v>0</v>
          </cell>
          <cell r="BW22">
            <v>0</v>
          </cell>
          <cell r="BX22">
            <v>0</v>
          </cell>
          <cell r="BY22">
            <v>0</v>
          </cell>
          <cell r="CA22">
            <v>147261.04999999999</v>
          </cell>
          <cell r="CB22">
            <v>0</v>
          </cell>
          <cell r="CC22">
            <v>2</v>
          </cell>
          <cell r="CD22">
            <v>0</v>
          </cell>
          <cell r="CE22">
            <v>12</v>
          </cell>
          <cell r="CF22">
            <v>13.581323778419346</v>
          </cell>
          <cell r="CG22">
            <v>81.487942670516063</v>
          </cell>
          <cell r="CH22">
            <v>5.9999999999999991</v>
          </cell>
          <cell r="CI22">
            <v>0</v>
          </cell>
          <cell r="CJ22">
            <v>13.581323778419346</v>
          </cell>
          <cell r="CL22">
            <v>0</v>
          </cell>
          <cell r="CM22">
            <v>0</v>
          </cell>
          <cell r="CN22">
            <v>0</v>
          </cell>
          <cell r="CO22">
            <v>0</v>
          </cell>
          <cell r="CP22">
            <v>0</v>
          </cell>
          <cell r="CQ22">
            <v>0</v>
          </cell>
          <cell r="CR22">
            <v>0</v>
          </cell>
          <cell r="CS22">
            <v>0</v>
          </cell>
          <cell r="CT22">
            <v>0</v>
          </cell>
          <cell r="CU22">
            <v>0</v>
          </cell>
          <cell r="CW22">
            <v>16875</v>
          </cell>
          <cell r="CX22">
            <v>0</v>
          </cell>
          <cell r="CY22">
            <v>0</v>
          </cell>
          <cell r="CZ22">
            <v>0</v>
          </cell>
          <cell r="DA22">
            <v>0</v>
          </cell>
          <cell r="DB22">
            <v>0</v>
          </cell>
          <cell r="DC22">
            <v>0</v>
          </cell>
          <cell r="DD22">
            <v>0</v>
          </cell>
          <cell r="DE22">
            <v>0</v>
          </cell>
          <cell r="DF22">
            <v>0</v>
          </cell>
          <cell r="DH22">
            <v>4570</v>
          </cell>
          <cell r="DI22">
            <v>0</v>
          </cell>
          <cell r="DJ22">
            <v>0</v>
          </cell>
          <cell r="DK22">
            <v>0</v>
          </cell>
          <cell r="DL22">
            <v>0</v>
          </cell>
          <cell r="DM22">
            <v>0</v>
          </cell>
          <cell r="DN22">
            <v>0</v>
          </cell>
          <cell r="DO22">
            <v>0</v>
          </cell>
          <cell r="DP22">
            <v>0</v>
          </cell>
          <cell r="DQ22">
            <v>0</v>
          </cell>
          <cell r="DS22">
            <v>8659.5</v>
          </cell>
          <cell r="DT22">
            <v>0</v>
          </cell>
          <cell r="DU22">
            <v>0</v>
          </cell>
          <cell r="DV22">
            <v>0</v>
          </cell>
          <cell r="DW22">
            <v>0</v>
          </cell>
          <cell r="DX22">
            <v>0</v>
          </cell>
          <cell r="DY22">
            <v>0</v>
          </cell>
          <cell r="DZ22">
            <v>0</v>
          </cell>
          <cell r="EA22">
            <v>0</v>
          </cell>
          <cell r="EB22">
            <v>0</v>
          </cell>
          <cell r="ED22">
            <v>4251</v>
          </cell>
          <cell r="EE22">
            <v>0</v>
          </cell>
          <cell r="EF22">
            <v>0</v>
          </cell>
          <cell r="EG22">
            <v>0</v>
          </cell>
          <cell r="EH22">
            <v>0</v>
          </cell>
          <cell r="EI22">
            <v>0</v>
          </cell>
          <cell r="EJ22">
            <v>0</v>
          </cell>
          <cell r="EK22">
            <v>0</v>
          </cell>
          <cell r="EL22">
            <v>0</v>
          </cell>
          <cell r="EM22">
            <v>0</v>
          </cell>
          <cell r="EO22">
            <v>322217</v>
          </cell>
          <cell r="EP22">
            <v>0</v>
          </cell>
          <cell r="EQ22">
            <v>4</v>
          </cell>
          <cell r="ER22">
            <v>0</v>
          </cell>
          <cell r="ES22">
            <v>15</v>
          </cell>
          <cell r="ET22">
            <v>12.413994295769621</v>
          </cell>
          <cell r="EU22">
            <v>46.552478609136081</v>
          </cell>
          <cell r="EV22">
            <v>3.75</v>
          </cell>
          <cell r="EW22">
            <v>0</v>
          </cell>
          <cell r="EX22">
            <v>12.413994295769621</v>
          </cell>
          <cell r="EZ22">
            <v>48623.8</v>
          </cell>
          <cell r="FA22">
            <v>0</v>
          </cell>
          <cell r="FB22">
            <v>0</v>
          </cell>
          <cell r="FC22">
            <v>0</v>
          </cell>
          <cell r="FD22">
            <v>0</v>
          </cell>
          <cell r="FE22">
            <v>0</v>
          </cell>
          <cell r="FF22">
            <v>0</v>
          </cell>
          <cell r="FG22">
            <v>0</v>
          </cell>
          <cell r="FH22">
            <v>0</v>
          </cell>
          <cell r="FI22">
            <v>0</v>
          </cell>
          <cell r="FK22">
            <v>717433.02</v>
          </cell>
          <cell r="FL22">
            <v>0</v>
          </cell>
          <cell r="FM22">
            <v>6</v>
          </cell>
          <cell r="FN22">
            <v>0</v>
          </cell>
          <cell r="FO22">
            <v>27</v>
          </cell>
          <cell r="FP22">
            <v>8.363150054063583</v>
          </cell>
          <cell r="FQ22">
            <v>37.634175243286123</v>
          </cell>
          <cell r="FR22">
            <v>4.5</v>
          </cell>
          <cell r="FS22">
            <v>0</v>
          </cell>
          <cell r="FT22">
            <v>8.363150054063583</v>
          </cell>
          <cell r="FV22">
            <v>960</v>
          </cell>
          <cell r="FW22">
            <v>0</v>
          </cell>
          <cell r="FX22">
            <v>0</v>
          </cell>
          <cell r="FY22">
            <v>0</v>
          </cell>
          <cell r="FZ22">
            <v>0</v>
          </cell>
          <cell r="GA22">
            <v>0</v>
          </cell>
          <cell r="GB22">
            <v>0</v>
          </cell>
          <cell r="GC22" t="str">
            <v>-</v>
          </cell>
          <cell r="GD22">
            <v>38047</v>
          </cell>
          <cell r="GF22">
            <v>38018</v>
          </cell>
          <cell r="GG22">
            <v>38292</v>
          </cell>
          <cell r="GI22">
            <v>75521.600000000006</v>
          </cell>
          <cell r="GJ22">
            <v>0</v>
          </cell>
          <cell r="GK22">
            <v>0</v>
          </cell>
          <cell r="GL22">
            <v>0</v>
          </cell>
          <cell r="GM22">
            <v>0</v>
          </cell>
          <cell r="GN22">
            <v>75521.600000000006</v>
          </cell>
          <cell r="GO22">
            <v>469955.4</v>
          </cell>
          <cell r="GP22" t="str">
            <v>-</v>
          </cell>
          <cell r="GQ22">
            <v>38078</v>
          </cell>
          <cell r="GS22">
            <v>0</v>
          </cell>
          <cell r="GT22">
            <v>0</v>
          </cell>
          <cell r="GU22">
            <v>0</v>
          </cell>
          <cell r="GV22">
            <v>0</v>
          </cell>
          <cell r="GW22">
            <v>0</v>
          </cell>
          <cell r="GX22">
            <v>0</v>
          </cell>
          <cell r="GY22">
            <v>0</v>
          </cell>
          <cell r="GZ22">
            <v>0</v>
          </cell>
          <cell r="HA22">
            <v>0</v>
          </cell>
          <cell r="HB22">
            <v>0</v>
          </cell>
        </row>
        <row r="23">
          <cell r="A23">
            <v>38322</v>
          </cell>
          <cell r="B23">
            <v>2004</v>
          </cell>
          <cell r="C23">
            <v>12</v>
          </cell>
          <cell r="E23">
            <v>287140.8</v>
          </cell>
          <cell r="F23">
            <v>0</v>
          </cell>
          <cell r="G23">
            <v>0</v>
          </cell>
          <cell r="H23">
            <v>0</v>
          </cell>
          <cell r="I23">
            <v>0</v>
          </cell>
          <cell r="J23">
            <v>0</v>
          </cell>
          <cell r="K23">
            <v>0</v>
          </cell>
          <cell r="L23">
            <v>0</v>
          </cell>
          <cell r="M23">
            <v>0</v>
          </cell>
          <cell r="N23">
            <v>0</v>
          </cell>
          <cell r="P23">
            <v>1358332.22</v>
          </cell>
          <cell r="Q23">
            <v>0</v>
          </cell>
          <cell r="R23">
            <v>6</v>
          </cell>
          <cell r="S23">
            <v>0</v>
          </cell>
          <cell r="T23">
            <v>27</v>
          </cell>
          <cell r="U23">
            <v>4.4171815345733307</v>
          </cell>
          <cell r="V23">
            <v>19.877316905579992</v>
          </cell>
          <cell r="W23">
            <v>4.5000000000000009</v>
          </cell>
          <cell r="X23">
            <v>0</v>
          </cell>
          <cell r="Y23">
            <v>4.4171815345733307</v>
          </cell>
          <cell r="AA23">
            <v>2610850.2199999997</v>
          </cell>
          <cell r="AB23">
            <v>1</v>
          </cell>
          <cell r="AC23">
            <v>17</v>
          </cell>
          <cell r="AD23">
            <v>0</v>
          </cell>
          <cell r="AE23">
            <v>770.5</v>
          </cell>
          <cell r="AF23">
            <v>6.8943058709817535</v>
          </cell>
          <cell r="AG23">
            <v>295.11459297730227</v>
          </cell>
          <cell r="AH23">
            <v>42.80555555555555</v>
          </cell>
          <cell r="AI23">
            <v>0</v>
          </cell>
          <cell r="AJ23">
            <v>6.8943058709817535</v>
          </cell>
          <cell r="AL23">
            <v>155164.79999999999</v>
          </cell>
          <cell r="AM23">
            <v>0</v>
          </cell>
          <cell r="AN23">
            <v>0</v>
          </cell>
          <cell r="AO23">
            <v>0</v>
          </cell>
          <cell r="AP23">
            <v>0</v>
          </cell>
          <cell r="AQ23">
            <v>0</v>
          </cell>
          <cell r="AR23">
            <v>0</v>
          </cell>
          <cell r="AT23">
            <v>485734.40000000002</v>
          </cell>
          <cell r="AU23">
            <v>0</v>
          </cell>
          <cell r="AV23">
            <v>0</v>
          </cell>
          <cell r="AW23">
            <v>0</v>
          </cell>
          <cell r="AX23">
            <v>0</v>
          </cell>
          <cell r="AY23">
            <v>0</v>
          </cell>
          <cell r="AZ23">
            <v>0</v>
          </cell>
          <cell r="BA23">
            <v>0</v>
          </cell>
          <cell r="BB23">
            <v>0</v>
          </cell>
          <cell r="BC23">
            <v>0</v>
          </cell>
          <cell r="BE23">
            <v>727164.85</v>
          </cell>
          <cell r="BF23">
            <v>0</v>
          </cell>
          <cell r="BG23">
            <v>6</v>
          </cell>
          <cell r="BH23">
            <v>0</v>
          </cell>
          <cell r="BI23">
            <v>27</v>
          </cell>
          <cell r="BJ23">
            <v>8.2512239143572454</v>
          </cell>
          <cell r="BK23">
            <v>37.130507614607616</v>
          </cell>
          <cell r="BL23">
            <v>4.5000000000000018</v>
          </cell>
          <cell r="BM23">
            <v>0</v>
          </cell>
          <cell r="BN23">
            <v>8.2512239143572454</v>
          </cell>
          <cell r="BP23">
            <v>53563.5</v>
          </cell>
          <cell r="BQ23">
            <v>0</v>
          </cell>
          <cell r="BR23">
            <v>0</v>
          </cell>
          <cell r="BS23">
            <v>0</v>
          </cell>
          <cell r="BT23">
            <v>0</v>
          </cell>
          <cell r="BU23">
            <v>0</v>
          </cell>
          <cell r="BV23">
            <v>0</v>
          </cell>
          <cell r="BW23">
            <v>0</v>
          </cell>
          <cell r="BX23">
            <v>0</v>
          </cell>
          <cell r="BY23">
            <v>0</v>
          </cell>
          <cell r="CA23">
            <v>175769.05</v>
          </cell>
          <cell r="CB23">
            <v>0</v>
          </cell>
          <cell r="CC23">
            <v>2</v>
          </cell>
          <cell r="CD23">
            <v>0</v>
          </cell>
          <cell r="CE23">
            <v>12</v>
          </cell>
          <cell r="CF23">
            <v>11.378567500933755</v>
          </cell>
          <cell r="CG23">
            <v>68.271405005602531</v>
          </cell>
          <cell r="CH23">
            <v>6</v>
          </cell>
          <cell r="CI23">
            <v>0</v>
          </cell>
          <cell r="CJ23">
            <v>11.378567500933755</v>
          </cell>
          <cell r="CL23">
            <v>0</v>
          </cell>
          <cell r="CM23">
            <v>0</v>
          </cell>
          <cell r="CN23">
            <v>0</v>
          </cell>
          <cell r="CO23">
            <v>0</v>
          </cell>
          <cell r="CP23">
            <v>0</v>
          </cell>
          <cell r="CQ23">
            <v>0</v>
          </cell>
          <cell r="CR23">
            <v>0</v>
          </cell>
          <cell r="CS23">
            <v>0</v>
          </cell>
          <cell r="CT23">
            <v>0</v>
          </cell>
          <cell r="CU23">
            <v>0</v>
          </cell>
          <cell r="CW23">
            <v>19568</v>
          </cell>
          <cell r="CX23">
            <v>0</v>
          </cell>
          <cell r="CY23">
            <v>0</v>
          </cell>
          <cell r="CZ23">
            <v>0</v>
          </cell>
          <cell r="DA23">
            <v>0</v>
          </cell>
          <cell r="DB23">
            <v>0</v>
          </cell>
          <cell r="DC23">
            <v>0</v>
          </cell>
          <cell r="DD23">
            <v>0</v>
          </cell>
          <cell r="DE23">
            <v>0</v>
          </cell>
          <cell r="DF23">
            <v>0</v>
          </cell>
          <cell r="DH23">
            <v>5298</v>
          </cell>
          <cell r="DI23">
            <v>0</v>
          </cell>
          <cell r="DJ23">
            <v>0</v>
          </cell>
          <cell r="DK23">
            <v>0</v>
          </cell>
          <cell r="DL23">
            <v>0</v>
          </cell>
          <cell r="DM23">
            <v>0</v>
          </cell>
          <cell r="DN23">
            <v>0</v>
          </cell>
          <cell r="DO23">
            <v>0</v>
          </cell>
          <cell r="DP23">
            <v>0</v>
          </cell>
          <cell r="DQ23">
            <v>0</v>
          </cell>
          <cell r="DS23">
            <v>10016.5</v>
          </cell>
          <cell r="DT23">
            <v>0</v>
          </cell>
          <cell r="DU23">
            <v>0</v>
          </cell>
          <cell r="DV23">
            <v>0</v>
          </cell>
          <cell r="DW23">
            <v>0</v>
          </cell>
          <cell r="DX23">
            <v>0</v>
          </cell>
          <cell r="DY23">
            <v>0</v>
          </cell>
          <cell r="DZ23">
            <v>0</v>
          </cell>
          <cell r="EA23">
            <v>0</v>
          </cell>
          <cell r="EB23">
            <v>0</v>
          </cell>
          <cell r="ED23">
            <v>4869</v>
          </cell>
          <cell r="EE23">
            <v>0</v>
          </cell>
          <cell r="EF23">
            <v>0</v>
          </cell>
          <cell r="EG23">
            <v>0</v>
          </cell>
          <cell r="EH23">
            <v>0</v>
          </cell>
          <cell r="EI23">
            <v>0</v>
          </cell>
          <cell r="EJ23">
            <v>0</v>
          </cell>
          <cell r="EK23">
            <v>0</v>
          </cell>
          <cell r="EL23">
            <v>0</v>
          </cell>
          <cell r="EM23">
            <v>0</v>
          </cell>
          <cell r="EO23">
            <v>400485</v>
          </cell>
          <cell r="EP23">
            <v>0</v>
          </cell>
          <cell r="EQ23">
            <v>4</v>
          </cell>
          <cell r="ER23">
            <v>0</v>
          </cell>
          <cell r="ES23">
            <v>15</v>
          </cell>
          <cell r="ET23">
            <v>9.9878896837584428</v>
          </cell>
          <cell r="EU23">
            <v>37.454586314094165</v>
          </cell>
          <cell r="EV23">
            <v>3.7500000000000004</v>
          </cell>
          <cell r="EW23">
            <v>0</v>
          </cell>
          <cell r="EX23">
            <v>9.9878896837584428</v>
          </cell>
          <cell r="EZ23">
            <v>57595.8</v>
          </cell>
          <cell r="FA23">
            <v>0</v>
          </cell>
          <cell r="FB23">
            <v>0</v>
          </cell>
          <cell r="FC23">
            <v>0</v>
          </cell>
          <cell r="FD23">
            <v>0</v>
          </cell>
          <cell r="FE23">
            <v>0</v>
          </cell>
          <cell r="FF23">
            <v>0</v>
          </cell>
          <cell r="FG23">
            <v>0</v>
          </cell>
          <cell r="FH23">
            <v>0</v>
          </cell>
          <cell r="FI23">
            <v>0</v>
          </cell>
          <cell r="FK23">
            <v>872597.82000000007</v>
          </cell>
          <cell r="FL23">
            <v>0</v>
          </cell>
          <cell r="FM23">
            <v>6</v>
          </cell>
          <cell r="FN23">
            <v>0</v>
          </cell>
          <cell r="FO23">
            <v>27</v>
          </cell>
          <cell r="FP23">
            <v>6.8760199286310382</v>
          </cell>
          <cell r="FQ23">
            <v>30.942089678839675</v>
          </cell>
          <cell r="FR23">
            <v>4.5000000000000009</v>
          </cell>
          <cell r="FS23">
            <v>0</v>
          </cell>
          <cell r="FT23">
            <v>6.8760199286310382</v>
          </cell>
          <cell r="FV23">
            <v>728</v>
          </cell>
          <cell r="FW23">
            <v>0</v>
          </cell>
          <cell r="FX23">
            <v>0</v>
          </cell>
          <cell r="FY23">
            <v>0</v>
          </cell>
          <cell r="FZ23">
            <v>0</v>
          </cell>
          <cell r="GA23">
            <v>0</v>
          </cell>
          <cell r="GB23">
            <v>0</v>
          </cell>
          <cell r="GC23" t="str">
            <v>-</v>
          </cell>
          <cell r="GD23">
            <v>38047</v>
          </cell>
          <cell r="GF23">
            <v>38018</v>
          </cell>
          <cell r="GG23">
            <v>38292</v>
          </cell>
          <cell r="GI23">
            <v>131976</v>
          </cell>
          <cell r="GJ23">
            <v>0</v>
          </cell>
          <cell r="GK23">
            <v>0</v>
          </cell>
          <cell r="GL23">
            <v>0</v>
          </cell>
          <cell r="GM23">
            <v>0</v>
          </cell>
          <cell r="GN23">
            <v>131976</v>
          </cell>
          <cell r="GO23">
            <v>601931.4</v>
          </cell>
          <cell r="GP23" t="str">
            <v>-</v>
          </cell>
          <cell r="GQ23">
            <v>38078</v>
          </cell>
          <cell r="GS23">
            <v>0</v>
          </cell>
          <cell r="GT23">
            <v>0</v>
          </cell>
          <cell r="GU23">
            <v>0</v>
          </cell>
          <cell r="GV23">
            <v>0</v>
          </cell>
          <cell r="GW23">
            <v>0</v>
          </cell>
          <cell r="GX23">
            <v>0</v>
          </cell>
          <cell r="GY23">
            <v>0</v>
          </cell>
          <cell r="GZ23">
            <v>0</v>
          </cell>
          <cell r="HA23">
            <v>0</v>
          </cell>
          <cell r="HB23">
            <v>0</v>
          </cell>
        </row>
        <row r="24">
          <cell r="A24">
            <v>38353</v>
          </cell>
          <cell r="B24">
            <v>2005</v>
          </cell>
          <cell r="C24">
            <v>1</v>
          </cell>
          <cell r="E24">
            <v>247686</v>
          </cell>
          <cell r="F24">
            <v>1</v>
          </cell>
          <cell r="G24">
            <v>0</v>
          </cell>
          <cell r="H24">
            <v>0</v>
          </cell>
          <cell r="I24">
            <v>220</v>
          </cell>
          <cell r="J24">
            <v>4.0373698957551092</v>
          </cell>
          <cell r="K24">
            <v>888.22137706612398</v>
          </cell>
          <cell r="L24">
            <v>220</v>
          </cell>
          <cell r="M24">
            <v>0</v>
          </cell>
          <cell r="N24">
            <v>4.0373698957551092</v>
          </cell>
          <cell r="P24">
            <v>1606018.22</v>
          </cell>
          <cell r="Q24">
            <v>1</v>
          </cell>
          <cell r="R24">
            <v>6</v>
          </cell>
          <cell r="S24">
            <v>0</v>
          </cell>
          <cell r="T24">
            <v>247</v>
          </cell>
          <cell r="U24">
            <v>4.358605595396047</v>
          </cell>
          <cell r="V24">
            <v>153.79651172326052</v>
          </cell>
          <cell r="W24">
            <v>35.285714285714285</v>
          </cell>
          <cell r="X24">
            <v>0</v>
          </cell>
          <cell r="Y24">
            <v>4.358605595396047</v>
          </cell>
          <cell r="AA24">
            <v>2648969.2199999997</v>
          </cell>
          <cell r="AB24">
            <v>2</v>
          </cell>
          <cell r="AC24">
            <v>14</v>
          </cell>
          <cell r="AD24">
            <v>0</v>
          </cell>
          <cell r="AE24">
            <v>944.5</v>
          </cell>
          <cell r="AF24">
            <v>6.0400852826821447</v>
          </cell>
          <cell r="AG24">
            <v>356.55378434333039</v>
          </cell>
          <cell r="AH24">
            <v>59.031250000000007</v>
          </cell>
          <cell r="AI24">
            <v>0</v>
          </cell>
          <cell r="AJ24">
            <v>6.0400852826821447</v>
          </cell>
          <cell r="AL24">
            <v>109782</v>
          </cell>
          <cell r="AM24">
            <v>1</v>
          </cell>
          <cell r="AN24">
            <v>0</v>
          </cell>
          <cell r="AO24">
            <v>0</v>
          </cell>
          <cell r="AP24">
            <v>220</v>
          </cell>
          <cell r="AQ24">
            <v>0</v>
          </cell>
          <cell r="AR24">
            <v>0</v>
          </cell>
          <cell r="AT24">
            <v>623638.4</v>
          </cell>
          <cell r="AU24">
            <v>0</v>
          </cell>
          <cell r="AV24">
            <v>0</v>
          </cell>
          <cell r="AW24">
            <v>0</v>
          </cell>
          <cell r="AX24">
            <v>0</v>
          </cell>
          <cell r="AY24">
            <v>0</v>
          </cell>
          <cell r="AZ24">
            <v>0</v>
          </cell>
          <cell r="BA24">
            <v>0</v>
          </cell>
          <cell r="BB24">
            <v>0</v>
          </cell>
          <cell r="BC24">
            <v>0</v>
          </cell>
          <cell r="BE24">
            <v>818649.85</v>
          </cell>
          <cell r="BF24">
            <v>1</v>
          </cell>
          <cell r="BG24">
            <v>6</v>
          </cell>
          <cell r="BH24">
            <v>0</v>
          </cell>
          <cell r="BI24">
            <v>247</v>
          </cell>
          <cell r="BJ24">
            <v>8.5506642430826822</v>
          </cell>
          <cell r="BK24">
            <v>301.71629543448887</v>
          </cell>
          <cell r="BL24">
            <v>35.285714285714278</v>
          </cell>
          <cell r="BM24">
            <v>0</v>
          </cell>
          <cell r="BN24">
            <v>8.5506642430826822</v>
          </cell>
          <cell r="BP24">
            <v>62077.5</v>
          </cell>
          <cell r="BQ24">
            <v>1</v>
          </cell>
          <cell r="BR24">
            <v>0</v>
          </cell>
          <cell r="BS24">
            <v>0</v>
          </cell>
          <cell r="BT24">
            <v>220</v>
          </cell>
          <cell r="BU24">
            <v>16.108896137892152</v>
          </cell>
          <cell r="BV24">
            <v>3543.9571503362731</v>
          </cell>
          <cell r="BW24">
            <v>219.99999999999997</v>
          </cell>
          <cell r="BX24">
            <v>0</v>
          </cell>
          <cell r="BY24">
            <v>16.108896137892152</v>
          </cell>
          <cell r="CA24">
            <v>199093.05</v>
          </cell>
          <cell r="CB24">
            <v>0</v>
          </cell>
          <cell r="CC24">
            <v>2</v>
          </cell>
          <cell r="CD24">
            <v>0</v>
          </cell>
          <cell r="CE24">
            <v>12</v>
          </cell>
          <cell r="CF24">
            <v>10.045554076347718</v>
          </cell>
          <cell r="CG24">
            <v>60.273324458086307</v>
          </cell>
          <cell r="CH24">
            <v>6</v>
          </cell>
          <cell r="CI24">
            <v>0</v>
          </cell>
          <cell r="CJ24">
            <v>10.045554076347718</v>
          </cell>
          <cell r="CL24">
            <v>0</v>
          </cell>
          <cell r="CM24">
            <v>0</v>
          </cell>
          <cell r="CN24">
            <v>0</v>
          </cell>
          <cell r="CO24">
            <v>0</v>
          </cell>
          <cell r="CP24">
            <v>0</v>
          </cell>
          <cell r="CQ24">
            <v>0</v>
          </cell>
          <cell r="CR24">
            <v>0</v>
          </cell>
          <cell r="CS24">
            <v>0</v>
          </cell>
          <cell r="CT24">
            <v>0</v>
          </cell>
          <cell r="CU24">
            <v>0</v>
          </cell>
          <cell r="CW24">
            <v>22787</v>
          </cell>
          <cell r="CX24">
            <v>0</v>
          </cell>
          <cell r="CY24">
            <v>0</v>
          </cell>
          <cell r="CZ24">
            <v>0</v>
          </cell>
          <cell r="DA24">
            <v>0</v>
          </cell>
          <cell r="DB24">
            <v>0</v>
          </cell>
          <cell r="DC24">
            <v>0</v>
          </cell>
          <cell r="DD24">
            <v>0</v>
          </cell>
          <cell r="DE24">
            <v>0</v>
          </cell>
          <cell r="DF24">
            <v>0</v>
          </cell>
          <cell r="DH24">
            <v>6948</v>
          </cell>
          <cell r="DI24">
            <v>0</v>
          </cell>
          <cell r="DJ24">
            <v>0</v>
          </cell>
          <cell r="DK24">
            <v>0</v>
          </cell>
          <cell r="DL24">
            <v>0</v>
          </cell>
          <cell r="DM24">
            <v>0</v>
          </cell>
          <cell r="DN24">
            <v>0</v>
          </cell>
          <cell r="DO24">
            <v>0</v>
          </cell>
          <cell r="DP24">
            <v>0</v>
          </cell>
          <cell r="DQ24">
            <v>0</v>
          </cell>
          <cell r="DS24">
            <v>11208.5</v>
          </cell>
          <cell r="DT24">
            <v>0</v>
          </cell>
          <cell r="DU24">
            <v>0</v>
          </cell>
          <cell r="DV24">
            <v>0</v>
          </cell>
          <cell r="DW24">
            <v>0</v>
          </cell>
          <cell r="DX24">
            <v>0</v>
          </cell>
          <cell r="DY24">
            <v>0</v>
          </cell>
          <cell r="DZ24">
            <v>0</v>
          </cell>
          <cell r="EA24">
            <v>0</v>
          </cell>
          <cell r="EB24">
            <v>0</v>
          </cell>
          <cell r="ED24">
            <v>5992</v>
          </cell>
          <cell r="EE24">
            <v>0</v>
          </cell>
          <cell r="EF24">
            <v>0</v>
          </cell>
          <cell r="EG24">
            <v>0</v>
          </cell>
          <cell r="EH24">
            <v>0</v>
          </cell>
          <cell r="EI24">
            <v>0</v>
          </cell>
          <cell r="EJ24">
            <v>0</v>
          </cell>
          <cell r="EK24">
            <v>0</v>
          </cell>
          <cell r="EL24">
            <v>0</v>
          </cell>
          <cell r="EM24">
            <v>0</v>
          </cell>
          <cell r="EO24">
            <v>444841</v>
          </cell>
          <cell r="EP24">
            <v>0</v>
          </cell>
          <cell r="EQ24">
            <v>4</v>
          </cell>
          <cell r="ER24">
            <v>0</v>
          </cell>
          <cell r="ES24">
            <v>15</v>
          </cell>
          <cell r="ET24">
            <v>8.9919769086032986</v>
          </cell>
          <cell r="EU24">
            <v>33.719913407262368</v>
          </cell>
          <cell r="EV24">
            <v>3.75</v>
          </cell>
          <cell r="EW24">
            <v>0</v>
          </cell>
          <cell r="EX24">
            <v>8.9919769086032986</v>
          </cell>
          <cell r="EZ24">
            <v>65702.8</v>
          </cell>
          <cell r="FA24">
            <v>0</v>
          </cell>
          <cell r="FB24">
            <v>0</v>
          </cell>
          <cell r="FC24">
            <v>0</v>
          </cell>
          <cell r="FD24">
            <v>0</v>
          </cell>
          <cell r="FE24">
            <v>0</v>
          </cell>
          <cell r="FF24">
            <v>0</v>
          </cell>
          <cell r="FG24">
            <v>0</v>
          </cell>
          <cell r="FH24">
            <v>0</v>
          </cell>
          <cell r="FI24">
            <v>0</v>
          </cell>
          <cell r="FK24">
            <v>982379.82000000007</v>
          </cell>
          <cell r="FL24">
            <v>1</v>
          </cell>
          <cell r="FM24">
            <v>6</v>
          </cell>
          <cell r="FN24">
            <v>0</v>
          </cell>
          <cell r="FO24">
            <v>247</v>
          </cell>
          <cell r="FP24">
            <v>7.1255535359022328</v>
          </cell>
          <cell r="FQ24">
            <v>251.43024619540739</v>
          </cell>
          <cell r="FR24">
            <v>35.285714285714292</v>
          </cell>
          <cell r="FS24">
            <v>0</v>
          </cell>
          <cell r="FT24">
            <v>7.1255535359022328</v>
          </cell>
          <cell r="FV24">
            <v>1650</v>
          </cell>
          <cell r="FW24">
            <v>0</v>
          </cell>
          <cell r="FX24">
            <v>0</v>
          </cell>
          <cell r="FY24">
            <v>0</v>
          </cell>
          <cell r="FZ24">
            <v>0</v>
          </cell>
          <cell r="GA24">
            <v>0</v>
          </cell>
          <cell r="GB24">
            <v>0</v>
          </cell>
          <cell r="GC24" t="str">
            <v>-</v>
          </cell>
          <cell r="GD24">
            <v>38047</v>
          </cell>
          <cell r="GF24">
            <v>38353</v>
          </cell>
          <cell r="GG24">
            <v>38353</v>
          </cell>
          <cell r="GI24">
            <v>137904</v>
          </cell>
          <cell r="GJ24">
            <v>0</v>
          </cell>
          <cell r="GK24">
            <v>0</v>
          </cell>
          <cell r="GL24">
            <v>0</v>
          </cell>
          <cell r="GM24">
            <v>0</v>
          </cell>
          <cell r="GN24">
            <v>137904</v>
          </cell>
          <cell r="GO24">
            <v>739835.4</v>
          </cell>
          <cell r="GP24" t="str">
            <v>-</v>
          </cell>
          <cell r="GQ24">
            <v>38078</v>
          </cell>
          <cell r="GS24">
            <v>0</v>
          </cell>
          <cell r="GT24">
            <v>0</v>
          </cell>
          <cell r="GU24">
            <v>0</v>
          </cell>
          <cell r="GV24">
            <v>0</v>
          </cell>
          <cell r="GW24">
            <v>0</v>
          </cell>
          <cell r="GX24">
            <v>0</v>
          </cell>
          <cell r="GY24">
            <v>0</v>
          </cell>
          <cell r="GZ24">
            <v>0</v>
          </cell>
          <cell r="HA24">
            <v>0</v>
          </cell>
          <cell r="HB24">
            <v>0</v>
          </cell>
        </row>
        <row r="25">
          <cell r="A25">
            <v>38384</v>
          </cell>
          <cell r="B25">
            <v>2005</v>
          </cell>
          <cell r="C25">
            <v>2</v>
          </cell>
          <cell r="E25">
            <v>224144.5</v>
          </cell>
          <cell r="F25">
            <v>0</v>
          </cell>
          <cell r="G25">
            <v>0</v>
          </cell>
          <cell r="H25">
            <v>0</v>
          </cell>
          <cell r="I25">
            <v>0</v>
          </cell>
          <cell r="J25">
            <v>0</v>
          </cell>
          <cell r="K25">
            <v>0</v>
          </cell>
          <cell r="L25">
            <v>0</v>
          </cell>
          <cell r="M25">
            <v>0</v>
          </cell>
          <cell r="N25">
            <v>0</v>
          </cell>
          <cell r="P25">
            <v>1830162.72</v>
          </cell>
          <cell r="Q25">
            <v>1</v>
          </cell>
          <cell r="R25">
            <v>6</v>
          </cell>
          <cell r="S25">
            <v>0</v>
          </cell>
          <cell r="T25">
            <v>247</v>
          </cell>
          <cell r="U25">
            <v>3.8247965186396105</v>
          </cell>
          <cell r="V25">
            <v>134.96067715771198</v>
          </cell>
          <cell r="W25">
            <v>35.285714285714292</v>
          </cell>
          <cell r="X25">
            <v>0</v>
          </cell>
          <cell r="Y25">
            <v>3.8247965186396105</v>
          </cell>
          <cell r="AA25">
            <v>2654504.7199999997</v>
          </cell>
          <cell r="AB25">
            <v>1</v>
          </cell>
          <cell r="AC25">
            <v>13</v>
          </cell>
          <cell r="AD25">
            <v>0</v>
          </cell>
          <cell r="AE25">
            <v>533</v>
          </cell>
          <cell r="AF25">
            <v>5.2740535341749188</v>
          </cell>
          <cell r="AG25">
            <v>200.79075240823082</v>
          </cell>
          <cell r="AH25">
            <v>38.071428571428569</v>
          </cell>
          <cell r="AI25">
            <v>0</v>
          </cell>
          <cell r="AJ25">
            <v>5.2740535341749188</v>
          </cell>
          <cell r="AL25">
            <v>155896.5</v>
          </cell>
          <cell r="AM25">
            <v>0</v>
          </cell>
          <cell r="AN25">
            <v>0</v>
          </cell>
          <cell r="AO25">
            <v>0</v>
          </cell>
          <cell r="AP25">
            <v>0</v>
          </cell>
          <cell r="AQ25">
            <v>0</v>
          </cell>
          <cell r="AR25">
            <v>0</v>
          </cell>
          <cell r="AT25">
            <v>691886.4</v>
          </cell>
          <cell r="AU25">
            <v>0</v>
          </cell>
          <cell r="AV25">
            <v>0</v>
          </cell>
          <cell r="AW25">
            <v>0</v>
          </cell>
          <cell r="AX25">
            <v>0</v>
          </cell>
          <cell r="AY25">
            <v>0</v>
          </cell>
          <cell r="AZ25">
            <v>0</v>
          </cell>
          <cell r="BA25">
            <v>0</v>
          </cell>
          <cell r="BB25">
            <v>0</v>
          </cell>
          <cell r="BC25">
            <v>0</v>
          </cell>
          <cell r="BE25">
            <v>948563.6</v>
          </cell>
          <cell r="BF25">
            <v>1</v>
          </cell>
          <cell r="BG25">
            <v>6</v>
          </cell>
          <cell r="BH25">
            <v>0</v>
          </cell>
          <cell r="BI25">
            <v>247</v>
          </cell>
          <cell r="BJ25">
            <v>7.3795789760433568</v>
          </cell>
          <cell r="BK25">
            <v>260.39371529752987</v>
          </cell>
          <cell r="BL25">
            <v>35.285714285714285</v>
          </cell>
          <cell r="BM25">
            <v>0</v>
          </cell>
          <cell r="BN25">
            <v>7.3795789760433568</v>
          </cell>
          <cell r="BP25">
            <v>72476</v>
          </cell>
          <cell r="BQ25">
            <v>1</v>
          </cell>
          <cell r="BR25">
            <v>0</v>
          </cell>
          <cell r="BS25">
            <v>0</v>
          </cell>
          <cell r="BT25">
            <v>220</v>
          </cell>
          <cell r="BU25">
            <v>13.797670953143109</v>
          </cell>
          <cell r="BV25">
            <v>3035.4876096914841</v>
          </cell>
          <cell r="BW25">
            <v>220</v>
          </cell>
          <cell r="BX25">
            <v>0</v>
          </cell>
          <cell r="BY25">
            <v>13.797670953143109</v>
          </cell>
          <cell r="CA25">
            <v>224990.05</v>
          </cell>
          <cell r="CB25">
            <v>0</v>
          </cell>
          <cell r="CC25">
            <v>2</v>
          </cell>
          <cell r="CD25">
            <v>0</v>
          </cell>
          <cell r="CE25">
            <v>12</v>
          </cell>
          <cell r="CF25">
            <v>8.8892819926925668</v>
          </cell>
          <cell r="CG25">
            <v>53.335691956155394</v>
          </cell>
          <cell r="CH25">
            <v>5.9999999999999991</v>
          </cell>
          <cell r="CI25">
            <v>0</v>
          </cell>
          <cell r="CJ25">
            <v>8.8892819926925668</v>
          </cell>
          <cell r="CL25">
            <v>0</v>
          </cell>
          <cell r="CM25">
            <v>0</v>
          </cell>
          <cell r="CN25">
            <v>0</v>
          </cell>
          <cell r="CO25">
            <v>0</v>
          </cell>
          <cell r="CP25">
            <v>0</v>
          </cell>
          <cell r="CQ25">
            <v>0</v>
          </cell>
          <cell r="CR25">
            <v>0</v>
          </cell>
          <cell r="CS25">
            <v>0</v>
          </cell>
          <cell r="CT25">
            <v>0</v>
          </cell>
          <cell r="CU25">
            <v>0</v>
          </cell>
          <cell r="CW25">
            <v>25900</v>
          </cell>
          <cell r="CX25">
            <v>0</v>
          </cell>
          <cell r="CY25">
            <v>0</v>
          </cell>
          <cell r="CZ25">
            <v>0</v>
          </cell>
          <cell r="DA25">
            <v>0</v>
          </cell>
          <cell r="DB25">
            <v>0</v>
          </cell>
          <cell r="DC25">
            <v>0</v>
          </cell>
          <cell r="DD25">
            <v>0</v>
          </cell>
          <cell r="DE25">
            <v>0</v>
          </cell>
          <cell r="DF25">
            <v>0</v>
          </cell>
          <cell r="DH25">
            <v>8548</v>
          </cell>
          <cell r="DI25">
            <v>0</v>
          </cell>
          <cell r="DJ25">
            <v>0</v>
          </cell>
          <cell r="DK25">
            <v>0</v>
          </cell>
          <cell r="DL25">
            <v>0</v>
          </cell>
          <cell r="DM25">
            <v>0</v>
          </cell>
          <cell r="DN25">
            <v>0</v>
          </cell>
          <cell r="DO25">
            <v>0</v>
          </cell>
          <cell r="DP25">
            <v>0</v>
          </cell>
          <cell r="DQ25">
            <v>0</v>
          </cell>
          <cell r="DS25">
            <v>13394.5</v>
          </cell>
          <cell r="DT25">
            <v>0</v>
          </cell>
          <cell r="DU25">
            <v>0</v>
          </cell>
          <cell r="DV25">
            <v>0</v>
          </cell>
          <cell r="DW25">
            <v>0</v>
          </cell>
          <cell r="DX25">
            <v>0</v>
          </cell>
          <cell r="DY25">
            <v>0</v>
          </cell>
          <cell r="DZ25">
            <v>0</v>
          </cell>
          <cell r="EA25">
            <v>0</v>
          </cell>
          <cell r="EB25">
            <v>0</v>
          </cell>
          <cell r="ED25">
            <v>7427</v>
          </cell>
          <cell r="EE25">
            <v>0</v>
          </cell>
          <cell r="EF25">
            <v>0</v>
          </cell>
          <cell r="EG25">
            <v>0</v>
          </cell>
          <cell r="EH25">
            <v>0</v>
          </cell>
          <cell r="EI25">
            <v>0</v>
          </cell>
          <cell r="EJ25">
            <v>0</v>
          </cell>
          <cell r="EK25">
            <v>0</v>
          </cell>
          <cell r="EL25">
            <v>0</v>
          </cell>
          <cell r="EM25">
            <v>0</v>
          </cell>
          <cell r="EO25">
            <v>519969</v>
          </cell>
          <cell r="EP25">
            <v>0</v>
          </cell>
          <cell r="EQ25">
            <v>4</v>
          </cell>
          <cell r="ER25">
            <v>0</v>
          </cell>
          <cell r="ES25">
            <v>15</v>
          </cell>
          <cell r="ET25">
            <v>7.6927662995293957</v>
          </cell>
          <cell r="EU25">
            <v>28.847873623235234</v>
          </cell>
          <cell r="EV25">
            <v>3.75</v>
          </cell>
          <cell r="EW25">
            <v>0</v>
          </cell>
          <cell r="EX25">
            <v>7.6927662995293957</v>
          </cell>
          <cell r="EZ25">
            <v>75859.05</v>
          </cell>
          <cell r="FA25">
            <v>0</v>
          </cell>
          <cell r="FB25">
            <v>0</v>
          </cell>
          <cell r="FC25">
            <v>0</v>
          </cell>
          <cell r="FD25">
            <v>0</v>
          </cell>
          <cell r="FE25">
            <v>0</v>
          </cell>
          <cell r="FF25">
            <v>0</v>
          </cell>
          <cell r="FG25">
            <v>0</v>
          </cell>
          <cell r="FH25">
            <v>0</v>
          </cell>
          <cell r="FI25">
            <v>0</v>
          </cell>
          <cell r="FK25">
            <v>1138276.32</v>
          </cell>
          <cell r="FL25">
            <v>1</v>
          </cell>
          <cell r="FM25">
            <v>6</v>
          </cell>
          <cell r="FN25">
            <v>0</v>
          </cell>
          <cell r="FO25">
            <v>247</v>
          </cell>
          <cell r="FP25">
            <v>6.1496491467027967</v>
          </cell>
          <cell r="FQ25">
            <v>216.99476274794156</v>
          </cell>
          <cell r="FR25">
            <v>35.285714285714292</v>
          </cell>
          <cell r="FS25">
            <v>0</v>
          </cell>
          <cell r="FT25">
            <v>6.1496491467027967</v>
          </cell>
          <cell r="FV25">
            <v>1600</v>
          </cell>
          <cell r="FW25">
            <v>0</v>
          </cell>
          <cell r="FX25">
            <v>0</v>
          </cell>
          <cell r="FY25">
            <v>0</v>
          </cell>
          <cell r="FZ25">
            <v>0</v>
          </cell>
          <cell r="GA25">
            <v>0</v>
          </cell>
          <cell r="GB25">
            <v>0</v>
          </cell>
          <cell r="GC25" t="str">
            <v>-</v>
          </cell>
          <cell r="GD25">
            <v>38047</v>
          </cell>
          <cell r="GF25">
            <v>38353</v>
          </cell>
          <cell r="GG25">
            <v>38353</v>
          </cell>
          <cell r="GI25">
            <v>68248</v>
          </cell>
          <cell r="GJ25">
            <v>0</v>
          </cell>
          <cell r="GK25">
            <v>0</v>
          </cell>
          <cell r="GL25">
            <v>0</v>
          </cell>
          <cell r="GM25">
            <v>0</v>
          </cell>
          <cell r="GN25">
            <v>68248</v>
          </cell>
          <cell r="GO25">
            <v>808083.4</v>
          </cell>
          <cell r="GP25" t="str">
            <v>-</v>
          </cell>
          <cell r="GQ25">
            <v>38078</v>
          </cell>
          <cell r="GS25">
            <v>0</v>
          </cell>
          <cell r="GT25">
            <v>0</v>
          </cell>
          <cell r="GU25">
            <v>0</v>
          </cell>
          <cell r="GV25">
            <v>0</v>
          </cell>
          <cell r="GW25">
            <v>0</v>
          </cell>
          <cell r="GX25">
            <v>0</v>
          </cell>
          <cell r="GY25">
            <v>0</v>
          </cell>
          <cell r="GZ25">
            <v>0</v>
          </cell>
          <cell r="HA25">
            <v>0</v>
          </cell>
          <cell r="HB25">
            <v>0</v>
          </cell>
        </row>
        <row r="26">
          <cell r="A26">
            <v>38412</v>
          </cell>
          <cell r="B26">
            <v>2005</v>
          </cell>
          <cell r="C26">
            <v>3</v>
          </cell>
          <cell r="E26">
            <v>220824.7</v>
          </cell>
          <cell r="F26">
            <v>0</v>
          </cell>
          <cell r="G26">
            <v>1</v>
          </cell>
          <cell r="H26">
            <v>0</v>
          </cell>
          <cell r="I26">
            <v>4</v>
          </cell>
          <cell r="J26">
            <v>4.5284789246855084</v>
          </cell>
          <cell r="K26">
            <v>18.113915698742034</v>
          </cell>
          <cell r="L26">
            <v>4</v>
          </cell>
          <cell r="M26">
            <v>0</v>
          </cell>
          <cell r="N26">
            <v>4.5284789246855084</v>
          </cell>
          <cell r="P26">
            <v>2050987.42</v>
          </cell>
          <cell r="Q26">
            <v>1</v>
          </cell>
          <cell r="R26">
            <v>7</v>
          </cell>
          <cell r="S26">
            <v>0</v>
          </cell>
          <cell r="T26">
            <v>251</v>
          </cell>
          <cell r="U26">
            <v>3.900560248194989</v>
          </cell>
          <cell r="V26">
            <v>122.38007778711778</v>
          </cell>
          <cell r="W26">
            <v>31.375</v>
          </cell>
          <cell r="X26">
            <v>0</v>
          </cell>
          <cell r="Y26">
            <v>3.900560248194989</v>
          </cell>
          <cell r="AA26">
            <v>2649642.42</v>
          </cell>
          <cell r="AB26">
            <v>1</v>
          </cell>
          <cell r="AC26">
            <v>12</v>
          </cell>
          <cell r="AD26">
            <v>0</v>
          </cell>
          <cell r="AE26">
            <v>521</v>
          </cell>
          <cell r="AF26">
            <v>4.9063224161394583</v>
          </cell>
          <cell r="AG26">
            <v>196.63030606220443</v>
          </cell>
          <cell r="AH26">
            <v>40.076923076923073</v>
          </cell>
          <cell r="AI26">
            <v>0</v>
          </cell>
          <cell r="AJ26">
            <v>4.9063224161394583</v>
          </cell>
          <cell r="AL26">
            <v>137288.70000000001</v>
          </cell>
          <cell r="AM26">
            <v>0</v>
          </cell>
          <cell r="AN26">
            <v>1</v>
          </cell>
          <cell r="AO26">
            <v>0</v>
          </cell>
          <cell r="AP26">
            <v>4</v>
          </cell>
          <cell r="AQ26">
            <v>0</v>
          </cell>
          <cell r="AR26">
            <v>0</v>
          </cell>
          <cell r="AT26">
            <v>775422.4</v>
          </cell>
          <cell r="AU26">
            <v>0</v>
          </cell>
          <cell r="AV26">
            <v>0</v>
          </cell>
          <cell r="AW26">
            <v>0</v>
          </cell>
          <cell r="AX26">
            <v>0</v>
          </cell>
          <cell r="AY26">
            <v>0</v>
          </cell>
          <cell r="AZ26">
            <v>0</v>
          </cell>
          <cell r="BA26">
            <v>0</v>
          </cell>
          <cell r="BB26">
            <v>0</v>
          </cell>
          <cell r="BC26">
            <v>0</v>
          </cell>
          <cell r="BE26">
            <v>1062970.8500000001</v>
          </cell>
          <cell r="BF26">
            <v>1</v>
          </cell>
          <cell r="BG26">
            <v>7</v>
          </cell>
          <cell r="BH26">
            <v>0</v>
          </cell>
          <cell r="BI26">
            <v>251</v>
          </cell>
          <cell r="BJ26">
            <v>7.526076561742026</v>
          </cell>
          <cell r="BK26">
            <v>236.13065212465608</v>
          </cell>
          <cell r="BL26">
            <v>31.375000000000004</v>
          </cell>
          <cell r="BM26">
            <v>0</v>
          </cell>
          <cell r="BN26">
            <v>7.526076561742026</v>
          </cell>
          <cell r="BP26">
            <v>82983</v>
          </cell>
          <cell r="BQ26">
            <v>1</v>
          </cell>
          <cell r="BR26">
            <v>0</v>
          </cell>
          <cell r="BS26">
            <v>0</v>
          </cell>
          <cell r="BT26">
            <v>220</v>
          </cell>
          <cell r="BU26">
            <v>12.050660978754685</v>
          </cell>
          <cell r="BV26">
            <v>2651.1454153260306</v>
          </cell>
          <cell r="BW26">
            <v>220</v>
          </cell>
          <cell r="BX26">
            <v>0</v>
          </cell>
          <cell r="BY26">
            <v>12.050660978754685</v>
          </cell>
          <cell r="CA26">
            <v>251245.05</v>
          </cell>
          <cell r="CB26">
            <v>0</v>
          </cell>
          <cell r="CC26">
            <v>3</v>
          </cell>
          <cell r="CD26">
            <v>0</v>
          </cell>
          <cell r="CE26">
            <v>16</v>
          </cell>
          <cell r="CF26">
            <v>11.940533753799331</v>
          </cell>
          <cell r="CG26">
            <v>63.682846686929757</v>
          </cell>
          <cell r="CH26">
            <v>5.333333333333333</v>
          </cell>
          <cell r="CI26">
            <v>0</v>
          </cell>
          <cell r="CJ26">
            <v>11.940533753799331</v>
          </cell>
          <cell r="CL26">
            <v>0</v>
          </cell>
          <cell r="CM26">
            <v>0</v>
          </cell>
          <cell r="CN26">
            <v>0</v>
          </cell>
          <cell r="CO26">
            <v>0</v>
          </cell>
          <cell r="CP26">
            <v>0</v>
          </cell>
          <cell r="CQ26">
            <v>0</v>
          </cell>
          <cell r="CR26">
            <v>0</v>
          </cell>
          <cell r="CS26">
            <v>0</v>
          </cell>
          <cell r="CT26">
            <v>0</v>
          </cell>
          <cell r="CU26">
            <v>0</v>
          </cell>
          <cell r="CW26">
            <v>28688</v>
          </cell>
          <cell r="CX26">
            <v>0</v>
          </cell>
          <cell r="CY26">
            <v>0</v>
          </cell>
          <cell r="CZ26">
            <v>0</v>
          </cell>
          <cell r="DA26">
            <v>0</v>
          </cell>
          <cell r="DB26">
            <v>0</v>
          </cell>
          <cell r="DC26">
            <v>0</v>
          </cell>
          <cell r="DD26">
            <v>0</v>
          </cell>
          <cell r="DE26">
            <v>0</v>
          </cell>
          <cell r="DF26">
            <v>0</v>
          </cell>
          <cell r="DH26">
            <v>10948</v>
          </cell>
          <cell r="DI26">
            <v>0</v>
          </cell>
          <cell r="DJ26">
            <v>0</v>
          </cell>
          <cell r="DK26">
            <v>0</v>
          </cell>
          <cell r="DL26">
            <v>0</v>
          </cell>
          <cell r="DM26">
            <v>0</v>
          </cell>
          <cell r="DN26">
            <v>0</v>
          </cell>
          <cell r="DO26">
            <v>0</v>
          </cell>
          <cell r="DP26">
            <v>0</v>
          </cell>
          <cell r="DQ26">
            <v>0</v>
          </cell>
          <cell r="DS26">
            <v>15312</v>
          </cell>
          <cell r="DT26">
            <v>0</v>
          </cell>
          <cell r="DU26">
            <v>0</v>
          </cell>
          <cell r="DV26">
            <v>0</v>
          </cell>
          <cell r="DW26">
            <v>0</v>
          </cell>
          <cell r="DX26">
            <v>0</v>
          </cell>
          <cell r="DY26">
            <v>0</v>
          </cell>
          <cell r="DZ26">
            <v>0</v>
          </cell>
          <cell r="EA26">
            <v>0</v>
          </cell>
          <cell r="EB26">
            <v>0</v>
          </cell>
          <cell r="ED26">
            <v>8529</v>
          </cell>
          <cell r="EE26">
            <v>0</v>
          </cell>
          <cell r="EF26">
            <v>0</v>
          </cell>
          <cell r="EG26">
            <v>0</v>
          </cell>
          <cell r="EH26">
            <v>0</v>
          </cell>
          <cell r="EI26">
            <v>0</v>
          </cell>
          <cell r="EJ26">
            <v>0</v>
          </cell>
          <cell r="EK26">
            <v>0</v>
          </cell>
          <cell r="EL26">
            <v>0</v>
          </cell>
          <cell r="EM26">
            <v>0</v>
          </cell>
          <cell r="EO26">
            <v>577513</v>
          </cell>
          <cell r="EP26">
            <v>0</v>
          </cell>
          <cell r="EQ26">
            <v>4</v>
          </cell>
          <cell r="ER26">
            <v>0</v>
          </cell>
          <cell r="ES26">
            <v>15</v>
          </cell>
          <cell r="ET26">
            <v>6.9262510107997564</v>
          </cell>
          <cell r="EU26">
            <v>25.973441290499085</v>
          </cell>
          <cell r="EV26">
            <v>3.75</v>
          </cell>
          <cell r="EW26">
            <v>0</v>
          </cell>
          <cell r="EX26">
            <v>6.9262510107997564</v>
          </cell>
          <cell r="EZ26">
            <v>87752.8</v>
          </cell>
          <cell r="FA26">
            <v>0</v>
          </cell>
          <cell r="FB26">
            <v>0</v>
          </cell>
          <cell r="FC26">
            <v>0</v>
          </cell>
          <cell r="FD26">
            <v>0</v>
          </cell>
          <cell r="FE26">
            <v>0</v>
          </cell>
          <cell r="FF26">
            <v>0</v>
          </cell>
          <cell r="FG26">
            <v>0</v>
          </cell>
          <cell r="FH26">
            <v>0</v>
          </cell>
          <cell r="FI26">
            <v>0</v>
          </cell>
          <cell r="FK26">
            <v>1275565.02</v>
          </cell>
          <cell r="FL26">
            <v>1</v>
          </cell>
          <cell r="FM26">
            <v>7</v>
          </cell>
          <cell r="FN26">
            <v>0</v>
          </cell>
          <cell r="FO26">
            <v>251</v>
          </cell>
          <cell r="FP26">
            <v>6.2717304681183554</v>
          </cell>
          <cell r="FQ26">
            <v>196.7755434372134</v>
          </cell>
          <cell r="FR26">
            <v>31.375</v>
          </cell>
          <cell r="FS26">
            <v>0</v>
          </cell>
          <cell r="FT26">
            <v>6.2717304681183554</v>
          </cell>
          <cell r="FV26">
            <v>2400</v>
          </cell>
          <cell r="FW26">
            <v>0</v>
          </cell>
          <cell r="FX26">
            <v>0</v>
          </cell>
          <cell r="FY26">
            <v>0</v>
          </cell>
          <cell r="FZ26">
            <v>0</v>
          </cell>
          <cell r="GA26">
            <v>0</v>
          </cell>
          <cell r="GB26">
            <v>0</v>
          </cell>
          <cell r="GC26" t="str">
            <v>-</v>
          </cell>
          <cell r="GD26">
            <v>38047</v>
          </cell>
          <cell r="GF26">
            <v>38353</v>
          </cell>
          <cell r="GG26">
            <v>38412</v>
          </cell>
          <cell r="GI26">
            <v>83536</v>
          </cell>
          <cell r="GJ26">
            <v>0</v>
          </cell>
          <cell r="GK26">
            <v>0</v>
          </cell>
          <cell r="GL26">
            <v>0</v>
          </cell>
          <cell r="GM26">
            <v>0</v>
          </cell>
          <cell r="GN26">
            <v>83536</v>
          </cell>
          <cell r="GO26">
            <v>891619.4</v>
          </cell>
          <cell r="GP26" t="str">
            <v>-</v>
          </cell>
          <cell r="GQ26">
            <v>38078</v>
          </cell>
          <cell r="GS26">
            <v>0</v>
          </cell>
          <cell r="GT26">
            <v>0</v>
          </cell>
          <cell r="GU26">
            <v>0</v>
          </cell>
          <cell r="GV26">
            <v>0</v>
          </cell>
          <cell r="GW26">
            <v>0</v>
          </cell>
          <cell r="GX26">
            <v>0</v>
          </cell>
          <cell r="GY26">
            <v>0</v>
          </cell>
          <cell r="GZ26">
            <v>0</v>
          </cell>
          <cell r="HA26">
            <v>0</v>
          </cell>
          <cell r="HB26">
            <v>0</v>
          </cell>
        </row>
        <row r="27">
          <cell r="A27">
            <v>38443</v>
          </cell>
          <cell r="B27">
            <v>2005</v>
          </cell>
          <cell r="C27">
            <v>4</v>
          </cell>
          <cell r="E27">
            <v>221200.66</v>
          </cell>
          <cell r="F27">
            <v>0</v>
          </cell>
          <cell r="G27">
            <v>0</v>
          </cell>
          <cell r="H27">
            <v>0</v>
          </cell>
          <cell r="I27">
            <v>0</v>
          </cell>
          <cell r="J27">
            <v>0</v>
          </cell>
          <cell r="K27">
            <v>0</v>
          </cell>
          <cell r="L27">
            <v>0</v>
          </cell>
          <cell r="M27">
            <v>0</v>
          </cell>
          <cell r="N27">
            <v>0</v>
          </cell>
          <cell r="P27">
            <v>2272188.08</v>
          </cell>
          <cell r="Q27">
            <v>1</v>
          </cell>
          <cell r="R27">
            <v>7</v>
          </cell>
          <cell r="S27">
            <v>0</v>
          </cell>
          <cell r="T27">
            <v>251</v>
          </cell>
          <cell r="U27">
            <v>3.5208352998665493</v>
          </cell>
          <cell r="V27">
            <v>110.466207533313</v>
          </cell>
          <cell r="W27">
            <v>31.375000000000004</v>
          </cell>
          <cell r="X27">
            <v>0</v>
          </cell>
          <cell r="Y27">
            <v>3.5208352998665493</v>
          </cell>
          <cell r="AA27">
            <v>2670148.08</v>
          </cell>
          <cell r="AB27">
            <v>1</v>
          </cell>
          <cell r="AC27">
            <v>8</v>
          </cell>
          <cell r="AD27">
            <v>0</v>
          </cell>
          <cell r="AE27">
            <v>311</v>
          </cell>
          <cell r="AF27">
            <v>3.3705995811288485</v>
          </cell>
          <cell r="AG27">
            <v>116.47294108123022</v>
          </cell>
          <cell r="AH27">
            <v>34.555555555555557</v>
          </cell>
          <cell r="AI27">
            <v>0</v>
          </cell>
          <cell r="AJ27">
            <v>3.3705995811288485</v>
          </cell>
          <cell r="AL27">
            <v>147600.66</v>
          </cell>
          <cell r="AM27">
            <v>0</v>
          </cell>
          <cell r="AN27">
            <v>0</v>
          </cell>
          <cell r="AO27">
            <v>0</v>
          </cell>
          <cell r="AP27">
            <v>0</v>
          </cell>
          <cell r="AQ27">
            <v>0</v>
          </cell>
          <cell r="AR27">
            <v>0</v>
          </cell>
          <cell r="AT27">
            <v>849022.4</v>
          </cell>
          <cell r="AU27">
            <v>0</v>
          </cell>
          <cell r="AV27">
            <v>0</v>
          </cell>
          <cell r="AW27">
            <v>0</v>
          </cell>
          <cell r="AX27">
            <v>0</v>
          </cell>
          <cell r="AY27">
            <v>0</v>
          </cell>
          <cell r="AZ27">
            <v>0</v>
          </cell>
          <cell r="BA27">
            <v>0</v>
          </cell>
          <cell r="BB27">
            <v>0</v>
          </cell>
          <cell r="BC27">
            <v>0</v>
          </cell>
          <cell r="BE27">
            <v>1185971.4000000001</v>
          </cell>
          <cell r="BF27">
            <v>1</v>
          </cell>
          <cell r="BG27">
            <v>7</v>
          </cell>
          <cell r="BH27">
            <v>0</v>
          </cell>
          <cell r="BI27">
            <v>251</v>
          </cell>
          <cell r="BJ27">
            <v>6.7455252293605046</v>
          </cell>
          <cell r="BK27">
            <v>211.64085407118586</v>
          </cell>
          <cell r="BL27">
            <v>31.375000000000004</v>
          </cell>
          <cell r="BM27">
            <v>0</v>
          </cell>
          <cell r="BN27">
            <v>6.7455252293605046</v>
          </cell>
          <cell r="BP27">
            <v>92668.5</v>
          </cell>
          <cell r="BQ27">
            <v>1</v>
          </cell>
          <cell r="BR27">
            <v>0</v>
          </cell>
          <cell r="BS27">
            <v>0</v>
          </cell>
          <cell r="BT27">
            <v>220</v>
          </cell>
          <cell r="BU27">
            <v>10.791153412432488</v>
          </cell>
          <cell r="BV27">
            <v>2374.0537507351473</v>
          </cell>
          <cell r="BW27">
            <v>220</v>
          </cell>
          <cell r="BX27">
            <v>0</v>
          </cell>
          <cell r="BY27">
            <v>10.791153412432488</v>
          </cell>
          <cell r="CA27">
            <v>281116.09999999998</v>
          </cell>
          <cell r="CB27">
            <v>0</v>
          </cell>
          <cell r="CC27">
            <v>3</v>
          </cell>
          <cell r="CD27">
            <v>0</v>
          </cell>
          <cell r="CE27">
            <v>16</v>
          </cell>
          <cell r="CF27">
            <v>10.671747367013133</v>
          </cell>
          <cell r="CG27">
            <v>56.915985957403365</v>
          </cell>
          <cell r="CH27">
            <v>5.3333333333333321</v>
          </cell>
          <cell r="CI27">
            <v>0</v>
          </cell>
          <cell r="CJ27">
            <v>10.671747367013133</v>
          </cell>
          <cell r="CL27">
            <v>0</v>
          </cell>
          <cell r="CM27">
            <v>0</v>
          </cell>
          <cell r="CN27">
            <v>0</v>
          </cell>
          <cell r="CO27">
            <v>0</v>
          </cell>
          <cell r="CP27">
            <v>0</v>
          </cell>
          <cell r="CQ27">
            <v>0</v>
          </cell>
          <cell r="CR27">
            <v>0</v>
          </cell>
          <cell r="CS27">
            <v>0</v>
          </cell>
          <cell r="CT27">
            <v>0</v>
          </cell>
          <cell r="CU27">
            <v>0</v>
          </cell>
          <cell r="CW27">
            <v>31769</v>
          </cell>
          <cell r="CX27">
            <v>0</v>
          </cell>
          <cell r="CY27">
            <v>0</v>
          </cell>
          <cell r="CZ27">
            <v>0</v>
          </cell>
          <cell r="DA27">
            <v>0</v>
          </cell>
          <cell r="DB27">
            <v>0</v>
          </cell>
          <cell r="DC27">
            <v>0</v>
          </cell>
          <cell r="DD27">
            <v>0</v>
          </cell>
          <cell r="DE27">
            <v>0</v>
          </cell>
          <cell r="DF27">
            <v>0</v>
          </cell>
          <cell r="DH27">
            <v>14148</v>
          </cell>
          <cell r="DI27">
            <v>0</v>
          </cell>
          <cell r="DJ27">
            <v>0</v>
          </cell>
          <cell r="DK27">
            <v>0</v>
          </cell>
          <cell r="DL27">
            <v>0</v>
          </cell>
          <cell r="DM27">
            <v>0</v>
          </cell>
          <cell r="DN27">
            <v>0</v>
          </cell>
          <cell r="DO27">
            <v>0</v>
          </cell>
          <cell r="DP27">
            <v>0</v>
          </cell>
          <cell r="DQ27">
            <v>0</v>
          </cell>
          <cell r="DS27">
            <v>16977.5</v>
          </cell>
          <cell r="DT27">
            <v>0</v>
          </cell>
          <cell r="DU27">
            <v>0</v>
          </cell>
          <cell r="DV27">
            <v>0</v>
          </cell>
          <cell r="DW27">
            <v>0</v>
          </cell>
          <cell r="DX27">
            <v>0</v>
          </cell>
          <cell r="DY27">
            <v>0</v>
          </cell>
          <cell r="DZ27">
            <v>0</v>
          </cell>
          <cell r="EA27">
            <v>0</v>
          </cell>
          <cell r="EB27">
            <v>0</v>
          </cell>
          <cell r="ED27">
            <v>9317</v>
          </cell>
          <cell r="EE27">
            <v>0</v>
          </cell>
          <cell r="EF27">
            <v>0</v>
          </cell>
          <cell r="EG27">
            <v>0</v>
          </cell>
          <cell r="EH27">
            <v>0</v>
          </cell>
          <cell r="EI27">
            <v>0</v>
          </cell>
          <cell r="EJ27">
            <v>0</v>
          </cell>
          <cell r="EK27">
            <v>0</v>
          </cell>
          <cell r="EL27">
            <v>0</v>
          </cell>
          <cell r="EM27">
            <v>0</v>
          </cell>
          <cell r="EO27">
            <v>643331</v>
          </cell>
          <cell r="EP27">
            <v>0</v>
          </cell>
          <cell r="EQ27">
            <v>4</v>
          </cell>
          <cell r="ER27">
            <v>0</v>
          </cell>
          <cell r="ES27">
            <v>15</v>
          </cell>
          <cell r="ET27">
            <v>6.2176391313336374</v>
          </cell>
          <cell r="EU27">
            <v>23.316146742501136</v>
          </cell>
          <cell r="EV27">
            <v>3.7499999999999991</v>
          </cell>
          <cell r="EW27">
            <v>0</v>
          </cell>
          <cell r="EX27">
            <v>6.2176391313336374</v>
          </cell>
          <cell r="EZ27">
            <v>96644.3</v>
          </cell>
          <cell r="FA27">
            <v>0</v>
          </cell>
          <cell r="FB27">
            <v>0</v>
          </cell>
          <cell r="FC27">
            <v>0</v>
          </cell>
          <cell r="FD27">
            <v>0</v>
          </cell>
          <cell r="FE27">
            <v>0</v>
          </cell>
          <cell r="FF27">
            <v>0</v>
          </cell>
          <cell r="FG27">
            <v>0</v>
          </cell>
          <cell r="FH27">
            <v>0</v>
          </cell>
          <cell r="FI27">
            <v>0</v>
          </cell>
          <cell r="FK27">
            <v>1423165.68</v>
          </cell>
          <cell r="FL27">
            <v>1</v>
          </cell>
          <cell r="FM27">
            <v>7</v>
          </cell>
          <cell r="FN27">
            <v>0</v>
          </cell>
          <cell r="FO27">
            <v>251</v>
          </cell>
          <cell r="FP27">
            <v>5.621271024467088</v>
          </cell>
          <cell r="FQ27">
            <v>176.36737839265487</v>
          </cell>
          <cell r="FR27">
            <v>31.374999999999996</v>
          </cell>
          <cell r="FS27">
            <v>0</v>
          </cell>
          <cell r="FT27">
            <v>5.621271024467088</v>
          </cell>
          <cell r="FV27">
            <v>3200</v>
          </cell>
          <cell r="FW27">
            <v>0</v>
          </cell>
          <cell r="FX27">
            <v>0</v>
          </cell>
          <cell r="FY27">
            <v>0</v>
          </cell>
          <cell r="FZ27">
            <v>0</v>
          </cell>
          <cell r="GA27">
            <v>0</v>
          </cell>
          <cell r="GB27">
            <v>0</v>
          </cell>
          <cell r="GC27" t="str">
            <v>-</v>
          </cell>
          <cell r="GD27">
            <v>38047</v>
          </cell>
          <cell r="GF27">
            <v>38353</v>
          </cell>
          <cell r="GG27">
            <v>38412</v>
          </cell>
          <cell r="GI27">
            <v>73600</v>
          </cell>
          <cell r="GJ27">
            <v>0</v>
          </cell>
          <cell r="GK27">
            <v>0</v>
          </cell>
          <cell r="GL27">
            <v>0</v>
          </cell>
          <cell r="GM27">
            <v>0</v>
          </cell>
          <cell r="GN27">
            <v>73600</v>
          </cell>
          <cell r="GO27">
            <v>965219.4</v>
          </cell>
          <cell r="GP27" t="str">
            <v>-</v>
          </cell>
          <cell r="GQ27">
            <v>38078</v>
          </cell>
          <cell r="GS27">
            <v>0</v>
          </cell>
          <cell r="GT27">
            <v>0</v>
          </cell>
          <cell r="GU27">
            <v>0</v>
          </cell>
          <cell r="GV27">
            <v>0</v>
          </cell>
          <cell r="GW27">
            <v>0</v>
          </cell>
          <cell r="GX27">
            <v>0</v>
          </cell>
          <cell r="GY27">
            <v>0</v>
          </cell>
          <cell r="GZ27">
            <v>0</v>
          </cell>
          <cell r="HA27">
            <v>0</v>
          </cell>
          <cell r="HB27">
            <v>0</v>
          </cell>
        </row>
        <row r="28">
          <cell r="A28">
            <v>38473</v>
          </cell>
          <cell r="B28">
            <v>2005</v>
          </cell>
          <cell r="C28">
            <v>5</v>
          </cell>
          <cell r="E28">
            <v>207106.48</v>
          </cell>
          <cell r="F28">
            <v>0</v>
          </cell>
          <cell r="G28">
            <v>1</v>
          </cell>
          <cell r="H28">
            <v>0</v>
          </cell>
          <cell r="I28">
            <v>2</v>
          </cell>
          <cell r="J28">
            <v>4.8284341465317739</v>
          </cell>
          <cell r="K28">
            <v>9.6568682930635479</v>
          </cell>
          <cell r="L28">
            <v>2</v>
          </cell>
          <cell r="M28">
            <v>0</v>
          </cell>
          <cell r="N28">
            <v>4.8284341465317739</v>
          </cell>
          <cell r="P28">
            <v>2479294.56</v>
          </cell>
          <cell r="Q28">
            <v>1</v>
          </cell>
          <cell r="R28">
            <v>8</v>
          </cell>
          <cell r="S28">
            <v>0</v>
          </cell>
          <cell r="T28">
            <v>253</v>
          </cell>
          <cell r="U28">
            <v>3.63006483586202</v>
          </cell>
          <cell r="V28">
            <v>102.04515594145458</v>
          </cell>
          <cell r="W28">
            <v>28.111111111111118</v>
          </cell>
          <cell r="X28">
            <v>0</v>
          </cell>
          <cell r="Y28">
            <v>3.63006483586202</v>
          </cell>
          <cell r="AA28">
            <v>2679954.56</v>
          </cell>
          <cell r="AB28">
            <v>1</v>
          </cell>
          <cell r="AC28">
            <v>9</v>
          </cell>
          <cell r="AD28">
            <v>0</v>
          </cell>
          <cell r="AE28">
            <v>313</v>
          </cell>
          <cell r="AF28">
            <v>3.7314065504155414</v>
          </cell>
          <cell r="AG28">
            <v>116.79302502800644</v>
          </cell>
          <cell r="AH28">
            <v>31.299999999999997</v>
          </cell>
          <cell r="AI28">
            <v>0</v>
          </cell>
          <cell r="AJ28">
            <v>3.7314065504155414</v>
          </cell>
          <cell r="AL28">
            <v>134188.07999999999</v>
          </cell>
          <cell r="AM28">
            <v>0</v>
          </cell>
          <cell r="AN28">
            <v>1</v>
          </cell>
          <cell r="AO28">
            <v>0</v>
          </cell>
          <cell r="AP28">
            <v>2</v>
          </cell>
          <cell r="AQ28">
            <v>0</v>
          </cell>
          <cell r="AR28">
            <v>0</v>
          </cell>
          <cell r="AT28">
            <v>921940.8</v>
          </cell>
          <cell r="AU28">
            <v>0</v>
          </cell>
          <cell r="AV28">
            <v>0</v>
          </cell>
          <cell r="AW28">
            <v>0</v>
          </cell>
          <cell r="AX28">
            <v>0</v>
          </cell>
          <cell r="AY28">
            <v>0</v>
          </cell>
          <cell r="AZ28">
            <v>0</v>
          </cell>
          <cell r="BA28">
            <v>0</v>
          </cell>
          <cell r="BB28">
            <v>0</v>
          </cell>
          <cell r="BC28">
            <v>0</v>
          </cell>
          <cell r="BE28">
            <v>1297794.8</v>
          </cell>
          <cell r="BF28">
            <v>1</v>
          </cell>
          <cell r="BG28">
            <v>8</v>
          </cell>
          <cell r="BH28">
            <v>0</v>
          </cell>
          <cell r="BI28">
            <v>253</v>
          </cell>
          <cell r="BJ28">
            <v>6.9348405464407774</v>
          </cell>
          <cell r="BK28">
            <v>194.9460731388352</v>
          </cell>
          <cell r="BL28">
            <v>28.111111111111114</v>
          </cell>
          <cell r="BM28">
            <v>0</v>
          </cell>
          <cell r="BN28">
            <v>6.9348405464407774</v>
          </cell>
          <cell r="BP28">
            <v>102883.5</v>
          </cell>
          <cell r="BQ28">
            <v>1</v>
          </cell>
          <cell r="BR28">
            <v>1</v>
          </cell>
          <cell r="BS28">
            <v>0</v>
          </cell>
          <cell r="BT28">
            <v>222</v>
          </cell>
          <cell r="BU28">
            <v>19.439463082029675</v>
          </cell>
          <cell r="BV28">
            <v>2157.7804021052939</v>
          </cell>
          <cell r="BW28">
            <v>111</v>
          </cell>
          <cell r="BX28">
            <v>0</v>
          </cell>
          <cell r="BY28">
            <v>19.439463082029675</v>
          </cell>
          <cell r="CA28">
            <v>301003.5</v>
          </cell>
          <cell r="CB28">
            <v>0</v>
          </cell>
          <cell r="CC28">
            <v>3</v>
          </cell>
          <cell r="CD28">
            <v>0</v>
          </cell>
          <cell r="CE28">
            <v>16</v>
          </cell>
          <cell r="CF28">
            <v>9.9666615172248836</v>
          </cell>
          <cell r="CG28">
            <v>53.155528091866039</v>
          </cell>
          <cell r="CH28">
            <v>5.333333333333333</v>
          </cell>
          <cell r="CI28">
            <v>0</v>
          </cell>
          <cell r="CJ28">
            <v>9.9666615172248836</v>
          </cell>
          <cell r="CL28">
            <v>0</v>
          </cell>
          <cell r="CM28">
            <v>0</v>
          </cell>
          <cell r="CN28">
            <v>0</v>
          </cell>
          <cell r="CO28">
            <v>0</v>
          </cell>
          <cell r="CP28">
            <v>0</v>
          </cell>
          <cell r="CQ28">
            <v>0</v>
          </cell>
          <cell r="CR28">
            <v>0</v>
          </cell>
          <cell r="CS28">
            <v>0</v>
          </cell>
          <cell r="CT28">
            <v>0</v>
          </cell>
          <cell r="CU28">
            <v>0</v>
          </cell>
          <cell r="CW28">
            <v>35530</v>
          </cell>
          <cell r="CX28">
            <v>0</v>
          </cell>
          <cell r="CY28">
            <v>0</v>
          </cell>
          <cell r="CZ28">
            <v>0</v>
          </cell>
          <cell r="DA28">
            <v>0</v>
          </cell>
          <cell r="DB28">
            <v>0</v>
          </cell>
          <cell r="DC28">
            <v>0</v>
          </cell>
          <cell r="DD28">
            <v>0</v>
          </cell>
          <cell r="DE28">
            <v>0</v>
          </cell>
          <cell r="DF28">
            <v>0</v>
          </cell>
          <cell r="DH28">
            <v>16648</v>
          </cell>
          <cell r="DI28">
            <v>0</v>
          </cell>
          <cell r="DJ28">
            <v>0</v>
          </cell>
          <cell r="DK28">
            <v>0</v>
          </cell>
          <cell r="DL28">
            <v>0</v>
          </cell>
          <cell r="DM28">
            <v>0</v>
          </cell>
          <cell r="DN28">
            <v>0</v>
          </cell>
          <cell r="DO28">
            <v>0</v>
          </cell>
          <cell r="DP28">
            <v>0</v>
          </cell>
          <cell r="DQ28">
            <v>0</v>
          </cell>
          <cell r="DS28">
            <v>19971</v>
          </cell>
          <cell r="DT28">
            <v>0</v>
          </cell>
          <cell r="DU28">
            <v>0</v>
          </cell>
          <cell r="DV28">
            <v>0</v>
          </cell>
          <cell r="DW28">
            <v>0</v>
          </cell>
          <cell r="DX28">
            <v>0</v>
          </cell>
          <cell r="DY28">
            <v>0</v>
          </cell>
          <cell r="DZ28">
            <v>0</v>
          </cell>
          <cell r="EA28">
            <v>0</v>
          </cell>
          <cell r="EB28">
            <v>0</v>
          </cell>
          <cell r="ED28">
            <v>10147</v>
          </cell>
          <cell r="EE28">
            <v>0</v>
          </cell>
          <cell r="EF28">
            <v>0</v>
          </cell>
          <cell r="EG28">
            <v>0</v>
          </cell>
          <cell r="EH28">
            <v>0</v>
          </cell>
          <cell r="EI28">
            <v>0</v>
          </cell>
          <cell r="EJ28">
            <v>0</v>
          </cell>
          <cell r="EK28">
            <v>0</v>
          </cell>
          <cell r="EL28">
            <v>0</v>
          </cell>
          <cell r="EM28">
            <v>0</v>
          </cell>
          <cell r="EO28">
            <v>705344</v>
          </cell>
          <cell r="EP28">
            <v>0</v>
          </cell>
          <cell r="EQ28">
            <v>4</v>
          </cell>
          <cell r="ER28">
            <v>0</v>
          </cell>
          <cell r="ES28">
            <v>15</v>
          </cell>
          <cell r="ET28">
            <v>5.6709917430360228</v>
          </cell>
          <cell r="EU28">
            <v>21.266219036385085</v>
          </cell>
          <cell r="EV28">
            <v>3.75</v>
          </cell>
          <cell r="EW28">
            <v>0</v>
          </cell>
          <cell r="EX28">
            <v>5.6709917430360228</v>
          </cell>
          <cell r="EZ28">
            <v>106267.8</v>
          </cell>
          <cell r="FA28">
            <v>0</v>
          </cell>
          <cell r="FB28">
            <v>0</v>
          </cell>
          <cell r="FC28">
            <v>0</v>
          </cell>
          <cell r="FD28">
            <v>0</v>
          </cell>
          <cell r="FE28">
            <v>0</v>
          </cell>
          <cell r="FF28">
            <v>0</v>
          </cell>
          <cell r="FG28">
            <v>0</v>
          </cell>
          <cell r="FH28">
            <v>0</v>
          </cell>
          <cell r="FI28">
            <v>0</v>
          </cell>
          <cell r="FK28">
            <v>1557353.76</v>
          </cell>
          <cell r="FL28">
            <v>1</v>
          </cell>
          <cell r="FM28">
            <v>8</v>
          </cell>
          <cell r="FN28">
            <v>0</v>
          </cell>
          <cell r="FO28">
            <v>253</v>
          </cell>
          <cell r="FP28">
            <v>5.779033788700648</v>
          </cell>
          <cell r="FQ28">
            <v>162.45506094902933</v>
          </cell>
          <cell r="FR28">
            <v>28.111111111111111</v>
          </cell>
          <cell r="FS28">
            <v>0</v>
          </cell>
          <cell r="FT28">
            <v>5.779033788700648</v>
          </cell>
          <cell r="FV28">
            <v>2500</v>
          </cell>
          <cell r="FW28">
            <v>0</v>
          </cell>
          <cell r="FX28">
            <v>0</v>
          </cell>
          <cell r="FY28">
            <v>0</v>
          </cell>
          <cell r="FZ28">
            <v>0</v>
          </cell>
          <cell r="GA28">
            <v>0</v>
          </cell>
          <cell r="GB28">
            <v>0</v>
          </cell>
          <cell r="GC28" t="str">
            <v>-</v>
          </cell>
          <cell r="GD28">
            <v>38047</v>
          </cell>
          <cell r="GF28">
            <v>38353</v>
          </cell>
          <cell r="GG28">
            <v>38473</v>
          </cell>
          <cell r="GI28">
            <v>72918.399999999994</v>
          </cell>
          <cell r="GJ28">
            <v>0</v>
          </cell>
          <cell r="GK28">
            <v>0</v>
          </cell>
          <cell r="GL28">
            <v>0</v>
          </cell>
          <cell r="GM28">
            <v>0</v>
          </cell>
          <cell r="GN28">
            <v>72918.399999999994</v>
          </cell>
          <cell r="GO28">
            <v>1038137.8</v>
          </cell>
          <cell r="GP28" t="str">
            <v>-</v>
          </cell>
          <cell r="GQ28">
            <v>38078</v>
          </cell>
          <cell r="GS28">
            <v>0</v>
          </cell>
          <cell r="GT28">
            <v>0</v>
          </cell>
          <cell r="GU28">
            <v>0</v>
          </cell>
          <cell r="GV28">
            <v>0</v>
          </cell>
          <cell r="GW28">
            <v>0</v>
          </cell>
          <cell r="GX28">
            <v>0</v>
          </cell>
          <cell r="GY28">
            <v>0</v>
          </cell>
          <cell r="GZ28">
            <v>0</v>
          </cell>
          <cell r="HA28">
            <v>0</v>
          </cell>
          <cell r="HB28">
            <v>0</v>
          </cell>
        </row>
        <row r="29">
          <cell r="A29">
            <v>38504</v>
          </cell>
          <cell r="B29">
            <v>2005</v>
          </cell>
          <cell r="C29">
            <v>6</v>
          </cell>
          <cell r="E29">
            <v>218955.24</v>
          </cell>
          <cell r="F29">
            <v>0</v>
          </cell>
          <cell r="G29">
            <v>0</v>
          </cell>
          <cell r="H29">
            <v>0</v>
          </cell>
          <cell r="I29">
            <v>0</v>
          </cell>
          <cell r="J29">
            <v>0</v>
          </cell>
          <cell r="K29">
            <v>0</v>
          </cell>
          <cell r="L29">
            <v>0</v>
          </cell>
          <cell r="M29">
            <v>0</v>
          </cell>
          <cell r="N29">
            <v>0</v>
          </cell>
          <cell r="P29">
            <v>2698249.8</v>
          </cell>
          <cell r="Q29">
            <v>1</v>
          </cell>
          <cell r="R29">
            <v>8</v>
          </cell>
          <cell r="S29">
            <v>0</v>
          </cell>
          <cell r="T29">
            <v>253</v>
          </cell>
          <cell r="U29">
            <v>3.3354954756227539</v>
          </cell>
          <cell r="V29">
            <v>93.764483925839627</v>
          </cell>
          <cell r="W29">
            <v>28.111111111111107</v>
          </cell>
          <cell r="X29">
            <v>0</v>
          </cell>
          <cell r="Y29">
            <v>3.3354954756227539</v>
          </cell>
          <cell r="AA29">
            <v>2698249.8</v>
          </cell>
          <cell r="AB29">
            <v>1</v>
          </cell>
          <cell r="AC29">
            <v>8</v>
          </cell>
          <cell r="AD29">
            <v>0</v>
          </cell>
          <cell r="AE29">
            <v>253</v>
          </cell>
          <cell r="AF29">
            <v>3.3354954756227539</v>
          </cell>
          <cell r="AG29">
            <v>93.764483925839627</v>
          </cell>
          <cell r="AH29">
            <v>28.111111111111107</v>
          </cell>
          <cell r="AI29">
            <v>0</v>
          </cell>
          <cell r="AJ29">
            <v>3.3354954756227539</v>
          </cell>
          <cell r="AL29">
            <v>143639.16</v>
          </cell>
          <cell r="AM29">
            <v>0</v>
          </cell>
          <cell r="AN29">
            <v>0</v>
          </cell>
          <cell r="AO29">
            <v>0</v>
          </cell>
          <cell r="AP29">
            <v>0</v>
          </cell>
          <cell r="AQ29">
            <v>0</v>
          </cell>
          <cell r="AR29">
            <v>0</v>
          </cell>
          <cell r="AT29">
            <v>997256.88</v>
          </cell>
          <cell r="AU29">
            <v>0</v>
          </cell>
          <cell r="AV29">
            <v>0</v>
          </cell>
          <cell r="AW29">
            <v>0</v>
          </cell>
          <cell r="AX29">
            <v>0</v>
          </cell>
          <cell r="AY29">
            <v>0</v>
          </cell>
          <cell r="AZ29">
            <v>0</v>
          </cell>
          <cell r="BA29">
            <v>0</v>
          </cell>
          <cell r="BB29">
            <v>0</v>
          </cell>
          <cell r="BC29">
            <v>0</v>
          </cell>
          <cell r="BE29">
            <v>1417494.1</v>
          </cell>
          <cell r="BF29">
            <v>1</v>
          </cell>
          <cell r="BG29">
            <v>8</v>
          </cell>
          <cell r="BH29">
            <v>0</v>
          </cell>
          <cell r="BI29">
            <v>253</v>
          </cell>
          <cell r="BJ29">
            <v>6.3492327763480629</v>
          </cell>
          <cell r="BK29">
            <v>178.48398804622892</v>
          </cell>
          <cell r="BL29">
            <v>28.111111111111118</v>
          </cell>
          <cell r="BM29">
            <v>0</v>
          </cell>
          <cell r="BN29">
            <v>6.3492327763480629</v>
          </cell>
          <cell r="BP29">
            <v>111734.5</v>
          </cell>
          <cell r="BQ29">
            <v>1</v>
          </cell>
          <cell r="BR29">
            <v>1</v>
          </cell>
          <cell r="BS29">
            <v>0</v>
          </cell>
          <cell r="BT29">
            <v>222</v>
          </cell>
          <cell r="BU29">
            <v>17.899574437617744</v>
          </cell>
          <cell r="BV29">
            <v>1986.8527625755698</v>
          </cell>
          <cell r="BW29">
            <v>111.00000000000001</v>
          </cell>
          <cell r="BX29">
            <v>0</v>
          </cell>
          <cell r="BY29">
            <v>17.899574437617744</v>
          </cell>
          <cell r="CA29">
            <v>322785.5</v>
          </cell>
          <cell r="CB29">
            <v>0</v>
          </cell>
          <cell r="CC29">
            <v>3</v>
          </cell>
          <cell r="CD29">
            <v>0</v>
          </cell>
          <cell r="CE29">
            <v>16</v>
          </cell>
          <cell r="CF29">
            <v>9.2940977832027762</v>
          </cell>
          <cell r="CG29">
            <v>49.568521510414811</v>
          </cell>
          <cell r="CH29">
            <v>5.3333333333333339</v>
          </cell>
          <cell r="CI29">
            <v>0</v>
          </cell>
          <cell r="CJ29">
            <v>9.2940977832027762</v>
          </cell>
          <cell r="CL29">
            <v>0</v>
          </cell>
          <cell r="CM29">
            <v>0</v>
          </cell>
          <cell r="CN29">
            <v>0</v>
          </cell>
          <cell r="CO29">
            <v>0</v>
          </cell>
          <cell r="CP29">
            <v>0</v>
          </cell>
          <cell r="CQ29">
            <v>0</v>
          </cell>
          <cell r="CR29">
            <v>0</v>
          </cell>
          <cell r="CS29">
            <v>0</v>
          </cell>
          <cell r="CT29">
            <v>0</v>
          </cell>
          <cell r="CU29">
            <v>0</v>
          </cell>
          <cell r="CW29">
            <v>39916.5</v>
          </cell>
          <cell r="CX29">
            <v>0</v>
          </cell>
          <cell r="CY29">
            <v>0</v>
          </cell>
          <cell r="CZ29">
            <v>0</v>
          </cell>
          <cell r="DA29">
            <v>0</v>
          </cell>
          <cell r="DB29">
            <v>0</v>
          </cell>
          <cell r="DC29">
            <v>0</v>
          </cell>
          <cell r="DD29">
            <v>0</v>
          </cell>
          <cell r="DE29">
            <v>0</v>
          </cell>
          <cell r="DF29">
            <v>0</v>
          </cell>
          <cell r="DH29">
            <v>19448</v>
          </cell>
          <cell r="DI29">
            <v>0</v>
          </cell>
          <cell r="DJ29">
            <v>0</v>
          </cell>
          <cell r="DK29">
            <v>0</v>
          </cell>
          <cell r="DL29">
            <v>0</v>
          </cell>
          <cell r="DM29">
            <v>0</v>
          </cell>
          <cell r="DN29">
            <v>0</v>
          </cell>
          <cell r="DO29">
            <v>0</v>
          </cell>
          <cell r="DP29">
            <v>0</v>
          </cell>
          <cell r="DQ29">
            <v>0</v>
          </cell>
          <cell r="DS29">
            <v>23274.75</v>
          </cell>
          <cell r="DT29">
            <v>0</v>
          </cell>
          <cell r="DU29">
            <v>0</v>
          </cell>
          <cell r="DV29">
            <v>0</v>
          </cell>
          <cell r="DW29">
            <v>0</v>
          </cell>
          <cell r="DX29">
            <v>0</v>
          </cell>
          <cell r="DY29">
            <v>0</v>
          </cell>
          <cell r="DZ29">
            <v>0</v>
          </cell>
          <cell r="EA29">
            <v>0</v>
          </cell>
          <cell r="EB29">
            <v>0</v>
          </cell>
          <cell r="ED29">
            <v>11384</v>
          </cell>
          <cell r="EE29">
            <v>0</v>
          </cell>
          <cell r="EF29">
            <v>0</v>
          </cell>
          <cell r="EG29">
            <v>0</v>
          </cell>
          <cell r="EH29">
            <v>0</v>
          </cell>
          <cell r="EI29">
            <v>0</v>
          </cell>
          <cell r="EJ29">
            <v>0</v>
          </cell>
          <cell r="EK29">
            <v>0</v>
          </cell>
          <cell r="EL29">
            <v>0</v>
          </cell>
          <cell r="EM29">
            <v>0</v>
          </cell>
          <cell r="EO29">
            <v>772413</v>
          </cell>
          <cell r="EP29">
            <v>0</v>
          </cell>
          <cell r="EQ29">
            <v>4</v>
          </cell>
          <cell r="ER29">
            <v>0</v>
          </cell>
          <cell r="ES29">
            <v>15</v>
          </cell>
          <cell r="ET29">
            <v>5.1785767458600516</v>
          </cell>
          <cell r="EU29">
            <v>19.419662796975192</v>
          </cell>
          <cell r="EV29">
            <v>3.75</v>
          </cell>
          <cell r="EW29">
            <v>0</v>
          </cell>
          <cell r="EX29">
            <v>5.1785767458600516</v>
          </cell>
          <cell r="EZ29">
            <v>116537.85</v>
          </cell>
          <cell r="FA29">
            <v>0</v>
          </cell>
          <cell r="FB29">
            <v>0</v>
          </cell>
          <cell r="FC29">
            <v>0</v>
          </cell>
          <cell r="FD29">
            <v>0</v>
          </cell>
          <cell r="FE29">
            <v>0</v>
          </cell>
          <cell r="FF29">
            <v>0</v>
          </cell>
          <cell r="FG29">
            <v>0</v>
          </cell>
          <cell r="FH29">
            <v>0</v>
          </cell>
          <cell r="FI29">
            <v>0</v>
          </cell>
          <cell r="FK29">
            <v>1700992.92</v>
          </cell>
          <cell r="FL29">
            <v>1</v>
          </cell>
          <cell r="FM29">
            <v>8</v>
          </cell>
          <cell r="FN29">
            <v>0</v>
          </cell>
          <cell r="FO29">
            <v>253</v>
          </cell>
          <cell r="FP29">
            <v>5.2910273136233865</v>
          </cell>
          <cell r="FQ29">
            <v>148.73665670519074</v>
          </cell>
          <cell r="FR29">
            <v>28.111111111111107</v>
          </cell>
          <cell r="FS29">
            <v>0</v>
          </cell>
          <cell r="FT29">
            <v>5.2910273136233865</v>
          </cell>
          <cell r="FV29">
            <v>2800</v>
          </cell>
          <cell r="FW29">
            <v>0</v>
          </cell>
          <cell r="FX29">
            <v>0</v>
          </cell>
          <cell r="FY29">
            <v>0</v>
          </cell>
          <cell r="FZ29">
            <v>0</v>
          </cell>
          <cell r="GA29">
            <v>0</v>
          </cell>
          <cell r="GB29">
            <v>0</v>
          </cell>
          <cell r="GC29" t="str">
            <v>-</v>
          </cell>
          <cell r="GD29">
            <v>38047</v>
          </cell>
          <cell r="GF29">
            <v>38353</v>
          </cell>
          <cell r="GG29">
            <v>38473</v>
          </cell>
          <cell r="GI29">
            <v>75316.08</v>
          </cell>
          <cell r="GJ29">
            <v>0</v>
          </cell>
          <cell r="GK29">
            <v>0</v>
          </cell>
          <cell r="GL29">
            <v>0</v>
          </cell>
          <cell r="GM29">
            <v>0</v>
          </cell>
          <cell r="GN29">
            <v>75316.08</v>
          </cell>
          <cell r="GO29">
            <v>1113453.8800000001</v>
          </cell>
          <cell r="GP29" t="str">
            <v>-</v>
          </cell>
          <cell r="GQ29">
            <v>38078</v>
          </cell>
          <cell r="GS29">
            <v>0</v>
          </cell>
          <cell r="GT29">
            <v>0</v>
          </cell>
          <cell r="GU29">
            <v>0</v>
          </cell>
          <cell r="GV29">
            <v>0</v>
          </cell>
          <cell r="GW29">
            <v>0</v>
          </cell>
          <cell r="GX29">
            <v>0</v>
          </cell>
          <cell r="GY29">
            <v>0</v>
          </cell>
          <cell r="GZ29">
            <v>0</v>
          </cell>
          <cell r="HA29">
            <v>0</v>
          </cell>
          <cell r="HB29">
            <v>0</v>
          </cell>
        </row>
        <row r="30">
          <cell r="A30">
            <v>38534</v>
          </cell>
          <cell r="B30">
            <v>2005</v>
          </cell>
          <cell r="C30">
            <v>7</v>
          </cell>
          <cell r="E30">
            <v>234719.88</v>
          </cell>
          <cell r="F30">
            <v>0</v>
          </cell>
          <cell r="G30">
            <v>0</v>
          </cell>
          <cell r="H30">
            <v>0</v>
          </cell>
          <cell r="I30">
            <v>0</v>
          </cell>
          <cell r="J30">
            <v>0</v>
          </cell>
          <cell r="K30">
            <v>0</v>
          </cell>
          <cell r="L30">
            <v>0</v>
          </cell>
          <cell r="M30">
            <v>0</v>
          </cell>
          <cell r="N30">
            <v>0</v>
          </cell>
          <cell r="P30">
            <v>234719.88</v>
          </cell>
          <cell r="Q30">
            <v>0</v>
          </cell>
          <cell r="R30">
            <v>0</v>
          </cell>
          <cell r="S30">
            <v>0</v>
          </cell>
          <cell r="T30">
            <v>0</v>
          </cell>
          <cell r="U30">
            <v>0</v>
          </cell>
          <cell r="V30">
            <v>0</v>
          </cell>
          <cell r="W30">
            <v>0</v>
          </cell>
          <cell r="X30">
            <v>0</v>
          </cell>
          <cell r="Y30">
            <v>0</v>
          </cell>
          <cell r="AA30">
            <v>2737975.58</v>
          </cell>
          <cell r="AB30">
            <v>1</v>
          </cell>
          <cell r="AC30">
            <v>6</v>
          </cell>
          <cell r="AD30">
            <v>0</v>
          </cell>
          <cell r="AE30">
            <v>248</v>
          </cell>
          <cell r="AF30">
            <v>2.5566334671253714</v>
          </cell>
          <cell r="AG30">
            <v>90.577871406727439</v>
          </cell>
          <cell r="AH30">
            <v>35.428571428571423</v>
          </cell>
          <cell r="AI30">
            <v>0</v>
          </cell>
          <cell r="AJ30">
            <v>2.5566334671253714</v>
          </cell>
          <cell r="AL30">
            <v>158563.79999999999</v>
          </cell>
          <cell r="AM30">
            <v>0</v>
          </cell>
          <cell r="AN30">
            <v>0</v>
          </cell>
          <cell r="AO30">
            <v>0</v>
          </cell>
          <cell r="AP30">
            <v>0</v>
          </cell>
          <cell r="AQ30">
            <v>0</v>
          </cell>
          <cell r="AR30">
            <v>0</v>
          </cell>
          <cell r="AT30">
            <v>76156.08</v>
          </cell>
          <cell r="AU30">
            <v>0</v>
          </cell>
          <cell r="AV30">
            <v>0</v>
          </cell>
          <cell r="AW30">
            <v>0</v>
          </cell>
          <cell r="AX30">
            <v>0</v>
          </cell>
          <cell r="AY30">
            <v>0</v>
          </cell>
          <cell r="AZ30">
            <v>0</v>
          </cell>
          <cell r="BA30">
            <v>0</v>
          </cell>
          <cell r="BB30">
            <v>0</v>
          </cell>
          <cell r="BC30">
            <v>0</v>
          </cell>
          <cell r="BE30">
            <v>132136.5</v>
          </cell>
          <cell r="BF30">
            <v>0</v>
          </cell>
          <cell r="BG30">
            <v>0</v>
          </cell>
          <cell r="BH30">
            <v>0</v>
          </cell>
          <cell r="BI30">
            <v>0</v>
          </cell>
          <cell r="BJ30">
            <v>0</v>
          </cell>
          <cell r="BK30">
            <v>0</v>
          </cell>
          <cell r="BL30">
            <v>0</v>
          </cell>
          <cell r="BM30">
            <v>0</v>
          </cell>
          <cell r="BN30">
            <v>0</v>
          </cell>
          <cell r="BP30">
            <v>9334.25</v>
          </cell>
          <cell r="BQ30">
            <v>0</v>
          </cell>
          <cell r="BR30">
            <v>0</v>
          </cell>
          <cell r="BS30">
            <v>0</v>
          </cell>
          <cell r="BT30">
            <v>0</v>
          </cell>
          <cell r="BU30">
            <v>0</v>
          </cell>
          <cell r="BV30">
            <v>0</v>
          </cell>
          <cell r="BW30">
            <v>0</v>
          </cell>
          <cell r="BX30">
            <v>0</v>
          </cell>
          <cell r="BY30">
            <v>0</v>
          </cell>
          <cell r="CA30">
            <v>50067.25</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W30">
            <v>3149</v>
          </cell>
          <cell r="CX30">
            <v>0</v>
          </cell>
          <cell r="CY30">
            <v>0</v>
          </cell>
          <cell r="CZ30">
            <v>0</v>
          </cell>
          <cell r="DA30">
            <v>0</v>
          </cell>
          <cell r="DB30">
            <v>0</v>
          </cell>
          <cell r="DC30">
            <v>0</v>
          </cell>
          <cell r="DD30">
            <v>0</v>
          </cell>
          <cell r="DE30">
            <v>0</v>
          </cell>
          <cell r="DF30">
            <v>0</v>
          </cell>
          <cell r="DH30">
            <v>2300</v>
          </cell>
          <cell r="DI30">
            <v>0</v>
          </cell>
          <cell r="DJ30">
            <v>0</v>
          </cell>
          <cell r="DK30">
            <v>0</v>
          </cell>
          <cell r="DL30">
            <v>0</v>
          </cell>
          <cell r="DM30">
            <v>0</v>
          </cell>
          <cell r="DN30">
            <v>0</v>
          </cell>
          <cell r="DO30">
            <v>0</v>
          </cell>
          <cell r="DP30">
            <v>0</v>
          </cell>
          <cell r="DQ30">
            <v>0</v>
          </cell>
          <cell r="DS30">
            <v>1819.5</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O30">
            <v>56485</v>
          </cell>
          <cell r="EP30">
            <v>0</v>
          </cell>
          <cell r="EQ30">
            <v>0</v>
          </cell>
          <cell r="ER30">
            <v>0</v>
          </cell>
          <cell r="ES30">
            <v>0</v>
          </cell>
          <cell r="ET30">
            <v>0</v>
          </cell>
          <cell r="EU30">
            <v>0</v>
          </cell>
          <cell r="EV30">
            <v>0</v>
          </cell>
          <cell r="EW30">
            <v>0</v>
          </cell>
          <cell r="EX30">
            <v>0</v>
          </cell>
          <cell r="EZ30">
            <v>8981.5</v>
          </cell>
          <cell r="FA30">
            <v>0</v>
          </cell>
          <cell r="FB30">
            <v>0</v>
          </cell>
          <cell r="FC30">
            <v>0</v>
          </cell>
          <cell r="FD30">
            <v>0</v>
          </cell>
          <cell r="FE30">
            <v>0</v>
          </cell>
          <cell r="FF30">
            <v>0</v>
          </cell>
          <cell r="FG30">
            <v>0</v>
          </cell>
          <cell r="FH30">
            <v>0</v>
          </cell>
          <cell r="FI30">
            <v>0</v>
          </cell>
          <cell r="FK30">
            <v>158563.79999999999</v>
          </cell>
          <cell r="FL30">
            <v>0</v>
          </cell>
          <cell r="FM30">
            <v>0</v>
          </cell>
          <cell r="FN30">
            <v>0</v>
          </cell>
          <cell r="FO30">
            <v>0</v>
          </cell>
          <cell r="FP30">
            <v>0</v>
          </cell>
          <cell r="FQ30">
            <v>0</v>
          </cell>
          <cell r="FR30">
            <v>0</v>
          </cell>
          <cell r="FS30">
            <v>0</v>
          </cell>
          <cell r="FT30">
            <v>0</v>
          </cell>
          <cell r="FV30">
            <v>2300</v>
          </cell>
          <cell r="FW30">
            <v>0</v>
          </cell>
          <cell r="FX30">
            <v>0</v>
          </cell>
          <cell r="FY30">
            <v>0</v>
          </cell>
          <cell r="FZ30">
            <v>0</v>
          </cell>
          <cell r="GA30">
            <v>0</v>
          </cell>
          <cell r="GB30">
            <v>0</v>
          </cell>
          <cell r="GC30" t="str">
            <v>-</v>
          </cell>
          <cell r="GD30">
            <v>38047</v>
          </cell>
          <cell r="GF30">
            <v>38353</v>
          </cell>
          <cell r="GG30">
            <v>38473</v>
          </cell>
          <cell r="GI30">
            <v>76156.08</v>
          </cell>
          <cell r="GJ30">
            <v>0</v>
          </cell>
          <cell r="GK30">
            <v>0</v>
          </cell>
          <cell r="GL30">
            <v>0</v>
          </cell>
          <cell r="GM30">
            <v>0</v>
          </cell>
          <cell r="GN30">
            <v>76156.08</v>
          </cell>
          <cell r="GO30">
            <v>1189609.9600000002</v>
          </cell>
          <cell r="GP30" t="str">
            <v>-</v>
          </cell>
          <cell r="GQ30">
            <v>38078</v>
          </cell>
          <cell r="GS30">
            <v>0</v>
          </cell>
          <cell r="GT30">
            <v>0</v>
          </cell>
          <cell r="GU30">
            <v>0</v>
          </cell>
          <cell r="GV30">
            <v>0</v>
          </cell>
          <cell r="GW30">
            <v>0</v>
          </cell>
          <cell r="GX30">
            <v>0</v>
          </cell>
          <cell r="GY30">
            <v>0</v>
          </cell>
          <cell r="GZ30">
            <v>0</v>
          </cell>
          <cell r="HA30">
            <v>0</v>
          </cell>
          <cell r="HB30">
            <v>0</v>
          </cell>
        </row>
        <row r="31">
          <cell r="A31">
            <v>38565</v>
          </cell>
          <cell r="B31">
            <v>2005</v>
          </cell>
          <cell r="C31">
            <v>8</v>
          </cell>
          <cell r="E31">
            <v>218712.74</v>
          </cell>
          <cell r="F31">
            <v>0</v>
          </cell>
          <cell r="G31">
            <v>0</v>
          </cell>
          <cell r="H31">
            <v>0</v>
          </cell>
          <cell r="I31">
            <v>0</v>
          </cell>
          <cell r="J31">
            <v>0</v>
          </cell>
          <cell r="K31">
            <v>0</v>
          </cell>
          <cell r="L31">
            <v>0</v>
          </cell>
          <cell r="M31">
            <v>0</v>
          </cell>
          <cell r="N31">
            <v>0</v>
          </cell>
          <cell r="P31">
            <v>453432.62</v>
          </cell>
          <cell r="Q31">
            <v>0</v>
          </cell>
          <cell r="R31">
            <v>0</v>
          </cell>
          <cell r="S31">
            <v>0</v>
          </cell>
          <cell r="T31">
            <v>0</v>
          </cell>
          <cell r="U31">
            <v>0</v>
          </cell>
          <cell r="V31">
            <v>0</v>
          </cell>
          <cell r="W31">
            <v>0</v>
          </cell>
          <cell r="X31">
            <v>0</v>
          </cell>
          <cell r="Y31">
            <v>0</v>
          </cell>
          <cell r="AA31">
            <v>2744426.92</v>
          </cell>
          <cell r="AB31">
            <v>1</v>
          </cell>
          <cell r="AC31">
            <v>5</v>
          </cell>
          <cell r="AD31">
            <v>0</v>
          </cell>
          <cell r="AE31">
            <v>245</v>
          </cell>
          <cell r="AF31">
            <v>2.1862487779415893</v>
          </cell>
          <cell r="AG31">
            <v>89.271825099281557</v>
          </cell>
          <cell r="AH31">
            <v>40.833333333333329</v>
          </cell>
          <cell r="AI31">
            <v>0</v>
          </cell>
          <cell r="AJ31">
            <v>2.1862487779415893</v>
          </cell>
          <cell r="AL31">
            <v>134368.98000000001</v>
          </cell>
          <cell r="AM31">
            <v>0</v>
          </cell>
          <cell r="AN31">
            <v>0</v>
          </cell>
          <cell r="AO31">
            <v>0</v>
          </cell>
          <cell r="AP31">
            <v>0</v>
          </cell>
          <cell r="AQ31">
            <v>0</v>
          </cell>
          <cell r="AR31">
            <v>0</v>
          </cell>
          <cell r="AT31">
            <v>160499.84</v>
          </cell>
          <cell r="AU31">
            <v>0</v>
          </cell>
          <cell r="AV31">
            <v>0</v>
          </cell>
          <cell r="AW31">
            <v>0</v>
          </cell>
          <cell r="AX31">
            <v>0</v>
          </cell>
          <cell r="AY31">
            <v>0</v>
          </cell>
          <cell r="AZ31">
            <v>0</v>
          </cell>
          <cell r="BA31">
            <v>0</v>
          </cell>
          <cell r="BB31">
            <v>0</v>
          </cell>
          <cell r="BC31">
            <v>0</v>
          </cell>
          <cell r="BE31">
            <v>244110.65</v>
          </cell>
          <cell r="BF31">
            <v>0</v>
          </cell>
          <cell r="BG31">
            <v>0</v>
          </cell>
          <cell r="BH31">
            <v>0</v>
          </cell>
          <cell r="BI31">
            <v>0</v>
          </cell>
          <cell r="BJ31">
            <v>0</v>
          </cell>
          <cell r="BK31">
            <v>0</v>
          </cell>
          <cell r="BL31">
            <v>0</v>
          </cell>
          <cell r="BM31">
            <v>0</v>
          </cell>
          <cell r="BN31">
            <v>0</v>
          </cell>
          <cell r="BP31">
            <v>20996.25</v>
          </cell>
          <cell r="BQ31">
            <v>0</v>
          </cell>
          <cell r="BR31">
            <v>0</v>
          </cell>
          <cell r="BS31">
            <v>0</v>
          </cell>
          <cell r="BT31">
            <v>0</v>
          </cell>
          <cell r="BU31">
            <v>0</v>
          </cell>
          <cell r="BV31">
            <v>0</v>
          </cell>
          <cell r="BW31">
            <v>0</v>
          </cell>
          <cell r="BX31">
            <v>0</v>
          </cell>
          <cell r="BY31">
            <v>0</v>
          </cell>
          <cell r="CA31">
            <v>80737.75</v>
          </cell>
          <cell r="CB31">
            <v>0</v>
          </cell>
          <cell r="CC31">
            <v>0</v>
          </cell>
          <cell r="CD31">
            <v>0</v>
          </cell>
          <cell r="CE31">
            <v>0</v>
          </cell>
          <cell r="CF31">
            <v>0</v>
          </cell>
          <cell r="CG31">
            <v>0</v>
          </cell>
          <cell r="CH31">
            <v>0</v>
          </cell>
          <cell r="CI31">
            <v>0</v>
          </cell>
          <cell r="CJ31">
            <v>0</v>
          </cell>
          <cell r="CL31">
            <v>0</v>
          </cell>
          <cell r="CM31">
            <v>0</v>
          </cell>
          <cell r="CN31">
            <v>0</v>
          </cell>
          <cell r="CO31">
            <v>0</v>
          </cell>
          <cell r="CP31">
            <v>0</v>
          </cell>
          <cell r="CQ31">
            <v>0</v>
          </cell>
          <cell r="CR31">
            <v>0</v>
          </cell>
          <cell r="CS31">
            <v>0</v>
          </cell>
          <cell r="CT31">
            <v>0</v>
          </cell>
          <cell r="CU31">
            <v>0</v>
          </cell>
          <cell r="CW31">
            <v>5813</v>
          </cell>
          <cell r="CX31">
            <v>0</v>
          </cell>
          <cell r="CY31">
            <v>0</v>
          </cell>
          <cell r="CZ31">
            <v>0</v>
          </cell>
          <cell r="DA31">
            <v>0</v>
          </cell>
          <cell r="DB31">
            <v>0</v>
          </cell>
          <cell r="DC31">
            <v>0</v>
          </cell>
          <cell r="DD31">
            <v>0</v>
          </cell>
          <cell r="DE31">
            <v>0</v>
          </cell>
          <cell r="DF31">
            <v>0</v>
          </cell>
          <cell r="DH31">
            <v>4892</v>
          </cell>
          <cell r="DI31">
            <v>0</v>
          </cell>
          <cell r="DJ31">
            <v>0</v>
          </cell>
          <cell r="DK31">
            <v>0</v>
          </cell>
          <cell r="DL31">
            <v>0</v>
          </cell>
          <cell r="DM31">
            <v>0</v>
          </cell>
          <cell r="DN31">
            <v>0</v>
          </cell>
          <cell r="DO31">
            <v>0</v>
          </cell>
          <cell r="DP31">
            <v>0</v>
          </cell>
          <cell r="DQ31">
            <v>0</v>
          </cell>
          <cell r="DS31">
            <v>3112.5</v>
          </cell>
          <cell r="DT31">
            <v>0</v>
          </cell>
          <cell r="DU31">
            <v>0</v>
          </cell>
          <cell r="DV31">
            <v>0</v>
          </cell>
          <cell r="DW31">
            <v>0</v>
          </cell>
          <cell r="DX31">
            <v>0</v>
          </cell>
          <cell r="DY31">
            <v>0</v>
          </cell>
          <cell r="DZ31">
            <v>0</v>
          </cell>
          <cell r="EA31">
            <v>0</v>
          </cell>
          <cell r="EB31">
            <v>0</v>
          </cell>
          <cell r="ED31">
            <v>329</v>
          </cell>
          <cell r="EE31">
            <v>0</v>
          </cell>
          <cell r="EF31">
            <v>0</v>
          </cell>
          <cell r="EG31">
            <v>0</v>
          </cell>
          <cell r="EH31">
            <v>0</v>
          </cell>
          <cell r="EI31">
            <v>0</v>
          </cell>
          <cell r="EJ31">
            <v>0</v>
          </cell>
          <cell r="EK31">
            <v>0</v>
          </cell>
          <cell r="EL31">
            <v>0</v>
          </cell>
          <cell r="EM31">
            <v>0</v>
          </cell>
          <cell r="EO31">
            <v>109867</v>
          </cell>
          <cell r="EP31">
            <v>0</v>
          </cell>
          <cell r="EQ31">
            <v>0</v>
          </cell>
          <cell r="ER31">
            <v>0</v>
          </cell>
          <cell r="ES31">
            <v>0</v>
          </cell>
          <cell r="ET31">
            <v>0</v>
          </cell>
          <cell r="EU31">
            <v>0</v>
          </cell>
          <cell r="EV31">
            <v>0</v>
          </cell>
          <cell r="EW31">
            <v>0</v>
          </cell>
          <cell r="EX31">
            <v>0</v>
          </cell>
          <cell r="EZ31">
            <v>18363.150000000001</v>
          </cell>
          <cell r="FA31">
            <v>0</v>
          </cell>
          <cell r="FB31">
            <v>0</v>
          </cell>
          <cell r="FC31">
            <v>0</v>
          </cell>
          <cell r="FD31">
            <v>0</v>
          </cell>
          <cell r="FE31">
            <v>0</v>
          </cell>
          <cell r="FF31">
            <v>0</v>
          </cell>
          <cell r="FG31">
            <v>0</v>
          </cell>
          <cell r="FH31">
            <v>0</v>
          </cell>
          <cell r="FI31">
            <v>0</v>
          </cell>
          <cell r="FK31">
            <v>292932.78000000003</v>
          </cell>
          <cell r="FL31">
            <v>0</v>
          </cell>
          <cell r="FM31">
            <v>0</v>
          </cell>
          <cell r="FN31">
            <v>0</v>
          </cell>
          <cell r="FO31">
            <v>0</v>
          </cell>
          <cell r="FP31">
            <v>0</v>
          </cell>
          <cell r="FQ31">
            <v>0</v>
          </cell>
          <cell r="FR31">
            <v>0</v>
          </cell>
          <cell r="FS31">
            <v>0</v>
          </cell>
          <cell r="FT31">
            <v>0</v>
          </cell>
          <cell r="FV31">
            <v>2592</v>
          </cell>
          <cell r="FW31">
            <v>0</v>
          </cell>
          <cell r="FX31">
            <v>0</v>
          </cell>
          <cell r="FY31">
            <v>0</v>
          </cell>
          <cell r="FZ31">
            <v>0</v>
          </cell>
          <cell r="GA31">
            <v>0</v>
          </cell>
          <cell r="GB31">
            <v>0</v>
          </cell>
          <cell r="GC31" t="str">
            <v>-</v>
          </cell>
          <cell r="GD31">
            <v>38047</v>
          </cell>
          <cell r="GF31">
            <v>38353</v>
          </cell>
          <cell r="GG31">
            <v>38473</v>
          </cell>
          <cell r="GI31">
            <v>84343.76</v>
          </cell>
          <cell r="GJ31">
            <v>0</v>
          </cell>
          <cell r="GK31">
            <v>0</v>
          </cell>
          <cell r="GL31">
            <v>0</v>
          </cell>
          <cell r="GM31">
            <v>0</v>
          </cell>
          <cell r="GN31">
            <v>84343.76</v>
          </cell>
          <cell r="GO31">
            <v>1273953.7200000002</v>
          </cell>
          <cell r="GP31" t="str">
            <v>-</v>
          </cell>
          <cell r="GQ31">
            <v>38078</v>
          </cell>
          <cell r="GS31">
            <v>0</v>
          </cell>
          <cell r="GT31">
            <v>0</v>
          </cell>
          <cell r="GU31">
            <v>0</v>
          </cell>
          <cell r="GV31">
            <v>0</v>
          </cell>
          <cell r="GW31">
            <v>0</v>
          </cell>
          <cell r="GX31">
            <v>0</v>
          </cell>
          <cell r="GY31">
            <v>0</v>
          </cell>
          <cell r="GZ31">
            <v>0</v>
          </cell>
          <cell r="HA31">
            <v>0</v>
          </cell>
          <cell r="HB31">
            <v>0</v>
          </cell>
        </row>
        <row r="32">
          <cell r="A32">
            <v>38596</v>
          </cell>
          <cell r="B32">
            <v>2005</v>
          </cell>
          <cell r="C32">
            <v>9</v>
          </cell>
          <cell r="E32">
            <v>226078.24</v>
          </cell>
          <cell r="F32">
            <v>0</v>
          </cell>
          <cell r="G32">
            <v>0</v>
          </cell>
          <cell r="H32">
            <v>0</v>
          </cell>
          <cell r="I32">
            <v>0</v>
          </cell>
          <cell r="J32">
            <v>0</v>
          </cell>
          <cell r="K32">
            <v>0</v>
          </cell>
          <cell r="L32">
            <v>0</v>
          </cell>
          <cell r="M32">
            <v>0</v>
          </cell>
          <cell r="N32">
            <v>0</v>
          </cell>
          <cell r="P32">
            <v>679510.86</v>
          </cell>
          <cell r="Q32">
            <v>0</v>
          </cell>
          <cell r="R32">
            <v>0</v>
          </cell>
          <cell r="S32">
            <v>0</v>
          </cell>
          <cell r="T32">
            <v>0</v>
          </cell>
          <cell r="U32">
            <v>0</v>
          </cell>
          <cell r="V32">
            <v>0</v>
          </cell>
          <cell r="W32">
            <v>0</v>
          </cell>
          <cell r="X32">
            <v>0</v>
          </cell>
          <cell r="Y32">
            <v>0</v>
          </cell>
          <cell r="AA32">
            <v>2743605.96</v>
          </cell>
          <cell r="AB32">
            <v>1</v>
          </cell>
          <cell r="AC32">
            <v>4</v>
          </cell>
          <cell r="AD32">
            <v>0</v>
          </cell>
          <cell r="AE32">
            <v>232</v>
          </cell>
          <cell r="AF32">
            <v>1.8224191348527323</v>
          </cell>
          <cell r="AG32">
            <v>84.560247857166772</v>
          </cell>
          <cell r="AH32">
            <v>46.4</v>
          </cell>
          <cell r="AI32">
            <v>0</v>
          </cell>
          <cell r="AJ32">
            <v>1.8224191348527323</v>
          </cell>
          <cell r="AL32">
            <v>172970.22</v>
          </cell>
          <cell r="AM32">
            <v>0</v>
          </cell>
          <cell r="AN32">
            <v>0</v>
          </cell>
          <cell r="AO32">
            <v>0</v>
          </cell>
          <cell r="AP32">
            <v>0</v>
          </cell>
          <cell r="AQ32">
            <v>0</v>
          </cell>
          <cell r="AR32">
            <v>0</v>
          </cell>
          <cell r="AT32">
            <v>213607.86</v>
          </cell>
          <cell r="AU32">
            <v>0</v>
          </cell>
          <cell r="AV32">
            <v>0</v>
          </cell>
          <cell r="AW32">
            <v>0</v>
          </cell>
          <cell r="AX32">
            <v>0</v>
          </cell>
          <cell r="AY32">
            <v>0</v>
          </cell>
          <cell r="AZ32">
            <v>0</v>
          </cell>
          <cell r="BA32">
            <v>0</v>
          </cell>
          <cell r="BB32">
            <v>0</v>
          </cell>
          <cell r="BC32">
            <v>0</v>
          </cell>
          <cell r="BE32">
            <v>388252.5</v>
          </cell>
          <cell r="BF32">
            <v>0</v>
          </cell>
          <cell r="BG32">
            <v>0</v>
          </cell>
          <cell r="BH32">
            <v>0</v>
          </cell>
          <cell r="BI32">
            <v>0</v>
          </cell>
          <cell r="BJ32">
            <v>0</v>
          </cell>
          <cell r="BK32">
            <v>0</v>
          </cell>
          <cell r="BL32">
            <v>0</v>
          </cell>
          <cell r="BM32">
            <v>0</v>
          </cell>
          <cell r="BN32">
            <v>0</v>
          </cell>
          <cell r="BP32">
            <v>33986.25</v>
          </cell>
          <cell r="BQ32">
            <v>0</v>
          </cell>
          <cell r="BR32">
            <v>0</v>
          </cell>
          <cell r="BS32">
            <v>0</v>
          </cell>
          <cell r="BT32">
            <v>0</v>
          </cell>
          <cell r="BU32">
            <v>0</v>
          </cell>
          <cell r="BV32">
            <v>0</v>
          </cell>
          <cell r="BW32">
            <v>0</v>
          </cell>
          <cell r="BX32">
            <v>0</v>
          </cell>
          <cell r="BY32">
            <v>0</v>
          </cell>
          <cell r="CA32">
            <v>117933.6</v>
          </cell>
          <cell r="CB32">
            <v>0</v>
          </cell>
          <cell r="CC32">
            <v>0</v>
          </cell>
          <cell r="CD32">
            <v>0</v>
          </cell>
          <cell r="CE32">
            <v>0</v>
          </cell>
          <cell r="CF32">
            <v>0</v>
          </cell>
          <cell r="CG32">
            <v>0</v>
          </cell>
          <cell r="CH32">
            <v>0</v>
          </cell>
          <cell r="CI32">
            <v>0</v>
          </cell>
          <cell r="CJ32">
            <v>0</v>
          </cell>
          <cell r="CL32">
            <v>0</v>
          </cell>
          <cell r="CM32">
            <v>0</v>
          </cell>
          <cell r="CN32">
            <v>0</v>
          </cell>
          <cell r="CO32">
            <v>0</v>
          </cell>
          <cell r="CP32">
            <v>0</v>
          </cell>
          <cell r="CQ32">
            <v>0</v>
          </cell>
          <cell r="CR32">
            <v>0</v>
          </cell>
          <cell r="CS32">
            <v>0</v>
          </cell>
          <cell r="CT32">
            <v>0</v>
          </cell>
          <cell r="CU32">
            <v>0</v>
          </cell>
          <cell r="CW32">
            <v>8617</v>
          </cell>
          <cell r="CX32">
            <v>0</v>
          </cell>
          <cell r="CY32">
            <v>0</v>
          </cell>
          <cell r="CZ32">
            <v>0</v>
          </cell>
          <cell r="DA32">
            <v>0</v>
          </cell>
          <cell r="DB32">
            <v>0</v>
          </cell>
          <cell r="DC32">
            <v>0</v>
          </cell>
          <cell r="DD32">
            <v>0</v>
          </cell>
          <cell r="DE32">
            <v>0</v>
          </cell>
          <cell r="DF32">
            <v>0</v>
          </cell>
          <cell r="DH32">
            <v>6892</v>
          </cell>
          <cell r="DI32">
            <v>0</v>
          </cell>
          <cell r="DJ32">
            <v>0</v>
          </cell>
          <cell r="DK32">
            <v>0</v>
          </cell>
          <cell r="DL32">
            <v>0</v>
          </cell>
          <cell r="DM32">
            <v>0</v>
          </cell>
          <cell r="DN32">
            <v>0</v>
          </cell>
          <cell r="DO32">
            <v>0</v>
          </cell>
          <cell r="DP32">
            <v>0</v>
          </cell>
          <cell r="DQ32">
            <v>0</v>
          </cell>
          <cell r="DS32">
            <v>6658.5</v>
          </cell>
          <cell r="DT32">
            <v>0</v>
          </cell>
          <cell r="DU32">
            <v>0</v>
          </cell>
          <cell r="DV32">
            <v>0</v>
          </cell>
          <cell r="DW32">
            <v>0</v>
          </cell>
          <cell r="DX32">
            <v>0</v>
          </cell>
          <cell r="DY32">
            <v>0</v>
          </cell>
          <cell r="DZ32">
            <v>0</v>
          </cell>
          <cell r="EA32">
            <v>0</v>
          </cell>
          <cell r="EB32">
            <v>0</v>
          </cell>
          <cell r="ED32">
            <v>989</v>
          </cell>
          <cell r="EE32">
            <v>0</v>
          </cell>
          <cell r="EF32">
            <v>0</v>
          </cell>
          <cell r="EG32">
            <v>0</v>
          </cell>
          <cell r="EH32">
            <v>0</v>
          </cell>
          <cell r="EI32">
            <v>0</v>
          </cell>
          <cell r="EJ32">
            <v>0</v>
          </cell>
          <cell r="EK32">
            <v>0</v>
          </cell>
          <cell r="EL32">
            <v>0</v>
          </cell>
          <cell r="EM32">
            <v>0</v>
          </cell>
          <cell r="EO32">
            <v>185676</v>
          </cell>
          <cell r="EP32">
            <v>0</v>
          </cell>
          <cell r="EQ32">
            <v>0</v>
          </cell>
          <cell r="ER32">
            <v>0</v>
          </cell>
          <cell r="ES32">
            <v>0</v>
          </cell>
          <cell r="ET32">
            <v>0</v>
          </cell>
          <cell r="EU32">
            <v>0</v>
          </cell>
          <cell r="EV32">
            <v>0</v>
          </cell>
          <cell r="EW32">
            <v>0</v>
          </cell>
          <cell r="EX32">
            <v>0</v>
          </cell>
          <cell r="EZ32">
            <v>27500.15</v>
          </cell>
          <cell r="FA32">
            <v>0</v>
          </cell>
          <cell r="FB32">
            <v>0</v>
          </cell>
          <cell r="FC32">
            <v>0</v>
          </cell>
          <cell r="FD32">
            <v>0</v>
          </cell>
          <cell r="FE32">
            <v>0</v>
          </cell>
          <cell r="FF32">
            <v>0</v>
          </cell>
          <cell r="FG32">
            <v>0</v>
          </cell>
          <cell r="FH32">
            <v>0</v>
          </cell>
          <cell r="FI32">
            <v>0</v>
          </cell>
          <cell r="FK32">
            <v>465903</v>
          </cell>
          <cell r="FL32">
            <v>0</v>
          </cell>
          <cell r="FM32">
            <v>0</v>
          </cell>
          <cell r="FN32">
            <v>0</v>
          </cell>
          <cell r="FO32">
            <v>0</v>
          </cell>
          <cell r="FP32">
            <v>0</v>
          </cell>
          <cell r="FQ32">
            <v>0</v>
          </cell>
          <cell r="FR32">
            <v>0</v>
          </cell>
          <cell r="FS32">
            <v>0</v>
          </cell>
          <cell r="FT32">
            <v>0</v>
          </cell>
          <cell r="FV32">
            <v>2000</v>
          </cell>
          <cell r="FW32">
            <v>0</v>
          </cell>
          <cell r="FX32">
            <v>0</v>
          </cell>
          <cell r="FY32">
            <v>0</v>
          </cell>
          <cell r="FZ32">
            <v>0</v>
          </cell>
          <cell r="GA32">
            <v>0</v>
          </cell>
          <cell r="GB32">
            <v>0</v>
          </cell>
          <cell r="GC32" t="str">
            <v>-</v>
          </cell>
          <cell r="GD32">
            <v>38047</v>
          </cell>
          <cell r="GF32">
            <v>38353</v>
          </cell>
          <cell r="GG32">
            <v>38473</v>
          </cell>
          <cell r="GI32">
            <v>53108.02</v>
          </cell>
          <cell r="GJ32">
            <v>0</v>
          </cell>
          <cell r="GK32">
            <v>0</v>
          </cell>
          <cell r="GL32">
            <v>0</v>
          </cell>
          <cell r="GM32">
            <v>0</v>
          </cell>
          <cell r="GN32">
            <v>53108.02</v>
          </cell>
          <cell r="GO32">
            <v>1327061.7400000002</v>
          </cell>
          <cell r="GP32" t="str">
            <v>-</v>
          </cell>
          <cell r="GQ32">
            <v>38078</v>
          </cell>
          <cell r="GS32">
            <v>0</v>
          </cell>
          <cell r="GT32">
            <v>0</v>
          </cell>
          <cell r="GU32">
            <v>0</v>
          </cell>
          <cell r="GV32">
            <v>0</v>
          </cell>
          <cell r="GW32">
            <v>0</v>
          </cell>
          <cell r="GX32">
            <v>0</v>
          </cell>
          <cell r="GY32">
            <v>0</v>
          </cell>
          <cell r="GZ32">
            <v>0</v>
          </cell>
          <cell r="HA32">
            <v>0</v>
          </cell>
          <cell r="HB32">
            <v>0</v>
          </cell>
        </row>
        <row r="33">
          <cell r="A33">
            <v>38626</v>
          </cell>
          <cell r="B33">
            <v>2005</v>
          </cell>
          <cell r="C33">
            <v>10</v>
          </cell>
          <cell r="E33">
            <v>218048.04</v>
          </cell>
          <cell r="F33">
            <v>0</v>
          </cell>
          <cell r="G33">
            <v>0</v>
          </cell>
          <cell r="H33">
            <v>0</v>
          </cell>
          <cell r="I33">
            <v>0</v>
          </cell>
          <cell r="J33">
            <v>0</v>
          </cell>
          <cell r="K33">
            <v>0</v>
          </cell>
          <cell r="L33">
            <v>0</v>
          </cell>
          <cell r="M33">
            <v>0</v>
          </cell>
          <cell r="N33">
            <v>0</v>
          </cell>
          <cell r="P33">
            <v>897558.9</v>
          </cell>
          <cell r="Q33">
            <v>0</v>
          </cell>
          <cell r="R33">
            <v>0</v>
          </cell>
          <cell r="S33">
            <v>0</v>
          </cell>
          <cell r="T33">
            <v>0</v>
          </cell>
          <cell r="U33">
            <v>0</v>
          </cell>
          <cell r="V33">
            <v>0</v>
          </cell>
          <cell r="W33">
            <v>0</v>
          </cell>
          <cell r="X33">
            <v>0</v>
          </cell>
          <cell r="Y33">
            <v>0</v>
          </cell>
          <cell r="AA33">
            <v>2753144.04</v>
          </cell>
          <cell r="AB33">
            <v>1</v>
          </cell>
          <cell r="AC33">
            <v>3</v>
          </cell>
          <cell r="AD33">
            <v>0</v>
          </cell>
          <cell r="AE33">
            <v>227</v>
          </cell>
          <cell r="AF33">
            <v>1.4528843903132651</v>
          </cell>
          <cell r="AG33">
            <v>82.451189150277798</v>
          </cell>
          <cell r="AH33">
            <v>56.75</v>
          </cell>
          <cell r="AI33">
            <v>0</v>
          </cell>
          <cell r="AJ33">
            <v>1.4528843903132651</v>
          </cell>
          <cell r="AL33">
            <v>164497.48800000001</v>
          </cell>
          <cell r="AM33">
            <v>0</v>
          </cell>
          <cell r="AN33">
            <v>0</v>
          </cell>
          <cell r="AO33">
            <v>0</v>
          </cell>
          <cell r="AP33">
            <v>0</v>
          </cell>
          <cell r="AQ33">
            <v>0</v>
          </cell>
          <cell r="AR33">
            <v>0</v>
          </cell>
          <cell r="AT33">
            <v>267158.41200000001</v>
          </cell>
          <cell r="AU33">
            <v>0</v>
          </cell>
          <cell r="AV33">
            <v>0</v>
          </cell>
          <cell r="AW33">
            <v>0</v>
          </cell>
          <cell r="AX33">
            <v>0</v>
          </cell>
          <cell r="AY33">
            <v>0</v>
          </cell>
          <cell r="AZ33">
            <v>0</v>
          </cell>
          <cell r="BA33">
            <v>0</v>
          </cell>
          <cell r="BB33">
            <v>0</v>
          </cell>
          <cell r="BC33">
            <v>0</v>
          </cell>
          <cell r="BE33">
            <v>525333.74</v>
          </cell>
          <cell r="BF33">
            <v>0</v>
          </cell>
          <cell r="BG33">
            <v>0</v>
          </cell>
          <cell r="BH33">
            <v>0</v>
          </cell>
          <cell r="BI33">
            <v>0</v>
          </cell>
          <cell r="BJ33">
            <v>0</v>
          </cell>
          <cell r="BK33">
            <v>0</v>
          </cell>
          <cell r="BL33">
            <v>0</v>
          </cell>
          <cell r="BM33">
            <v>0</v>
          </cell>
          <cell r="BN33">
            <v>0</v>
          </cell>
          <cell r="BP33">
            <v>47102.25</v>
          </cell>
          <cell r="BQ33">
            <v>0</v>
          </cell>
          <cell r="BR33">
            <v>0</v>
          </cell>
          <cell r="BS33">
            <v>0</v>
          </cell>
          <cell r="BT33">
            <v>0</v>
          </cell>
          <cell r="BU33">
            <v>0</v>
          </cell>
          <cell r="BV33">
            <v>0</v>
          </cell>
          <cell r="BW33">
            <v>0</v>
          </cell>
          <cell r="BX33">
            <v>0</v>
          </cell>
          <cell r="BY33">
            <v>0</v>
          </cell>
          <cell r="CA33">
            <v>151626.34</v>
          </cell>
          <cell r="CB33">
            <v>0</v>
          </cell>
          <cell r="CC33">
            <v>0</v>
          </cell>
          <cell r="CD33">
            <v>0</v>
          </cell>
          <cell r="CE33">
            <v>0</v>
          </cell>
          <cell r="CF33">
            <v>0</v>
          </cell>
          <cell r="CG33">
            <v>0</v>
          </cell>
          <cell r="CH33">
            <v>0</v>
          </cell>
          <cell r="CI33">
            <v>0</v>
          </cell>
          <cell r="CJ33">
            <v>0</v>
          </cell>
          <cell r="CL33">
            <v>0</v>
          </cell>
          <cell r="CM33">
            <v>0</v>
          </cell>
          <cell r="CN33">
            <v>0</v>
          </cell>
          <cell r="CO33">
            <v>0</v>
          </cell>
          <cell r="CP33">
            <v>0</v>
          </cell>
          <cell r="CQ33">
            <v>0</v>
          </cell>
          <cell r="CR33">
            <v>0</v>
          </cell>
          <cell r="CS33">
            <v>0</v>
          </cell>
          <cell r="CT33">
            <v>0</v>
          </cell>
          <cell r="CU33">
            <v>0</v>
          </cell>
          <cell r="CW33">
            <v>11318</v>
          </cell>
          <cell r="CX33">
            <v>0</v>
          </cell>
          <cell r="CY33">
            <v>0</v>
          </cell>
          <cell r="CZ33">
            <v>0</v>
          </cell>
          <cell r="DA33">
            <v>0</v>
          </cell>
          <cell r="DB33">
            <v>0</v>
          </cell>
          <cell r="DC33">
            <v>0</v>
          </cell>
          <cell r="DD33">
            <v>0</v>
          </cell>
          <cell r="DE33">
            <v>0</v>
          </cell>
          <cell r="DF33">
            <v>0</v>
          </cell>
          <cell r="DH33">
            <v>9004</v>
          </cell>
          <cell r="DI33">
            <v>0</v>
          </cell>
          <cell r="DJ33">
            <v>0</v>
          </cell>
          <cell r="DK33">
            <v>0</v>
          </cell>
          <cell r="DL33">
            <v>0</v>
          </cell>
          <cell r="DM33">
            <v>0</v>
          </cell>
          <cell r="DN33">
            <v>0</v>
          </cell>
          <cell r="DO33">
            <v>0</v>
          </cell>
          <cell r="DP33">
            <v>0</v>
          </cell>
          <cell r="DQ33">
            <v>0</v>
          </cell>
          <cell r="DS33">
            <v>11873</v>
          </cell>
          <cell r="DT33">
            <v>0</v>
          </cell>
          <cell r="DU33">
            <v>0</v>
          </cell>
          <cell r="DV33">
            <v>0</v>
          </cell>
          <cell r="DW33">
            <v>0</v>
          </cell>
          <cell r="DX33">
            <v>0</v>
          </cell>
          <cell r="DY33">
            <v>0</v>
          </cell>
          <cell r="DZ33">
            <v>0</v>
          </cell>
          <cell r="EA33">
            <v>0</v>
          </cell>
          <cell r="EB33">
            <v>0</v>
          </cell>
          <cell r="ED33">
            <v>1949</v>
          </cell>
          <cell r="EE33">
            <v>0</v>
          </cell>
          <cell r="EF33">
            <v>0</v>
          </cell>
          <cell r="EG33">
            <v>0</v>
          </cell>
          <cell r="EH33">
            <v>0</v>
          </cell>
          <cell r="EI33">
            <v>0</v>
          </cell>
          <cell r="EJ33">
            <v>0</v>
          </cell>
          <cell r="EK33">
            <v>0</v>
          </cell>
          <cell r="EL33">
            <v>0</v>
          </cell>
          <cell r="EM33">
            <v>0</v>
          </cell>
          <cell r="EO33">
            <v>253360</v>
          </cell>
          <cell r="EP33">
            <v>0</v>
          </cell>
          <cell r="EQ33">
            <v>0</v>
          </cell>
          <cell r="ER33">
            <v>0</v>
          </cell>
          <cell r="ES33">
            <v>0</v>
          </cell>
          <cell r="ET33">
            <v>0</v>
          </cell>
          <cell r="EU33">
            <v>0</v>
          </cell>
          <cell r="EV33">
            <v>0</v>
          </cell>
          <cell r="EW33">
            <v>0</v>
          </cell>
          <cell r="EX33">
            <v>0</v>
          </cell>
          <cell r="EZ33">
            <v>39101.15</v>
          </cell>
          <cell r="FA33">
            <v>0</v>
          </cell>
          <cell r="FB33">
            <v>0</v>
          </cell>
          <cell r="FC33">
            <v>0</v>
          </cell>
          <cell r="FD33">
            <v>0</v>
          </cell>
          <cell r="FE33">
            <v>0</v>
          </cell>
          <cell r="FF33">
            <v>0</v>
          </cell>
          <cell r="FG33">
            <v>0</v>
          </cell>
          <cell r="FH33">
            <v>0</v>
          </cell>
          <cell r="FI33">
            <v>0</v>
          </cell>
          <cell r="FK33">
            <v>630400.48800000001</v>
          </cell>
          <cell r="FL33">
            <v>0</v>
          </cell>
          <cell r="FM33">
            <v>0</v>
          </cell>
          <cell r="FN33">
            <v>0</v>
          </cell>
          <cell r="FO33">
            <v>0</v>
          </cell>
          <cell r="FP33">
            <v>0</v>
          </cell>
          <cell r="FQ33">
            <v>0</v>
          </cell>
          <cell r="FR33">
            <v>0</v>
          </cell>
          <cell r="FS33">
            <v>0</v>
          </cell>
          <cell r="FT33">
            <v>0</v>
          </cell>
          <cell r="FV33">
            <v>2112</v>
          </cell>
          <cell r="FW33">
            <v>0</v>
          </cell>
          <cell r="FX33">
            <v>0</v>
          </cell>
          <cell r="FY33">
            <v>0</v>
          </cell>
          <cell r="FZ33">
            <v>0</v>
          </cell>
          <cell r="GA33">
            <v>0</v>
          </cell>
          <cell r="GB33">
            <v>0</v>
          </cell>
          <cell r="GC33" t="str">
            <v>-</v>
          </cell>
          <cell r="GD33">
            <v>38047</v>
          </cell>
          <cell r="GF33">
            <v>38353</v>
          </cell>
          <cell r="GG33">
            <v>38473</v>
          </cell>
          <cell r="GI33">
            <v>53550.551999999996</v>
          </cell>
          <cell r="GJ33">
            <v>0</v>
          </cell>
          <cell r="GK33">
            <v>0</v>
          </cell>
          <cell r="GL33">
            <v>0</v>
          </cell>
          <cell r="GM33">
            <v>0</v>
          </cell>
          <cell r="GN33">
            <v>53550.551999999996</v>
          </cell>
          <cell r="GO33">
            <v>1380612.2920000001</v>
          </cell>
          <cell r="GP33" t="str">
            <v>-</v>
          </cell>
          <cell r="GQ33">
            <v>38078</v>
          </cell>
          <cell r="GS33">
            <v>0</v>
          </cell>
          <cell r="GT33">
            <v>0</v>
          </cell>
          <cell r="GU33">
            <v>0</v>
          </cell>
          <cell r="GV33">
            <v>0</v>
          </cell>
          <cell r="GW33">
            <v>0</v>
          </cell>
          <cell r="GX33">
            <v>0</v>
          </cell>
          <cell r="GY33">
            <v>0</v>
          </cell>
          <cell r="GZ33">
            <v>0</v>
          </cell>
          <cell r="HA33">
            <v>0</v>
          </cell>
          <cell r="HB33">
            <v>0</v>
          </cell>
        </row>
        <row r="34">
          <cell r="A34">
            <v>38657</v>
          </cell>
          <cell r="B34">
            <v>2005</v>
          </cell>
          <cell r="C34">
            <v>11</v>
          </cell>
          <cell r="E34">
            <v>212921.64</v>
          </cell>
          <cell r="F34">
            <v>0</v>
          </cell>
          <cell r="G34">
            <v>1</v>
          </cell>
          <cell r="H34">
            <v>0</v>
          </cell>
          <cell r="I34">
            <v>19</v>
          </cell>
          <cell r="J34">
            <v>4.6965634869241093</v>
          </cell>
          <cell r="K34">
            <v>89.23470625155808</v>
          </cell>
          <cell r="L34">
            <v>19</v>
          </cell>
          <cell r="M34">
            <v>0</v>
          </cell>
          <cell r="N34">
            <v>4.6965634869241093</v>
          </cell>
          <cell r="P34">
            <v>1110480.54</v>
          </cell>
          <cell r="Q34">
            <v>0</v>
          </cell>
          <cell r="R34">
            <v>1</v>
          </cell>
          <cell r="S34">
            <v>0</v>
          </cell>
          <cell r="T34">
            <v>19</v>
          </cell>
          <cell r="U34">
            <v>0.90051105262952191</v>
          </cell>
          <cell r="V34">
            <v>17.10970999996092</v>
          </cell>
          <cell r="W34">
            <v>19.000000000000004</v>
          </cell>
          <cell r="X34">
            <v>0</v>
          </cell>
          <cell r="Y34">
            <v>0.90051105262952191</v>
          </cell>
          <cell r="AA34">
            <v>2737538.92</v>
          </cell>
          <cell r="AB34">
            <v>1</v>
          </cell>
          <cell r="AC34">
            <v>3</v>
          </cell>
          <cell r="AD34">
            <v>0</v>
          </cell>
          <cell r="AE34">
            <v>245</v>
          </cell>
          <cell r="AF34">
            <v>1.4611664406948413</v>
          </cell>
          <cell r="AG34">
            <v>89.496444492559036</v>
          </cell>
          <cell r="AH34">
            <v>61.250000000000007</v>
          </cell>
          <cell r="AI34">
            <v>0</v>
          </cell>
          <cell r="AJ34">
            <v>1.4611664406948413</v>
          </cell>
          <cell r="AL34">
            <v>165963</v>
          </cell>
          <cell r="AM34">
            <v>0</v>
          </cell>
          <cell r="AN34">
            <v>1</v>
          </cell>
          <cell r="AO34">
            <v>0</v>
          </cell>
          <cell r="AP34">
            <v>19</v>
          </cell>
          <cell r="AQ34">
            <v>0</v>
          </cell>
          <cell r="AR34">
            <v>0</v>
          </cell>
          <cell r="AT34">
            <v>314117.05200000003</v>
          </cell>
          <cell r="AU34">
            <v>0</v>
          </cell>
          <cell r="AV34">
            <v>0</v>
          </cell>
          <cell r="AW34">
            <v>0</v>
          </cell>
          <cell r="AX34">
            <v>0</v>
          </cell>
          <cell r="AY34">
            <v>0</v>
          </cell>
          <cell r="AZ34">
            <v>0</v>
          </cell>
          <cell r="BA34">
            <v>0</v>
          </cell>
          <cell r="BB34">
            <v>0</v>
          </cell>
          <cell r="BC34">
            <v>0</v>
          </cell>
          <cell r="BE34">
            <v>663636.24</v>
          </cell>
          <cell r="BF34">
            <v>0</v>
          </cell>
          <cell r="BG34">
            <v>1</v>
          </cell>
          <cell r="BH34">
            <v>0</v>
          </cell>
          <cell r="BI34">
            <v>19</v>
          </cell>
          <cell r="BJ34">
            <v>1.506849595796637</v>
          </cell>
          <cell r="BK34">
            <v>28.630142320136102</v>
          </cell>
          <cell r="BL34">
            <v>19</v>
          </cell>
          <cell r="BM34">
            <v>0</v>
          </cell>
          <cell r="BN34">
            <v>1.506849595796637</v>
          </cell>
          <cell r="BP34">
            <v>58257.25</v>
          </cell>
          <cell r="BQ34">
            <v>0</v>
          </cell>
          <cell r="BR34">
            <v>0</v>
          </cell>
          <cell r="BS34">
            <v>0</v>
          </cell>
          <cell r="BT34">
            <v>0</v>
          </cell>
          <cell r="BU34">
            <v>0</v>
          </cell>
          <cell r="BV34">
            <v>0</v>
          </cell>
          <cell r="BW34">
            <v>0</v>
          </cell>
          <cell r="BX34">
            <v>0</v>
          </cell>
          <cell r="BY34">
            <v>0</v>
          </cell>
          <cell r="CA34">
            <v>189551.34</v>
          </cell>
          <cell r="CB34">
            <v>0</v>
          </cell>
          <cell r="CC34">
            <v>0</v>
          </cell>
          <cell r="CD34">
            <v>0</v>
          </cell>
          <cell r="CE34">
            <v>0</v>
          </cell>
          <cell r="CF34">
            <v>0</v>
          </cell>
          <cell r="CG34">
            <v>0</v>
          </cell>
          <cell r="CH34">
            <v>0</v>
          </cell>
          <cell r="CI34">
            <v>0</v>
          </cell>
          <cell r="CJ34">
            <v>0</v>
          </cell>
          <cell r="CL34">
            <v>0</v>
          </cell>
          <cell r="CM34">
            <v>0</v>
          </cell>
          <cell r="CN34">
            <v>0</v>
          </cell>
          <cell r="CO34">
            <v>0</v>
          </cell>
          <cell r="CP34">
            <v>0</v>
          </cell>
          <cell r="CQ34">
            <v>0</v>
          </cell>
          <cell r="CR34">
            <v>0</v>
          </cell>
          <cell r="CS34">
            <v>0</v>
          </cell>
          <cell r="CT34">
            <v>0</v>
          </cell>
          <cell r="CU34">
            <v>0</v>
          </cell>
          <cell r="CW34">
            <v>15165</v>
          </cell>
          <cell r="CX34">
            <v>0</v>
          </cell>
          <cell r="CY34">
            <v>0</v>
          </cell>
          <cell r="CZ34">
            <v>0</v>
          </cell>
          <cell r="DA34">
            <v>0</v>
          </cell>
          <cell r="DB34">
            <v>0</v>
          </cell>
          <cell r="DC34">
            <v>0</v>
          </cell>
          <cell r="DD34">
            <v>0</v>
          </cell>
          <cell r="DE34">
            <v>0</v>
          </cell>
          <cell r="DF34">
            <v>0</v>
          </cell>
          <cell r="DH34">
            <v>11788</v>
          </cell>
          <cell r="DI34">
            <v>0</v>
          </cell>
          <cell r="DJ34">
            <v>0</v>
          </cell>
          <cell r="DK34">
            <v>0</v>
          </cell>
          <cell r="DL34">
            <v>0</v>
          </cell>
          <cell r="DM34">
            <v>0</v>
          </cell>
          <cell r="DN34">
            <v>0</v>
          </cell>
          <cell r="DO34">
            <v>0</v>
          </cell>
          <cell r="DP34">
            <v>0</v>
          </cell>
          <cell r="DQ34">
            <v>0</v>
          </cell>
          <cell r="DS34">
            <v>18550.5</v>
          </cell>
          <cell r="DT34">
            <v>0</v>
          </cell>
          <cell r="DU34">
            <v>0</v>
          </cell>
          <cell r="DV34">
            <v>0</v>
          </cell>
          <cell r="DW34">
            <v>0</v>
          </cell>
          <cell r="DX34">
            <v>0</v>
          </cell>
          <cell r="DY34">
            <v>0</v>
          </cell>
          <cell r="DZ34">
            <v>0</v>
          </cell>
          <cell r="EA34">
            <v>0</v>
          </cell>
          <cell r="EB34">
            <v>0</v>
          </cell>
          <cell r="ED34">
            <v>3146</v>
          </cell>
          <cell r="EE34">
            <v>0</v>
          </cell>
          <cell r="EF34">
            <v>0</v>
          </cell>
          <cell r="EG34">
            <v>0</v>
          </cell>
          <cell r="EH34">
            <v>0</v>
          </cell>
          <cell r="EI34">
            <v>0</v>
          </cell>
          <cell r="EJ34">
            <v>0</v>
          </cell>
          <cell r="EK34">
            <v>0</v>
          </cell>
          <cell r="EL34">
            <v>0</v>
          </cell>
          <cell r="EM34">
            <v>0</v>
          </cell>
          <cell r="EO34">
            <v>315958</v>
          </cell>
          <cell r="EP34">
            <v>0</v>
          </cell>
          <cell r="EQ34">
            <v>1</v>
          </cell>
          <cell r="ER34">
            <v>0</v>
          </cell>
          <cell r="ES34">
            <v>19</v>
          </cell>
          <cell r="ET34">
            <v>3.164977623608201</v>
          </cell>
          <cell r="EU34">
            <v>60.134574848555822</v>
          </cell>
          <cell r="EV34">
            <v>19</v>
          </cell>
          <cell r="EW34">
            <v>0</v>
          </cell>
          <cell r="EX34">
            <v>3.164977623608201</v>
          </cell>
          <cell r="EZ34">
            <v>51220.15</v>
          </cell>
          <cell r="FA34">
            <v>0</v>
          </cell>
          <cell r="FB34">
            <v>0</v>
          </cell>
          <cell r="FC34">
            <v>0</v>
          </cell>
          <cell r="FD34">
            <v>0</v>
          </cell>
          <cell r="FE34">
            <v>0</v>
          </cell>
          <cell r="FF34">
            <v>0</v>
          </cell>
          <cell r="FG34">
            <v>0</v>
          </cell>
          <cell r="FH34">
            <v>0</v>
          </cell>
          <cell r="FI34">
            <v>0</v>
          </cell>
          <cell r="FK34">
            <v>796363.48800000001</v>
          </cell>
          <cell r="FL34">
            <v>0</v>
          </cell>
          <cell r="FM34">
            <v>1</v>
          </cell>
          <cell r="FN34">
            <v>0</v>
          </cell>
          <cell r="FO34">
            <v>19</v>
          </cell>
          <cell r="FP34">
            <v>1.2557079964971973</v>
          </cell>
          <cell r="FQ34">
            <v>23.858451933446752</v>
          </cell>
          <cell r="FR34">
            <v>19</v>
          </cell>
          <cell r="FS34">
            <v>0</v>
          </cell>
          <cell r="FT34">
            <v>1.2557079964971973</v>
          </cell>
          <cell r="FV34">
            <v>2784</v>
          </cell>
          <cell r="FW34">
            <v>0</v>
          </cell>
          <cell r="FX34">
            <v>0</v>
          </cell>
          <cell r="FY34">
            <v>0</v>
          </cell>
          <cell r="FZ34">
            <v>0</v>
          </cell>
          <cell r="GA34">
            <v>0</v>
          </cell>
          <cell r="GB34">
            <v>0</v>
          </cell>
          <cell r="GC34" t="str">
            <v>-</v>
          </cell>
          <cell r="GD34">
            <v>38047</v>
          </cell>
          <cell r="GF34">
            <v>38353</v>
          </cell>
          <cell r="GG34">
            <v>38657</v>
          </cell>
          <cell r="GI34">
            <v>46958.64</v>
          </cell>
          <cell r="GJ34">
            <v>0</v>
          </cell>
          <cell r="GK34">
            <v>0</v>
          </cell>
          <cell r="GL34">
            <v>0</v>
          </cell>
          <cell r="GM34">
            <v>0</v>
          </cell>
          <cell r="GN34">
            <v>46958.64</v>
          </cell>
          <cell r="GO34">
            <v>1427570.932</v>
          </cell>
          <cell r="GP34" t="str">
            <v>-</v>
          </cell>
          <cell r="GQ34">
            <v>38078</v>
          </cell>
          <cell r="GS34">
            <v>0</v>
          </cell>
          <cell r="GT34">
            <v>0</v>
          </cell>
          <cell r="GU34">
            <v>0</v>
          </cell>
          <cell r="GV34">
            <v>0</v>
          </cell>
          <cell r="GW34">
            <v>0</v>
          </cell>
          <cell r="GX34">
            <v>0</v>
          </cell>
          <cell r="GY34">
            <v>0</v>
          </cell>
          <cell r="GZ34">
            <v>0</v>
          </cell>
          <cell r="HA34">
            <v>0</v>
          </cell>
          <cell r="HB34">
            <v>0</v>
          </cell>
        </row>
        <row r="35">
          <cell r="A35">
            <v>38687</v>
          </cell>
          <cell r="B35">
            <v>2005</v>
          </cell>
          <cell r="C35">
            <v>12</v>
          </cell>
          <cell r="E35">
            <v>226738.96</v>
          </cell>
          <cell r="F35">
            <v>0</v>
          </cell>
          <cell r="G35">
            <v>2</v>
          </cell>
          <cell r="H35">
            <v>0</v>
          </cell>
          <cell r="I35">
            <v>92</v>
          </cell>
          <cell r="J35">
            <v>8.8207161221873829</v>
          </cell>
          <cell r="K35">
            <v>405.75294162061959</v>
          </cell>
          <cell r="L35">
            <v>46</v>
          </cell>
          <cell r="M35">
            <v>0</v>
          </cell>
          <cell r="N35">
            <v>8.8207161221873829</v>
          </cell>
          <cell r="P35">
            <v>1337219.5</v>
          </cell>
          <cell r="Q35">
            <v>0</v>
          </cell>
          <cell r="R35">
            <v>3</v>
          </cell>
          <cell r="S35">
            <v>0</v>
          </cell>
          <cell r="T35">
            <v>111</v>
          </cell>
          <cell r="U35">
            <v>2.2434611520397363</v>
          </cell>
          <cell r="V35">
            <v>83.008062625470245</v>
          </cell>
          <cell r="W35">
            <v>37</v>
          </cell>
          <cell r="X35">
            <v>0</v>
          </cell>
          <cell r="Y35">
            <v>2.2434611520397363</v>
          </cell>
          <cell r="AA35">
            <v>2677137.08</v>
          </cell>
          <cell r="AB35">
            <v>1</v>
          </cell>
          <cell r="AC35">
            <v>5</v>
          </cell>
          <cell r="AD35">
            <v>0</v>
          </cell>
          <cell r="AE35">
            <v>337</v>
          </cell>
          <cell r="AF35">
            <v>2.2412001405620963</v>
          </cell>
          <cell r="AG35">
            <v>125.88074122823774</v>
          </cell>
          <cell r="AH35">
            <v>56.166666666666664</v>
          </cell>
          <cell r="AI35">
            <v>0</v>
          </cell>
          <cell r="AJ35">
            <v>2.2412001405620963</v>
          </cell>
          <cell r="AL35">
            <v>142830.96</v>
          </cell>
          <cell r="AM35">
            <v>0</v>
          </cell>
          <cell r="AN35">
            <v>2</v>
          </cell>
          <cell r="AO35">
            <v>0</v>
          </cell>
          <cell r="AP35">
            <v>92</v>
          </cell>
          <cell r="AQ35">
            <v>0</v>
          </cell>
          <cell r="AR35">
            <v>0</v>
          </cell>
          <cell r="AT35">
            <v>398025.05200000003</v>
          </cell>
          <cell r="AU35">
            <v>0</v>
          </cell>
          <cell r="AV35">
            <v>0</v>
          </cell>
          <cell r="AW35">
            <v>0</v>
          </cell>
          <cell r="AX35">
            <v>0</v>
          </cell>
          <cell r="AY35">
            <v>0</v>
          </cell>
          <cell r="AZ35">
            <v>0</v>
          </cell>
          <cell r="BA35">
            <v>0</v>
          </cell>
          <cell r="BB35">
            <v>0</v>
          </cell>
          <cell r="BC35">
            <v>0</v>
          </cell>
          <cell r="BE35">
            <v>782662.04</v>
          </cell>
          <cell r="BF35">
            <v>0</v>
          </cell>
          <cell r="BG35">
            <v>3</v>
          </cell>
          <cell r="BH35">
            <v>0</v>
          </cell>
          <cell r="BI35">
            <v>111</v>
          </cell>
          <cell r="BJ35">
            <v>3.8330720626236072</v>
          </cell>
          <cell r="BK35">
            <v>141.82366631707345</v>
          </cell>
          <cell r="BL35">
            <v>36.999999999999993</v>
          </cell>
          <cell r="BM35">
            <v>0</v>
          </cell>
          <cell r="BN35">
            <v>3.8330720626236072</v>
          </cell>
          <cell r="BP35">
            <v>67054.5</v>
          </cell>
          <cell r="BQ35">
            <v>0</v>
          </cell>
          <cell r="BR35">
            <v>0</v>
          </cell>
          <cell r="BS35">
            <v>0</v>
          </cell>
          <cell r="BT35">
            <v>0</v>
          </cell>
          <cell r="BU35">
            <v>0</v>
          </cell>
          <cell r="BV35">
            <v>0</v>
          </cell>
          <cell r="BW35">
            <v>0</v>
          </cell>
          <cell r="BX35">
            <v>0</v>
          </cell>
          <cell r="BY35">
            <v>0</v>
          </cell>
          <cell r="CA35">
            <v>213295.13999999998</v>
          </cell>
          <cell r="CB35">
            <v>0</v>
          </cell>
          <cell r="CC35">
            <v>2</v>
          </cell>
          <cell r="CD35">
            <v>0</v>
          </cell>
          <cell r="CE35">
            <v>92</v>
          </cell>
          <cell r="CF35">
            <v>9.3766787185118243</v>
          </cell>
          <cell r="CG35">
            <v>431.32722105154392</v>
          </cell>
          <cell r="CH35">
            <v>46</v>
          </cell>
          <cell r="CI35">
            <v>0</v>
          </cell>
          <cell r="CJ35">
            <v>9.3766787185118243</v>
          </cell>
          <cell r="CL35">
            <v>0</v>
          </cell>
          <cell r="CM35">
            <v>0</v>
          </cell>
          <cell r="CN35">
            <v>0</v>
          </cell>
          <cell r="CO35">
            <v>0</v>
          </cell>
          <cell r="CP35">
            <v>0</v>
          </cell>
          <cell r="CQ35">
            <v>0</v>
          </cell>
          <cell r="CR35">
            <v>0</v>
          </cell>
          <cell r="CS35">
            <v>0</v>
          </cell>
          <cell r="CT35">
            <v>0</v>
          </cell>
          <cell r="CU35">
            <v>0</v>
          </cell>
          <cell r="CW35">
            <v>18022</v>
          </cell>
          <cell r="CX35">
            <v>0</v>
          </cell>
          <cell r="CY35">
            <v>0</v>
          </cell>
          <cell r="CZ35">
            <v>0</v>
          </cell>
          <cell r="DA35">
            <v>0</v>
          </cell>
          <cell r="DB35">
            <v>0</v>
          </cell>
          <cell r="DC35">
            <v>0</v>
          </cell>
          <cell r="DD35">
            <v>0</v>
          </cell>
          <cell r="DE35">
            <v>0</v>
          </cell>
          <cell r="DF35">
            <v>0</v>
          </cell>
          <cell r="DH35">
            <v>14038</v>
          </cell>
          <cell r="DI35">
            <v>0</v>
          </cell>
          <cell r="DJ35">
            <v>0</v>
          </cell>
          <cell r="DK35">
            <v>0</v>
          </cell>
          <cell r="DL35">
            <v>0</v>
          </cell>
          <cell r="DM35">
            <v>0</v>
          </cell>
          <cell r="DN35">
            <v>0</v>
          </cell>
          <cell r="DO35">
            <v>0</v>
          </cell>
          <cell r="DP35">
            <v>0</v>
          </cell>
          <cell r="DQ35">
            <v>0</v>
          </cell>
          <cell r="DS35">
            <v>30271.5</v>
          </cell>
          <cell r="DT35">
            <v>0</v>
          </cell>
          <cell r="DU35">
            <v>0</v>
          </cell>
          <cell r="DV35">
            <v>0</v>
          </cell>
          <cell r="DW35">
            <v>0</v>
          </cell>
          <cell r="DX35">
            <v>0</v>
          </cell>
          <cell r="DY35">
            <v>0</v>
          </cell>
          <cell r="DZ35">
            <v>0</v>
          </cell>
          <cell r="EA35">
            <v>0</v>
          </cell>
          <cell r="EB35">
            <v>0</v>
          </cell>
          <cell r="ED35">
            <v>4061</v>
          </cell>
          <cell r="EE35">
            <v>0</v>
          </cell>
          <cell r="EF35">
            <v>0</v>
          </cell>
          <cell r="EG35">
            <v>0</v>
          </cell>
          <cell r="EH35">
            <v>0</v>
          </cell>
          <cell r="EI35">
            <v>0</v>
          </cell>
          <cell r="EJ35">
            <v>0</v>
          </cell>
          <cell r="EK35">
            <v>0</v>
          </cell>
          <cell r="EL35">
            <v>0</v>
          </cell>
          <cell r="EM35">
            <v>0</v>
          </cell>
          <cell r="EO35">
            <v>376236</v>
          </cell>
          <cell r="EP35">
            <v>0</v>
          </cell>
          <cell r="EQ35">
            <v>1</v>
          </cell>
          <cell r="ER35">
            <v>0</v>
          </cell>
          <cell r="ES35">
            <v>19</v>
          </cell>
          <cell r="ET35">
            <v>2.6579062078057389</v>
          </cell>
          <cell r="EU35">
            <v>50.500217948309036</v>
          </cell>
          <cell r="EV35">
            <v>19</v>
          </cell>
          <cell r="EW35">
            <v>0</v>
          </cell>
          <cell r="EX35">
            <v>2.6579062078057389</v>
          </cell>
          <cell r="EZ35">
            <v>59683.9</v>
          </cell>
          <cell r="FA35">
            <v>0</v>
          </cell>
          <cell r="FB35">
            <v>0</v>
          </cell>
          <cell r="FC35">
            <v>0</v>
          </cell>
          <cell r="FD35">
            <v>0</v>
          </cell>
          <cell r="FE35">
            <v>0</v>
          </cell>
          <cell r="FF35">
            <v>0</v>
          </cell>
          <cell r="FG35">
            <v>0</v>
          </cell>
          <cell r="FH35">
            <v>0</v>
          </cell>
          <cell r="FI35">
            <v>0</v>
          </cell>
          <cell r="FK35">
            <v>939194.44799999997</v>
          </cell>
          <cell r="FL35">
            <v>0</v>
          </cell>
          <cell r="FM35">
            <v>3</v>
          </cell>
          <cell r="FN35">
            <v>0</v>
          </cell>
          <cell r="FO35">
            <v>111</v>
          </cell>
          <cell r="FP35">
            <v>3.1942267188530056</v>
          </cell>
          <cell r="FQ35">
            <v>118.18638859756122</v>
          </cell>
          <cell r="FR35">
            <v>37.000000000000007</v>
          </cell>
          <cell r="FS35">
            <v>0</v>
          </cell>
          <cell r="FT35">
            <v>3.1942267188530056</v>
          </cell>
          <cell r="FV35">
            <v>2250</v>
          </cell>
          <cell r="FW35">
            <v>0</v>
          </cell>
          <cell r="FX35">
            <v>0</v>
          </cell>
          <cell r="FY35">
            <v>0</v>
          </cell>
          <cell r="FZ35">
            <v>0</v>
          </cell>
          <cell r="GA35">
            <v>0</v>
          </cell>
          <cell r="GB35">
            <v>0</v>
          </cell>
          <cell r="GC35" t="str">
            <v>-</v>
          </cell>
          <cell r="GD35">
            <v>38047</v>
          </cell>
          <cell r="GF35">
            <v>38353</v>
          </cell>
          <cell r="GG35">
            <v>38687</v>
          </cell>
          <cell r="GI35">
            <v>83908</v>
          </cell>
          <cell r="GJ35">
            <v>0</v>
          </cell>
          <cell r="GK35">
            <v>0</v>
          </cell>
          <cell r="GL35">
            <v>0</v>
          </cell>
          <cell r="GM35">
            <v>0</v>
          </cell>
          <cell r="GN35">
            <v>83908</v>
          </cell>
          <cell r="GO35">
            <v>1511478.932</v>
          </cell>
          <cell r="GP35" t="str">
            <v>-</v>
          </cell>
          <cell r="GQ35">
            <v>38078</v>
          </cell>
          <cell r="GS35">
            <v>0</v>
          </cell>
          <cell r="GT35">
            <v>0</v>
          </cell>
          <cell r="GU35">
            <v>0</v>
          </cell>
          <cell r="GV35">
            <v>0</v>
          </cell>
          <cell r="GW35">
            <v>0</v>
          </cell>
          <cell r="GX35">
            <v>0</v>
          </cell>
          <cell r="GY35">
            <v>0</v>
          </cell>
          <cell r="GZ35">
            <v>0</v>
          </cell>
          <cell r="HA35">
            <v>0</v>
          </cell>
          <cell r="HB35">
            <v>0</v>
          </cell>
        </row>
        <row r="36">
          <cell r="A36">
            <v>38718</v>
          </cell>
          <cell r="B36">
            <v>2006</v>
          </cell>
          <cell r="C36">
            <v>1</v>
          </cell>
          <cell r="E36">
            <v>224686.9</v>
          </cell>
          <cell r="F36">
            <v>0</v>
          </cell>
          <cell r="G36">
            <v>1</v>
          </cell>
          <cell r="H36">
            <v>0</v>
          </cell>
          <cell r="I36">
            <v>3</v>
          </cell>
          <cell r="J36">
            <v>4.450637754136979</v>
          </cell>
          <cell r="K36">
            <v>13.351913262410939</v>
          </cell>
          <cell r="L36">
            <v>3.0000000000000004</v>
          </cell>
          <cell r="M36">
            <v>0</v>
          </cell>
          <cell r="N36">
            <v>4.450637754136979</v>
          </cell>
          <cell r="P36">
            <v>1561906.4</v>
          </cell>
          <cell r="Q36">
            <v>0</v>
          </cell>
          <cell r="R36">
            <v>4</v>
          </cell>
          <cell r="S36">
            <v>0</v>
          </cell>
          <cell r="T36">
            <v>114</v>
          </cell>
          <cell r="U36">
            <v>2.5609729238576651</v>
          </cell>
          <cell r="V36">
            <v>72.987728329943465</v>
          </cell>
          <cell r="W36">
            <v>28.500000000000004</v>
          </cell>
          <cell r="X36">
            <v>0</v>
          </cell>
          <cell r="Y36">
            <v>2.5609729238576651</v>
          </cell>
          <cell r="AA36">
            <v>2654137.98</v>
          </cell>
          <cell r="AB36">
            <v>0</v>
          </cell>
          <cell r="AC36">
            <v>6</v>
          </cell>
          <cell r="AD36">
            <v>0</v>
          </cell>
          <cell r="AE36">
            <v>120</v>
          </cell>
          <cell r="AF36">
            <v>2.2606209794714589</v>
          </cell>
          <cell r="AG36">
            <v>45.212419589429182</v>
          </cell>
          <cell r="AH36">
            <v>20</v>
          </cell>
          <cell r="AI36">
            <v>0</v>
          </cell>
          <cell r="AJ36">
            <v>2.2606209794714589</v>
          </cell>
          <cell r="AL36">
            <v>139722.9</v>
          </cell>
          <cell r="AM36">
            <v>0</v>
          </cell>
          <cell r="AN36">
            <v>1</v>
          </cell>
          <cell r="AO36">
            <v>0</v>
          </cell>
          <cell r="AP36">
            <v>3</v>
          </cell>
          <cell r="AQ36">
            <v>0</v>
          </cell>
          <cell r="AR36">
            <v>0</v>
          </cell>
          <cell r="AT36">
            <v>482989.05200000003</v>
          </cell>
          <cell r="AU36">
            <v>0</v>
          </cell>
          <cell r="AV36">
            <v>0</v>
          </cell>
          <cell r="AW36">
            <v>0</v>
          </cell>
          <cell r="AX36">
            <v>0</v>
          </cell>
          <cell r="AY36">
            <v>0</v>
          </cell>
          <cell r="AZ36">
            <v>0</v>
          </cell>
          <cell r="BA36">
            <v>0</v>
          </cell>
          <cell r="BB36">
            <v>0</v>
          </cell>
          <cell r="BC36">
            <v>0</v>
          </cell>
          <cell r="BE36">
            <v>899097.79</v>
          </cell>
          <cell r="BF36">
            <v>0</v>
          </cell>
          <cell r="BG36">
            <v>4</v>
          </cell>
          <cell r="BH36">
            <v>0</v>
          </cell>
          <cell r="BI36">
            <v>114</v>
          </cell>
          <cell r="BJ36">
            <v>4.4489042732492976</v>
          </cell>
          <cell r="BK36">
            <v>126.79377178760498</v>
          </cell>
          <cell r="BL36">
            <v>28.5</v>
          </cell>
          <cell r="BM36">
            <v>0</v>
          </cell>
          <cell r="BN36">
            <v>4.4489042732492976</v>
          </cell>
          <cell r="BP36">
            <v>76560.5</v>
          </cell>
          <cell r="BQ36">
            <v>0</v>
          </cell>
          <cell r="BR36">
            <v>0</v>
          </cell>
          <cell r="BS36">
            <v>0</v>
          </cell>
          <cell r="BT36">
            <v>0</v>
          </cell>
          <cell r="BU36">
            <v>0</v>
          </cell>
          <cell r="BV36">
            <v>0</v>
          </cell>
          <cell r="BW36">
            <v>0</v>
          </cell>
          <cell r="BX36">
            <v>0</v>
          </cell>
          <cell r="BY36">
            <v>0</v>
          </cell>
          <cell r="CA36">
            <v>245934.13999999998</v>
          </cell>
          <cell r="CB36">
            <v>0</v>
          </cell>
          <cell r="CC36">
            <v>2</v>
          </cell>
          <cell r="CD36">
            <v>0</v>
          </cell>
          <cell r="CE36">
            <v>92</v>
          </cell>
          <cell r="CF36">
            <v>8.1322584981491399</v>
          </cell>
          <cell r="CG36">
            <v>374.08389091486038</v>
          </cell>
          <cell r="CH36">
            <v>45.999999999999993</v>
          </cell>
          <cell r="CI36">
            <v>0</v>
          </cell>
          <cell r="CJ36">
            <v>8.1322584981491399</v>
          </cell>
          <cell r="CL36">
            <v>0</v>
          </cell>
          <cell r="CM36">
            <v>0</v>
          </cell>
          <cell r="CN36">
            <v>0</v>
          </cell>
          <cell r="CO36">
            <v>0</v>
          </cell>
          <cell r="CP36">
            <v>0</v>
          </cell>
          <cell r="CQ36">
            <v>0</v>
          </cell>
          <cell r="CR36">
            <v>0</v>
          </cell>
          <cell r="CS36">
            <v>0</v>
          </cell>
          <cell r="CT36">
            <v>0</v>
          </cell>
          <cell r="CU36">
            <v>0</v>
          </cell>
          <cell r="CW36">
            <v>20889</v>
          </cell>
          <cell r="CX36">
            <v>0</v>
          </cell>
          <cell r="CY36">
            <v>0</v>
          </cell>
          <cell r="CZ36">
            <v>0</v>
          </cell>
          <cell r="DA36">
            <v>0</v>
          </cell>
          <cell r="DB36">
            <v>0</v>
          </cell>
          <cell r="DC36">
            <v>0</v>
          </cell>
          <cell r="DD36">
            <v>0</v>
          </cell>
          <cell r="DE36">
            <v>0</v>
          </cell>
          <cell r="DF36">
            <v>0</v>
          </cell>
          <cell r="DH36">
            <v>16458</v>
          </cell>
          <cell r="DI36">
            <v>0</v>
          </cell>
          <cell r="DJ36">
            <v>0</v>
          </cell>
          <cell r="DK36">
            <v>0</v>
          </cell>
          <cell r="DL36">
            <v>0</v>
          </cell>
          <cell r="DM36">
            <v>0</v>
          </cell>
          <cell r="DN36">
            <v>0</v>
          </cell>
          <cell r="DO36">
            <v>0</v>
          </cell>
          <cell r="DP36">
            <v>0</v>
          </cell>
          <cell r="DQ36">
            <v>0</v>
          </cell>
          <cell r="DS36">
            <v>34113.5</v>
          </cell>
          <cell r="DT36">
            <v>0</v>
          </cell>
          <cell r="DU36">
            <v>0</v>
          </cell>
          <cell r="DV36">
            <v>0</v>
          </cell>
          <cell r="DW36">
            <v>0</v>
          </cell>
          <cell r="DX36">
            <v>0</v>
          </cell>
          <cell r="DY36">
            <v>0</v>
          </cell>
          <cell r="DZ36">
            <v>0</v>
          </cell>
          <cell r="EA36">
            <v>0</v>
          </cell>
          <cell r="EB36">
            <v>0</v>
          </cell>
          <cell r="ED36">
            <v>4962</v>
          </cell>
          <cell r="EE36">
            <v>0</v>
          </cell>
          <cell r="EF36">
            <v>0</v>
          </cell>
          <cell r="EG36">
            <v>0</v>
          </cell>
          <cell r="EH36">
            <v>0</v>
          </cell>
          <cell r="EI36">
            <v>0</v>
          </cell>
          <cell r="EJ36">
            <v>0</v>
          </cell>
          <cell r="EK36">
            <v>0</v>
          </cell>
          <cell r="EL36">
            <v>0</v>
          </cell>
          <cell r="EM36">
            <v>0</v>
          </cell>
          <cell r="EO36">
            <v>431677</v>
          </cell>
          <cell r="EP36">
            <v>0</v>
          </cell>
          <cell r="EQ36">
            <v>2</v>
          </cell>
          <cell r="ER36">
            <v>0</v>
          </cell>
          <cell r="ES36">
            <v>22</v>
          </cell>
          <cell r="ET36">
            <v>4.6330937251695135</v>
          </cell>
          <cell r="EU36">
            <v>50.964030976864642</v>
          </cell>
          <cell r="EV36">
            <v>10.999999999999998</v>
          </cell>
          <cell r="EW36">
            <v>0</v>
          </cell>
          <cell r="EX36">
            <v>4.6330937251695135</v>
          </cell>
          <cell r="EZ36">
            <v>68503.649999999994</v>
          </cell>
          <cell r="FA36">
            <v>0</v>
          </cell>
          <cell r="FB36">
            <v>0</v>
          </cell>
          <cell r="FC36">
            <v>0</v>
          </cell>
          <cell r="FD36">
            <v>0</v>
          </cell>
          <cell r="FE36">
            <v>0</v>
          </cell>
          <cell r="FF36">
            <v>0</v>
          </cell>
          <cell r="FG36">
            <v>0</v>
          </cell>
          <cell r="FH36">
            <v>0</v>
          </cell>
          <cell r="FI36">
            <v>0</v>
          </cell>
          <cell r="FK36">
            <v>1078917.348</v>
          </cell>
          <cell r="FL36">
            <v>0</v>
          </cell>
          <cell r="FM36">
            <v>4</v>
          </cell>
          <cell r="FN36">
            <v>0</v>
          </cell>
          <cell r="FO36">
            <v>114</v>
          </cell>
          <cell r="FP36">
            <v>3.7074202277077482</v>
          </cell>
          <cell r="FQ36">
            <v>105.66147648967083</v>
          </cell>
          <cell r="FR36">
            <v>28.500000000000004</v>
          </cell>
          <cell r="FS36">
            <v>0</v>
          </cell>
          <cell r="FT36">
            <v>3.7074202277077482</v>
          </cell>
          <cell r="FV36">
            <v>2420</v>
          </cell>
          <cell r="FW36">
            <v>0</v>
          </cell>
          <cell r="FX36">
            <v>0</v>
          </cell>
          <cell r="FY36">
            <v>0</v>
          </cell>
          <cell r="FZ36">
            <v>0</v>
          </cell>
          <cell r="GA36">
            <v>0</v>
          </cell>
          <cell r="GB36">
            <v>0</v>
          </cell>
          <cell r="GC36" t="str">
            <v>-</v>
          </cell>
          <cell r="GD36">
            <v>38047</v>
          </cell>
          <cell r="GF36">
            <v>38353</v>
          </cell>
          <cell r="GG36">
            <v>38718</v>
          </cell>
          <cell r="GI36">
            <v>84964</v>
          </cell>
          <cell r="GJ36">
            <v>0</v>
          </cell>
          <cell r="GK36">
            <v>0</v>
          </cell>
          <cell r="GL36">
            <v>0</v>
          </cell>
          <cell r="GM36">
            <v>0</v>
          </cell>
          <cell r="GN36">
            <v>84964</v>
          </cell>
          <cell r="GO36">
            <v>1596442.932</v>
          </cell>
          <cell r="GP36" t="str">
            <v>-</v>
          </cell>
          <cell r="GQ36">
            <v>38078</v>
          </cell>
          <cell r="GS36">
            <v>0</v>
          </cell>
          <cell r="GT36">
            <v>0</v>
          </cell>
          <cell r="GU36">
            <v>0</v>
          </cell>
          <cell r="GV36">
            <v>0</v>
          </cell>
          <cell r="GW36">
            <v>0</v>
          </cell>
          <cell r="GX36">
            <v>0</v>
          </cell>
          <cell r="GY36">
            <v>0</v>
          </cell>
          <cell r="GZ36">
            <v>0</v>
          </cell>
          <cell r="HA36">
            <v>0</v>
          </cell>
          <cell r="HB36">
            <v>0</v>
          </cell>
        </row>
        <row r="37">
          <cell r="A37">
            <v>38749</v>
          </cell>
          <cell r="B37">
            <v>2006</v>
          </cell>
          <cell r="C37">
            <v>2</v>
          </cell>
          <cell r="E37">
            <v>246532.2</v>
          </cell>
          <cell r="F37">
            <v>0</v>
          </cell>
          <cell r="G37">
            <v>1</v>
          </cell>
          <cell r="H37">
            <v>0</v>
          </cell>
          <cell r="I37">
            <v>14</v>
          </cell>
          <cell r="J37">
            <v>4.0562652667683974</v>
          </cell>
          <cell r="K37">
            <v>56.787713734757567</v>
          </cell>
          <cell r="L37">
            <v>14</v>
          </cell>
          <cell r="M37">
            <v>0</v>
          </cell>
          <cell r="N37">
            <v>4.0562652667683974</v>
          </cell>
          <cell r="P37">
            <v>1808438.5999999999</v>
          </cell>
          <cell r="Q37">
            <v>0</v>
          </cell>
          <cell r="R37">
            <v>5</v>
          </cell>
          <cell r="S37">
            <v>0</v>
          </cell>
          <cell r="T37">
            <v>128</v>
          </cell>
          <cell r="U37">
            <v>2.7648160131065551</v>
          </cell>
          <cell r="V37">
            <v>70.779289935527814</v>
          </cell>
          <cell r="W37">
            <v>25.6</v>
          </cell>
          <cell r="X37">
            <v>0</v>
          </cell>
          <cell r="Y37">
            <v>2.7648160131065551</v>
          </cell>
          <cell r="AA37">
            <v>2676525.6800000002</v>
          </cell>
          <cell r="AB37">
            <v>0</v>
          </cell>
          <cell r="AC37">
            <v>7</v>
          </cell>
          <cell r="AD37">
            <v>0</v>
          </cell>
          <cell r="AE37">
            <v>134</v>
          </cell>
          <cell r="AF37">
            <v>2.6153307821055543</v>
          </cell>
          <cell r="AG37">
            <v>50.06490354316346</v>
          </cell>
          <cell r="AH37">
            <v>19.142857142857139</v>
          </cell>
          <cell r="AI37">
            <v>0</v>
          </cell>
          <cell r="AJ37">
            <v>2.6153307821055543</v>
          </cell>
          <cell r="AL37">
            <v>169497</v>
          </cell>
          <cell r="AM37">
            <v>0</v>
          </cell>
          <cell r="AN37">
            <v>1</v>
          </cell>
          <cell r="AO37">
            <v>0</v>
          </cell>
          <cell r="AP37">
            <v>14</v>
          </cell>
          <cell r="AQ37">
            <v>0</v>
          </cell>
          <cell r="AR37">
            <v>0</v>
          </cell>
          <cell r="AT37">
            <v>560024.25199999998</v>
          </cell>
          <cell r="AU37">
            <v>0</v>
          </cell>
          <cell r="AV37">
            <v>0</v>
          </cell>
          <cell r="AW37">
            <v>0</v>
          </cell>
          <cell r="AX37">
            <v>0</v>
          </cell>
          <cell r="AY37">
            <v>0</v>
          </cell>
          <cell r="AZ37">
            <v>0</v>
          </cell>
          <cell r="BA37">
            <v>0</v>
          </cell>
          <cell r="BB37">
            <v>0</v>
          </cell>
          <cell r="BC37">
            <v>0</v>
          </cell>
          <cell r="BE37">
            <v>1040345.29</v>
          </cell>
          <cell r="BF37">
            <v>0</v>
          </cell>
          <cell r="BG37">
            <v>5</v>
          </cell>
          <cell r="BH37">
            <v>0</v>
          </cell>
          <cell r="BI37">
            <v>128</v>
          </cell>
          <cell r="BJ37">
            <v>4.8060966373962239</v>
          </cell>
          <cell r="BK37">
            <v>123.03607391734333</v>
          </cell>
          <cell r="BL37">
            <v>25.599999999999998</v>
          </cell>
          <cell r="BM37">
            <v>0</v>
          </cell>
          <cell r="BN37">
            <v>4.8060966373962239</v>
          </cell>
          <cell r="BP37">
            <v>84909.5</v>
          </cell>
          <cell r="BQ37">
            <v>0</v>
          </cell>
          <cell r="BR37">
            <v>0</v>
          </cell>
          <cell r="BS37">
            <v>0</v>
          </cell>
          <cell r="BT37">
            <v>0</v>
          </cell>
          <cell r="BU37">
            <v>0</v>
          </cell>
          <cell r="BV37">
            <v>0</v>
          </cell>
          <cell r="BW37">
            <v>0</v>
          </cell>
          <cell r="BX37">
            <v>0</v>
          </cell>
          <cell r="BY37">
            <v>0</v>
          </cell>
          <cell r="CA37">
            <v>283776.14</v>
          </cell>
          <cell r="CB37">
            <v>0</v>
          </cell>
          <cell r="CC37">
            <v>2</v>
          </cell>
          <cell r="CD37">
            <v>0</v>
          </cell>
          <cell r="CE37">
            <v>92</v>
          </cell>
          <cell r="CF37">
            <v>7.0478088820293348</v>
          </cell>
          <cell r="CG37">
            <v>324.19920857334938</v>
          </cell>
          <cell r="CH37">
            <v>46</v>
          </cell>
          <cell r="CI37">
            <v>0</v>
          </cell>
          <cell r="CJ37">
            <v>7.0478088820293348</v>
          </cell>
          <cell r="CL37">
            <v>0</v>
          </cell>
          <cell r="CM37">
            <v>0</v>
          </cell>
          <cell r="CN37">
            <v>0</v>
          </cell>
          <cell r="CO37">
            <v>0</v>
          </cell>
          <cell r="CP37">
            <v>0</v>
          </cell>
          <cell r="CQ37">
            <v>0</v>
          </cell>
          <cell r="CR37">
            <v>0</v>
          </cell>
          <cell r="CS37">
            <v>0</v>
          </cell>
          <cell r="CT37">
            <v>0</v>
          </cell>
          <cell r="CU37">
            <v>0</v>
          </cell>
          <cell r="CW37">
            <v>23744</v>
          </cell>
          <cell r="CX37">
            <v>0</v>
          </cell>
          <cell r="CY37">
            <v>0</v>
          </cell>
          <cell r="CZ37">
            <v>0</v>
          </cell>
          <cell r="DA37">
            <v>0</v>
          </cell>
          <cell r="DB37">
            <v>0</v>
          </cell>
          <cell r="DC37">
            <v>0</v>
          </cell>
          <cell r="DD37">
            <v>0</v>
          </cell>
          <cell r="DE37">
            <v>0</v>
          </cell>
          <cell r="DF37">
            <v>0</v>
          </cell>
          <cell r="DH37">
            <v>19258</v>
          </cell>
          <cell r="DI37">
            <v>0</v>
          </cell>
          <cell r="DJ37">
            <v>0</v>
          </cell>
          <cell r="DK37">
            <v>0</v>
          </cell>
          <cell r="DL37">
            <v>0</v>
          </cell>
          <cell r="DM37">
            <v>0</v>
          </cell>
          <cell r="DN37">
            <v>0</v>
          </cell>
          <cell r="DO37">
            <v>0</v>
          </cell>
          <cell r="DP37">
            <v>0</v>
          </cell>
          <cell r="DQ37">
            <v>0</v>
          </cell>
          <cell r="DS37">
            <v>35753</v>
          </cell>
          <cell r="DT37">
            <v>0</v>
          </cell>
          <cell r="DU37">
            <v>0</v>
          </cell>
          <cell r="DV37">
            <v>0</v>
          </cell>
          <cell r="DW37">
            <v>0</v>
          </cell>
          <cell r="DX37">
            <v>0</v>
          </cell>
          <cell r="DY37">
            <v>0</v>
          </cell>
          <cell r="DZ37">
            <v>0</v>
          </cell>
          <cell r="EA37">
            <v>0</v>
          </cell>
          <cell r="EB37">
            <v>0</v>
          </cell>
          <cell r="ED37">
            <v>6178</v>
          </cell>
          <cell r="EE37">
            <v>0</v>
          </cell>
          <cell r="EF37">
            <v>0</v>
          </cell>
          <cell r="EG37">
            <v>0</v>
          </cell>
          <cell r="EH37">
            <v>0</v>
          </cell>
          <cell r="EI37">
            <v>0</v>
          </cell>
          <cell r="EJ37">
            <v>0</v>
          </cell>
          <cell r="EK37">
            <v>0</v>
          </cell>
          <cell r="EL37">
            <v>0</v>
          </cell>
          <cell r="EM37">
            <v>0</v>
          </cell>
          <cell r="EO37">
            <v>507790</v>
          </cell>
          <cell r="EP37">
            <v>0</v>
          </cell>
          <cell r="EQ37">
            <v>3</v>
          </cell>
          <cell r="ER37">
            <v>0</v>
          </cell>
          <cell r="ES37">
            <v>36</v>
          </cell>
          <cell r="ET37">
            <v>5.9079540755036533</v>
          </cell>
          <cell r="EU37">
            <v>70.895448906043839</v>
          </cell>
          <cell r="EV37">
            <v>12</v>
          </cell>
          <cell r="EW37">
            <v>0</v>
          </cell>
          <cell r="EX37">
            <v>5.9079540755036533</v>
          </cell>
          <cell r="EZ37">
            <v>78936.649999999994</v>
          </cell>
          <cell r="FA37">
            <v>0</v>
          </cell>
          <cell r="FB37">
            <v>0</v>
          </cell>
          <cell r="FC37">
            <v>0</v>
          </cell>
          <cell r="FD37">
            <v>0</v>
          </cell>
          <cell r="FE37">
            <v>0</v>
          </cell>
          <cell r="FF37">
            <v>0</v>
          </cell>
          <cell r="FG37">
            <v>0</v>
          </cell>
          <cell r="FH37">
            <v>0</v>
          </cell>
          <cell r="FI37">
            <v>0</v>
          </cell>
          <cell r="FK37">
            <v>1248414.348</v>
          </cell>
          <cell r="FL37">
            <v>0</v>
          </cell>
          <cell r="FM37">
            <v>5</v>
          </cell>
          <cell r="FN37">
            <v>0</v>
          </cell>
          <cell r="FO37">
            <v>128</v>
          </cell>
          <cell r="FP37">
            <v>4.0050805311635207</v>
          </cell>
          <cell r="FQ37">
            <v>102.53006159778613</v>
          </cell>
          <cell r="FR37">
            <v>25.6</v>
          </cell>
          <cell r="FS37">
            <v>0</v>
          </cell>
          <cell r="FT37">
            <v>4.0050805311635207</v>
          </cell>
          <cell r="FV37">
            <v>2800</v>
          </cell>
          <cell r="FW37">
            <v>0</v>
          </cell>
          <cell r="FX37">
            <v>0</v>
          </cell>
          <cell r="FY37">
            <v>0</v>
          </cell>
          <cell r="FZ37">
            <v>0</v>
          </cell>
          <cell r="GA37">
            <v>0</v>
          </cell>
          <cell r="GB37">
            <v>0</v>
          </cell>
          <cell r="GC37" t="str">
            <v>-</v>
          </cell>
          <cell r="GD37">
            <v>38047</v>
          </cell>
          <cell r="GF37">
            <v>38353</v>
          </cell>
          <cell r="GG37">
            <v>38749</v>
          </cell>
          <cell r="GI37">
            <v>77035.199999999997</v>
          </cell>
          <cell r="GJ37">
            <v>0</v>
          </cell>
          <cell r="GK37">
            <v>0</v>
          </cell>
          <cell r="GL37">
            <v>0</v>
          </cell>
          <cell r="GM37">
            <v>0</v>
          </cell>
          <cell r="GN37">
            <v>77035.199999999997</v>
          </cell>
          <cell r="GO37">
            <v>1673478.132</v>
          </cell>
          <cell r="GP37" t="str">
            <v>-</v>
          </cell>
          <cell r="GQ37">
            <v>38078</v>
          </cell>
          <cell r="GS37">
            <v>0</v>
          </cell>
          <cell r="GT37">
            <v>0</v>
          </cell>
          <cell r="GU37">
            <v>0</v>
          </cell>
          <cell r="GV37">
            <v>0</v>
          </cell>
          <cell r="GW37">
            <v>0</v>
          </cell>
          <cell r="GX37">
            <v>0</v>
          </cell>
          <cell r="GY37">
            <v>0</v>
          </cell>
          <cell r="GZ37">
            <v>0</v>
          </cell>
          <cell r="HA37">
            <v>0</v>
          </cell>
          <cell r="HB37">
            <v>0</v>
          </cell>
        </row>
        <row r="38">
          <cell r="A38">
            <v>38777</v>
          </cell>
          <cell r="B38">
            <v>2006</v>
          </cell>
          <cell r="C38">
            <v>3</v>
          </cell>
          <cell r="E38">
            <v>271610.90000000002</v>
          </cell>
          <cell r="F38">
            <v>0</v>
          </cell>
          <cell r="G38">
            <v>0</v>
          </cell>
          <cell r="H38">
            <v>0</v>
          </cell>
          <cell r="I38">
            <v>0</v>
          </cell>
          <cell r="J38">
            <v>0</v>
          </cell>
          <cell r="K38">
            <v>0</v>
          </cell>
          <cell r="L38">
            <v>0</v>
          </cell>
          <cell r="M38">
            <v>0</v>
          </cell>
          <cell r="N38">
            <v>0</v>
          </cell>
          <cell r="P38">
            <v>2080049.5</v>
          </cell>
          <cell r="Q38">
            <v>0</v>
          </cell>
          <cell r="R38">
            <v>5</v>
          </cell>
          <cell r="S38">
            <v>0</v>
          </cell>
          <cell r="T38">
            <v>128</v>
          </cell>
          <cell r="U38">
            <v>2.4037889482918557</v>
          </cell>
          <cell r="V38">
            <v>61.536997076271497</v>
          </cell>
          <cell r="W38">
            <v>25.599999999999994</v>
          </cell>
          <cell r="X38">
            <v>0</v>
          </cell>
          <cell r="Y38">
            <v>2.4037889482918557</v>
          </cell>
          <cell r="AA38">
            <v>2727311.88</v>
          </cell>
          <cell r="AB38">
            <v>0</v>
          </cell>
          <cell r="AC38">
            <v>6</v>
          </cell>
          <cell r="AD38">
            <v>0</v>
          </cell>
          <cell r="AE38">
            <v>130</v>
          </cell>
          <cell r="AF38">
            <v>2.1999684172534022</v>
          </cell>
          <cell r="AG38">
            <v>47.665982373823709</v>
          </cell>
          <cell r="AH38">
            <v>21.666666666666664</v>
          </cell>
          <cell r="AI38">
            <v>0</v>
          </cell>
          <cell r="AJ38">
            <v>2.1999684172534022</v>
          </cell>
          <cell r="AL38">
            <v>182315.7</v>
          </cell>
          <cell r="AM38">
            <v>0</v>
          </cell>
          <cell r="AN38">
            <v>0</v>
          </cell>
          <cell r="AO38">
            <v>0</v>
          </cell>
          <cell r="AP38">
            <v>0</v>
          </cell>
          <cell r="AQ38">
            <v>0</v>
          </cell>
          <cell r="AR38">
            <v>0</v>
          </cell>
          <cell r="AT38">
            <v>649319.45199999993</v>
          </cell>
          <cell r="AU38">
            <v>0</v>
          </cell>
          <cell r="AV38">
            <v>0</v>
          </cell>
          <cell r="AW38">
            <v>0</v>
          </cell>
          <cell r="AX38">
            <v>0</v>
          </cell>
          <cell r="AY38">
            <v>0</v>
          </cell>
          <cell r="AZ38">
            <v>0</v>
          </cell>
          <cell r="BA38">
            <v>0</v>
          </cell>
          <cell r="BB38">
            <v>0</v>
          </cell>
          <cell r="BC38">
            <v>0</v>
          </cell>
          <cell r="BE38">
            <v>1192275.04</v>
          </cell>
          <cell r="BF38">
            <v>0</v>
          </cell>
          <cell r="BG38">
            <v>5</v>
          </cell>
          <cell r="BH38">
            <v>0</v>
          </cell>
          <cell r="BI38">
            <v>128</v>
          </cell>
          <cell r="BJ38">
            <v>4.1936632339464222</v>
          </cell>
          <cell r="BK38">
            <v>107.3577787890284</v>
          </cell>
          <cell r="BL38">
            <v>25.599999999999998</v>
          </cell>
          <cell r="BM38">
            <v>0</v>
          </cell>
          <cell r="BN38">
            <v>4.1936632339464222</v>
          </cell>
          <cell r="BP38">
            <v>96131.25</v>
          </cell>
          <cell r="BQ38">
            <v>0</v>
          </cell>
          <cell r="BR38">
            <v>0</v>
          </cell>
          <cell r="BS38">
            <v>0</v>
          </cell>
          <cell r="BT38">
            <v>0</v>
          </cell>
          <cell r="BU38">
            <v>0</v>
          </cell>
          <cell r="BV38">
            <v>0</v>
          </cell>
          <cell r="BW38">
            <v>0</v>
          </cell>
          <cell r="BX38">
            <v>0</v>
          </cell>
          <cell r="BY38">
            <v>0</v>
          </cell>
          <cell r="CA38">
            <v>322780.14</v>
          </cell>
          <cell r="CB38">
            <v>0</v>
          </cell>
          <cell r="CC38">
            <v>2</v>
          </cell>
          <cell r="CD38">
            <v>0</v>
          </cell>
          <cell r="CE38">
            <v>92</v>
          </cell>
          <cell r="CF38">
            <v>6.1961680789902367</v>
          </cell>
          <cell r="CG38">
            <v>285.02373163355094</v>
          </cell>
          <cell r="CH38">
            <v>46.000000000000007</v>
          </cell>
          <cell r="CI38">
            <v>0</v>
          </cell>
          <cell r="CJ38">
            <v>6.1961680789902367</v>
          </cell>
          <cell r="CL38">
            <v>0</v>
          </cell>
          <cell r="CM38">
            <v>0</v>
          </cell>
          <cell r="CN38">
            <v>0</v>
          </cell>
          <cell r="CO38">
            <v>0</v>
          </cell>
          <cell r="CP38">
            <v>0</v>
          </cell>
          <cell r="CQ38">
            <v>0</v>
          </cell>
          <cell r="CR38">
            <v>0</v>
          </cell>
          <cell r="CS38">
            <v>0</v>
          </cell>
          <cell r="CT38">
            <v>0</v>
          </cell>
          <cell r="CU38">
            <v>0</v>
          </cell>
          <cell r="CW38">
            <v>27409</v>
          </cell>
          <cell r="CX38">
            <v>0</v>
          </cell>
          <cell r="CY38">
            <v>0</v>
          </cell>
          <cell r="CZ38">
            <v>0</v>
          </cell>
          <cell r="DA38">
            <v>0</v>
          </cell>
          <cell r="DB38">
            <v>0</v>
          </cell>
          <cell r="DC38">
            <v>0</v>
          </cell>
          <cell r="DD38">
            <v>0</v>
          </cell>
          <cell r="DE38">
            <v>0</v>
          </cell>
          <cell r="DF38">
            <v>0</v>
          </cell>
          <cell r="DH38">
            <v>22338</v>
          </cell>
          <cell r="DI38">
            <v>0</v>
          </cell>
          <cell r="DJ38">
            <v>0</v>
          </cell>
          <cell r="DK38">
            <v>0</v>
          </cell>
          <cell r="DL38">
            <v>0</v>
          </cell>
          <cell r="DM38">
            <v>0</v>
          </cell>
          <cell r="DN38">
            <v>0</v>
          </cell>
          <cell r="DO38">
            <v>0</v>
          </cell>
          <cell r="DP38">
            <v>0</v>
          </cell>
          <cell r="DQ38">
            <v>0</v>
          </cell>
          <cell r="DS38">
            <v>37392.5</v>
          </cell>
          <cell r="DT38">
            <v>0</v>
          </cell>
          <cell r="DU38">
            <v>0</v>
          </cell>
          <cell r="DV38">
            <v>0</v>
          </cell>
          <cell r="DW38">
            <v>0</v>
          </cell>
          <cell r="DX38">
            <v>0</v>
          </cell>
          <cell r="DY38">
            <v>0</v>
          </cell>
          <cell r="DZ38">
            <v>0</v>
          </cell>
          <cell r="EA38">
            <v>0</v>
          </cell>
          <cell r="EB38">
            <v>0</v>
          </cell>
          <cell r="ED38">
            <v>7772</v>
          </cell>
          <cell r="EE38">
            <v>0</v>
          </cell>
          <cell r="EF38">
            <v>0</v>
          </cell>
          <cell r="EG38">
            <v>0</v>
          </cell>
          <cell r="EH38">
            <v>0</v>
          </cell>
          <cell r="EI38">
            <v>0</v>
          </cell>
          <cell r="EJ38">
            <v>0</v>
          </cell>
          <cell r="EK38">
            <v>0</v>
          </cell>
          <cell r="EL38">
            <v>0</v>
          </cell>
          <cell r="EM38">
            <v>0</v>
          </cell>
          <cell r="EO38">
            <v>583981</v>
          </cell>
          <cell r="EP38">
            <v>0</v>
          </cell>
          <cell r="EQ38">
            <v>3</v>
          </cell>
          <cell r="ER38">
            <v>0</v>
          </cell>
          <cell r="ES38">
            <v>36</v>
          </cell>
          <cell r="ET38">
            <v>5.1371534347864056</v>
          </cell>
          <cell r="EU38">
            <v>61.645841217436868</v>
          </cell>
          <cell r="EV38">
            <v>12</v>
          </cell>
          <cell r="EW38">
            <v>0</v>
          </cell>
          <cell r="EX38">
            <v>5.1371534347864056</v>
          </cell>
          <cell r="EZ38">
            <v>94471.15</v>
          </cell>
          <cell r="FA38">
            <v>0</v>
          </cell>
          <cell r="FB38">
            <v>0</v>
          </cell>
          <cell r="FC38">
            <v>0</v>
          </cell>
          <cell r="FD38">
            <v>0</v>
          </cell>
          <cell r="FE38">
            <v>0</v>
          </cell>
          <cell r="FF38">
            <v>0</v>
          </cell>
          <cell r="FG38">
            <v>0</v>
          </cell>
          <cell r="FH38">
            <v>0</v>
          </cell>
          <cell r="FI38">
            <v>0</v>
          </cell>
          <cell r="FK38">
            <v>1430730.048</v>
          </cell>
          <cell r="FL38">
            <v>0</v>
          </cell>
          <cell r="FM38">
            <v>5</v>
          </cell>
          <cell r="FN38">
            <v>0</v>
          </cell>
          <cell r="FO38">
            <v>128</v>
          </cell>
          <cell r="FP38">
            <v>3.4947193616220185</v>
          </cell>
          <cell r="FQ38">
            <v>89.464815657523687</v>
          </cell>
          <cell r="FR38">
            <v>25.600000000000005</v>
          </cell>
          <cell r="FS38">
            <v>0</v>
          </cell>
          <cell r="FT38">
            <v>3.4947193616220185</v>
          </cell>
          <cell r="FV38">
            <v>3080</v>
          </cell>
          <cell r="FW38">
            <v>0</v>
          </cell>
          <cell r="FX38">
            <v>0</v>
          </cell>
          <cell r="FY38">
            <v>0</v>
          </cell>
          <cell r="FZ38">
            <v>0</v>
          </cell>
          <cell r="GA38">
            <v>0</v>
          </cell>
          <cell r="GB38">
            <v>0</v>
          </cell>
          <cell r="GC38" t="str">
            <v>-</v>
          </cell>
          <cell r="GD38">
            <v>38047</v>
          </cell>
          <cell r="GF38">
            <v>38353</v>
          </cell>
          <cell r="GG38">
            <v>38749</v>
          </cell>
          <cell r="GI38">
            <v>89295.2</v>
          </cell>
          <cell r="GJ38">
            <v>0</v>
          </cell>
          <cell r="GK38">
            <v>0</v>
          </cell>
          <cell r="GL38">
            <v>0</v>
          </cell>
          <cell r="GM38">
            <v>0</v>
          </cell>
          <cell r="GN38">
            <v>89295.2</v>
          </cell>
          <cell r="GO38">
            <v>1762773.3319999999</v>
          </cell>
          <cell r="GP38" t="str">
            <v>-</v>
          </cell>
          <cell r="GQ38">
            <v>38078</v>
          </cell>
          <cell r="GS38">
            <v>0</v>
          </cell>
          <cell r="GT38">
            <v>0</v>
          </cell>
          <cell r="GU38">
            <v>0</v>
          </cell>
          <cell r="GV38">
            <v>0</v>
          </cell>
          <cell r="GW38">
            <v>0</v>
          </cell>
          <cell r="GX38">
            <v>0</v>
          </cell>
          <cell r="GY38">
            <v>0</v>
          </cell>
          <cell r="GZ38">
            <v>0</v>
          </cell>
          <cell r="HA38">
            <v>0</v>
          </cell>
          <cell r="HB38">
            <v>0</v>
          </cell>
        </row>
        <row r="39">
          <cell r="A39">
            <v>38808</v>
          </cell>
          <cell r="B39">
            <v>2006</v>
          </cell>
          <cell r="C39">
            <v>4</v>
          </cell>
          <cell r="E39">
            <v>228381</v>
          </cell>
          <cell r="F39">
            <v>0</v>
          </cell>
          <cell r="G39">
            <v>2</v>
          </cell>
          <cell r="H39">
            <v>0</v>
          </cell>
          <cell r="I39">
            <v>19</v>
          </cell>
          <cell r="J39">
            <v>8.7572959221651541</v>
          </cell>
          <cell r="K39">
            <v>83.194311260568952</v>
          </cell>
          <cell r="L39">
            <v>9.4999999999999982</v>
          </cell>
          <cell r="M39">
            <v>0</v>
          </cell>
          <cell r="N39">
            <v>8.7572959221651541</v>
          </cell>
          <cell r="P39">
            <v>2308430.5</v>
          </cell>
          <cell r="Q39">
            <v>0</v>
          </cell>
          <cell r="R39">
            <v>7</v>
          </cell>
          <cell r="S39">
            <v>0</v>
          </cell>
          <cell r="T39">
            <v>147</v>
          </cell>
          <cell r="U39">
            <v>3.0323633308431854</v>
          </cell>
          <cell r="V39">
            <v>63.6796299477069</v>
          </cell>
          <cell r="W39">
            <v>21.000000000000004</v>
          </cell>
          <cell r="X39">
            <v>0</v>
          </cell>
          <cell r="Y39">
            <v>3.0323633308431854</v>
          </cell>
          <cell r="AA39">
            <v>2734492.22</v>
          </cell>
          <cell r="AB39">
            <v>0</v>
          </cell>
          <cell r="AC39">
            <v>8</v>
          </cell>
          <cell r="AD39">
            <v>0</v>
          </cell>
          <cell r="AE39">
            <v>149</v>
          </cell>
          <cell r="AF39">
            <v>2.9255888685614906</v>
          </cell>
          <cell r="AG39">
            <v>54.489092676957767</v>
          </cell>
          <cell r="AH39">
            <v>18.625000000000004</v>
          </cell>
          <cell r="AI39">
            <v>0</v>
          </cell>
          <cell r="AJ39">
            <v>2.9255888685614906</v>
          </cell>
          <cell r="AL39">
            <v>151821</v>
          </cell>
          <cell r="AM39">
            <v>0</v>
          </cell>
          <cell r="AN39">
            <v>2</v>
          </cell>
          <cell r="AO39">
            <v>0</v>
          </cell>
          <cell r="AP39">
            <v>19</v>
          </cell>
          <cell r="AQ39">
            <v>0</v>
          </cell>
          <cell r="AR39">
            <v>0</v>
          </cell>
          <cell r="AT39">
            <v>725879.45199999993</v>
          </cell>
          <cell r="AU39">
            <v>0</v>
          </cell>
          <cell r="AV39">
            <v>0</v>
          </cell>
          <cell r="AW39">
            <v>0</v>
          </cell>
          <cell r="AX39">
            <v>0</v>
          </cell>
          <cell r="AY39">
            <v>0</v>
          </cell>
          <cell r="AZ39">
            <v>0</v>
          </cell>
          <cell r="BA39">
            <v>0</v>
          </cell>
          <cell r="BB39">
            <v>0</v>
          </cell>
          <cell r="BC39">
            <v>0</v>
          </cell>
          <cell r="BE39">
            <v>1318792.54</v>
          </cell>
          <cell r="BF39">
            <v>0</v>
          </cell>
          <cell r="BG39">
            <v>7</v>
          </cell>
          <cell r="BH39">
            <v>0</v>
          </cell>
          <cell r="BI39">
            <v>147</v>
          </cell>
          <cell r="BJ39">
            <v>5.3078856512185002</v>
          </cell>
          <cell r="BK39">
            <v>111.46559867558851</v>
          </cell>
          <cell r="BL39">
            <v>21</v>
          </cell>
          <cell r="BM39">
            <v>0</v>
          </cell>
          <cell r="BN39">
            <v>5.3078856512185002</v>
          </cell>
          <cell r="BP39">
            <v>104531.25</v>
          </cell>
          <cell r="BQ39">
            <v>0</v>
          </cell>
          <cell r="BR39">
            <v>0</v>
          </cell>
          <cell r="BS39">
            <v>0</v>
          </cell>
          <cell r="BT39">
            <v>0</v>
          </cell>
          <cell r="BU39">
            <v>0</v>
          </cell>
          <cell r="BV39">
            <v>0</v>
          </cell>
          <cell r="BW39">
            <v>0</v>
          </cell>
          <cell r="BX39">
            <v>0</v>
          </cell>
          <cell r="BY39">
            <v>0</v>
          </cell>
          <cell r="CA39">
            <v>360916.89</v>
          </cell>
          <cell r="CB39">
            <v>0</v>
          </cell>
          <cell r="CC39">
            <v>2</v>
          </cell>
          <cell r="CD39">
            <v>0</v>
          </cell>
          <cell r="CE39">
            <v>92</v>
          </cell>
          <cell r="CF39">
            <v>5.541441964658401</v>
          </cell>
          <cell r="CG39">
            <v>254.90633037428643</v>
          </cell>
          <cell r="CH39">
            <v>46</v>
          </cell>
          <cell r="CI39">
            <v>0</v>
          </cell>
          <cell r="CJ39">
            <v>5.541441964658401</v>
          </cell>
          <cell r="CL39">
            <v>0</v>
          </cell>
          <cell r="CM39">
            <v>0</v>
          </cell>
          <cell r="CN39">
            <v>0</v>
          </cell>
          <cell r="CO39">
            <v>0</v>
          </cell>
          <cell r="CP39">
            <v>0</v>
          </cell>
          <cell r="CQ39">
            <v>0</v>
          </cell>
          <cell r="CR39">
            <v>0</v>
          </cell>
          <cell r="CS39">
            <v>0</v>
          </cell>
          <cell r="CT39">
            <v>0</v>
          </cell>
          <cell r="CU39">
            <v>0</v>
          </cell>
          <cell r="CW39">
            <v>30829.25</v>
          </cell>
          <cell r="CX39">
            <v>0</v>
          </cell>
          <cell r="CY39">
            <v>0</v>
          </cell>
          <cell r="CZ39">
            <v>0</v>
          </cell>
          <cell r="DA39">
            <v>0</v>
          </cell>
          <cell r="DB39">
            <v>0</v>
          </cell>
          <cell r="DC39">
            <v>0</v>
          </cell>
          <cell r="DD39">
            <v>0</v>
          </cell>
          <cell r="DE39">
            <v>0</v>
          </cell>
          <cell r="DF39">
            <v>0</v>
          </cell>
          <cell r="DH39">
            <v>25730</v>
          </cell>
          <cell r="DI39">
            <v>0</v>
          </cell>
          <cell r="DJ39">
            <v>0</v>
          </cell>
          <cell r="DK39">
            <v>0</v>
          </cell>
          <cell r="DL39">
            <v>0</v>
          </cell>
          <cell r="DM39">
            <v>0</v>
          </cell>
          <cell r="DN39">
            <v>0</v>
          </cell>
          <cell r="DO39">
            <v>0</v>
          </cell>
          <cell r="DP39">
            <v>0</v>
          </cell>
          <cell r="DQ39">
            <v>0</v>
          </cell>
          <cell r="DS39">
            <v>42065.5</v>
          </cell>
          <cell r="DT39">
            <v>0</v>
          </cell>
          <cell r="DU39">
            <v>0</v>
          </cell>
          <cell r="DV39">
            <v>0</v>
          </cell>
          <cell r="DW39">
            <v>0</v>
          </cell>
          <cell r="DX39">
            <v>0</v>
          </cell>
          <cell r="DY39">
            <v>0</v>
          </cell>
          <cell r="DZ39">
            <v>0</v>
          </cell>
          <cell r="EA39">
            <v>0</v>
          </cell>
          <cell r="EB39">
            <v>0</v>
          </cell>
          <cell r="ED39">
            <v>8889</v>
          </cell>
          <cell r="EE39">
            <v>0</v>
          </cell>
          <cell r="EF39">
            <v>0</v>
          </cell>
          <cell r="EG39">
            <v>0</v>
          </cell>
          <cell r="EH39">
            <v>0</v>
          </cell>
          <cell r="EI39">
            <v>0</v>
          </cell>
          <cell r="EJ39">
            <v>0</v>
          </cell>
          <cell r="EK39">
            <v>0</v>
          </cell>
          <cell r="EL39">
            <v>0</v>
          </cell>
          <cell r="EM39">
            <v>0</v>
          </cell>
          <cell r="EO39">
            <v>639280</v>
          </cell>
          <cell r="EP39">
            <v>0</v>
          </cell>
          <cell r="EQ39">
            <v>5</v>
          </cell>
          <cell r="ER39">
            <v>0</v>
          </cell>
          <cell r="ES39">
            <v>55</v>
          </cell>
          <cell r="ET39">
            <v>7.8212989613314976</v>
          </cell>
          <cell r="EU39">
            <v>86.034288574646482</v>
          </cell>
          <cell r="EV39">
            <v>11.000000000000002</v>
          </cell>
          <cell r="EW39">
            <v>0</v>
          </cell>
          <cell r="EX39">
            <v>7.8212989613314976</v>
          </cell>
          <cell r="EZ39">
            <v>106550.65</v>
          </cell>
          <cell r="FA39">
            <v>0</v>
          </cell>
          <cell r="FB39">
            <v>0</v>
          </cell>
          <cell r="FC39">
            <v>0</v>
          </cell>
          <cell r="FD39">
            <v>0</v>
          </cell>
          <cell r="FE39">
            <v>0</v>
          </cell>
          <cell r="FF39">
            <v>0</v>
          </cell>
          <cell r="FG39">
            <v>0</v>
          </cell>
          <cell r="FH39">
            <v>0</v>
          </cell>
          <cell r="FI39">
            <v>0</v>
          </cell>
          <cell r="FK39">
            <v>1582551.048</v>
          </cell>
          <cell r="FL39">
            <v>0</v>
          </cell>
          <cell r="FM39">
            <v>7</v>
          </cell>
          <cell r="FN39">
            <v>0</v>
          </cell>
          <cell r="FO39">
            <v>147</v>
          </cell>
          <cell r="FP39">
            <v>4.4232380426820832</v>
          </cell>
          <cell r="FQ39">
            <v>92.887998896323765</v>
          </cell>
          <cell r="FR39">
            <v>21.000000000000004</v>
          </cell>
          <cell r="FS39">
            <v>0</v>
          </cell>
          <cell r="FT39">
            <v>4.4232380426820832</v>
          </cell>
          <cell r="FV39">
            <v>3392</v>
          </cell>
          <cell r="FW39">
            <v>0</v>
          </cell>
          <cell r="FX39">
            <v>0</v>
          </cell>
          <cell r="FY39">
            <v>0</v>
          </cell>
          <cell r="FZ39">
            <v>0</v>
          </cell>
          <cell r="GA39">
            <v>0</v>
          </cell>
          <cell r="GB39">
            <v>0</v>
          </cell>
          <cell r="GC39" t="str">
            <v>-</v>
          </cell>
          <cell r="GD39">
            <v>38047</v>
          </cell>
          <cell r="GF39">
            <v>38353</v>
          </cell>
          <cell r="GG39">
            <v>38808</v>
          </cell>
          <cell r="GI39">
            <v>76560</v>
          </cell>
          <cell r="GJ39">
            <v>0</v>
          </cell>
          <cell r="GK39">
            <v>0</v>
          </cell>
          <cell r="GL39">
            <v>0</v>
          </cell>
          <cell r="GM39">
            <v>0</v>
          </cell>
          <cell r="GN39">
            <v>76560</v>
          </cell>
          <cell r="GO39">
            <v>1839333.3319999999</v>
          </cell>
          <cell r="GP39" t="str">
            <v>-</v>
          </cell>
          <cell r="GQ39">
            <v>38078</v>
          </cell>
          <cell r="GS39">
            <v>0</v>
          </cell>
          <cell r="GT39">
            <v>0</v>
          </cell>
          <cell r="GU39">
            <v>0</v>
          </cell>
          <cell r="GV39">
            <v>0</v>
          </cell>
          <cell r="GW39">
            <v>0</v>
          </cell>
          <cell r="GX39">
            <v>0</v>
          </cell>
          <cell r="GY39">
            <v>0</v>
          </cell>
          <cell r="GZ39">
            <v>0</v>
          </cell>
          <cell r="HA39">
            <v>0</v>
          </cell>
          <cell r="HB39">
            <v>0</v>
          </cell>
        </row>
        <row r="40">
          <cell r="A40">
            <v>38838</v>
          </cell>
          <cell r="B40">
            <v>2006</v>
          </cell>
          <cell r="C40">
            <v>5</v>
          </cell>
          <cell r="E40">
            <v>258586.42</v>
          </cell>
          <cell r="F40">
            <v>0</v>
          </cell>
          <cell r="G40">
            <v>3</v>
          </cell>
          <cell r="H40">
            <v>0</v>
          </cell>
          <cell r="I40">
            <v>58</v>
          </cell>
          <cell r="J40">
            <v>11.60153731197485</v>
          </cell>
          <cell r="K40">
            <v>224.2963880315138</v>
          </cell>
          <cell r="L40">
            <v>19.333333333333336</v>
          </cell>
          <cell r="M40">
            <v>0</v>
          </cell>
          <cell r="N40">
            <v>11.60153731197485</v>
          </cell>
          <cell r="P40">
            <v>2567016.92</v>
          </cell>
          <cell r="Q40">
            <v>0</v>
          </cell>
          <cell r="R40">
            <v>10</v>
          </cell>
          <cell r="S40">
            <v>0</v>
          </cell>
          <cell r="T40">
            <v>205</v>
          </cell>
          <cell r="U40">
            <v>3.8955722972016873</v>
          </cell>
          <cell r="V40">
            <v>79.859232092634585</v>
          </cell>
          <cell r="W40">
            <v>20.5</v>
          </cell>
          <cell r="X40">
            <v>0</v>
          </cell>
          <cell r="Y40">
            <v>3.8955722972016873</v>
          </cell>
          <cell r="AA40">
            <v>2785972.1599999997</v>
          </cell>
          <cell r="AB40">
            <v>0</v>
          </cell>
          <cell r="AC40">
            <v>10</v>
          </cell>
          <cell r="AD40">
            <v>0</v>
          </cell>
          <cell r="AE40">
            <v>205</v>
          </cell>
          <cell r="AF40">
            <v>3.5894113170176123</v>
          </cell>
          <cell r="AG40">
            <v>73.582931998861056</v>
          </cell>
          <cell r="AH40">
            <v>20.5</v>
          </cell>
          <cell r="AI40">
            <v>0</v>
          </cell>
          <cell r="AJ40">
            <v>3.5894113170176123</v>
          </cell>
          <cell r="AL40">
            <v>171236.1</v>
          </cell>
          <cell r="AM40">
            <v>0</v>
          </cell>
          <cell r="AN40">
            <v>3</v>
          </cell>
          <cell r="AO40">
            <v>0</v>
          </cell>
          <cell r="AP40">
            <v>58</v>
          </cell>
          <cell r="AQ40">
            <v>0</v>
          </cell>
          <cell r="AR40">
            <v>0</v>
          </cell>
          <cell r="AT40">
            <v>813229.77199999988</v>
          </cell>
          <cell r="AU40">
            <v>0</v>
          </cell>
          <cell r="AV40">
            <v>0</v>
          </cell>
          <cell r="AW40">
            <v>0</v>
          </cell>
          <cell r="AX40">
            <v>0</v>
          </cell>
          <cell r="AY40">
            <v>0</v>
          </cell>
          <cell r="AZ40">
            <v>0</v>
          </cell>
          <cell r="BA40">
            <v>0</v>
          </cell>
          <cell r="BB40">
            <v>0</v>
          </cell>
          <cell r="BC40">
            <v>0</v>
          </cell>
          <cell r="BE40">
            <v>1461489.29</v>
          </cell>
          <cell r="BF40">
            <v>0</v>
          </cell>
          <cell r="BG40">
            <v>10</v>
          </cell>
          <cell r="BH40">
            <v>0</v>
          </cell>
          <cell r="BI40">
            <v>205</v>
          </cell>
          <cell r="BJ40">
            <v>6.8423354645315255</v>
          </cell>
          <cell r="BK40">
            <v>140.26787702289627</v>
          </cell>
          <cell r="BL40">
            <v>20.5</v>
          </cell>
          <cell r="BM40">
            <v>0</v>
          </cell>
          <cell r="BN40">
            <v>6.8423354645315255</v>
          </cell>
          <cell r="BP40">
            <v>116765.25</v>
          </cell>
          <cell r="BQ40">
            <v>0</v>
          </cell>
          <cell r="BR40">
            <v>0</v>
          </cell>
          <cell r="BS40">
            <v>0</v>
          </cell>
          <cell r="BT40">
            <v>0</v>
          </cell>
          <cell r="BU40">
            <v>0</v>
          </cell>
          <cell r="BV40">
            <v>0</v>
          </cell>
          <cell r="BW40">
            <v>0</v>
          </cell>
          <cell r="BX40">
            <v>0</v>
          </cell>
          <cell r="BY40">
            <v>0</v>
          </cell>
          <cell r="CA40">
            <v>399609.64</v>
          </cell>
          <cell r="CB40">
            <v>0</v>
          </cell>
          <cell r="CC40">
            <v>2</v>
          </cell>
          <cell r="CD40">
            <v>0</v>
          </cell>
          <cell r="CE40">
            <v>92</v>
          </cell>
          <cell r="CF40">
            <v>5.0048842665557309</v>
          </cell>
          <cell r="CG40">
            <v>230.22467626156364</v>
          </cell>
          <cell r="CH40">
            <v>46.000000000000007</v>
          </cell>
          <cell r="CI40">
            <v>0</v>
          </cell>
          <cell r="CJ40">
            <v>5.0048842665557309</v>
          </cell>
          <cell r="CL40">
            <v>0</v>
          </cell>
          <cell r="CM40">
            <v>0</v>
          </cell>
          <cell r="CN40">
            <v>0</v>
          </cell>
          <cell r="CO40">
            <v>0</v>
          </cell>
          <cell r="CP40">
            <v>0</v>
          </cell>
          <cell r="CQ40">
            <v>0</v>
          </cell>
          <cell r="CR40">
            <v>0</v>
          </cell>
          <cell r="CS40">
            <v>0</v>
          </cell>
          <cell r="CT40">
            <v>0</v>
          </cell>
          <cell r="CU40">
            <v>0</v>
          </cell>
          <cell r="CW40">
            <v>35896.25</v>
          </cell>
          <cell r="CX40">
            <v>0</v>
          </cell>
          <cell r="CY40">
            <v>1</v>
          </cell>
          <cell r="CZ40">
            <v>0</v>
          </cell>
          <cell r="DA40">
            <v>2</v>
          </cell>
          <cell r="DB40">
            <v>27.858063168158235</v>
          </cell>
          <cell r="DC40">
            <v>55.716126336316471</v>
          </cell>
          <cell r="DD40">
            <v>2</v>
          </cell>
          <cell r="DE40">
            <v>0</v>
          </cell>
          <cell r="DF40">
            <v>27.858063168158235</v>
          </cell>
          <cell r="DH40">
            <v>26610</v>
          </cell>
          <cell r="DI40">
            <v>0</v>
          </cell>
          <cell r="DJ40">
            <v>1</v>
          </cell>
          <cell r="DK40">
            <v>0</v>
          </cell>
          <cell r="DL40">
            <v>21</v>
          </cell>
          <cell r="DM40">
            <v>37.579857196542648</v>
          </cell>
          <cell r="DN40">
            <v>789.17700112739578</v>
          </cell>
          <cell r="DO40">
            <v>21.000000000000004</v>
          </cell>
          <cell r="DP40">
            <v>0</v>
          </cell>
          <cell r="DQ40">
            <v>37.579857196542648</v>
          </cell>
          <cell r="DS40">
            <v>49583.5</v>
          </cell>
          <cell r="DT40">
            <v>0</v>
          </cell>
          <cell r="DU40">
            <v>0</v>
          </cell>
          <cell r="DV40">
            <v>0</v>
          </cell>
          <cell r="DW40">
            <v>0</v>
          </cell>
          <cell r="DX40">
            <v>0</v>
          </cell>
          <cell r="DY40">
            <v>0</v>
          </cell>
          <cell r="DZ40">
            <v>0</v>
          </cell>
          <cell r="EA40">
            <v>0</v>
          </cell>
          <cell r="EB40">
            <v>0</v>
          </cell>
          <cell r="ED40">
            <v>9994</v>
          </cell>
          <cell r="EE40">
            <v>0</v>
          </cell>
          <cell r="EF40">
            <v>0</v>
          </cell>
          <cell r="EG40">
            <v>0</v>
          </cell>
          <cell r="EH40">
            <v>0</v>
          </cell>
          <cell r="EI40">
            <v>0</v>
          </cell>
          <cell r="EJ40">
            <v>0</v>
          </cell>
          <cell r="EK40">
            <v>0</v>
          </cell>
          <cell r="EL40">
            <v>0</v>
          </cell>
          <cell r="EM40">
            <v>0</v>
          </cell>
          <cell r="EO40">
            <v>702592</v>
          </cell>
          <cell r="EP40">
            <v>0</v>
          </cell>
          <cell r="EQ40">
            <v>6</v>
          </cell>
          <cell r="ER40">
            <v>0</v>
          </cell>
          <cell r="ES40">
            <v>90</v>
          </cell>
          <cell r="ET40">
            <v>8.5398068865002728</v>
          </cell>
          <cell r="EU40">
            <v>128.09710329750411</v>
          </cell>
          <cell r="EV40">
            <v>15.000000000000002</v>
          </cell>
          <cell r="EW40">
            <v>0</v>
          </cell>
          <cell r="EX40">
            <v>8.5398068865002728</v>
          </cell>
          <cell r="EZ40">
            <v>120438.65</v>
          </cell>
          <cell r="FA40">
            <v>0</v>
          </cell>
          <cell r="FB40">
            <v>0</v>
          </cell>
          <cell r="FC40">
            <v>0</v>
          </cell>
          <cell r="FD40">
            <v>0</v>
          </cell>
          <cell r="FE40">
            <v>0</v>
          </cell>
          <cell r="FF40">
            <v>0</v>
          </cell>
          <cell r="FG40">
            <v>0</v>
          </cell>
          <cell r="FH40">
            <v>0</v>
          </cell>
          <cell r="FI40">
            <v>0</v>
          </cell>
          <cell r="FK40">
            <v>1753787.148</v>
          </cell>
          <cell r="FL40">
            <v>0</v>
          </cell>
          <cell r="FM40">
            <v>10</v>
          </cell>
          <cell r="FN40">
            <v>0</v>
          </cell>
          <cell r="FO40">
            <v>205</v>
          </cell>
          <cell r="FP40">
            <v>5.7019462204429381</v>
          </cell>
          <cell r="FQ40">
            <v>116.88989751908022</v>
          </cell>
          <cell r="FR40">
            <v>20.5</v>
          </cell>
          <cell r="FS40">
            <v>0</v>
          </cell>
          <cell r="FT40">
            <v>5.7019462204429381</v>
          </cell>
          <cell r="FV40">
            <v>880</v>
          </cell>
          <cell r="FW40">
            <v>0</v>
          </cell>
          <cell r="FX40">
            <v>1</v>
          </cell>
          <cell r="FY40">
            <v>1</v>
          </cell>
          <cell r="FZ40">
            <v>21</v>
          </cell>
          <cell r="GA40">
            <v>0</v>
          </cell>
          <cell r="GB40">
            <v>0</v>
          </cell>
          <cell r="GC40" t="str">
            <v>-</v>
          </cell>
          <cell r="GD40">
            <v>38838</v>
          </cell>
          <cell r="GF40">
            <v>38353</v>
          </cell>
          <cell r="GG40">
            <v>38838</v>
          </cell>
          <cell r="GI40">
            <v>87350.32</v>
          </cell>
          <cell r="GJ40">
            <v>0</v>
          </cell>
          <cell r="GK40">
            <v>0</v>
          </cell>
          <cell r="GL40">
            <v>0</v>
          </cell>
          <cell r="GM40">
            <v>0</v>
          </cell>
          <cell r="GN40">
            <v>87350.32</v>
          </cell>
          <cell r="GO40">
            <v>1926683.652</v>
          </cell>
          <cell r="GP40" t="str">
            <v>-</v>
          </cell>
          <cell r="GQ40">
            <v>38078</v>
          </cell>
          <cell r="GS40">
            <v>0</v>
          </cell>
          <cell r="GT40">
            <v>0</v>
          </cell>
          <cell r="GU40">
            <v>0</v>
          </cell>
          <cell r="GV40">
            <v>0</v>
          </cell>
          <cell r="GW40">
            <v>0</v>
          </cell>
          <cell r="GX40">
            <v>0</v>
          </cell>
          <cell r="GY40">
            <v>0</v>
          </cell>
          <cell r="GZ40">
            <v>0</v>
          </cell>
          <cell r="HA40">
            <v>0</v>
          </cell>
          <cell r="HB40">
            <v>0</v>
          </cell>
        </row>
        <row r="41">
          <cell r="A41">
            <v>38869</v>
          </cell>
          <cell r="B41">
            <v>2006</v>
          </cell>
          <cell r="C41">
            <v>6</v>
          </cell>
          <cell r="E41">
            <v>270542.78000000003</v>
          </cell>
          <cell r="F41">
            <v>0</v>
          </cell>
          <cell r="G41">
            <v>1</v>
          </cell>
          <cell r="H41">
            <v>0</v>
          </cell>
          <cell r="I41">
            <v>3</v>
          </cell>
          <cell r="J41">
            <v>3.6962730995815147</v>
          </cell>
          <cell r="K41">
            <v>11.088819298744545</v>
          </cell>
          <cell r="L41">
            <v>3</v>
          </cell>
          <cell r="M41">
            <v>0</v>
          </cell>
          <cell r="N41">
            <v>3.6962730995815147</v>
          </cell>
          <cell r="P41">
            <v>2837559.7</v>
          </cell>
          <cell r="Q41">
            <v>0</v>
          </cell>
          <cell r="R41">
            <v>11</v>
          </cell>
          <cell r="S41">
            <v>0</v>
          </cell>
          <cell r="T41">
            <v>208</v>
          </cell>
          <cell r="U41">
            <v>3.8765704207033949</v>
          </cell>
          <cell r="V41">
            <v>73.302422500573286</v>
          </cell>
          <cell r="W41">
            <v>18.90909090909091</v>
          </cell>
          <cell r="X41">
            <v>0</v>
          </cell>
          <cell r="Y41">
            <v>3.8765704207033949</v>
          </cell>
          <cell r="AA41">
            <v>2837559.7</v>
          </cell>
          <cell r="AB41">
            <v>0</v>
          </cell>
          <cell r="AC41">
            <v>11</v>
          </cell>
          <cell r="AD41">
            <v>0</v>
          </cell>
          <cell r="AE41">
            <v>208</v>
          </cell>
          <cell r="AF41">
            <v>3.8765704207033949</v>
          </cell>
          <cell r="AG41">
            <v>73.302422500573286</v>
          </cell>
          <cell r="AH41">
            <v>18.90909090909091</v>
          </cell>
          <cell r="AI41">
            <v>0</v>
          </cell>
          <cell r="AJ41">
            <v>3.8765704207033949</v>
          </cell>
          <cell r="AL41">
            <v>186990.3</v>
          </cell>
          <cell r="AM41">
            <v>0</v>
          </cell>
          <cell r="AN41">
            <v>1</v>
          </cell>
          <cell r="AO41">
            <v>0</v>
          </cell>
          <cell r="AP41">
            <v>3</v>
          </cell>
          <cell r="AQ41">
            <v>0</v>
          </cell>
          <cell r="AR41">
            <v>0</v>
          </cell>
          <cell r="AT41">
            <v>896782.25199999986</v>
          </cell>
          <cell r="AU41">
            <v>0</v>
          </cell>
          <cell r="AV41">
            <v>0</v>
          </cell>
          <cell r="AW41">
            <v>0</v>
          </cell>
          <cell r="AX41">
            <v>0</v>
          </cell>
          <cell r="AY41">
            <v>0</v>
          </cell>
          <cell r="AZ41">
            <v>0</v>
          </cell>
          <cell r="BA41">
            <v>0</v>
          </cell>
          <cell r="BB41">
            <v>0</v>
          </cell>
          <cell r="BC41">
            <v>0</v>
          </cell>
          <cell r="BE41">
            <v>1617314.54</v>
          </cell>
          <cell r="BF41">
            <v>0</v>
          </cell>
          <cell r="BG41">
            <v>11</v>
          </cell>
          <cell r="BH41">
            <v>0</v>
          </cell>
          <cell r="BI41">
            <v>208</v>
          </cell>
          <cell r="BJ41">
            <v>6.8013980756025356</v>
          </cell>
          <cell r="BK41">
            <v>128.60825452048431</v>
          </cell>
          <cell r="BL41">
            <v>18.90909090909091</v>
          </cell>
          <cell r="BM41">
            <v>0</v>
          </cell>
          <cell r="BN41">
            <v>6.8013980756025356</v>
          </cell>
          <cell r="BP41">
            <v>125616.25</v>
          </cell>
          <cell r="BQ41">
            <v>0</v>
          </cell>
          <cell r="BR41">
            <v>0</v>
          </cell>
          <cell r="BS41">
            <v>0</v>
          </cell>
          <cell r="BT41">
            <v>0</v>
          </cell>
          <cell r="BU41">
            <v>0</v>
          </cell>
          <cell r="BV41">
            <v>0</v>
          </cell>
          <cell r="BW41">
            <v>0</v>
          </cell>
          <cell r="BX41">
            <v>0</v>
          </cell>
          <cell r="BY41">
            <v>0</v>
          </cell>
          <cell r="CA41">
            <v>434540.39</v>
          </cell>
          <cell r="CB41">
            <v>0</v>
          </cell>
          <cell r="CC41">
            <v>2</v>
          </cell>
          <cell r="CD41">
            <v>0</v>
          </cell>
          <cell r="CE41">
            <v>92</v>
          </cell>
          <cell r="CF41">
            <v>4.6025641022690662</v>
          </cell>
          <cell r="CG41">
            <v>211.71794870437705</v>
          </cell>
          <cell r="CH41">
            <v>46</v>
          </cell>
          <cell r="CI41">
            <v>0</v>
          </cell>
          <cell r="CJ41">
            <v>4.6025641022690662</v>
          </cell>
          <cell r="CL41">
            <v>0</v>
          </cell>
          <cell r="CM41">
            <v>0</v>
          </cell>
          <cell r="CN41">
            <v>0</v>
          </cell>
          <cell r="CO41">
            <v>0</v>
          </cell>
          <cell r="CP41">
            <v>0</v>
          </cell>
          <cell r="CQ41">
            <v>0</v>
          </cell>
          <cell r="CR41">
            <v>0</v>
          </cell>
          <cell r="CS41">
            <v>0</v>
          </cell>
          <cell r="CT41">
            <v>0</v>
          </cell>
          <cell r="CU41">
            <v>0</v>
          </cell>
          <cell r="CW41">
            <v>44266</v>
          </cell>
          <cell r="CX41">
            <v>0</v>
          </cell>
          <cell r="CY41">
            <v>1</v>
          </cell>
          <cell r="CZ41">
            <v>0</v>
          </cell>
          <cell r="DA41">
            <v>2</v>
          </cell>
          <cell r="DB41">
            <v>22.59070166719378</v>
          </cell>
          <cell r="DC41">
            <v>45.181403334387561</v>
          </cell>
          <cell r="DD41">
            <v>2</v>
          </cell>
          <cell r="DE41">
            <v>0</v>
          </cell>
          <cell r="DF41">
            <v>22.59070166719378</v>
          </cell>
          <cell r="DH41">
            <v>30350</v>
          </cell>
          <cell r="DI41">
            <v>0</v>
          </cell>
          <cell r="DJ41">
            <v>1</v>
          </cell>
          <cell r="DK41">
            <v>0</v>
          </cell>
          <cell r="DL41">
            <v>21</v>
          </cell>
          <cell r="DM41">
            <v>32.948929159802304</v>
          </cell>
          <cell r="DN41">
            <v>691.92751235584842</v>
          </cell>
          <cell r="DO41">
            <v>21</v>
          </cell>
          <cell r="DP41">
            <v>0</v>
          </cell>
          <cell r="DQ41">
            <v>32.948929159802304</v>
          </cell>
          <cell r="DS41">
            <v>62364</v>
          </cell>
          <cell r="DT41">
            <v>0</v>
          </cell>
          <cell r="DU41">
            <v>0</v>
          </cell>
          <cell r="DV41">
            <v>0</v>
          </cell>
          <cell r="DW41">
            <v>0</v>
          </cell>
          <cell r="DX41">
            <v>0</v>
          </cell>
          <cell r="DY41">
            <v>0</v>
          </cell>
          <cell r="DZ41">
            <v>0</v>
          </cell>
          <cell r="EA41">
            <v>0</v>
          </cell>
          <cell r="EB41">
            <v>0</v>
          </cell>
          <cell r="ED41">
            <v>11578</v>
          </cell>
          <cell r="EE41">
            <v>0</v>
          </cell>
          <cell r="EF41">
            <v>0</v>
          </cell>
          <cell r="EG41">
            <v>0</v>
          </cell>
          <cell r="EH41">
            <v>0</v>
          </cell>
          <cell r="EI41">
            <v>0</v>
          </cell>
          <cell r="EJ41">
            <v>0</v>
          </cell>
          <cell r="EK41">
            <v>0</v>
          </cell>
          <cell r="EL41">
            <v>0</v>
          </cell>
          <cell r="EM41">
            <v>0</v>
          </cell>
          <cell r="EO41">
            <v>773748</v>
          </cell>
          <cell r="EP41">
            <v>0</v>
          </cell>
          <cell r="EQ41">
            <v>7</v>
          </cell>
          <cell r="ER41">
            <v>0</v>
          </cell>
          <cell r="ES41">
            <v>93</v>
          </cell>
          <cell r="ET41">
            <v>9.0468731421599795</v>
          </cell>
          <cell r="EU41">
            <v>120.19417174583972</v>
          </cell>
          <cell r="EV41">
            <v>13.285714285714285</v>
          </cell>
          <cell r="EW41">
            <v>0</v>
          </cell>
          <cell r="EX41">
            <v>9.0468731421599795</v>
          </cell>
          <cell r="EZ41">
            <v>134851.9</v>
          </cell>
          <cell r="FA41">
            <v>0</v>
          </cell>
          <cell r="FB41">
            <v>0</v>
          </cell>
          <cell r="FC41">
            <v>0</v>
          </cell>
          <cell r="FD41">
            <v>0</v>
          </cell>
          <cell r="FE41">
            <v>0</v>
          </cell>
          <cell r="FF41">
            <v>0</v>
          </cell>
          <cell r="FG41">
            <v>0</v>
          </cell>
          <cell r="FH41">
            <v>0</v>
          </cell>
          <cell r="FI41">
            <v>0</v>
          </cell>
          <cell r="FK41">
            <v>1940777.4480000001</v>
          </cell>
          <cell r="FL41">
            <v>0</v>
          </cell>
          <cell r="FM41">
            <v>11</v>
          </cell>
          <cell r="FN41">
            <v>0</v>
          </cell>
          <cell r="FO41">
            <v>208</v>
          </cell>
          <cell r="FP41">
            <v>5.6678317296687792</v>
          </cell>
          <cell r="FQ41">
            <v>107.17354543373692</v>
          </cell>
          <cell r="FR41">
            <v>18.90909090909091</v>
          </cell>
          <cell r="FS41">
            <v>0</v>
          </cell>
          <cell r="FT41">
            <v>5.6678317296687792</v>
          </cell>
          <cell r="FV41">
            <v>3740</v>
          </cell>
          <cell r="FW41">
            <v>0</v>
          </cell>
          <cell r="FX41">
            <v>0</v>
          </cell>
          <cell r="FY41">
            <v>0</v>
          </cell>
          <cell r="FZ41">
            <v>0</v>
          </cell>
          <cell r="GA41">
            <v>0</v>
          </cell>
          <cell r="GB41">
            <v>0</v>
          </cell>
          <cell r="GC41" t="str">
            <v>-</v>
          </cell>
          <cell r="GD41">
            <v>38838</v>
          </cell>
          <cell r="GF41">
            <v>38353</v>
          </cell>
          <cell r="GG41">
            <v>38869</v>
          </cell>
          <cell r="GI41">
            <v>83552.479999999996</v>
          </cell>
          <cell r="GJ41">
            <v>0</v>
          </cell>
          <cell r="GK41">
            <v>0</v>
          </cell>
          <cell r="GL41">
            <v>0</v>
          </cell>
          <cell r="GM41">
            <v>0</v>
          </cell>
          <cell r="GN41">
            <v>83552.479999999996</v>
          </cell>
          <cell r="GO41">
            <v>2010236.132</v>
          </cell>
          <cell r="GP41" t="str">
            <v>-</v>
          </cell>
          <cell r="GQ41">
            <v>38078</v>
          </cell>
          <cell r="GS41">
            <v>0</v>
          </cell>
          <cell r="GT41">
            <v>0</v>
          </cell>
          <cell r="GU41">
            <v>0</v>
          </cell>
          <cell r="GV41">
            <v>0</v>
          </cell>
          <cell r="GW41">
            <v>0</v>
          </cell>
          <cell r="GX41">
            <v>0</v>
          </cell>
          <cell r="GY41">
            <v>0</v>
          </cell>
          <cell r="GZ41">
            <v>0</v>
          </cell>
          <cell r="HA41">
            <v>0</v>
          </cell>
          <cell r="HB41">
            <v>0</v>
          </cell>
        </row>
        <row r="42">
          <cell r="A42">
            <v>38899</v>
          </cell>
          <cell r="B42">
            <v>2006</v>
          </cell>
          <cell r="C42">
            <v>7</v>
          </cell>
          <cell r="E42">
            <v>231006.6</v>
          </cell>
          <cell r="F42">
            <v>0</v>
          </cell>
          <cell r="G42">
            <v>1</v>
          </cell>
          <cell r="H42">
            <v>0</v>
          </cell>
          <cell r="I42">
            <v>8</v>
          </cell>
          <cell r="J42">
            <v>4.3288806467001377</v>
          </cell>
          <cell r="K42">
            <v>34.631045173601102</v>
          </cell>
          <cell r="L42">
            <v>8</v>
          </cell>
          <cell r="M42">
            <v>0</v>
          </cell>
          <cell r="N42">
            <v>4.3288806467001377</v>
          </cell>
          <cell r="P42">
            <v>231006.6</v>
          </cell>
          <cell r="Q42">
            <v>0</v>
          </cell>
          <cell r="R42">
            <v>1</v>
          </cell>
          <cell r="S42">
            <v>0</v>
          </cell>
          <cell r="T42">
            <v>8</v>
          </cell>
          <cell r="U42">
            <v>4.3288806467001377</v>
          </cell>
          <cell r="V42">
            <v>34.631045173601102</v>
          </cell>
          <cell r="W42">
            <v>8</v>
          </cell>
          <cell r="X42">
            <v>0</v>
          </cell>
          <cell r="Y42">
            <v>4.3288806467001377</v>
          </cell>
          <cell r="AA42">
            <v>2833846.4200000004</v>
          </cell>
          <cell r="AB42">
            <v>0</v>
          </cell>
          <cell r="AC42">
            <v>12</v>
          </cell>
          <cell r="AD42">
            <v>0</v>
          </cell>
          <cell r="AE42">
            <v>216</v>
          </cell>
          <cell r="AF42">
            <v>4.2345272895910844</v>
          </cell>
          <cell r="AG42">
            <v>76.221491212639521</v>
          </cell>
          <cell r="AH42">
            <v>18</v>
          </cell>
          <cell r="AI42">
            <v>0</v>
          </cell>
          <cell r="AJ42">
            <v>4.2345272895910844</v>
          </cell>
          <cell r="AL42">
            <v>151974.35999999999</v>
          </cell>
          <cell r="AM42">
            <v>0</v>
          </cell>
          <cell r="AN42">
            <v>1</v>
          </cell>
          <cell r="AO42">
            <v>0</v>
          </cell>
          <cell r="AP42">
            <v>8</v>
          </cell>
          <cell r="AQ42">
            <v>0</v>
          </cell>
          <cell r="AR42">
            <v>0</v>
          </cell>
          <cell r="AT42">
            <v>79032.240000000005</v>
          </cell>
          <cell r="AU42">
            <v>0</v>
          </cell>
          <cell r="AV42">
            <v>0</v>
          </cell>
          <cell r="AW42">
            <v>0</v>
          </cell>
          <cell r="AX42">
            <v>0</v>
          </cell>
          <cell r="AY42">
            <v>0</v>
          </cell>
          <cell r="AZ42">
            <v>0</v>
          </cell>
          <cell r="BA42">
            <v>0</v>
          </cell>
          <cell r="BB42">
            <v>0</v>
          </cell>
          <cell r="BC42">
            <v>0</v>
          </cell>
          <cell r="BE42">
            <v>126645.3</v>
          </cell>
          <cell r="BF42">
            <v>0</v>
          </cell>
          <cell r="BG42">
            <v>1</v>
          </cell>
          <cell r="BH42">
            <v>0</v>
          </cell>
          <cell r="BI42">
            <v>8</v>
          </cell>
          <cell r="BJ42">
            <v>7.8960687842343935</v>
          </cell>
          <cell r="BK42">
            <v>63.168550273875148</v>
          </cell>
          <cell r="BL42">
            <v>8</v>
          </cell>
          <cell r="BM42">
            <v>0</v>
          </cell>
          <cell r="BN42">
            <v>7.8960687842343935</v>
          </cell>
          <cell r="BP42">
            <v>10580</v>
          </cell>
          <cell r="BQ42">
            <v>0</v>
          </cell>
          <cell r="BR42">
            <v>0</v>
          </cell>
          <cell r="BS42">
            <v>0</v>
          </cell>
          <cell r="BT42">
            <v>0</v>
          </cell>
          <cell r="BU42">
            <v>0</v>
          </cell>
          <cell r="BV42">
            <v>0</v>
          </cell>
          <cell r="BW42">
            <v>0</v>
          </cell>
          <cell r="BX42">
            <v>0</v>
          </cell>
          <cell r="BY42">
            <v>0</v>
          </cell>
          <cell r="CA42">
            <v>37255.300000000003</v>
          </cell>
          <cell r="CB42">
            <v>0</v>
          </cell>
          <cell r="CC42">
            <v>0</v>
          </cell>
          <cell r="CD42">
            <v>0</v>
          </cell>
          <cell r="CE42">
            <v>0</v>
          </cell>
          <cell r="CF42">
            <v>0</v>
          </cell>
          <cell r="CG42">
            <v>0</v>
          </cell>
          <cell r="CH42">
            <v>0</v>
          </cell>
          <cell r="CI42">
            <v>0</v>
          </cell>
          <cell r="CJ42">
            <v>0</v>
          </cell>
          <cell r="CL42">
            <v>0</v>
          </cell>
          <cell r="CM42">
            <v>0</v>
          </cell>
          <cell r="CN42">
            <v>0</v>
          </cell>
          <cell r="CO42">
            <v>0</v>
          </cell>
          <cell r="CP42">
            <v>0</v>
          </cell>
          <cell r="CQ42">
            <v>0</v>
          </cell>
          <cell r="CR42">
            <v>0</v>
          </cell>
          <cell r="CS42">
            <v>0</v>
          </cell>
          <cell r="CT42">
            <v>0</v>
          </cell>
          <cell r="CU42">
            <v>0</v>
          </cell>
          <cell r="CW42">
            <v>2870</v>
          </cell>
          <cell r="CX42">
            <v>0</v>
          </cell>
          <cell r="CY42">
            <v>0</v>
          </cell>
          <cell r="CZ42">
            <v>0</v>
          </cell>
          <cell r="DA42">
            <v>0</v>
          </cell>
          <cell r="DB42">
            <v>0</v>
          </cell>
          <cell r="DC42">
            <v>0</v>
          </cell>
          <cell r="DD42">
            <v>0</v>
          </cell>
          <cell r="DE42">
            <v>0</v>
          </cell>
          <cell r="DF42">
            <v>0</v>
          </cell>
          <cell r="DH42">
            <v>3500</v>
          </cell>
          <cell r="DI42">
            <v>0</v>
          </cell>
          <cell r="DJ42">
            <v>0</v>
          </cell>
          <cell r="DK42">
            <v>0</v>
          </cell>
          <cell r="DL42">
            <v>0</v>
          </cell>
          <cell r="DM42">
            <v>0</v>
          </cell>
          <cell r="DN42">
            <v>0</v>
          </cell>
          <cell r="DO42">
            <v>0</v>
          </cell>
          <cell r="DP42">
            <v>0</v>
          </cell>
          <cell r="DQ42">
            <v>0</v>
          </cell>
          <cell r="DS42">
            <v>4278.5</v>
          </cell>
          <cell r="DT42">
            <v>0</v>
          </cell>
          <cell r="DU42">
            <v>1</v>
          </cell>
          <cell r="DV42">
            <v>0</v>
          </cell>
          <cell r="DW42">
            <v>8</v>
          </cell>
          <cell r="DX42">
            <v>233.72677340189318</v>
          </cell>
          <cell r="DY42">
            <v>1869.8141872151455</v>
          </cell>
          <cell r="DZ42">
            <v>8</v>
          </cell>
          <cell r="EA42">
            <v>0</v>
          </cell>
          <cell r="EB42">
            <v>233.72677340189318</v>
          </cell>
          <cell r="ED42">
            <v>1306</v>
          </cell>
          <cell r="EE42">
            <v>0</v>
          </cell>
          <cell r="EF42">
            <v>0</v>
          </cell>
          <cell r="EG42">
            <v>0</v>
          </cell>
          <cell r="EH42">
            <v>0</v>
          </cell>
          <cell r="EI42">
            <v>0</v>
          </cell>
          <cell r="EJ42">
            <v>0</v>
          </cell>
          <cell r="EK42">
            <v>0</v>
          </cell>
          <cell r="EL42">
            <v>0</v>
          </cell>
          <cell r="EM42">
            <v>0</v>
          </cell>
          <cell r="EO42">
            <v>56008</v>
          </cell>
          <cell r="EP42">
            <v>0</v>
          </cell>
          <cell r="EQ42">
            <v>0</v>
          </cell>
          <cell r="ER42">
            <v>0</v>
          </cell>
          <cell r="ES42">
            <v>0</v>
          </cell>
          <cell r="ET42">
            <v>0</v>
          </cell>
          <cell r="EU42">
            <v>0</v>
          </cell>
          <cell r="EV42">
            <v>0</v>
          </cell>
          <cell r="EW42">
            <v>0</v>
          </cell>
          <cell r="EX42">
            <v>0</v>
          </cell>
          <cell r="EZ42">
            <v>10847.5</v>
          </cell>
          <cell r="FA42">
            <v>0</v>
          </cell>
          <cell r="FB42">
            <v>0</v>
          </cell>
          <cell r="FC42">
            <v>0</v>
          </cell>
          <cell r="FD42">
            <v>0</v>
          </cell>
          <cell r="FE42">
            <v>0</v>
          </cell>
          <cell r="FF42">
            <v>0</v>
          </cell>
          <cell r="FG42">
            <v>0</v>
          </cell>
          <cell r="FH42">
            <v>0</v>
          </cell>
          <cell r="FI42">
            <v>0</v>
          </cell>
          <cell r="FK42">
            <v>151974.35999999999</v>
          </cell>
          <cell r="FL42">
            <v>0</v>
          </cell>
          <cell r="FM42">
            <v>1</v>
          </cell>
          <cell r="FN42">
            <v>0</v>
          </cell>
          <cell r="FO42">
            <v>8</v>
          </cell>
          <cell r="FP42">
            <v>6.5800573201953281</v>
          </cell>
          <cell r="FQ42">
            <v>52.640458561562625</v>
          </cell>
          <cell r="FR42">
            <v>8</v>
          </cell>
          <cell r="FS42">
            <v>0</v>
          </cell>
          <cell r="FT42">
            <v>6.5800573201953281</v>
          </cell>
          <cell r="FV42">
            <v>3500</v>
          </cell>
          <cell r="FW42">
            <v>0</v>
          </cell>
          <cell r="FX42">
            <v>0</v>
          </cell>
          <cell r="FY42">
            <v>0</v>
          </cell>
          <cell r="FZ42">
            <v>0</v>
          </cell>
          <cell r="GA42">
            <v>0</v>
          </cell>
          <cell r="GB42">
            <v>0</v>
          </cell>
          <cell r="GC42" t="str">
            <v>-</v>
          </cell>
          <cell r="GD42">
            <v>38838</v>
          </cell>
          <cell r="GF42">
            <v>38353</v>
          </cell>
          <cell r="GG42">
            <v>38899</v>
          </cell>
          <cell r="GI42">
            <v>79032.240000000005</v>
          </cell>
          <cell r="GJ42">
            <v>0</v>
          </cell>
          <cell r="GK42">
            <v>0</v>
          </cell>
          <cell r="GL42">
            <v>0</v>
          </cell>
          <cell r="GM42">
            <v>0</v>
          </cell>
          <cell r="GN42">
            <v>79032.240000000005</v>
          </cell>
          <cell r="GO42">
            <v>2089268.372</v>
          </cell>
          <cell r="GP42" t="str">
            <v>-</v>
          </cell>
          <cell r="GQ42">
            <v>38078</v>
          </cell>
          <cell r="GS42">
            <v>0</v>
          </cell>
          <cell r="GT42">
            <v>0</v>
          </cell>
          <cell r="GU42">
            <v>0</v>
          </cell>
          <cell r="GV42">
            <v>0</v>
          </cell>
          <cell r="GW42">
            <v>0</v>
          </cell>
          <cell r="GX42">
            <v>0</v>
          </cell>
          <cell r="GY42">
            <v>0</v>
          </cell>
          <cell r="GZ42">
            <v>0</v>
          </cell>
          <cell r="HA42">
            <v>0</v>
          </cell>
          <cell r="HB42">
            <v>0</v>
          </cell>
        </row>
        <row r="43">
          <cell r="A43">
            <v>38930</v>
          </cell>
          <cell r="B43">
            <v>2006</v>
          </cell>
          <cell r="C43">
            <v>8</v>
          </cell>
          <cell r="E43">
            <v>245562</v>
          </cell>
          <cell r="F43">
            <v>0</v>
          </cell>
          <cell r="G43">
            <v>0</v>
          </cell>
          <cell r="H43">
            <v>0</v>
          </cell>
          <cell r="I43">
            <v>0</v>
          </cell>
          <cell r="J43">
            <v>0</v>
          </cell>
          <cell r="K43">
            <v>0</v>
          </cell>
          <cell r="L43">
            <v>0</v>
          </cell>
          <cell r="M43">
            <v>0</v>
          </cell>
          <cell r="N43">
            <v>0</v>
          </cell>
          <cell r="P43">
            <v>476568.6</v>
          </cell>
          <cell r="Q43">
            <v>0</v>
          </cell>
          <cell r="R43">
            <v>1</v>
          </cell>
          <cell r="S43">
            <v>0</v>
          </cell>
          <cell r="T43">
            <v>8</v>
          </cell>
          <cell r="U43">
            <v>2.0983337970651026</v>
          </cell>
          <cell r="V43">
            <v>16.786670376520821</v>
          </cell>
          <cell r="W43">
            <v>8</v>
          </cell>
          <cell r="X43">
            <v>0</v>
          </cell>
          <cell r="Y43">
            <v>2.0983337970651026</v>
          </cell>
          <cell r="AA43">
            <v>2860695.68</v>
          </cell>
          <cell r="AB43">
            <v>0</v>
          </cell>
          <cell r="AC43">
            <v>12</v>
          </cell>
          <cell r="AD43">
            <v>0</v>
          </cell>
          <cell r="AE43">
            <v>216</v>
          </cell>
          <cell r="AF43">
            <v>4.1947838366365477</v>
          </cell>
          <cell r="AG43">
            <v>75.50610905945787</v>
          </cell>
          <cell r="AH43">
            <v>18.000000000000004</v>
          </cell>
          <cell r="AI43">
            <v>0</v>
          </cell>
          <cell r="AJ43">
            <v>4.1947838366365477</v>
          </cell>
          <cell r="AL43">
            <v>156027.6</v>
          </cell>
          <cell r="AM43">
            <v>0</v>
          </cell>
          <cell r="AN43">
            <v>0</v>
          </cell>
          <cell r="AO43">
            <v>0</v>
          </cell>
          <cell r="AP43">
            <v>0</v>
          </cell>
          <cell r="AQ43">
            <v>0</v>
          </cell>
          <cell r="AR43">
            <v>0</v>
          </cell>
          <cell r="AT43">
            <v>168566.64</v>
          </cell>
          <cell r="AU43">
            <v>0</v>
          </cell>
          <cell r="AV43">
            <v>0</v>
          </cell>
          <cell r="AW43">
            <v>0</v>
          </cell>
          <cell r="AX43">
            <v>0</v>
          </cell>
          <cell r="AY43">
            <v>0</v>
          </cell>
          <cell r="AZ43">
            <v>0</v>
          </cell>
          <cell r="BA43">
            <v>0</v>
          </cell>
          <cell r="BB43">
            <v>0</v>
          </cell>
          <cell r="BC43">
            <v>0</v>
          </cell>
          <cell r="BE43">
            <v>256668.3</v>
          </cell>
          <cell r="BF43">
            <v>0</v>
          </cell>
          <cell r="BG43">
            <v>1</v>
          </cell>
          <cell r="BH43">
            <v>0</v>
          </cell>
          <cell r="BI43">
            <v>8</v>
          </cell>
          <cell r="BJ43">
            <v>3.8960791028732413</v>
          </cell>
          <cell r="BK43">
            <v>31.168632822985931</v>
          </cell>
          <cell r="BL43">
            <v>8</v>
          </cell>
          <cell r="BM43">
            <v>0</v>
          </cell>
          <cell r="BN43">
            <v>3.8960791028732413</v>
          </cell>
          <cell r="BP43">
            <v>22307</v>
          </cell>
          <cell r="BQ43">
            <v>0</v>
          </cell>
          <cell r="BR43">
            <v>0</v>
          </cell>
          <cell r="BS43">
            <v>0</v>
          </cell>
          <cell r="BT43">
            <v>0</v>
          </cell>
          <cell r="BU43">
            <v>0</v>
          </cell>
          <cell r="BV43">
            <v>0</v>
          </cell>
          <cell r="BW43">
            <v>0</v>
          </cell>
          <cell r="BX43">
            <v>0</v>
          </cell>
          <cell r="BY43">
            <v>0</v>
          </cell>
          <cell r="CA43">
            <v>74870.55</v>
          </cell>
          <cell r="CB43">
            <v>0</v>
          </cell>
          <cell r="CC43">
            <v>0</v>
          </cell>
          <cell r="CD43">
            <v>0</v>
          </cell>
          <cell r="CE43">
            <v>0</v>
          </cell>
          <cell r="CF43">
            <v>0</v>
          </cell>
          <cell r="CG43">
            <v>0</v>
          </cell>
          <cell r="CH43">
            <v>0</v>
          </cell>
          <cell r="CI43">
            <v>0</v>
          </cell>
          <cell r="CJ43">
            <v>0</v>
          </cell>
          <cell r="CL43">
            <v>0</v>
          </cell>
          <cell r="CM43">
            <v>0</v>
          </cell>
          <cell r="CN43">
            <v>0</v>
          </cell>
          <cell r="CO43">
            <v>0</v>
          </cell>
          <cell r="CP43">
            <v>0</v>
          </cell>
          <cell r="CQ43">
            <v>0</v>
          </cell>
          <cell r="CR43">
            <v>0</v>
          </cell>
          <cell r="CS43">
            <v>0</v>
          </cell>
          <cell r="CT43">
            <v>0</v>
          </cell>
          <cell r="CU43">
            <v>0</v>
          </cell>
          <cell r="CW43">
            <v>5468.75</v>
          </cell>
          <cell r="CX43">
            <v>0</v>
          </cell>
          <cell r="CY43">
            <v>0</v>
          </cell>
          <cell r="CZ43">
            <v>0</v>
          </cell>
          <cell r="DA43">
            <v>0</v>
          </cell>
          <cell r="DB43">
            <v>0</v>
          </cell>
          <cell r="DC43">
            <v>0</v>
          </cell>
          <cell r="DD43">
            <v>0</v>
          </cell>
          <cell r="DE43">
            <v>0</v>
          </cell>
          <cell r="DF43">
            <v>0</v>
          </cell>
          <cell r="DH43">
            <v>6800</v>
          </cell>
          <cell r="DI43">
            <v>0</v>
          </cell>
          <cell r="DJ43">
            <v>0</v>
          </cell>
          <cell r="DK43">
            <v>0</v>
          </cell>
          <cell r="DL43">
            <v>0</v>
          </cell>
          <cell r="DM43">
            <v>0</v>
          </cell>
          <cell r="DN43">
            <v>0</v>
          </cell>
          <cell r="DO43">
            <v>0</v>
          </cell>
          <cell r="DP43">
            <v>0</v>
          </cell>
          <cell r="DQ43">
            <v>0</v>
          </cell>
          <cell r="DS43">
            <v>9526</v>
          </cell>
          <cell r="DT43">
            <v>0</v>
          </cell>
          <cell r="DU43">
            <v>1</v>
          </cell>
          <cell r="DV43">
            <v>0</v>
          </cell>
          <cell r="DW43">
            <v>8</v>
          </cell>
          <cell r="DX43">
            <v>104.97585555322276</v>
          </cell>
          <cell r="DY43">
            <v>839.80684442578206</v>
          </cell>
          <cell r="DZ43">
            <v>8</v>
          </cell>
          <cell r="EA43">
            <v>0</v>
          </cell>
          <cell r="EB43">
            <v>104.97585555322276</v>
          </cell>
          <cell r="ED43">
            <v>2370</v>
          </cell>
          <cell r="EE43">
            <v>0</v>
          </cell>
          <cell r="EF43">
            <v>0</v>
          </cell>
          <cell r="EG43">
            <v>0</v>
          </cell>
          <cell r="EH43">
            <v>0</v>
          </cell>
          <cell r="EI43">
            <v>0</v>
          </cell>
          <cell r="EJ43">
            <v>0</v>
          </cell>
          <cell r="EK43">
            <v>0</v>
          </cell>
          <cell r="EL43">
            <v>0</v>
          </cell>
          <cell r="EM43">
            <v>0</v>
          </cell>
          <cell r="EO43">
            <v>108968</v>
          </cell>
          <cell r="EP43">
            <v>0</v>
          </cell>
          <cell r="EQ43">
            <v>0</v>
          </cell>
          <cell r="ER43">
            <v>0</v>
          </cell>
          <cell r="ES43">
            <v>0</v>
          </cell>
          <cell r="ET43">
            <v>0</v>
          </cell>
          <cell r="EU43">
            <v>0</v>
          </cell>
          <cell r="EV43">
            <v>0</v>
          </cell>
          <cell r="EW43">
            <v>0</v>
          </cell>
          <cell r="EX43">
            <v>0</v>
          </cell>
          <cell r="EZ43">
            <v>26358</v>
          </cell>
          <cell r="FA43">
            <v>0</v>
          </cell>
          <cell r="FB43">
            <v>0</v>
          </cell>
          <cell r="FC43">
            <v>0</v>
          </cell>
          <cell r="FD43">
            <v>0</v>
          </cell>
          <cell r="FE43">
            <v>0</v>
          </cell>
          <cell r="FF43">
            <v>0</v>
          </cell>
          <cell r="FG43">
            <v>0</v>
          </cell>
          <cell r="FH43">
            <v>0</v>
          </cell>
          <cell r="FI43">
            <v>0</v>
          </cell>
          <cell r="FK43">
            <v>308001.95999999996</v>
          </cell>
          <cell r="FL43">
            <v>0</v>
          </cell>
          <cell r="FM43">
            <v>1</v>
          </cell>
          <cell r="FN43">
            <v>0</v>
          </cell>
          <cell r="FO43">
            <v>8</v>
          </cell>
          <cell r="FP43">
            <v>3.2467325857277016</v>
          </cell>
          <cell r="FQ43">
            <v>25.973860685821613</v>
          </cell>
          <cell r="FR43">
            <v>8</v>
          </cell>
          <cell r="FS43">
            <v>0</v>
          </cell>
          <cell r="FT43">
            <v>3.2467325857277016</v>
          </cell>
          <cell r="FV43">
            <v>3300</v>
          </cell>
          <cell r="FW43">
            <v>0</v>
          </cell>
          <cell r="FX43">
            <v>0</v>
          </cell>
          <cell r="FY43">
            <v>0</v>
          </cell>
          <cell r="FZ43">
            <v>0</v>
          </cell>
          <cell r="GA43">
            <v>0</v>
          </cell>
          <cell r="GB43">
            <v>0</v>
          </cell>
          <cell r="GC43" t="str">
            <v>-</v>
          </cell>
          <cell r="GD43">
            <v>38838</v>
          </cell>
          <cell r="GF43">
            <v>38353</v>
          </cell>
          <cell r="GG43">
            <v>38899</v>
          </cell>
          <cell r="GI43">
            <v>89534.399999999994</v>
          </cell>
          <cell r="GJ43">
            <v>0</v>
          </cell>
          <cell r="GK43">
            <v>0</v>
          </cell>
          <cell r="GL43">
            <v>0</v>
          </cell>
          <cell r="GM43">
            <v>0</v>
          </cell>
          <cell r="GN43">
            <v>89534.399999999994</v>
          </cell>
          <cell r="GO43">
            <v>2178802.7719999999</v>
          </cell>
          <cell r="GP43" t="str">
            <v>-</v>
          </cell>
          <cell r="GQ43">
            <v>38078</v>
          </cell>
          <cell r="GS43">
            <v>0</v>
          </cell>
          <cell r="GT43">
            <v>0</v>
          </cell>
          <cell r="GU43">
            <v>0</v>
          </cell>
          <cell r="GV43">
            <v>0</v>
          </cell>
          <cell r="GW43">
            <v>0</v>
          </cell>
          <cell r="GX43">
            <v>0</v>
          </cell>
          <cell r="GY43">
            <v>0</v>
          </cell>
          <cell r="GZ43">
            <v>0</v>
          </cell>
          <cell r="HA43">
            <v>0</v>
          </cell>
          <cell r="HB43">
            <v>0</v>
          </cell>
        </row>
        <row r="44">
          <cell r="A44">
            <v>38961</v>
          </cell>
          <cell r="B44">
            <v>2006</v>
          </cell>
          <cell r="C44">
            <v>9</v>
          </cell>
          <cell r="E44">
            <v>245544.48</v>
          </cell>
          <cell r="F44">
            <v>0</v>
          </cell>
          <cell r="G44">
            <v>1</v>
          </cell>
          <cell r="H44">
            <v>0</v>
          </cell>
          <cell r="I44">
            <v>51.5</v>
          </cell>
          <cell r="J44">
            <v>4.0725818800732148</v>
          </cell>
          <cell r="K44">
            <v>209.73796682377059</v>
          </cell>
          <cell r="L44">
            <v>51.500000000000007</v>
          </cell>
          <cell r="M44">
            <v>0</v>
          </cell>
          <cell r="N44">
            <v>4.0725818800732148</v>
          </cell>
          <cell r="P44">
            <v>722113.08</v>
          </cell>
          <cell r="Q44">
            <v>0</v>
          </cell>
          <cell r="R44">
            <v>2</v>
          </cell>
          <cell r="S44">
            <v>0</v>
          </cell>
          <cell r="T44">
            <v>59.5</v>
          </cell>
          <cell r="U44">
            <v>2.7696493186358015</v>
          </cell>
          <cell r="V44">
            <v>82.3970672294151</v>
          </cell>
          <cell r="W44">
            <v>29.75</v>
          </cell>
          <cell r="X44">
            <v>0</v>
          </cell>
          <cell r="Y44">
            <v>2.7696493186358015</v>
          </cell>
          <cell r="AA44">
            <v>2880161.92</v>
          </cell>
          <cell r="AB44">
            <v>0</v>
          </cell>
          <cell r="AC44">
            <v>13</v>
          </cell>
          <cell r="AD44">
            <v>0</v>
          </cell>
          <cell r="AE44">
            <v>267.5</v>
          </cell>
          <cell r="AF44">
            <v>4.5136351222920137</v>
          </cell>
          <cell r="AG44">
            <v>92.876722708701038</v>
          </cell>
          <cell r="AH44">
            <v>20.576923076923073</v>
          </cell>
          <cell r="AI44">
            <v>0</v>
          </cell>
          <cell r="AJ44">
            <v>4.5136351222920137</v>
          </cell>
          <cell r="AL44">
            <v>161349.6</v>
          </cell>
          <cell r="AM44">
            <v>0</v>
          </cell>
          <cell r="AN44">
            <v>1</v>
          </cell>
          <cell r="AO44">
            <v>0</v>
          </cell>
          <cell r="AP44">
            <v>51.5</v>
          </cell>
          <cell r="AQ44">
            <v>0</v>
          </cell>
          <cell r="AR44">
            <v>0</v>
          </cell>
          <cell r="AT44">
            <v>252761.52000000002</v>
          </cell>
          <cell r="AU44">
            <v>0</v>
          </cell>
          <cell r="AV44">
            <v>0</v>
          </cell>
          <cell r="AW44">
            <v>0</v>
          </cell>
          <cell r="AX44">
            <v>0</v>
          </cell>
          <cell r="AY44">
            <v>0</v>
          </cell>
          <cell r="AZ44">
            <v>0</v>
          </cell>
          <cell r="BA44">
            <v>0</v>
          </cell>
          <cell r="BB44">
            <v>0</v>
          </cell>
          <cell r="BC44">
            <v>0</v>
          </cell>
          <cell r="BE44">
            <v>391126.3</v>
          </cell>
          <cell r="BF44">
            <v>0</v>
          </cell>
          <cell r="BG44">
            <v>2</v>
          </cell>
          <cell r="BH44">
            <v>0</v>
          </cell>
          <cell r="BI44">
            <v>59.5</v>
          </cell>
          <cell r="BJ44">
            <v>5.1134377821179502</v>
          </cell>
          <cell r="BK44">
            <v>152.12477401800902</v>
          </cell>
          <cell r="BL44">
            <v>29.75</v>
          </cell>
          <cell r="BM44">
            <v>0</v>
          </cell>
          <cell r="BN44">
            <v>5.1134377821179502</v>
          </cell>
          <cell r="BP44">
            <v>32698</v>
          </cell>
          <cell r="BQ44">
            <v>0</v>
          </cell>
          <cell r="BR44">
            <v>0</v>
          </cell>
          <cell r="BS44">
            <v>0</v>
          </cell>
          <cell r="BT44">
            <v>0</v>
          </cell>
          <cell r="BU44">
            <v>0</v>
          </cell>
          <cell r="BV44">
            <v>0</v>
          </cell>
          <cell r="BW44">
            <v>0</v>
          </cell>
          <cell r="BX44">
            <v>0</v>
          </cell>
          <cell r="BY44">
            <v>0</v>
          </cell>
          <cell r="CA44">
            <v>117574.55</v>
          </cell>
          <cell r="CB44">
            <v>0</v>
          </cell>
          <cell r="CC44">
            <v>1</v>
          </cell>
          <cell r="CD44">
            <v>0</v>
          </cell>
          <cell r="CE44">
            <v>51.5</v>
          </cell>
          <cell r="CF44">
            <v>8.505241993271504</v>
          </cell>
          <cell r="CG44">
            <v>438.01996265348242</v>
          </cell>
          <cell r="CH44">
            <v>51.499999999999993</v>
          </cell>
          <cell r="CI44">
            <v>0</v>
          </cell>
          <cell r="CJ44">
            <v>8.505241993271504</v>
          </cell>
          <cell r="CL44">
            <v>0</v>
          </cell>
          <cell r="CM44">
            <v>0</v>
          </cell>
          <cell r="CN44">
            <v>0</v>
          </cell>
          <cell r="CO44">
            <v>0</v>
          </cell>
          <cell r="CP44">
            <v>0</v>
          </cell>
          <cell r="CQ44">
            <v>0</v>
          </cell>
          <cell r="CR44">
            <v>0</v>
          </cell>
          <cell r="CS44">
            <v>0</v>
          </cell>
          <cell r="CT44">
            <v>0</v>
          </cell>
          <cell r="CU44">
            <v>0</v>
          </cell>
          <cell r="CW44">
            <v>7904.75</v>
          </cell>
          <cell r="CX44">
            <v>0</v>
          </cell>
          <cell r="CY44">
            <v>0</v>
          </cell>
          <cell r="CZ44">
            <v>0</v>
          </cell>
          <cell r="DA44">
            <v>0</v>
          </cell>
          <cell r="DB44">
            <v>0</v>
          </cell>
          <cell r="DC44">
            <v>0</v>
          </cell>
          <cell r="DD44">
            <v>0</v>
          </cell>
          <cell r="DE44">
            <v>0</v>
          </cell>
          <cell r="DF44">
            <v>0</v>
          </cell>
          <cell r="DH44">
            <v>6830</v>
          </cell>
          <cell r="DI44">
            <v>0</v>
          </cell>
          <cell r="DJ44">
            <v>0</v>
          </cell>
          <cell r="DK44">
            <v>0</v>
          </cell>
          <cell r="DL44">
            <v>0</v>
          </cell>
          <cell r="DM44">
            <v>0</v>
          </cell>
          <cell r="DN44">
            <v>0</v>
          </cell>
          <cell r="DO44">
            <v>0</v>
          </cell>
          <cell r="DP44">
            <v>0</v>
          </cell>
          <cell r="DQ44">
            <v>0</v>
          </cell>
          <cell r="DS44">
            <v>12417</v>
          </cell>
          <cell r="DT44">
            <v>0</v>
          </cell>
          <cell r="DU44">
            <v>1</v>
          </cell>
          <cell r="DV44">
            <v>0</v>
          </cell>
          <cell r="DW44">
            <v>8</v>
          </cell>
          <cell r="DX44">
            <v>80.53475074494645</v>
          </cell>
          <cell r="DY44">
            <v>644.2780059595716</v>
          </cell>
          <cell r="DZ44">
            <v>8</v>
          </cell>
          <cell r="EA44">
            <v>0</v>
          </cell>
          <cell r="EB44">
            <v>80.53475074494645</v>
          </cell>
          <cell r="ED44">
            <v>3292</v>
          </cell>
          <cell r="EE44">
            <v>0</v>
          </cell>
          <cell r="EF44">
            <v>0</v>
          </cell>
          <cell r="EG44">
            <v>0</v>
          </cell>
          <cell r="EH44">
            <v>0</v>
          </cell>
          <cell r="EI44">
            <v>0</v>
          </cell>
          <cell r="EJ44">
            <v>0</v>
          </cell>
          <cell r="EK44">
            <v>0</v>
          </cell>
          <cell r="EL44">
            <v>0</v>
          </cell>
          <cell r="EM44">
            <v>0</v>
          </cell>
          <cell r="EO44">
            <v>172082</v>
          </cell>
          <cell r="EP44">
            <v>0</v>
          </cell>
          <cell r="EQ44">
            <v>0</v>
          </cell>
          <cell r="ER44">
            <v>0</v>
          </cell>
          <cell r="ES44">
            <v>0</v>
          </cell>
          <cell r="ET44">
            <v>0</v>
          </cell>
          <cell r="EU44">
            <v>0</v>
          </cell>
          <cell r="EV44">
            <v>0</v>
          </cell>
          <cell r="EW44">
            <v>0</v>
          </cell>
          <cell r="EX44">
            <v>0</v>
          </cell>
          <cell r="EZ44">
            <v>38328</v>
          </cell>
          <cell r="FA44">
            <v>0</v>
          </cell>
          <cell r="FB44">
            <v>0</v>
          </cell>
          <cell r="FC44">
            <v>0</v>
          </cell>
          <cell r="FD44">
            <v>0</v>
          </cell>
          <cell r="FE44">
            <v>0</v>
          </cell>
          <cell r="FF44">
            <v>0</v>
          </cell>
          <cell r="FG44">
            <v>0</v>
          </cell>
          <cell r="FH44">
            <v>0</v>
          </cell>
          <cell r="FI44">
            <v>0</v>
          </cell>
          <cell r="FK44">
            <v>469351.55999999994</v>
          </cell>
          <cell r="FL44">
            <v>0</v>
          </cell>
          <cell r="FM44">
            <v>2</v>
          </cell>
          <cell r="FN44">
            <v>0</v>
          </cell>
          <cell r="FO44">
            <v>59.5</v>
          </cell>
          <cell r="FP44">
            <v>4.2611981517649591</v>
          </cell>
          <cell r="FQ44">
            <v>126.77064501500753</v>
          </cell>
          <cell r="FR44">
            <v>29.75</v>
          </cell>
          <cell r="FS44">
            <v>0</v>
          </cell>
          <cell r="FT44">
            <v>4.2611981517649591</v>
          </cell>
          <cell r="FV44">
            <v>30</v>
          </cell>
          <cell r="FW44">
            <v>0</v>
          </cell>
          <cell r="FX44">
            <v>0</v>
          </cell>
          <cell r="FY44">
            <v>0</v>
          </cell>
          <cell r="FZ44">
            <v>0</v>
          </cell>
          <cell r="GA44">
            <v>0</v>
          </cell>
          <cell r="GB44">
            <v>0</v>
          </cell>
          <cell r="GC44" t="str">
            <v>-</v>
          </cell>
          <cell r="GD44">
            <v>38838</v>
          </cell>
          <cell r="GF44">
            <v>38353</v>
          </cell>
          <cell r="GG44">
            <v>38961</v>
          </cell>
          <cell r="GI44">
            <v>84194.880000000005</v>
          </cell>
          <cell r="GJ44">
            <v>0</v>
          </cell>
          <cell r="GK44">
            <v>0</v>
          </cell>
          <cell r="GL44">
            <v>0</v>
          </cell>
          <cell r="GM44">
            <v>0</v>
          </cell>
          <cell r="GN44">
            <v>84194.880000000005</v>
          </cell>
          <cell r="GO44">
            <v>2262997.6519999998</v>
          </cell>
          <cell r="GP44" t="str">
            <v>-</v>
          </cell>
          <cell r="GQ44">
            <v>38078</v>
          </cell>
          <cell r="GS44">
            <v>0</v>
          </cell>
          <cell r="GT44">
            <v>0</v>
          </cell>
          <cell r="GU44">
            <v>0</v>
          </cell>
          <cell r="GV44">
            <v>0</v>
          </cell>
          <cell r="GW44">
            <v>0</v>
          </cell>
          <cell r="GX44">
            <v>0</v>
          </cell>
          <cell r="GY44">
            <v>0</v>
          </cell>
          <cell r="GZ44">
            <v>0</v>
          </cell>
          <cell r="HA44">
            <v>0</v>
          </cell>
          <cell r="HB44">
            <v>0</v>
          </cell>
        </row>
        <row r="45">
          <cell r="A45">
            <v>38991</v>
          </cell>
          <cell r="B45">
            <v>2006</v>
          </cell>
          <cell r="C45">
            <v>10</v>
          </cell>
          <cell r="E45">
            <v>236449.98</v>
          </cell>
          <cell r="F45">
            <v>0</v>
          </cell>
          <cell r="G45">
            <v>0</v>
          </cell>
          <cell r="H45">
            <v>0</v>
          </cell>
          <cell r="I45">
            <v>0</v>
          </cell>
          <cell r="J45">
            <v>0</v>
          </cell>
          <cell r="K45">
            <v>0</v>
          </cell>
          <cell r="L45">
            <v>0</v>
          </cell>
          <cell r="M45">
            <v>0</v>
          </cell>
          <cell r="N45">
            <v>0</v>
          </cell>
          <cell r="P45">
            <v>958563.05999999994</v>
          </cell>
          <cell r="Q45">
            <v>0</v>
          </cell>
          <cell r="R45">
            <v>2</v>
          </cell>
          <cell r="S45">
            <v>0</v>
          </cell>
          <cell r="T45">
            <v>59.5</v>
          </cell>
          <cell r="U45">
            <v>2.0864563673046197</v>
          </cell>
          <cell r="V45">
            <v>62.07207692731243</v>
          </cell>
          <cell r="W45">
            <v>29.749999999999996</v>
          </cell>
          <cell r="X45">
            <v>0</v>
          </cell>
          <cell r="Y45">
            <v>2.0864563673046197</v>
          </cell>
          <cell r="AA45">
            <v>2898563.86</v>
          </cell>
          <cell r="AB45">
            <v>0</v>
          </cell>
          <cell r="AC45">
            <v>13</v>
          </cell>
          <cell r="AD45">
            <v>0</v>
          </cell>
          <cell r="AE45">
            <v>267.5</v>
          </cell>
          <cell r="AF45">
            <v>4.4849796754176054</v>
          </cell>
          <cell r="AG45">
            <v>92.287081782631489</v>
          </cell>
          <cell r="AH45">
            <v>20.576923076923077</v>
          </cell>
          <cell r="AI45">
            <v>0</v>
          </cell>
          <cell r="AJ45">
            <v>4.4849796754176054</v>
          </cell>
          <cell r="AL45">
            <v>156799.5</v>
          </cell>
          <cell r="AM45">
            <v>0</v>
          </cell>
          <cell r="AN45">
            <v>0</v>
          </cell>
          <cell r="AO45">
            <v>0</v>
          </cell>
          <cell r="AP45">
            <v>0</v>
          </cell>
          <cell r="AQ45">
            <v>0</v>
          </cell>
          <cell r="AR45">
            <v>0</v>
          </cell>
          <cell r="AT45">
            <v>332412</v>
          </cell>
          <cell r="AU45">
            <v>0</v>
          </cell>
          <cell r="AV45">
            <v>0</v>
          </cell>
          <cell r="AW45">
            <v>0</v>
          </cell>
          <cell r="AX45">
            <v>0</v>
          </cell>
          <cell r="AY45">
            <v>0</v>
          </cell>
          <cell r="AZ45">
            <v>0</v>
          </cell>
          <cell r="BA45">
            <v>0</v>
          </cell>
          <cell r="BB45">
            <v>0</v>
          </cell>
          <cell r="BC45">
            <v>0</v>
          </cell>
          <cell r="BE45">
            <v>521792.55</v>
          </cell>
          <cell r="BF45">
            <v>0</v>
          </cell>
          <cell r="BG45">
            <v>2</v>
          </cell>
          <cell r="BH45">
            <v>0</v>
          </cell>
          <cell r="BI45">
            <v>59.5</v>
          </cell>
          <cell r="BJ45">
            <v>3.8329408880981535</v>
          </cell>
          <cell r="BK45">
            <v>114.02999142092007</v>
          </cell>
          <cell r="BL45">
            <v>29.75</v>
          </cell>
          <cell r="BM45">
            <v>0</v>
          </cell>
          <cell r="BN45">
            <v>3.8329408880981535</v>
          </cell>
          <cell r="BP45">
            <v>43207</v>
          </cell>
          <cell r="BQ45">
            <v>0</v>
          </cell>
          <cell r="BR45">
            <v>0</v>
          </cell>
          <cell r="BS45">
            <v>0</v>
          </cell>
          <cell r="BT45">
            <v>0</v>
          </cell>
          <cell r="BU45">
            <v>0</v>
          </cell>
          <cell r="BV45">
            <v>0</v>
          </cell>
          <cell r="BW45">
            <v>0</v>
          </cell>
          <cell r="BX45">
            <v>0</v>
          </cell>
          <cell r="BY45">
            <v>0</v>
          </cell>
          <cell r="CA45">
            <v>154653.29999999999</v>
          </cell>
          <cell r="CB45">
            <v>0</v>
          </cell>
          <cell r="CC45">
            <v>1</v>
          </cell>
          <cell r="CD45">
            <v>0</v>
          </cell>
          <cell r="CE45">
            <v>51.5</v>
          </cell>
          <cell r="CF45">
            <v>6.4660760552797782</v>
          </cell>
          <cell r="CG45">
            <v>333.00291684690853</v>
          </cell>
          <cell r="CH45">
            <v>51.499999999999993</v>
          </cell>
          <cell r="CI45">
            <v>0</v>
          </cell>
          <cell r="CJ45">
            <v>6.4660760552797782</v>
          </cell>
          <cell r="CL45">
            <v>140</v>
          </cell>
          <cell r="CM45">
            <v>0</v>
          </cell>
          <cell r="CN45">
            <v>0</v>
          </cell>
          <cell r="CO45">
            <v>0</v>
          </cell>
          <cell r="CP45">
            <v>0</v>
          </cell>
          <cell r="CQ45">
            <v>0</v>
          </cell>
          <cell r="CR45">
            <v>0</v>
          </cell>
          <cell r="CS45">
            <v>0</v>
          </cell>
          <cell r="CT45">
            <v>0</v>
          </cell>
          <cell r="CU45">
            <v>0</v>
          </cell>
          <cell r="CW45">
            <v>11074.75</v>
          </cell>
          <cell r="CX45">
            <v>0</v>
          </cell>
          <cell r="CY45">
            <v>0</v>
          </cell>
          <cell r="CZ45">
            <v>0</v>
          </cell>
          <cell r="DA45">
            <v>0</v>
          </cell>
          <cell r="DB45">
            <v>0</v>
          </cell>
          <cell r="DC45">
            <v>0</v>
          </cell>
          <cell r="DD45">
            <v>0</v>
          </cell>
          <cell r="DE45">
            <v>0</v>
          </cell>
          <cell r="DF45">
            <v>0</v>
          </cell>
          <cell r="DH45">
            <v>6830</v>
          </cell>
          <cell r="DI45">
            <v>0</v>
          </cell>
          <cell r="DJ45">
            <v>0</v>
          </cell>
          <cell r="DK45">
            <v>0</v>
          </cell>
          <cell r="DL45">
            <v>0</v>
          </cell>
          <cell r="DM45">
            <v>0</v>
          </cell>
          <cell r="DN45">
            <v>0</v>
          </cell>
          <cell r="DO45">
            <v>0</v>
          </cell>
          <cell r="DP45">
            <v>0</v>
          </cell>
          <cell r="DQ45">
            <v>0</v>
          </cell>
          <cell r="DS45">
            <v>15397</v>
          </cell>
          <cell r="DT45">
            <v>0</v>
          </cell>
          <cell r="DU45">
            <v>1</v>
          </cell>
          <cell r="DV45">
            <v>0</v>
          </cell>
          <cell r="DW45">
            <v>8</v>
          </cell>
          <cell r="DX45">
            <v>64.947717087744365</v>
          </cell>
          <cell r="DY45">
            <v>519.58173670195492</v>
          </cell>
          <cell r="DZ45">
            <v>8</v>
          </cell>
          <cell r="EA45">
            <v>0</v>
          </cell>
          <cell r="EB45">
            <v>64.947717087744365</v>
          </cell>
          <cell r="ED45">
            <v>4368</v>
          </cell>
          <cell r="EE45">
            <v>0</v>
          </cell>
          <cell r="EF45">
            <v>0</v>
          </cell>
          <cell r="EG45">
            <v>0</v>
          </cell>
          <cell r="EH45">
            <v>0</v>
          </cell>
          <cell r="EI45">
            <v>0</v>
          </cell>
          <cell r="EJ45">
            <v>0</v>
          </cell>
          <cell r="EK45">
            <v>0</v>
          </cell>
          <cell r="EL45">
            <v>0</v>
          </cell>
          <cell r="EM45">
            <v>0</v>
          </cell>
          <cell r="EO45">
            <v>233766</v>
          </cell>
          <cell r="EP45">
            <v>0</v>
          </cell>
          <cell r="EQ45">
            <v>0</v>
          </cell>
          <cell r="ER45">
            <v>0</v>
          </cell>
          <cell r="ES45">
            <v>0</v>
          </cell>
          <cell r="ET45">
            <v>0</v>
          </cell>
          <cell r="EU45">
            <v>0</v>
          </cell>
          <cell r="EV45">
            <v>0</v>
          </cell>
          <cell r="EW45">
            <v>0</v>
          </cell>
          <cell r="EX45">
            <v>0</v>
          </cell>
          <cell r="EZ45">
            <v>52356.5</v>
          </cell>
          <cell r="FA45">
            <v>0</v>
          </cell>
          <cell r="FB45">
            <v>0</v>
          </cell>
          <cell r="FC45">
            <v>0</v>
          </cell>
          <cell r="FD45">
            <v>0</v>
          </cell>
          <cell r="FE45">
            <v>0</v>
          </cell>
          <cell r="FF45">
            <v>0</v>
          </cell>
          <cell r="FG45">
            <v>0</v>
          </cell>
          <cell r="FH45">
            <v>0</v>
          </cell>
          <cell r="FI45">
            <v>0</v>
          </cell>
          <cell r="FK45">
            <v>626151.05999999994</v>
          </cell>
          <cell r="FL45">
            <v>0</v>
          </cell>
          <cell r="FM45">
            <v>2</v>
          </cell>
          <cell r="FN45">
            <v>0</v>
          </cell>
          <cell r="FO45">
            <v>59.5</v>
          </cell>
          <cell r="FP45">
            <v>3.1941174067484615</v>
          </cell>
          <cell r="FQ45">
            <v>95.024992850766722</v>
          </cell>
          <cell r="FR45">
            <v>29.749999999999996</v>
          </cell>
          <cell r="FS45">
            <v>0</v>
          </cell>
          <cell r="FT45">
            <v>3.1941174067484615</v>
          </cell>
          <cell r="FV45">
            <v>0</v>
          </cell>
          <cell r="FW45">
            <v>0</v>
          </cell>
          <cell r="FX45">
            <v>0</v>
          </cell>
          <cell r="FY45">
            <v>0</v>
          </cell>
          <cell r="FZ45">
            <v>0</v>
          </cell>
          <cell r="GA45">
            <v>0</v>
          </cell>
          <cell r="GB45">
            <v>0</v>
          </cell>
          <cell r="GC45" t="str">
            <v>-</v>
          </cell>
          <cell r="GD45">
            <v>38838</v>
          </cell>
          <cell r="GF45">
            <v>38353</v>
          </cell>
          <cell r="GG45">
            <v>38961</v>
          </cell>
          <cell r="GI45">
            <v>79650.48</v>
          </cell>
          <cell r="GJ45">
            <v>0</v>
          </cell>
          <cell r="GK45">
            <v>0</v>
          </cell>
          <cell r="GL45">
            <v>0</v>
          </cell>
          <cell r="GM45">
            <v>0</v>
          </cell>
          <cell r="GN45">
            <v>79650.48</v>
          </cell>
          <cell r="GO45">
            <v>2342648.1319999998</v>
          </cell>
          <cell r="GP45" t="str">
            <v>-</v>
          </cell>
          <cell r="GQ45">
            <v>38078</v>
          </cell>
          <cell r="GS45">
            <v>0</v>
          </cell>
          <cell r="GT45">
            <v>0</v>
          </cell>
          <cell r="GU45">
            <v>0</v>
          </cell>
          <cell r="GV45">
            <v>0</v>
          </cell>
          <cell r="GW45">
            <v>0</v>
          </cell>
          <cell r="GX45">
            <v>0</v>
          </cell>
          <cell r="GY45">
            <v>0</v>
          </cell>
          <cell r="GZ45">
            <v>0</v>
          </cell>
          <cell r="HA45">
            <v>0</v>
          </cell>
          <cell r="HB45">
            <v>0</v>
          </cell>
        </row>
        <row r="46">
          <cell r="A46">
            <v>39022</v>
          </cell>
          <cell r="B46">
            <v>2006</v>
          </cell>
          <cell r="C46">
            <v>11</v>
          </cell>
          <cell r="E46">
            <v>257211.25199999998</v>
          </cell>
          <cell r="F46">
            <v>0</v>
          </cell>
          <cell r="G46">
            <v>0</v>
          </cell>
          <cell r="H46">
            <v>0</v>
          </cell>
          <cell r="I46">
            <v>0</v>
          </cell>
          <cell r="J46">
            <v>0</v>
          </cell>
          <cell r="K46">
            <v>0</v>
          </cell>
          <cell r="L46">
            <v>0</v>
          </cell>
          <cell r="M46">
            <v>0</v>
          </cell>
          <cell r="N46">
            <v>0</v>
          </cell>
          <cell r="P46">
            <v>1215774.3119999999</v>
          </cell>
          <cell r="Q46">
            <v>0</v>
          </cell>
          <cell r="R46">
            <v>2</v>
          </cell>
          <cell r="S46">
            <v>0</v>
          </cell>
          <cell r="T46">
            <v>59.5</v>
          </cell>
          <cell r="U46">
            <v>1.6450421597655867</v>
          </cell>
          <cell r="V46">
            <v>48.940004253026203</v>
          </cell>
          <cell r="W46">
            <v>29.75</v>
          </cell>
          <cell r="X46">
            <v>0</v>
          </cell>
          <cell r="Y46">
            <v>1.6450421597655867</v>
          </cell>
          <cell r="AA46">
            <v>2942853.4719999996</v>
          </cell>
          <cell r="AB46">
            <v>0</v>
          </cell>
          <cell r="AC46">
            <v>12</v>
          </cell>
          <cell r="AD46">
            <v>0</v>
          </cell>
          <cell r="AE46">
            <v>248.5</v>
          </cell>
          <cell r="AF46">
            <v>4.0776749893173072</v>
          </cell>
          <cell r="AG46">
            <v>84.44185290377925</v>
          </cell>
          <cell r="AH46">
            <v>20.708333333333336</v>
          </cell>
          <cell r="AI46">
            <v>0</v>
          </cell>
          <cell r="AJ46">
            <v>4.0776749893173072</v>
          </cell>
          <cell r="AL46">
            <v>174368.772</v>
          </cell>
          <cell r="AM46">
            <v>0</v>
          </cell>
          <cell r="AN46">
            <v>0</v>
          </cell>
          <cell r="AO46">
            <v>0</v>
          </cell>
          <cell r="AP46">
            <v>0</v>
          </cell>
          <cell r="AQ46">
            <v>0</v>
          </cell>
          <cell r="AR46">
            <v>0</v>
          </cell>
          <cell r="AT46">
            <v>415254.48</v>
          </cell>
          <cell r="AU46">
            <v>0</v>
          </cell>
          <cell r="AV46">
            <v>0</v>
          </cell>
          <cell r="AW46">
            <v>0</v>
          </cell>
          <cell r="AX46">
            <v>0</v>
          </cell>
          <cell r="AY46">
            <v>0</v>
          </cell>
          <cell r="AZ46">
            <v>0</v>
          </cell>
          <cell r="BA46">
            <v>0</v>
          </cell>
          <cell r="BB46">
            <v>0</v>
          </cell>
          <cell r="BC46">
            <v>0</v>
          </cell>
          <cell r="BE46">
            <v>667099.86</v>
          </cell>
          <cell r="BF46">
            <v>0</v>
          </cell>
          <cell r="BG46">
            <v>2</v>
          </cell>
          <cell r="BH46">
            <v>0</v>
          </cell>
          <cell r="BI46">
            <v>59.5</v>
          </cell>
          <cell r="BJ46">
            <v>2.9980518958585902</v>
          </cell>
          <cell r="BK46">
            <v>89.192043901793056</v>
          </cell>
          <cell r="BL46">
            <v>29.75</v>
          </cell>
          <cell r="BM46">
            <v>0</v>
          </cell>
          <cell r="BN46">
            <v>2.9980518958585902</v>
          </cell>
          <cell r="BP46">
            <v>53486</v>
          </cell>
          <cell r="BQ46">
            <v>0</v>
          </cell>
          <cell r="BR46">
            <v>0</v>
          </cell>
          <cell r="BS46">
            <v>0</v>
          </cell>
          <cell r="BT46">
            <v>0</v>
          </cell>
          <cell r="BU46">
            <v>0</v>
          </cell>
          <cell r="BV46">
            <v>0</v>
          </cell>
          <cell r="BW46">
            <v>0</v>
          </cell>
          <cell r="BX46">
            <v>0</v>
          </cell>
          <cell r="BY46">
            <v>0</v>
          </cell>
          <cell r="CA46">
            <v>203864.8</v>
          </cell>
          <cell r="CB46">
            <v>0</v>
          </cell>
          <cell r="CC46">
            <v>1</v>
          </cell>
          <cell r="CD46">
            <v>0</v>
          </cell>
          <cell r="CE46">
            <v>51.5</v>
          </cell>
          <cell r="CF46">
            <v>4.9052116893156645</v>
          </cell>
          <cell r="CG46">
            <v>252.61840199975668</v>
          </cell>
          <cell r="CH46">
            <v>51.499999999999993</v>
          </cell>
          <cell r="CI46">
            <v>0</v>
          </cell>
          <cell r="CJ46">
            <v>4.9052116893156645</v>
          </cell>
          <cell r="CL46">
            <v>140.01</v>
          </cell>
          <cell r="CM46">
            <v>0</v>
          </cell>
          <cell r="CN46">
            <v>0</v>
          </cell>
          <cell r="CO46">
            <v>0</v>
          </cell>
          <cell r="CP46">
            <v>0</v>
          </cell>
          <cell r="CQ46">
            <v>0</v>
          </cell>
          <cell r="CR46">
            <v>0</v>
          </cell>
          <cell r="CS46">
            <v>0</v>
          </cell>
          <cell r="CT46">
            <v>0</v>
          </cell>
          <cell r="CU46">
            <v>0</v>
          </cell>
          <cell r="CW46">
            <v>15493.25</v>
          </cell>
          <cell r="CX46">
            <v>0</v>
          </cell>
          <cell r="CY46">
            <v>0</v>
          </cell>
          <cell r="CZ46">
            <v>0</v>
          </cell>
          <cell r="DA46">
            <v>0</v>
          </cell>
          <cell r="DB46">
            <v>0</v>
          </cell>
          <cell r="DC46">
            <v>0</v>
          </cell>
          <cell r="DD46">
            <v>0</v>
          </cell>
          <cell r="DE46">
            <v>0</v>
          </cell>
          <cell r="DF46">
            <v>0</v>
          </cell>
          <cell r="DH46">
            <v>9330</v>
          </cell>
          <cell r="DI46">
            <v>0</v>
          </cell>
          <cell r="DJ46">
            <v>0</v>
          </cell>
          <cell r="DK46">
            <v>0</v>
          </cell>
          <cell r="DL46">
            <v>0</v>
          </cell>
          <cell r="DM46">
            <v>0</v>
          </cell>
          <cell r="DN46">
            <v>0</v>
          </cell>
          <cell r="DO46">
            <v>0</v>
          </cell>
          <cell r="DP46">
            <v>0</v>
          </cell>
          <cell r="DQ46">
            <v>0</v>
          </cell>
          <cell r="DS46">
            <v>20708</v>
          </cell>
          <cell r="DT46">
            <v>0</v>
          </cell>
          <cell r="DU46">
            <v>1</v>
          </cell>
          <cell r="DV46">
            <v>0</v>
          </cell>
          <cell r="DW46">
            <v>8</v>
          </cell>
          <cell r="DX46">
            <v>48.290515742708131</v>
          </cell>
          <cell r="DY46">
            <v>386.32412594166505</v>
          </cell>
          <cell r="DZ46">
            <v>8</v>
          </cell>
          <cell r="EA46">
            <v>0</v>
          </cell>
          <cell r="EB46">
            <v>48.290515742708131</v>
          </cell>
          <cell r="ED46">
            <v>5564</v>
          </cell>
          <cell r="EE46">
            <v>0</v>
          </cell>
          <cell r="EF46">
            <v>0</v>
          </cell>
          <cell r="EG46">
            <v>0</v>
          </cell>
          <cell r="EH46">
            <v>0</v>
          </cell>
          <cell r="EI46">
            <v>0</v>
          </cell>
          <cell r="EJ46">
            <v>0</v>
          </cell>
          <cell r="EK46">
            <v>0</v>
          </cell>
          <cell r="EL46">
            <v>0</v>
          </cell>
          <cell r="EM46">
            <v>0</v>
          </cell>
          <cell r="EO46">
            <v>295500</v>
          </cell>
          <cell r="EP46">
            <v>0</v>
          </cell>
          <cell r="EQ46">
            <v>0</v>
          </cell>
          <cell r="ER46">
            <v>0</v>
          </cell>
          <cell r="ES46">
            <v>0</v>
          </cell>
          <cell r="ET46">
            <v>0</v>
          </cell>
          <cell r="EU46">
            <v>0</v>
          </cell>
          <cell r="EV46">
            <v>0</v>
          </cell>
          <cell r="EW46">
            <v>0</v>
          </cell>
          <cell r="EX46">
            <v>0</v>
          </cell>
          <cell r="EZ46">
            <v>63013.8</v>
          </cell>
          <cell r="FA46">
            <v>0</v>
          </cell>
          <cell r="FB46">
            <v>0</v>
          </cell>
          <cell r="FC46">
            <v>0</v>
          </cell>
          <cell r="FD46">
            <v>0</v>
          </cell>
          <cell r="FE46">
            <v>0</v>
          </cell>
          <cell r="FF46">
            <v>0</v>
          </cell>
          <cell r="FG46">
            <v>0</v>
          </cell>
          <cell r="FH46">
            <v>0</v>
          </cell>
          <cell r="FI46">
            <v>0</v>
          </cell>
          <cell r="FK46">
            <v>800519.83199999994</v>
          </cell>
          <cell r="FL46">
            <v>0</v>
          </cell>
          <cell r="FM46">
            <v>2</v>
          </cell>
          <cell r="FN46">
            <v>0</v>
          </cell>
          <cell r="FO46">
            <v>59.5</v>
          </cell>
          <cell r="FP46">
            <v>2.4983765798821587</v>
          </cell>
          <cell r="FQ46">
            <v>74.326703251494223</v>
          </cell>
          <cell r="FR46">
            <v>29.75</v>
          </cell>
          <cell r="FS46">
            <v>0</v>
          </cell>
          <cell r="FT46">
            <v>2.4983765798821587</v>
          </cell>
          <cell r="FV46">
            <v>2500</v>
          </cell>
          <cell r="FW46">
            <v>0</v>
          </cell>
          <cell r="FX46">
            <v>0</v>
          </cell>
          <cell r="FY46">
            <v>0</v>
          </cell>
          <cell r="FZ46">
            <v>0</v>
          </cell>
          <cell r="GA46">
            <v>0</v>
          </cell>
          <cell r="GB46">
            <v>0</v>
          </cell>
          <cell r="GC46" t="str">
            <v>-</v>
          </cell>
          <cell r="GD46">
            <v>38838</v>
          </cell>
          <cell r="GF46">
            <v>38353</v>
          </cell>
          <cell r="GG46">
            <v>38961</v>
          </cell>
          <cell r="GI46">
            <v>82842.48</v>
          </cell>
          <cell r="GJ46">
            <v>0</v>
          </cell>
          <cell r="GK46">
            <v>0</v>
          </cell>
          <cell r="GL46">
            <v>0</v>
          </cell>
          <cell r="GM46">
            <v>0</v>
          </cell>
          <cell r="GN46">
            <v>82842.48</v>
          </cell>
          <cell r="GO46">
            <v>2425490.6119999997</v>
          </cell>
          <cell r="GP46" t="str">
            <v>-</v>
          </cell>
          <cell r="GQ46">
            <v>38078</v>
          </cell>
          <cell r="GS46">
            <v>0</v>
          </cell>
          <cell r="GT46">
            <v>0</v>
          </cell>
          <cell r="GU46">
            <v>0</v>
          </cell>
          <cell r="GV46">
            <v>0</v>
          </cell>
          <cell r="GW46">
            <v>0</v>
          </cell>
          <cell r="GX46">
            <v>0</v>
          </cell>
          <cell r="GY46">
            <v>0</v>
          </cell>
          <cell r="GZ46">
            <v>0</v>
          </cell>
          <cell r="HA46">
            <v>0</v>
          </cell>
          <cell r="HB46">
            <v>0</v>
          </cell>
        </row>
        <row r="47">
          <cell r="A47">
            <v>39052</v>
          </cell>
          <cell r="B47">
            <v>2006</v>
          </cell>
          <cell r="C47">
            <v>12</v>
          </cell>
          <cell r="E47">
            <v>252798.052</v>
          </cell>
          <cell r="F47">
            <v>0</v>
          </cell>
          <cell r="G47">
            <v>0</v>
          </cell>
          <cell r="H47">
            <v>0</v>
          </cell>
          <cell r="I47">
            <v>0</v>
          </cell>
          <cell r="J47">
            <v>0</v>
          </cell>
          <cell r="K47">
            <v>0</v>
          </cell>
          <cell r="L47">
            <v>0</v>
          </cell>
          <cell r="M47">
            <v>0</v>
          </cell>
          <cell r="N47">
            <v>0</v>
          </cell>
          <cell r="P47">
            <v>1468572.3639999998</v>
          </cell>
          <cell r="Q47">
            <v>0</v>
          </cell>
          <cell r="R47">
            <v>2</v>
          </cell>
          <cell r="S47">
            <v>0</v>
          </cell>
          <cell r="T47">
            <v>59.5</v>
          </cell>
          <cell r="U47">
            <v>1.3618668368186726</v>
          </cell>
          <cell r="V47">
            <v>40.515538395355506</v>
          </cell>
          <cell r="W47">
            <v>29.749999999999996</v>
          </cell>
          <cell r="X47">
            <v>0</v>
          </cell>
          <cell r="Y47">
            <v>1.3618668368186726</v>
          </cell>
          <cell r="AA47">
            <v>2968912.5640000002</v>
          </cell>
          <cell r="AB47">
            <v>0</v>
          </cell>
          <cell r="AC47">
            <v>10</v>
          </cell>
          <cell r="AD47">
            <v>0</v>
          </cell>
          <cell r="AE47">
            <v>156.5</v>
          </cell>
          <cell r="AF47">
            <v>3.3682366133838082</v>
          </cell>
          <cell r="AG47">
            <v>52.712902999456603</v>
          </cell>
          <cell r="AH47">
            <v>15.650000000000002</v>
          </cell>
          <cell r="AI47">
            <v>0</v>
          </cell>
          <cell r="AJ47">
            <v>3.3682366133838082</v>
          </cell>
          <cell r="AL47">
            <v>165482.652</v>
          </cell>
          <cell r="AM47">
            <v>0</v>
          </cell>
          <cell r="AN47">
            <v>0</v>
          </cell>
          <cell r="AO47">
            <v>0</v>
          </cell>
          <cell r="AP47">
            <v>0</v>
          </cell>
          <cell r="AQ47">
            <v>0</v>
          </cell>
          <cell r="AR47">
            <v>0</v>
          </cell>
          <cell r="AT47">
            <v>502569.88</v>
          </cell>
          <cell r="AU47">
            <v>0</v>
          </cell>
          <cell r="AV47">
            <v>0</v>
          </cell>
          <cell r="AW47">
            <v>0</v>
          </cell>
          <cell r="AX47">
            <v>0</v>
          </cell>
          <cell r="AY47">
            <v>0</v>
          </cell>
          <cell r="AZ47">
            <v>0</v>
          </cell>
          <cell r="BA47">
            <v>0</v>
          </cell>
          <cell r="BB47">
            <v>0</v>
          </cell>
          <cell r="BC47">
            <v>0</v>
          </cell>
          <cell r="BE47">
            <v>805002.07</v>
          </cell>
          <cell r="BF47">
            <v>0</v>
          </cell>
          <cell r="BG47">
            <v>2</v>
          </cell>
          <cell r="BH47">
            <v>0</v>
          </cell>
          <cell r="BI47">
            <v>59.5</v>
          </cell>
          <cell r="BJ47">
            <v>2.4844656610634552</v>
          </cell>
          <cell r="BK47">
            <v>73.912853416637802</v>
          </cell>
          <cell r="BL47">
            <v>29.750000000000004</v>
          </cell>
          <cell r="BM47">
            <v>0</v>
          </cell>
          <cell r="BN47">
            <v>2.4844656610634552</v>
          </cell>
          <cell r="BP47">
            <v>61038</v>
          </cell>
          <cell r="BQ47">
            <v>0</v>
          </cell>
          <cell r="BR47">
            <v>0</v>
          </cell>
          <cell r="BS47">
            <v>0</v>
          </cell>
          <cell r="BT47">
            <v>0</v>
          </cell>
          <cell r="BU47">
            <v>0</v>
          </cell>
          <cell r="BV47">
            <v>0</v>
          </cell>
          <cell r="BW47">
            <v>0</v>
          </cell>
          <cell r="BX47">
            <v>0</v>
          </cell>
          <cell r="BY47">
            <v>0</v>
          </cell>
          <cell r="CA47">
            <v>244458</v>
          </cell>
          <cell r="CB47">
            <v>0</v>
          </cell>
          <cell r="CC47">
            <v>1</v>
          </cell>
          <cell r="CD47">
            <v>0</v>
          </cell>
          <cell r="CE47">
            <v>51.5</v>
          </cell>
          <cell r="CF47">
            <v>4.0906822439846522</v>
          </cell>
          <cell r="CG47">
            <v>210.67013556520956</v>
          </cell>
          <cell r="CH47">
            <v>51.499999999999993</v>
          </cell>
          <cell r="CI47">
            <v>0</v>
          </cell>
          <cell r="CJ47">
            <v>4.0906822439846522</v>
          </cell>
          <cell r="CL47">
            <v>140.01999999999998</v>
          </cell>
          <cell r="CM47">
            <v>0</v>
          </cell>
          <cell r="CN47">
            <v>0</v>
          </cell>
          <cell r="CO47">
            <v>0</v>
          </cell>
          <cell r="CP47">
            <v>0</v>
          </cell>
          <cell r="CQ47">
            <v>0</v>
          </cell>
          <cell r="CR47">
            <v>0</v>
          </cell>
          <cell r="CS47">
            <v>0</v>
          </cell>
          <cell r="CT47">
            <v>0</v>
          </cell>
          <cell r="CU47">
            <v>0</v>
          </cell>
          <cell r="CW47">
            <v>19283.25</v>
          </cell>
          <cell r="CX47">
            <v>0</v>
          </cell>
          <cell r="CY47">
            <v>0</v>
          </cell>
          <cell r="CZ47">
            <v>0</v>
          </cell>
          <cell r="DA47">
            <v>0</v>
          </cell>
          <cell r="DB47">
            <v>0</v>
          </cell>
          <cell r="DC47">
            <v>0</v>
          </cell>
          <cell r="DD47">
            <v>0</v>
          </cell>
          <cell r="DE47">
            <v>0</v>
          </cell>
          <cell r="DF47">
            <v>0</v>
          </cell>
          <cell r="DH47">
            <v>12480</v>
          </cell>
          <cell r="DI47">
            <v>0</v>
          </cell>
          <cell r="DJ47">
            <v>0</v>
          </cell>
          <cell r="DK47">
            <v>0</v>
          </cell>
          <cell r="DL47">
            <v>0</v>
          </cell>
          <cell r="DM47">
            <v>0</v>
          </cell>
          <cell r="DN47">
            <v>0</v>
          </cell>
          <cell r="DO47">
            <v>0</v>
          </cell>
          <cell r="DP47">
            <v>0</v>
          </cell>
          <cell r="DQ47">
            <v>0</v>
          </cell>
          <cell r="DS47">
            <v>26101</v>
          </cell>
          <cell r="DT47">
            <v>0</v>
          </cell>
          <cell r="DU47">
            <v>1</v>
          </cell>
          <cell r="DV47">
            <v>0</v>
          </cell>
          <cell r="DW47">
            <v>8</v>
          </cell>
          <cell r="DX47">
            <v>38.312708325351522</v>
          </cell>
          <cell r="DY47">
            <v>306.50166660281218</v>
          </cell>
          <cell r="DZ47">
            <v>8</v>
          </cell>
          <cell r="EA47">
            <v>0</v>
          </cell>
          <cell r="EB47">
            <v>38.312708325351522</v>
          </cell>
          <cell r="ED47">
            <v>6604</v>
          </cell>
          <cell r="EE47">
            <v>0</v>
          </cell>
          <cell r="EF47">
            <v>0</v>
          </cell>
          <cell r="EG47">
            <v>0</v>
          </cell>
          <cell r="EH47">
            <v>0</v>
          </cell>
          <cell r="EI47">
            <v>0</v>
          </cell>
          <cell r="EJ47">
            <v>0</v>
          </cell>
          <cell r="EK47">
            <v>0</v>
          </cell>
          <cell r="EL47">
            <v>0</v>
          </cell>
          <cell r="EM47">
            <v>0</v>
          </cell>
          <cell r="EO47">
            <v>358214</v>
          </cell>
          <cell r="EP47">
            <v>0</v>
          </cell>
          <cell r="EQ47">
            <v>0</v>
          </cell>
          <cell r="ER47">
            <v>0</v>
          </cell>
          <cell r="ES47">
            <v>0</v>
          </cell>
          <cell r="ET47">
            <v>0</v>
          </cell>
          <cell r="EU47">
            <v>0</v>
          </cell>
          <cell r="EV47">
            <v>0</v>
          </cell>
          <cell r="EW47">
            <v>0</v>
          </cell>
          <cell r="EX47">
            <v>0</v>
          </cell>
          <cell r="EZ47">
            <v>76683.8</v>
          </cell>
          <cell r="FA47">
            <v>0</v>
          </cell>
          <cell r="FB47">
            <v>0</v>
          </cell>
          <cell r="FC47">
            <v>0</v>
          </cell>
          <cell r="FD47">
            <v>0</v>
          </cell>
          <cell r="FE47">
            <v>0</v>
          </cell>
          <cell r="FF47">
            <v>0</v>
          </cell>
          <cell r="FG47">
            <v>0</v>
          </cell>
          <cell r="FH47">
            <v>0</v>
          </cell>
          <cell r="FI47">
            <v>0</v>
          </cell>
          <cell r="FK47">
            <v>966002.48399999994</v>
          </cell>
          <cell r="FL47">
            <v>0</v>
          </cell>
          <cell r="FM47">
            <v>2</v>
          </cell>
          <cell r="FN47">
            <v>0</v>
          </cell>
          <cell r="FO47">
            <v>59.5</v>
          </cell>
          <cell r="FP47">
            <v>2.0703880508862129</v>
          </cell>
          <cell r="FQ47">
            <v>61.594044513864837</v>
          </cell>
          <cell r="FR47">
            <v>29.75</v>
          </cell>
          <cell r="FS47">
            <v>0</v>
          </cell>
          <cell r="FT47">
            <v>2.0703880508862129</v>
          </cell>
          <cell r="FV47">
            <v>3150</v>
          </cell>
          <cell r="FW47">
            <v>0</v>
          </cell>
          <cell r="FX47">
            <v>0</v>
          </cell>
          <cell r="FY47">
            <v>0</v>
          </cell>
          <cell r="FZ47">
            <v>0</v>
          </cell>
          <cell r="GA47">
            <v>0</v>
          </cell>
          <cell r="GB47">
            <v>0</v>
          </cell>
          <cell r="GC47" t="str">
            <v>-</v>
          </cell>
          <cell r="GD47">
            <v>38838</v>
          </cell>
          <cell r="GF47">
            <v>38353</v>
          </cell>
          <cell r="GG47">
            <v>38961</v>
          </cell>
          <cell r="GI47">
            <v>87315.4</v>
          </cell>
          <cell r="GJ47">
            <v>0</v>
          </cell>
          <cell r="GK47">
            <v>0</v>
          </cell>
          <cell r="GL47">
            <v>0</v>
          </cell>
          <cell r="GM47">
            <v>0</v>
          </cell>
          <cell r="GN47">
            <v>87315.4</v>
          </cell>
          <cell r="GO47">
            <v>2512806.0119999996</v>
          </cell>
          <cell r="GP47" t="str">
            <v>-</v>
          </cell>
          <cell r="GQ47">
            <v>38078</v>
          </cell>
          <cell r="GS47">
            <v>0</v>
          </cell>
          <cell r="GT47">
            <v>0</v>
          </cell>
          <cell r="GU47">
            <v>0</v>
          </cell>
          <cell r="GV47">
            <v>0</v>
          </cell>
          <cell r="GW47">
            <v>0</v>
          </cell>
          <cell r="GX47">
            <v>0</v>
          </cell>
          <cell r="GY47">
            <v>0</v>
          </cell>
          <cell r="GZ47">
            <v>0</v>
          </cell>
          <cell r="HA47">
            <v>0</v>
          </cell>
          <cell r="HB47">
            <v>0</v>
          </cell>
        </row>
        <row r="48">
          <cell r="A48">
            <v>39083</v>
          </cell>
          <cell r="B48">
            <v>2007</v>
          </cell>
          <cell r="C48">
            <v>1</v>
          </cell>
          <cell r="E48">
            <v>193977.652</v>
          </cell>
          <cell r="F48">
            <v>0</v>
          </cell>
          <cell r="G48">
            <v>1</v>
          </cell>
          <cell r="H48">
            <v>0</v>
          </cell>
          <cell r="I48">
            <v>1.25</v>
          </cell>
          <cell r="J48">
            <v>5.1552330368448835</v>
          </cell>
          <cell r="K48">
            <v>6.4440412960561044</v>
          </cell>
          <cell r="L48">
            <v>1.25</v>
          </cell>
          <cell r="M48">
            <v>0</v>
          </cell>
          <cell r="N48">
            <v>5.1552330368448835</v>
          </cell>
          <cell r="P48">
            <v>1662550.0159999998</v>
          </cell>
          <cell r="Q48">
            <v>0</v>
          </cell>
          <cell r="R48">
            <v>3</v>
          </cell>
          <cell r="S48">
            <v>0</v>
          </cell>
          <cell r="T48">
            <v>60.75</v>
          </cell>
          <cell r="U48">
            <v>1.8044569914460848</v>
          </cell>
          <cell r="V48">
            <v>36.540254076783221</v>
          </cell>
          <cell r="W48">
            <v>20.25</v>
          </cell>
          <cell r="X48">
            <v>0</v>
          </cell>
          <cell r="Y48">
            <v>1.8044569914460848</v>
          </cell>
          <cell r="AA48">
            <v>2938203.3160000006</v>
          </cell>
          <cell r="AB48">
            <v>0</v>
          </cell>
          <cell r="AC48">
            <v>10</v>
          </cell>
          <cell r="AD48">
            <v>0</v>
          </cell>
          <cell r="AE48">
            <v>154.75</v>
          </cell>
          <cell r="AF48">
            <v>3.4034404445549944</v>
          </cell>
          <cell r="AG48">
            <v>52.668240879488536</v>
          </cell>
          <cell r="AH48">
            <v>15.475</v>
          </cell>
          <cell r="AI48">
            <v>0</v>
          </cell>
          <cell r="AJ48">
            <v>3.4034404445549944</v>
          </cell>
          <cell r="AL48">
            <v>107044.212</v>
          </cell>
          <cell r="AM48">
            <v>0</v>
          </cell>
          <cell r="AN48">
            <v>1</v>
          </cell>
          <cell r="AO48">
            <v>0</v>
          </cell>
          <cell r="AP48">
            <v>1.25</v>
          </cell>
          <cell r="AQ48">
            <v>0</v>
          </cell>
          <cell r="AR48">
            <v>0</v>
          </cell>
          <cell r="AT48">
            <v>589503.32000000007</v>
          </cell>
          <cell r="AU48">
            <v>0</v>
          </cell>
          <cell r="AV48">
            <v>0</v>
          </cell>
          <cell r="AW48">
            <v>0</v>
          </cell>
          <cell r="AX48">
            <v>0</v>
          </cell>
          <cell r="AY48">
            <v>0</v>
          </cell>
          <cell r="AZ48">
            <v>0</v>
          </cell>
          <cell r="BA48">
            <v>0</v>
          </cell>
          <cell r="BB48">
            <v>0</v>
          </cell>
          <cell r="BC48">
            <v>0</v>
          </cell>
          <cell r="BE48">
            <v>894205.58</v>
          </cell>
          <cell r="BF48">
            <v>0</v>
          </cell>
          <cell r="BG48">
            <v>3</v>
          </cell>
          <cell r="BH48">
            <v>0</v>
          </cell>
          <cell r="BI48">
            <v>60.75</v>
          </cell>
          <cell r="BJ48">
            <v>3.3549332134563508</v>
          </cell>
          <cell r="BK48">
            <v>67.937397572491108</v>
          </cell>
          <cell r="BL48">
            <v>20.25</v>
          </cell>
          <cell r="BM48">
            <v>0</v>
          </cell>
          <cell r="BN48">
            <v>3.3549332134563508</v>
          </cell>
          <cell r="BP48">
            <v>69726</v>
          </cell>
          <cell r="BQ48">
            <v>0</v>
          </cell>
          <cell r="BR48">
            <v>0</v>
          </cell>
          <cell r="BS48">
            <v>0</v>
          </cell>
          <cell r="BT48">
            <v>0</v>
          </cell>
          <cell r="BU48">
            <v>0</v>
          </cell>
          <cell r="BV48">
            <v>0</v>
          </cell>
          <cell r="BW48">
            <v>0</v>
          </cell>
          <cell r="BX48">
            <v>0</v>
          </cell>
          <cell r="BY48">
            <v>0</v>
          </cell>
          <cell r="CA48">
            <v>271804.5</v>
          </cell>
          <cell r="CB48">
            <v>0</v>
          </cell>
          <cell r="CC48">
            <v>1</v>
          </cell>
          <cell r="CD48">
            <v>0</v>
          </cell>
          <cell r="CE48">
            <v>51.5</v>
          </cell>
          <cell r="CF48">
            <v>3.6791149521071209</v>
          </cell>
          <cell r="CG48">
            <v>189.47442003351674</v>
          </cell>
          <cell r="CH48">
            <v>51.5</v>
          </cell>
          <cell r="CI48">
            <v>0</v>
          </cell>
          <cell r="CJ48">
            <v>3.6791149521071209</v>
          </cell>
          <cell r="CL48">
            <v>140.02999999999997</v>
          </cell>
          <cell r="CM48">
            <v>0</v>
          </cell>
          <cell r="CN48">
            <v>0</v>
          </cell>
          <cell r="CO48">
            <v>0</v>
          </cell>
          <cell r="CP48">
            <v>0</v>
          </cell>
          <cell r="CQ48">
            <v>0</v>
          </cell>
          <cell r="CR48">
            <v>0</v>
          </cell>
          <cell r="CS48">
            <v>0</v>
          </cell>
          <cell r="CT48">
            <v>0</v>
          </cell>
          <cell r="CU48">
            <v>0</v>
          </cell>
          <cell r="CW48">
            <v>22312.25</v>
          </cell>
          <cell r="CX48">
            <v>0</v>
          </cell>
          <cell r="CY48">
            <v>0</v>
          </cell>
          <cell r="CZ48">
            <v>0</v>
          </cell>
          <cell r="DA48">
            <v>0</v>
          </cell>
          <cell r="DB48">
            <v>0</v>
          </cell>
          <cell r="DC48">
            <v>0</v>
          </cell>
          <cell r="DD48">
            <v>0</v>
          </cell>
          <cell r="DE48">
            <v>0</v>
          </cell>
          <cell r="DF48">
            <v>0</v>
          </cell>
          <cell r="DH48">
            <v>13698</v>
          </cell>
          <cell r="DI48">
            <v>0</v>
          </cell>
          <cell r="DJ48">
            <v>1</v>
          </cell>
          <cell r="DK48">
            <v>0</v>
          </cell>
          <cell r="DL48">
            <v>1.25</v>
          </cell>
          <cell r="DM48">
            <v>73.003358154475109</v>
          </cell>
          <cell r="DN48">
            <v>91.254197693093886</v>
          </cell>
          <cell r="DO48">
            <v>1.25</v>
          </cell>
          <cell r="DP48">
            <v>0</v>
          </cell>
          <cell r="DQ48">
            <v>73.003358154475109</v>
          </cell>
          <cell r="DS48">
            <v>27140</v>
          </cell>
          <cell r="DT48">
            <v>0</v>
          </cell>
          <cell r="DU48">
            <v>1</v>
          </cell>
          <cell r="DV48">
            <v>0</v>
          </cell>
          <cell r="DW48">
            <v>8</v>
          </cell>
          <cell r="DX48">
            <v>36.845983787767139</v>
          </cell>
          <cell r="DY48">
            <v>294.76787030213711</v>
          </cell>
          <cell r="DZ48">
            <v>8</v>
          </cell>
          <cell r="EA48">
            <v>0</v>
          </cell>
          <cell r="EB48">
            <v>36.845983787767139</v>
          </cell>
          <cell r="ED48">
            <v>7580</v>
          </cell>
          <cell r="EE48">
            <v>0</v>
          </cell>
          <cell r="EF48">
            <v>0</v>
          </cell>
          <cell r="EG48">
            <v>0</v>
          </cell>
          <cell r="EH48">
            <v>0</v>
          </cell>
          <cell r="EI48">
            <v>0</v>
          </cell>
          <cell r="EJ48">
            <v>0</v>
          </cell>
          <cell r="EK48">
            <v>0</v>
          </cell>
          <cell r="EL48">
            <v>0</v>
          </cell>
          <cell r="EM48">
            <v>0</v>
          </cell>
          <cell r="EO48">
            <v>396121</v>
          </cell>
          <cell r="EP48">
            <v>0</v>
          </cell>
          <cell r="EQ48">
            <v>0</v>
          </cell>
          <cell r="ER48">
            <v>0</v>
          </cell>
          <cell r="ES48">
            <v>0</v>
          </cell>
          <cell r="ET48">
            <v>0</v>
          </cell>
          <cell r="EU48">
            <v>0</v>
          </cell>
          <cell r="EV48">
            <v>0</v>
          </cell>
          <cell r="EW48">
            <v>0</v>
          </cell>
          <cell r="EX48">
            <v>0</v>
          </cell>
          <cell r="EZ48">
            <v>85683.8</v>
          </cell>
          <cell r="FA48">
            <v>0</v>
          </cell>
          <cell r="FB48">
            <v>0</v>
          </cell>
          <cell r="FC48">
            <v>0</v>
          </cell>
          <cell r="FD48">
            <v>0</v>
          </cell>
          <cell r="FE48">
            <v>0</v>
          </cell>
          <cell r="FF48">
            <v>0</v>
          </cell>
          <cell r="FG48">
            <v>0</v>
          </cell>
          <cell r="FH48">
            <v>0</v>
          </cell>
          <cell r="FI48">
            <v>0</v>
          </cell>
          <cell r="FK48">
            <v>1073046.696</v>
          </cell>
          <cell r="FL48">
            <v>0</v>
          </cell>
          <cell r="FM48">
            <v>3</v>
          </cell>
          <cell r="FN48">
            <v>0</v>
          </cell>
          <cell r="FO48">
            <v>60.75</v>
          </cell>
          <cell r="FP48">
            <v>2.7957776778802925</v>
          </cell>
          <cell r="FQ48">
            <v>56.614497977075921</v>
          </cell>
          <cell r="FR48">
            <v>20.25</v>
          </cell>
          <cell r="FS48">
            <v>0</v>
          </cell>
          <cell r="FT48">
            <v>2.7957776778802925</v>
          </cell>
          <cell r="FV48">
            <v>1218</v>
          </cell>
          <cell r="FW48">
            <v>0</v>
          </cell>
          <cell r="FX48">
            <v>1</v>
          </cell>
          <cell r="FY48">
            <v>1</v>
          </cell>
          <cell r="FZ48">
            <v>1.25</v>
          </cell>
          <cell r="GA48">
            <v>0</v>
          </cell>
          <cell r="GB48">
            <v>0</v>
          </cell>
          <cell r="GC48" t="str">
            <v>-</v>
          </cell>
          <cell r="GD48">
            <v>39083</v>
          </cell>
          <cell r="GF48">
            <v>38353</v>
          </cell>
          <cell r="GG48">
            <v>39083</v>
          </cell>
          <cell r="GI48">
            <v>86933.440000000002</v>
          </cell>
          <cell r="GJ48">
            <v>0</v>
          </cell>
          <cell r="GK48">
            <v>0</v>
          </cell>
          <cell r="GL48">
            <v>0</v>
          </cell>
          <cell r="GM48">
            <v>0</v>
          </cell>
          <cell r="GN48">
            <v>86933.440000000002</v>
          </cell>
          <cell r="GO48">
            <v>2599739.4519999996</v>
          </cell>
          <cell r="GP48" t="str">
            <v>-</v>
          </cell>
          <cell r="GQ48">
            <v>38078</v>
          </cell>
          <cell r="GS48">
            <v>0</v>
          </cell>
          <cell r="GT48">
            <v>0</v>
          </cell>
          <cell r="GU48">
            <v>0</v>
          </cell>
          <cell r="GV48">
            <v>0</v>
          </cell>
          <cell r="GW48">
            <v>0</v>
          </cell>
          <cell r="GX48">
            <v>0</v>
          </cell>
          <cell r="GY48">
            <v>0</v>
          </cell>
          <cell r="GZ48">
            <v>0</v>
          </cell>
          <cell r="HA48">
            <v>0</v>
          </cell>
          <cell r="HB48">
            <v>0</v>
          </cell>
        </row>
        <row r="49">
          <cell r="A49">
            <v>39114</v>
          </cell>
          <cell r="B49">
            <v>2007</v>
          </cell>
          <cell r="C49">
            <v>2</v>
          </cell>
          <cell r="E49">
            <v>253223.772</v>
          </cell>
          <cell r="F49">
            <v>0</v>
          </cell>
          <cell r="G49">
            <v>0</v>
          </cell>
          <cell r="H49">
            <v>0</v>
          </cell>
          <cell r="I49">
            <v>0</v>
          </cell>
          <cell r="J49">
            <v>0</v>
          </cell>
          <cell r="K49">
            <v>0</v>
          </cell>
          <cell r="L49">
            <v>0</v>
          </cell>
          <cell r="M49">
            <v>0</v>
          </cell>
          <cell r="N49">
            <v>0</v>
          </cell>
          <cell r="P49">
            <v>1915773.7879999997</v>
          </cell>
          <cell r="Q49">
            <v>0</v>
          </cell>
          <cell r="R49">
            <v>3</v>
          </cell>
          <cell r="S49">
            <v>0</v>
          </cell>
          <cell r="T49">
            <v>60.75</v>
          </cell>
          <cell r="U49">
            <v>1.5659468872532671</v>
          </cell>
          <cell r="V49">
            <v>31.710424466878656</v>
          </cell>
          <cell r="W49">
            <v>20.249999999999996</v>
          </cell>
          <cell r="X49">
            <v>0</v>
          </cell>
          <cell r="Y49">
            <v>1.5659468872532671</v>
          </cell>
          <cell r="AA49">
            <v>2944894.8880000003</v>
          </cell>
          <cell r="AB49">
            <v>0</v>
          </cell>
          <cell r="AC49">
            <v>9</v>
          </cell>
          <cell r="AD49">
            <v>0</v>
          </cell>
          <cell r="AE49">
            <v>140.75</v>
          </cell>
          <cell r="AF49">
            <v>3.0561362433252319</v>
          </cell>
          <cell r="AG49">
            <v>47.794575138669593</v>
          </cell>
          <cell r="AH49">
            <v>15.638888888888888</v>
          </cell>
          <cell r="AI49">
            <v>0</v>
          </cell>
          <cell r="AJ49">
            <v>3.0561362433252319</v>
          </cell>
          <cell r="AL49">
            <v>173198.17199999999</v>
          </cell>
          <cell r="AM49">
            <v>0</v>
          </cell>
          <cell r="AN49">
            <v>0</v>
          </cell>
          <cell r="AO49">
            <v>0</v>
          </cell>
          <cell r="AP49">
            <v>0</v>
          </cell>
          <cell r="AQ49">
            <v>0</v>
          </cell>
          <cell r="AR49">
            <v>0</v>
          </cell>
          <cell r="AT49">
            <v>669528.92000000004</v>
          </cell>
          <cell r="AU49">
            <v>0</v>
          </cell>
          <cell r="AV49">
            <v>0</v>
          </cell>
          <cell r="AW49">
            <v>0</v>
          </cell>
          <cell r="AX49">
            <v>0</v>
          </cell>
          <cell r="AY49">
            <v>0</v>
          </cell>
          <cell r="AZ49">
            <v>0</v>
          </cell>
          <cell r="BA49">
            <v>0</v>
          </cell>
          <cell r="BB49">
            <v>0</v>
          </cell>
          <cell r="BC49">
            <v>0</v>
          </cell>
          <cell r="BE49">
            <v>1038537.3899999999</v>
          </cell>
          <cell r="BF49">
            <v>0</v>
          </cell>
          <cell r="BG49">
            <v>3</v>
          </cell>
          <cell r="BH49">
            <v>0</v>
          </cell>
          <cell r="BI49">
            <v>60.75</v>
          </cell>
          <cell r="BJ49">
            <v>2.8886778934362685</v>
          </cell>
          <cell r="BK49">
            <v>58.495727342084436</v>
          </cell>
          <cell r="BL49">
            <v>20.25</v>
          </cell>
          <cell r="BM49">
            <v>0</v>
          </cell>
          <cell r="BN49">
            <v>2.8886778934362685</v>
          </cell>
          <cell r="BP49">
            <v>84437</v>
          </cell>
          <cell r="BQ49">
            <v>0</v>
          </cell>
          <cell r="BR49">
            <v>0</v>
          </cell>
          <cell r="BS49">
            <v>0</v>
          </cell>
          <cell r="BT49">
            <v>0</v>
          </cell>
          <cell r="BU49">
            <v>0</v>
          </cell>
          <cell r="BV49">
            <v>0</v>
          </cell>
          <cell r="BW49">
            <v>0</v>
          </cell>
          <cell r="BX49">
            <v>0</v>
          </cell>
          <cell r="BY49">
            <v>0</v>
          </cell>
          <cell r="CA49">
            <v>316909</v>
          </cell>
          <cell r="CB49">
            <v>0</v>
          </cell>
          <cell r="CC49">
            <v>1</v>
          </cell>
          <cell r="CD49">
            <v>0</v>
          </cell>
          <cell r="CE49">
            <v>51.5</v>
          </cell>
          <cell r="CF49">
            <v>3.1554799642799667</v>
          </cell>
          <cell r="CG49">
            <v>162.50721816041829</v>
          </cell>
          <cell r="CH49">
            <v>51.5</v>
          </cell>
          <cell r="CI49">
            <v>0</v>
          </cell>
          <cell r="CJ49">
            <v>3.1554799642799667</v>
          </cell>
          <cell r="CL49">
            <v>140.03999999999996</v>
          </cell>
          <cell r="CM49">
            <v>0</v>
          </cell>
          <cell r="CN49">
            <v>0</v>
          </cell>
          <cell r="CO49">
            <v>0</v>
          </cell>
          <cell r="CP49">
            <v>0</v>
          </cell>
          <cell r="CQ49">
            <v>0</v>
          </cell>
          <cell r="CR49">
            <v>0</v>
          </cell>
          <cell r="CS49">
            <v>0</v>
          </cell>
          <cell r="CT49">
            <v>0</v>
          </cell>
          <cell r="CU49">
            <v>0</v>
          </cell>
          <cell r="CW49">
            <v>25205.75</v>
          </cell>
          <cell r="CX49">
            <v>0</v>
          </cell>
          <cell r="CY49">
            <v>0</v>
          </cell>
          <cell r="CZ49">
            <v>0</v>
          </cell>
          <cell r="DA49">
            <v>0</v>
          </cell>
          <cell r="DB49">
            <v>0</v>
          </cell>
          <cell r="DC49">
            <v>0</v>
          </cell>
          <cell r="DD49">
            <v>0</v>
          </cell>
          <cell r="DE49">
            <v>0</v>
          </cell>
          <cell r="DF49">
            <v>0</v>
          </cell>
          <cell r="DH49">
            <v>18098</v>
          </cell>
          <cell r="DI49">
            <v>0</v>
          </cell>
          <cell r="DJ49">
            <v>1</v>
          </cell>
          <cell r="DK49">
            <v>0</v>
          </cell>
          <cell r="DL49">
            <v>1.25</v>
          </cell>
          <cell r="DM49">
            <v>55.254724278925849</v>
          </cell>
          <cell r="DN49">
            <v>69.068405348657308</v>
          </cell>
          <cell r="DO49">
            <v>1.25</v>
          </cell>
          <cell r="DP49">
            <v>0</v>
          </cell>
          <cell r="DQ49">
            <v>55.254724278925849</v>
          </cell>
          <cell r="DS49">
            <v>36345</v>
          </cell>
          <cell r="DT49">
            <v>0</v>
          </cell>
          <cell r="DU49">
            <v>1</v>
          </cell>
          <cell r="DV49">
            <v>0</v>
          </cell>
          <cell r="DW49">
            <v>8</v>
          </cell>
          <cell r="DX49">
            <v>27.514100976750587</v>
          </cell>
          <cell r="DY49">
            <v>220.1128078140047</v>
          </cell>
          <cell r="DZ49">
            <v>8</v>
          </cell>
          <cell r="EA49">
            <v>0</v>
          </cell>
          <cell r="EB49">
            <v>27.514100976750587</v>
          </cell>
          <cell r="ED49">
            <v>9164</v>
          </cell>
          <cell r="EE49">
            <v>0</v>
          </cell>
          <cell r="EF49">
            <v>0</v>
          </cell>
          <cell r="EG49">
            <v>0</v>
          </cell>
          <cell r="EH49">
            <v>0</v>
          </cell>
          <cell r="EI49">
            <v>0</v>
          </cell>
          <cell r="EJ49">
            <v>0</v>
          </cell>
          <cell r="EK49">
            <v>0</v>
          </cell>
          <cell r="EL49">
            <v>0</v>
          </cell>
          <cell r="EM49">
            <v>0</v>
          </cell>
          <cell r="EO49">
            <v>451833</v>
          </cell>
          <cell r="EP49">
            <v>0</v>
          </cell>
          <cell r="EQ49">
            <v>0</v>
          </cell>
          <cell r="ER49">
            <v>0</v>
          </cell>
          <cell r="ES49">
            <v>0</v>
          </cell>
          <cell r="ET49">
            <v>0</v>
          </cell>
          <cell r="EU49">
            <v>0</v>
          </cell>
          <cell r="EV49">
            <v>0</v>
          </cell>
          <cell r="EW49">
            <v>0</v>
          </cell>
          <cell r="EX49">
            <v>0</v>
          </cell>
          <cell r="EZ49">
            <v>96405.6</v>
          </cell>
          <cell r="FA49">
            <v>0</v>
          </cell>
          <cell r="FB49">
            <v>0</v>
          </cell>
          <cell r="FC49">
            <v>0</v>
          </cell>
          <cell r="FD49">
            <v>0</v>
          </cell>
          <cell r="FE49">
            <v>0</v>
          </cell>
          <cell r="FF49">
            <v>0</v>
          </cell>
          <cell r="FG49">
            <v>0</v>
          </cell>
          <cell r="FH49">
            <v>0</v>
          </cell>
          <cell r="FI49">
            <v>0</v>
          </cell>
          <cell r="FK49">
            <v>1246244.868</v>
          </cell>
          <cell r="FL49">
            <v>0</v>
          </cell>
          <cell r="FM49">
            <v>3</v>
          </cell>
          <cell r="FN49">
            <v>0</v>
          </cell>
          <cell r="FO49">
            <v>60.75</v>
          </cell>
          <cell r="FP49">
            <v>2.4072315778635565</v>
          </cell>
          <cell r="FQ49">
            <v>48.746439451737018</v>
          </cell>
          <cell r="FR49">
            <v>20.25</v>
          </cell>
          <cell r="FS49">
            <v>0</v>
          </cell>
          <cell r="FT49">
            <v>2.4072315778635565</v>
          </cell>
          <cell r="FV49">
            <v>4400</v>
          </cell>
          <cell r="FW49">
            <v>0</v>
          </cell>
          <cell r="FX49">
            <v>0</v>
          </cell>
          <cell r="FY49">
            <v>0</v>
          </cell>
          <cell r="FZ49">
            <v>0</v>
          </cell>
          <cell r="GA49">
            <v>4400</v>
          </cell>
          <cell r="GB49">
            <v>4400</v>
          </cell>
          <cell r="GC49" t="str">
            <v>-</v>
          </cell>
          <cell r="GD49">
            <v>39083</v>
          </cell>
          <cell r="GF49">
            <v>38353</v>
          </cell>
          <cell r="GG49">
            <v>39083</v>
          </cell>
          <cell r="GI49">
            <v>80025.600000000006</v>
          </cell>
          <cell r="GJ49">
            <v>0</v>
          </cell>
          <cell r="GK49">
            <v>0</v>
          </cell>
          <cell r="GL49">
            <v>0</v>
          </cell>
          <cell r="GM49">
            <v>0</v>
          </cell>
          <cell r="GN49">
            <v>80025.600000000006</v>
          </cell>
          <cell r="GO49">
            <v>2679765.0519999997</v>
          </cell>
          <cell r="GP49" t="str">
            <v>-</v>
          </cell>
          <cell r="GQ49">
            <v>38078</v>
          </cell>
          <cell r="GS49">
            <v>0</v>
          </cell>
          <cell r="GT49">
            <v>0</v>
          </cell>
          <cell r="GU49">
            <v>0</v>
          </cell>
          <cell r="GV49">
            <v>0</v>
          </cell>
          <cell r="GW49">
            <v>0</v>
          </cell>
          <cell r="GX49">
            <v>0</v>
          </cell>
          <cell r="GY49">
            <v>0</v>
          </cell>
          <cell r="GZ49">
            <v>0</v>
          </cell>
          <cell r="HA49">
            <v>0</v>
          </cell>
          <cell r="HB49">
            <v>0</v>
          </cell>
        </row>
        <row r="50">
          <cell r="A50">
            <v>39142</v>
          </cell>
          <cell r="B50">
            <v>2007</v>
          </cell>
          <cell r="C50">
            <v>3</v>
          </cell>
          <cell r="E50">
            <v>296124.2</v>
          </cell>
          <cell r="F50">
            <v>0</v>
          </cell>
          <cell r="G50">
            <v>0</v>
          </cell>
          <cell r="H50">
            <v>0</v>
          </cell>
          <cell r="I50">
            <v>0</v>
          </cell>
          <cell r="J50">
            <v>0</v>
          </cell>
          <cell r="K50">
            <v>0</v>
          </cell>
          <cell r="L50">
            <v>0</v>
          </cell>
          <cell r="M50">
            <v>0</v>
          </cell>
          <cell r="N50">
            <v>0</v>
          </cell>
          <cell r="P50">
            <v>2211897.9879999999</v>
          </cell>
          <cell r="Q50">
            <v>0</v>
          </cell>
          <cell r="R50">
            <v>3</v>
          </cell>
          <cell r="S50">
            <v>0</v>
          </cell>
          <cell r="T50">
            <v>60.75</v>
          </cell>
          <cell r="U50">
            <v>1.3563012472888059</v>
          </cell>
          <cell r="V50">
            <v>27.465100257598316</v>
          </cell>
          <cell r="W50">
            <v>20.249999999999996</v>
          </cell>
          <cell r="X50">
            <v>0</v>
          </cell>
          <cell r="Y50">
            <v>1.3563012472888059</v>
          </cell>
          <cell r="AA50">
            <v>2969408.1880000001</v>
          </cell>
          <cell r="AB50">
            <v>0</v>
          </cell>
          <cell r="AC50">
            <v>9</v>
          </cell>
          <cell r="AD50">
            <v>0</v>
          </cell>
          <cell r="AE50">
            <v>140.75</v>
          </cell>
          <cell r="AF50">
            <v>3.0309069788286043</v>
          </cell>
          <cell r="AG50">
            <v>47.400017474458444</v>
          </cell>
          <cell r="AH50">
            <v>15.638888888888888</v>
          </cell>
          <cell r="AI50">
            <v>0</v>
          </cell>
          <cell r="AJ50">
            <v>3.0309069788286043</v>
          </cell>
          <cell r="AL50">
            <v>204885.96</v>
          </cell>
          <cell r="AM50">
            <v>0</v>
          </cell>
          <cell r="AN50">
            <v>0</v>
          </cell>
          <cell r="AO50">
            <v>0</v>
          </cell>
          <cell r="AP50">
            <v>0</v>
          </cell>
          <cell r="AQ50">
            <v>0</v>
          </cell>
          <cell r="AR50">
            <v>0</v>
          </cell>
          <cell r="AT50">
            <v>760767.16</v>
          </cell>
          <cell r="AU50">
            <v>0</v>
          </cell>
          <cell r="AV50">
            <v>0</v>
          </cell>
          <cell r="AW50">
            <v>0</v>
          </cell>
          <cell r="AX50">
            <v>0</v>
          </cell>
          <cell r="AY50">
            <v>0</v>
          </cell>
          <cell r="AZ50">
            <v>0</v>
          </cell>
          <cell r="BA50">
            <v>0</v>
          </cell>
          <cell r="BB50">
            <v>0</v>
          </cell>
          <cell r="BC50">
            <v>0</v>
          </cell>
          <cell r="BE50">
            <v>1209275.69</v>
          </cell>
          <cell r="BF50">
            <v>0</v>
          </cell>
          <cell r="BG50">
            <v>3</v>
          </cell>
          <cell r="BH50">
            <v>0</v>
          </cell>
          <cell r="BI50">
            <v>60.75</v>
          </cell>
          <cell r="BJ50">
            <v>2.4808238723462641</v>
          </cell>
          <cell r="BK50">
            <v>50.236683415011839</v>
          </cell>
          <cell r="BL50">
            <v>20.249999999999996</v>
          </cell>
          <cell r="BM50">
            <v>0</v>
          </cell>
          <cell r="BN50">
            <v>2.4808238723462641</v>
          </cell>
          <cell r="BP50">
            <v>95910</v>
          </cell>
          <cell r="BQ50">
            <v>0</v>
          </cell>
          <cell r="BR50">
            <v>0</v>
          </cell>
          <cell r="BS50">
            <v>0</v>
          </cell>
          <cell r="BT50">
            <v>0</v>
          </cell>
          <cell r="BU50">
            <v>0</v>
          </cell>
          <cell r="BV50">
            <v>0</v>
          </cell>
          <cell r="BW50">
            <v>0</v>
          </cell>
          <cell r="BX50">
            <v>0</v>
          </cell>
          <cell r="BY50">
            <v>0</v>
          </cell>
          <cell r="CA50">
            <v>360583.5</v>
          </cell>
          <cell r="CB50">
            <v>0</v>
          </cell>
          <cell r="CC50">
            <v>1</v>
          </cell>
          <cell r="CD50">
            <v>0</v>
          </cell>
          <cell r="CE50">
            <v>51.5</v>
          </cell>
          <cell r="CF50">
            <v>2.7732827486559977</v>
          </cell>
          <cell r="CG50">
            <v>142.82406155578389</v>
          </cell>
          <cell r="CH50">
            <v>51.5</v>
          </cell>
          <cell r="CI50">
            <v>0</v>
          </cell>
          <cell r="CJ50">
            <v>2.7732827486559977</v>
          </cell>
          <cell r="CL50">
            <v>160.03999999999996</v>
          </cell>
          <cell r="CM50">
            <v>0</v>
          </cell>
          <cell r="CN50">
            <v>0</v>
          </cell>
          <cell r="CO50">
            <v>0</v>
          </cell>
          <cell r="CP50">
            <v>0</v>
          </cell>
          <cell r="CQ50">
            <v>0</v>
          </cell>
          <cell r="CR50">
            <v>0</v>
          </cell>
          <cell r="CS50">
            <v>0</v>
          </cell>
          <cell r="CT50">
            <v>0</v>
          </cell>
          <cell r="CU50">
            <v>0</v>
          </cell>
          <cell r="CW50">
            <v>28944.75</v>
          </cell>
          <cell r="CX50">
            <v>0</v>
          </cell>
          <cell r="CY50">
            <v>0</v>
          </cell>
          <cell r="CZ50">
            <v>0</v>
          </cell>
          <cell r="DA50">
            <v>0</v>
          </cell>
          <cell r="DB50">
            <v>0</v>
          </cell>
          <cell r="DC50">
            <v>0</v>
          </cell>
          <cell r="DD50">
            <v>0</v>
          </cell>
          <cell r="DE50">
            <v>0</v>
          </cell>
          <cell r="DF50">
            <v>0</v>
          </cell>
          <cell r="DH50">
            <v>22338</v>
          </cell>
          <cell r="DI50">
            <v>0</v>
          </cell>
          <cell r="DJ50">
            <v>1</v>
          </cell>
          <cell r="DK50">
            <v>0</v>
          </cell>
          <cell r="DL50">
            <v>1.25</v>
          </cell>
          <cell r="DM50">
            <v>44.766765153550004</v>
          </cell>
          <cell r="DN50">
            <v>55.958456441937507</v>
          </cell>
          <cell r="DO50">
            <v>1.25</v>
          </cell>
          <cell r="DP50">
            <v>0</v>
          </cell>
          <cell r="DQ50">
            <v>44.766765153550004</v>
          </cell>
          <cell r="DS50">
            <v>49159</v>
          </cell>
          <cell r="DT50">
            <v>0</v>
          </cell>
          <cell r="DU50">
            <v>1</v>
          </cell>
          <cell r="DV50">
            <v>0</v>
          </cell>
          <cell r="DW50">
            <v>8</v>
          </cell>
          <cell r="DX50">
            <v>20.342155047905774</v>
          </cell>
          <cell r="DY50">
            <v>162.73724038324619</v>
          </cell>
          <cell r="DZ50">
            <v>8</v>
          </cell>
          <cell r="EA50">
            <v>0</v>
          </cell>
          <cell r="EB50">
            <v>20.342155047905774</v>
          </cell>
          <cell r="ED50">
            <v>10572</v>
          </cell>
          <cell r="EE50">
            <v>0</v>
          </cell>
          <cell r="EF50">
            <v>0</v>
          </cell>
          <cell r="EG50">
            <v>0</v>
          </cell>
          <cell r="EH50">
            <v>0</v>
          </cell>
          <cell r="EI50">
            <v>0</v>
          </cell>
          <cell r="EJ50">
            <v>0</v>
          </cell>
          <cell r="EK50">
            <v>0</v>
          </cell>
          <cell r="EL50">
            <v>0</v>
          </cell>
          <cell r="EM50">
            <v>0</v>
          </cell>
          <cell r="EO50">
            <v>531707</v>
          </cell>
          <cell r="EP50">
            <v>0</v>
          </cell>
          <cell r="EQ50">
            <v>0</v>
          </cell>
          <cell r="ER50">
            <v>0</v>
          </cell>
          <cell r="ES50">
            <v>0</v>
          </cell>
          <cell r="ET50">
            <v>0</v>
          </cell>
          <cell r="EU50">
            <v>0</v>
          </cell>
          <cell r="EV50">
            <v>0</v>
          </cell>
          <cell r="EW50">
            <v>0</v>
          </cell>
          <cell r="EX50">
            <v>0</v>
          </cell>
          <cell r="EZ50">
            <v>109901.40000000001</v>
          </cell>
          <cell r="FA50">
            <v>0</v>
          </cell>
          <cell r="FB50">
            <v>0</v>
          </cell>
          <cell r="FC50">
            <v>0</v>
          </cell>
          <cell r="FD50">
            <v>0</v>
          </cell>
          <cell r="FE50">
            <v>0</v>
          </cell>
          <cell r="FF50">
            <v>0</v>
          </cell>
          <cell r="FG50">
            <v>0</v>
          </cell>
          <cell r="FH50">
            <v>0</v>
          </cell>
          <cell r="FI50">
            <v>0</v>
          </cell>
          <cell r="FK50">
            <v>1451130.828</v>
          </cell>
          <cell r="FL50">
            <v>0</v>
          </cell>
          <cell r="FM50">
            <v>3</v>
          </cell>
          <cell r="FN50">
            <v>0</v>
          </cell>
          <cell r="FO50">
            <v>60.75</v>
          </cell>
          <cell r="FP50">
            <v>2.0673532269552197</v>
          </cell>
          <cell r="FQ50">
            <v>41.863902845843199</v>
          </cell>
          <cell r="FR50">
            <v>20.25</v>
          </cell>
          <cell r="FS50">
            <v>0</v>
          </cell>
          <cell r="FT50">
            <v>2.0673532269552197</v>
          </cell>
          <cell r="FV50">
            <v>4240</v>
          </cell>
          <cell r="FW50">
            <v>0</v>
          </cell>
          <cell r="FX50">
            <v>0</v>
          </cell>
          <cell r="FY50">
            <v>0</v>
          </cell>
          <cell r="FZ50">
            <v>0</v>
          </cell>
          <cell r="GA50">
            <v>4240</v>
          </cell>
          <cell r="GB50">
            <v>8640</v>
          </cell>
          <cell r="GC50" t="str">
            <v>-</v>
          </cell>
          <cell r="GD50">
            <v>39083</v>
          </cell>
          <cell r="GF50">
            <v>38353</v>
          </cell>
          <cell r="GG50">
            <v>39083</v>
          </cell>
          <cell r="GI50">
            <v>91238.24</v>
          </cell>
          <cell r="GJ50">
            <v>0</v>
          </cell>
          <cell r="GK50">
            <v>0</v>
          </cell>
          <cell r="GL50">
            <v>0</v>
          </cell>
          <cell r="GM50">
            <v>0</v>
          </cell>
          <cell r="GN50">
            <v>91238.24</v>
          </cell>
          <cell r="GO50">
            <v>2771003.2919999999</v>
          </cell>
          <cell r="GP50" t="str">
            <v>-</v>
          </cell>
          <cell r="GQ50">
            <v>38078</v>
          </cell>
          <cell r="GS50">
            <v>0</v>
          </cell>
          <cell r="GT50">
            <v>0</v>
          </cell>
          <cell r="GU50">
            <v>0</v>
          </cell>
          <cell r="GV50">
            <v>0</v>
          </cell>
          <cell r="GW50">
            <v>0</v>
          </cell>
          <cell r="GX50">
            <v>0</v>
          </cell>
          <cell r="GY50">
            <v>0</v>
          </cell>
          <cell r="GZ50">
            <v>0</v>
          </cell>
          <cell r="HA50">
            <v>0</v>
          </cell>
          <cell r="HB50">
            <v>0</v>
          </cell>
        </row>
        <row r="51">
          <cell r="A51">
            <v>39173</v>
          </cell>
          <cell r="B51">
            <v>2007</v>
          </cell>
          <cell r="C51">
            <v>4</v>
          </cell>
          <cell r="E51">
            <v>261207.7</v>
          </cell>
          <cell r="F51">
            <v>0</v>
          </cell>
          <cell r="G51">
            <v>0</v>
          </cell>
          <cell r="H51">
            <v>0</v>
          </cell>
          <cell r="I51">
            <v>0</v>
          </cell>
          <cell r="J51">
            <v>0</v>
          </cell>
          <cell r="K51">
            <v>0</v>
          </cell>
          <cell r="L51">
            <v>0</v>
          </cell>
          <cell r="M51">
            <v>0</v>
          </cell>
          <cell r="N51">
            <v>0</v>
          </cell>
          <cell r="P51">
            <v>2473105.6880000001</v>
          </cell>
          <cell r="Q51">
            <v>0</v>
          </cell>
          <cell r="R51">
            <v>3</v>
          </cell>
          <cell r="S51">
            <v>0</v>
          </cell>
          <cell r="T51">
            <v>60.75</v>
          </cell>
          <cell r="U51">
            <v>1.2130496543502349</v>
          </cell>
          <cell r="V51">
            <v>24.56425550059226</v>
          </cell>
          <cell r="W51">
            <v>20.250000000000004</v>
          </cell>
          <cell r="X51">
            <v>0</v>
          </cell>
          <cell r="Y51">
            <v>1.2130496543502349</v>
          </cell>
          <cell r="AA51">
            <v>3002234.8880000003</v>
          </cell>
          <cell r="AB51">
            <v>0</v>
          </cell>
          <cell r="AC51">
            <v>7</v>
          </cell>
          <cell r="AD51">
            <v>0</v>
          </cell>
          <cell r="AE51">
            <v>121.75</v>
          </cell>
          <cell r="AF51">
            <v>2.3315963810756966</v>
          </cell>
          <cell r="AG51">
            <v>40.553122770852298</v>
          </cell>
          <cell r="AH51">
            <v>17.392857142857146</v>
          </cell>
          <cell r="AI51">
            <v>0</v>
          </cell>
          <cell r="AJ51">
            <v>2.3315963810756966</v>
          </cell>
          <cell r="AL51">
            <v>182942.1</v>
          </cell>
          <cell r="AM51">
            <v>0</v>
          </cell>
          <cell r="AN51">
            <v>0</v>
          </cell>
          <cell r="AO51">
            <v>0</v>
          </cell>
          <cell r="AP51">
            <v>0</v>
          </cell>
          <cell r="AQ51">
            <v>0</v>
          </cell>
          <cell r="AR51">
            <v>0</v>
          </cell>
          <cell r="AT51">
            <v>839032.76</v>
          </cell>
          <cell r="AU51">
            <v>0</v>
          </cell>
          <cell r="AV51">
            <v>0</v>
          </cell>
          <cell r="AW51">
            <v>0</v>
          </cell>
          <cell r="AX51">
            <v>0</v>
          </cell>
          <cell r="AY51">
            <v>0</v>
          </cell>
          <cell r="AZ51">
            <v>0</v>
          </cell>
          <cell r="BA51">
            <v>0</v>
          </cell>
          <cell r="BB51">
            <v>0</v>
          </cell>
          <cell r="BC51">
            <v>0</v>
          </cell>
          <cell r="BE51">
            <v>1361727.44</v>
          </cell>
          <cell r="BF51">
            <v>0</v>
          </cell>
          <cell r="BG51">
            <v>3</v>
          </cell>
          <cell r="BH51">
            <v>0</v>
          </cell>
          <cell r="BI51">
            <v>60.75</v>
          </cell>
          <cell r="BJ51">
            <v>2.2030840474214135</v>
          </cell>
          <cell r="BK51">
            <v>44.612451960283622</v>
          </cell>
          <cell r="BL51">
            <v>20.25</v>
          </cell>
          <cell r="BM51">
            <v>0</v>
          </cell>
          <cell r="BN51">
            <v>2.2030840474214135</v>
          </cell>
          <cell r="BP51">
            <v>104375</v>
          </cell>
          <cell r="BQ51">
            <v>0</v>
          </cell>
          <cell r="BR51">
            <v>0</v>
          </cell>
          <cell r="BS51">
            <v>0</v>
          </cell>
          <cell r="BT51">
            <v>0</v>
          </cell>
          <cell r="BU51">
            <v>0</v>
          </cell>
          <cell r="BV51">
            <v>0</v>
          </cell>
          <cell r="BW51">
            <v>0</v>
          </cell>
          <cell r="BX51">
            <v>0</v>
          </cell>
          <cell r="BY51">
            <v>0</v>
          </cell>
          <cell r="CA51">
            <v>404569.5</v>
          </cell>
          <cell r="CB51">
            <v>0</v>
          </cell>
          <cell r="CC51">
            <v>1</v>
          </cell>
          <cell r="CD51">
            <v>0</v>
          </cell>
          <cell r="CE51">
            <v>51.5</v>
          </cell>
          <cell r="CF51">
            <v>2.471763195198847</v>
          </cell>
          <cell r="CG51">
            <v>127.29580455274062</v>
          </cell>
          <cell r="CH51">
            <v>51.5</v>
          </cell>
          <cell r="CI51">
            <v>0</v>
          </cell>
          <cell r="CJ51">
            <v>2.471763195198847</v>
          </cell>
          <cell r="CL51">
            <v>252.03999999999996</v>
          </cell>
          <cell r="CM51">
            <v>0</v>
          </cell>
          <cell r="CN51">
            <v>0</v>
          </cell>
          <cell r="CO51">
            <v>0</v>
          </cell>
          <cell r="CP51">
            <v>0</v>
          </cell>
          <cell r="CQ51">
            <v>0</v>
          </cell>
          <cell r="CR51">
            <v>0</v>
          </cell>
          <cell r="CS51">
            <v>0</v>
          </cell>
          <cell r="CT51">
            <v>0</v>
          </cell>
          <cell r="CU51">
            <v>0</v>
          </cell>
          <cell r="CW51">
            <v>31893.25</v>
          </cell>
          <cell r="CX51">
            <v>0</v>
          </cell>
          <cell r="CY51">
            <v>0</v>
          </cell>
          <cell r="CZ51">
            <v>0</v>
          </cell>
          <cell r="DA51">
            <v>0</v>
          </cell>
          <cell r="DB51">
            <v>0</v>
          </cell>
          <cell r="DC51">
            <v>0</v>
          </cell>
          <cell r="DD51">
            <v>0</v>
          </cell>
          <cell r="DE51">
            <v>0</v>
          </cell>
          <cell r="DF51">
            <v>0</v>
          </cell>
          <cell r="DH51">
            <v>26338</v>
          </cell>
          <cell r="DI51">
            <v>0</v>
          </cell>
          <cell r="DJ51">
            <v>1</v>
          </cell>
          <cell r="DK51">
            <v>0</v>
          </cell>
          <cell r="DL51">
            <v>1.25</v>
          </cell>
          <cell r="DM51">
            <v>37.967955045941224</v>
          </cell>
          <cell r="DN51">
            <v>47.459943807426534</v>
          </cell>
          <cell r="DO51">
            <v>1.25</v>
          </cell>
          <cell r="DP51">
            <v>0</v>
          </cell>
          <cell r="DQ51">
            <v>37.967955045941224</v>
          </cell>
          <cell r="DS51">
            <v>52201</v>
          </cell>
          <cell r="DT51">
            <v>0</v>
          </cell>
          <cell r="DU51">
            <v>1</v>
          </cell>
          <cell r="DV51">
            <v>0</v>
          </cell>
          <cell r="DW51">
            <v>8</v>
          </cell>
          <cell r="DX51">
            <v>19.156721135610429</v>
          </cell>
          <cell r="DY51">
            <v>153.25376908488343</v>
          </cell>
          <cell r="DZ51">
            <v>8</v>
          </cell>
          <cell r="EA51">
            <v>0</v>
          </cell>
          <cell r="EB51">
            <v>19.156721135610429</v>
          </cell>
          <cell r="ED51">
            <v>11604</v>
          </cell>
          <cell r="EE51">
            <v>0</v>
          </cell>
          <cell r="EF51">
            <v>0</v>
          </cell>
          <cell r="EG51">
            <v>0</v>
          </cell>
          <cell r="EH51">
            <v>0</v>
          </cell>
          <cell r="EI51">
            <v>0</v>
          </cell>
          <cell r="EJ51">
            <v>0</v>
          </cell>
          <cell r="EK51">
            <v>0</v>
          </cell>
          <cell r="EL51">
            <v>0</v>
          </cell>
          <cell r="EM51">
            <v>0</v>
          </cell>
          <cell r="EO51">
            <v>610115</v>
          </cell>
          <cell r="EP51">
            <v>0</v>
          </cell>
          <cell r="EQ51">
            <v>0</v>
          </cell>
          <cell r="ER51">
            <v>0</v>
          </cell>
          <cell r="ES51">
            <v>0</v>
          </cell>
          <cell r="ET51">
            <v>0</v>
          </cell>
          <cell r="EU51">
            <v>0</v>
          </cell>
          <cell r="EV51">
            <v>0</v>
          </cell>
          <cell r="EW51">
            <v>0</v>
          </cell>
          <cell r="EX51">
            <v>0</v>
          </cell>
          <cell r="EZ51">
            <v>120379.65000000001</v>
          </cell>
          <cell r="FA51">
            <v>0</v>
          </cell>
          <cell r="FB51">
            <v>0</v>
          </cell>
          <cell r="FC51">
            <v>0</v>
          </cell>
          <cell r="FD51">
            <v>0</v>
          </cell>
          <cell r="FE51">
            <v>0</v>
          </cell>
          <cell r="FF51">
            <v>0</v>
          </cell>
          <cell r="FG51">
            <v>0</v>
          </cell>
          <cell r="FH51">
            <v>0</v>
          </cell>
          <cell r="FI51">
            <v>0</v>
          </cell>
          <cell r="FK51">
            <v>1634072.9280000001</v>
          </cell>
          <cell r="FL51">
            <v>0</v>
          </cell>
          <cell r="FM51">
            <v>3</v>
          </cell>
          <cell r="FN51">
            <v>0</v>
          </cell>
          <cell r="FO51">
            <v>60.75</v>
          </cell>
          <cell r="FP51">
            <v>1.835903372851178</v>
          </cell>
          <cell r="FQ51">
            <v>37.177043300236349</v>
          </cell>
          <cell r="FR51">
            <v>20.249999999999996</v>
          </cell>
          <cell r="FS51">
            <v>0</v>
          </cell>
          <cell r="FT51">
            <v>1.835903372851178</v>
          </cell>
          <cell r="FV51">
            <v>4000</v>
          </cell>
          <cell r="FW51">
            <v>0</v>
          </cell>
          <cell r="FX51">
            <v>0</v>
          </cell>
          <cell r="FY51">
            <v>0</v>
          </cell>
          <cell r="FZ51">
            <v>0</v>
          </cell>
          <cell r="GA51">
            <v>4000</v>
          </cell>
          <cell r="GB51">
            <v>12640</v>
          </cell>
          <cell r="GC51" t="str">
            <v>-</v>
          </cell>
          <cell r="GD51">
            <v>39083</v>
          </cell>
          <cell r="GF51">
            <v>38353</v>
          </cell>
          <cell r="GG51">
            <v>39083</v>
          </cell>
          <cell r="GI51">
            <v>78265.600000000006</v>
          </cell>
          <cell r="GJ51">
            <v>0</v>
          </cell>
          <cell r="GK51">
            <v>0</v>
          </cell>
          <cell r="GL51">
            <v>0</v>
          </cell>
          <cell r="GM51">
            <v>0</v>
          </cell>
          <cell r="GN51">
            <v>78265.600000000006</v>
          </cell>
          <cell r="GO51">
            <v>2849268.892</v>
          </cell>
          <cell r="GP51" t="str">
            <v>-</v>
          </cell>
          <cell r="GQ51">
            <v>38078</v>
          </cell>
          <cell r="GS51">
            <v>0</v>
          </cell>
          <cell r="GT51">
            <v>0</v>
          </cell>
          <cell r="GU51">
            <v>0</v>
          </cell>
          <cell r="GV51">
            <v>0</v>
          </cell>
          <cell r="GW51">
            <v>0</v>
          </cell>
          <cell r="GX51">
            <v>0</v>
          </cell>
          <cell r="GY51">
            <v>0</v>
          </cell>
          <cell r="GZ51">
            <v>0</v>
          </cell>
          <cell r="HA51">
            <v>0</v>
          </cell>
          <cell r="HB51">
            <v>0</v>
          </cell>
        </row>
        <row r="52">
          <cell r="A52">
            <v>39203</v>
          </cell>
          <cell r="B52">
            <v>2007</v>
          </cell>
          <cell r="C52">
            <v>5</v>
          </cell>
          <cell r="E52">
            <v>261297.17200000002</v>
          </cell>
          <cell r="F52">
            <v>0</v>
          </cell>
          <cell r="G52">
            <v>1</v>
          </cell>
          <cell r="H52">
            <v>0</v>
          </cell>
          <cell r="I52">
            <v>30</v>
          </cell>
          <cell r="J52">
            <v>3.82706017193328</v>
          </cell>
          <cell r="K52">
            <v>114.81180515799842</v>
          </cell>
          <cell r="L52">
            <v>30.000000000000007</v>
          </cell>
          <cell r="M52">
            <v>0</v>
          </cell>
          <cell r="N52">
            <v>3.82706017193328</v>
          </cell>
          <cell r="P52">
            <v>2734402.8600000003</v>
          </cell>
          <cell r="Q52">
            <v>0</v>
          </cell>
          <cell r="R52">
            <v>4</v>
          </cell>
          <cell r="S52">
            <v>0</v>
          </cell>
          <cell r="T52">
            <v>90.75</v>
          </cell>
          <cell r="U52">
            <v>1.4628422382501456</v>
          </cell>
          <cell r="V52">
            <v>33.188233280300174</v>
          </cell>
          <cell r="W52">
            <v>22.687499999999996</v>
          </cell>
          <cell r="X52">
            <v>0</v>
          </cell>
          <cell r="Y52">
            <v>1.4628422382501456</v>
          </cell>
          <cell r="AA52">
            <v>3004945.6400000006</v>
          </cell>
          <cell r="AB52">
            <v>0</v>
          </cell>
          <cell r="AC52">
            <v>5</v>
          </cell>
          <cell r="AD52">
            <v>0</v>
          </cell>
          <cell r="AE52">
            <v>93.75</v>
          </cell>
          <cell r="AF52">
            <v>1.6639236109442561</v>
          </cell>
          <cell r="AG52">
            <v>31.198567705204802</v>
          </cell>
          <cell r="AH52">
            <v>18.75</v>
          </cell>
          <cell r="AI52">
            <v>0</v>
          </cell>
          <cell r="AJ52">
            <v>1.6639236109442561</v>
          </cell>
          <cell r="AL52">
            <v>171175.81200000001</v>
          </cell>
          <cell r="AM52">
            <v>0</v>
          </cell>
          <cell r="AN52">
            <v>1</v>
          </cell>
          <cell r="AO52">
            <v>0</v>
          </cell>
          <cell r="AP52">
            <v>30</v>
          </cell>
          <cell r="AQ52">
            <v>0</v>
          </cell>
          <cell r="AR52">
            <v>0</v>
          </cell>
          <cell r="AT52">
            <v>929154.12</v>
          </cell>
          <cell r="AU52">
            <v>0</v>
          </cell>
          <cell r="AV52">
            <v>0</v>
          </cell>
          <cell r="AW52">
            <v>0</v>
          </cell>
          <cell r="AX52">
            <v>0</v>
          </cell>
          <cell r="AY52">
            <v>0</v>
          </cell>
          <cell r="AZ52">
            <v>0</v>
          </cell>
          <cell r="BA52">
            <v>0</v>
          </cell>
          <cell r="BB52">
            <v>0</v>
          </cell>
          <cell r="BC52">
            <v>0</v>
          </cell>
          <cell r="BE52">
            <v>1504373.95</v>
          </cell>
          <cell r="BF52">
            <v>0</v>
          </cell>
          <cell r="BG52">
            <v>4</v>
          </cell>
          <cell r="BH52">
            <v>0</v>
          </cell>
          <cell r="BI52">
            <v>90.75</v>
          </cell>
          <cell r="BJ52">
            <v>2.6589133639278981</v>
          </cell>
          <cell r="BK52">
            <v>60.324096944114196</v>
          </cell>
          <cell r="BL52">
            <v>22.687500000000004</v>
          </cell>
          <cell r="BM52">
            <v>0</v>
          </cell>
          <cell r="BN52">
            <v>2.6589133639278981</v>
          </cell>
          <cell r="BP52">
            <v>116664</v>
          </cell>
          <cell r="BQ52">
            <v>0</v>
          </cell>
          <cell r="BR52">
            <v>0</v>
          </cell>
          <cell r="BS52">
            <v>0</v>
          </cell>
          <cell r="BT52">
            <v>0</v>
          </cell>
          <cell r="BU52">
            <v>0</v>
          </cell>
          <cell r="BV52">
            <v>0</v>
          </cell>
          <cell r="BW52">
            <v>0</v>
          </cell>
          <cell r="BX52">
            <v>0</v>
          </cell>
          <cell r="BY52">
            <v>0</v>
          </cell>
          <cell r="CA52">
            <v>444836</v>
          </cell>
          <cell r="CB52">
            <v>0</v>
          </cell>
          <cell r="CC52">
            <v>1</v>
          </cell>
          <cell r="CD52">
            <v>0</v>
          </cell>
          <cell r="CE52">
            <v>51.5</v>
          </cell>
          <cell r="CF52">
            <v>2.2480194948250594</v>
          </cell>
          <cell r="CG52">
            <v>115.77300398349054</v>
          </cell>
          <cell r="CH52">
            <v>51.499999999999993</v>
          </cell>
          <cell r="CI52">
            <v>0</v>
          </cell>
          <cell r="CJ52">
            <v>2.2480194948250594</v>
          </cell>
          <cell r="CL52">
            <v>252.04999999999995</v>
          </cell>
          <cell r="CM52">
            <v>0</v>
          </cell>
          <cell r="CN52">
            <v>0</v>
          </cell>
          <cell r="CO52">
            <v>0</v>
          </cell>
          <cell r="CP52">
            <v>0</v>
          </cell>
          <cell r="CQ52">
            <v>0</v>
          </cell>
          <cell r="CR52">
            <v>0</v>
          </cell>
          <cell r="CS52">
            <v>0</v>
          </cell>
          <cell r="CT52">
            <v>0</v>
          </cell>
          <cell r="CU52">
            <v>0</v>
          </cell>
          <cell r="CW52">
            <v>35556.25</v>
          </cell>
          <cell r="CX52">
            <v>0</v>
          </cell>
          <cell r="CY52">
            <v>0</v>
          </cell>
          <cell r="CZ52">
            <v>0</v>
          </cell>
          <cell r="DA52">
            <v>0</v>
          </cell>
          <cell r="DB52">
            <v>0</v>
          </cell>
          <cell r="DC52">
            <v>0</v>
          </cell>
          <cell r="DD52">
            <v>0</v>
          </cell>
          <cell r="DE52">
            <v>0</v>
          </cell>
          <cell r="DF52">
            <v>0</v>
          </cell>
          <cell r="DH52">
            <v>30738</v>
          </cell>
          <cell r="DI52">
            <v>0</v>
          </cell>
          <cell r="DJ52">
            <v>1</v>
          </cell>
          <cell r="DK52">
            <v>0</v>
          </cell>
          <cell r="DL52">
            <v>1.25</v>
          </cell>
          <cell r="DM52">
            <v>32.533021016331574</v>
          </cell>
          <cell r="DN52">
            <v>40.666276270414471</v>
          </cell>
          <cell r="DO52">
            <v>1.25</v>
          </cell>
          <cell r="DP52">
            <v>0</v>
          </cell>
          <cell r="DQ52">
            <v>32.533021016331574</v>
          </cell>
          <cell r="DS52">
            <v>55420</v>
          </cell>
          <cell r="DT52">
            <v>0</v>
          </cell>
          <cell r="DU52">
            <v>1</v>
          </cell>
          <cell r="DV52">
            <v>0</v>
          </cell>
          <cell r="DW52">
            <v>8</v>
          </cell>
          <cell r="DX52">
            <v>18.044027426921687</v>
          </cell>
          <cell r="DY52">
            <v>144.3522194153735</v>
          </cell>
          <cell r="DZ52">
            <v>8</v>
          </cell>
          <cell r="EA52">
            <v>0</v>
          </cell>
          <cell r="EB52">
            <v>18.044027426921687</v>
          </cell>
          <cell r="ED52">
            <v>12406</v>
          </cell>
          <cell r="EE52">
            <v>0</v>
          </cell>
          <cell r="EF52">
            <v>1</v>
          </cell>
          <cell r="EG52">
            <v>0</v>
          </cell>
          <cell r="EH52">
            <v>30</v>
          </cell>
          <cell r="EI52">
            <v>80.606158310494919</v>
          </cell>
          <cell r="EJ52">
            <v>2418.1847493148475</v>
          </cell>
          <cell r="EK52">
            <v>30</v>
          </cell>
          <cell r="EL52">
            <v>0</v>
          </cell>
          <cell r="EM52">
            <v>80.606158310494919</v>
          </cell>
          <cell r="EO52">
            <v>672367</v>
          </cell>
          <cell r="EP52">
            <v>0</v>
          </cell>
          <cell r="EQ52">
            <v>0</v>
          </cell>
          <cell r="ER52">
            <v>0</v>
          </cell>
          <cell r="ES52">
            <v>0</v>
          </cell>
          <cell r="ET52">
            <v>0</v>
          </cell>
          <cell r="EU52">
            <v>0</v>
          </cell>
          <cell r="EV52">
            <v>0</v>
          </cell>
          <cell r="EW52">
            <v>0</v>
          </cell>
          <cell r="EX52">
            <v>0</v>
          </cell>
          <cell r="EZ52">
            <v>136134.65000000002</v>
          </cell>
          <cell r="FA52">
            <v>0</v>
          </cell>
          <cell r="FB52">
            <v>0</v>
          </cell>
          <cell r="FC52">
            <v>0</v>
          </cell>
          <cell r="FD52">
            <v>0</v>
          </cell>
          <cell r="FE52">
            <v>0</v>
          </cell>
          <cell r="FF52">
            <v>0</v>
          </cell>
          <cell r="FG52">
            <v>0</v>
          </cell>
          <cell r="FH52">
            <v>0</v>
          </cell>
          <cell r="FI52">
            <v>0</v>
          </cell>
          <cell r="FK52">
            <v>1805248.74</v>
          </cell>
          <cell r="FL52">
            <v>0</v>
          </cell>
          <cell r="FM52">
            <v>4</v>
          </cell>
          <cell r="FN52">
            <v>0</v>
          </cell>
          <cell r="FO52">
            <v>90.75</v>
          </cell>
          <cell r="FP52">
            <v>2.2157611366065821</v>
          </cell>
          <cell r="FQ52">
            <v>50.270080786761824</v>
          </cell>
          <cell r="FR52">
            <v>22.687499999999996</v>
          </cell>
          <cell r="FS52">
            <v>0</v>
          </cell>
          <cell r="FT52">
            <v>2.2157611366065821</v>
          </cell>
          <cell r="FV52">
            <v>4400</v>
          </cell>
          <cell r="FW52">
            <v>0</v>
          </cell>
          <cell r="FX52">
            <v>0</v>
          </cell>
          <cell r="FY52">
            <v>0</v>
          </cell>
          <cell r="FZ52">
            <v>0</v>
          </cell>
          <cell r="GA52">
            <v>4400</v>
          </cell>
          <cell r="GB52">
            <v>17040</v>
          </cell>
          <cell r="GC52" t="str">
            <v>-</v>
          </cell>
          <cell r="GD52">
            <v>39083</v>
          </cell>
          <cell r="GF52">
            <v>38353</v>
          </cell>
          <cell r="GG52">
            <v>39203</v>
          </cell>
          <cell r="GI52">
            <v>90121.36</v>
          </cell>
          <cell r="GJ52">
            <v>0</v>
          </cell>
          <cell r="GK52">
            <v>0</v>
          </cell>
          <cell r="GL52">
            <v>0</v>
          </cell>
          <cell r="GM52">
            <v>0</v>
          </cell>
          <cell r="GN52">
            <v>90121.36</v>
          </cell>
          <cell r="GO52">
            <v>2939390.2519999999</v>
          </cell>
          <cell r="GP52" t="str">
            <v>-</v>
          </cell>
          <cell r="GQ52">
            <v>38078</v>
          </cell>
          <cell r="GS52">
            <v>0</v>
          </cell>
          <cell r="GT52">
            <v>0</v>
          </cell>
          <cell r="GU52">
            <v>0</v>
          </cell>
          <cell r="GV52">
            <v>0</v>
          </cell>
          <cell r="GW52">
            <v>0</v>
          </cell>
          <cell r="GX52">
            <v>0</v>
          </cell>
          <cell r="GY52">
            <v>0</v>
          </cell>
          <cell r="GZ52">
            <v>0</v>
          </cell>
          <cell r="HA52">
            <v>0</v>
          </cell>
          <cell r="HB52">
            <v>0</v>
          </cell>
        </row>
        <row r="53">
          <cell r="A53">
            <v>39234</v>
          </cell>
          <cell r="B53">
            <v>2007</v>
          </cell>
          <cell r="C53">
            <v>6</v>
          </cell>
          <cell r="E53">
            <v>238425.81599999999</v>
          </cell>
          <cell r="F53">
            <v>0</v>
          </cell>
          <cell r="G53">
            <v>0</v>
          </cell>
          <cell r="H53">
            <v>0</v>
          </cell>
          <cell r="I53">
            <v>0</v>
          </cell>
          <cell r="J53">
            <v>0</v>
          </cell>
          <cell r="K53">
            <v>0</v>
          </cell>
          <cell r="L53">
            <v>0</v>
          </cell>
          <cell r="M53">
            <v>0</v>
          </cell>
          <cell r="N53">
            <v>0</v>
          </cell>
          <cell r="P53">
            <v>2972828.6760000004</v>
          </cell>
          <cell r="Q53">
            <v>0</v>
          </cell>
          <cell r="R53">
            <v>4</v>
          </cell>
          <cell r="S53">
            <v>0</v>
          </cell>
          <cell r="T53">
            <v>90.75</v>
          </cell>
          <cell r="U53">
            <v>1.3455198519485754</v>
          </cell>
          <cell r="V53">
            <v>30.526481641083304</v>
          </cell>
          <cell r="W53">
            <v>22.6875</v>
          </cell>
          <cell r="X53">
            <v>0</v>
          </cell>
          <cell r="Y53">
            <v>1.3455198519485754</v>
          </cell>
          <cell r="AA53">
            <v>2972828.6760000004</v>
          </cell>
          <cell r="AB53">
            <v>0</v>
          </cell>
          <cell r="AC53">
            <v>4</v>
          </cell>
          <cell r="AD53">
            <v>0</v>
          </cell>
          <cell r="AE53">
            <v>90.75</v>
          </cell>
          <cell r="AF53">
            <v>1.3455198519485754</v>
          </cell>
          <cell r="AG53">
            <v>30.526481641083304</v>
          </cell>
          <cell r="AH53">
            <v>22.6875</v>
          </cell>
          <cell r="AI53">
            <v>0</v>
          </cell>
          <cell r="AJ53">
            <v>1.3455198519485754</v>
          </cell>
          <cell r="AL53">
            <v>155620.296</v>
          </cell>
          <cell r="AM53">
            <v>0</v>
          </cell>
          <cell r="AN53">
            <v>0</v>
          </cell>
          <cell r="AO53">
            <v>0</v>
          </cell>
          <cell r="AP53">
            <v>0</v>
          </cell>
          <cell r="AQ53">
            <v>0</v>
          </cell>
          <cell r="AR53">
            <v>0</v>
          </cell>
          <cell r="AT53">
            <v>1011959.64</v>
          </cell>
          <cell r="AU53">
            <v>0</v>
          </cell>
          <cell r="AV53">
            <v>0</v>
          </cell>
          <cell r="AW53">
            <v>0</v>
          </cell>
          <cell r="AX53">
            <v>0</v>
          </cell>
          <cell r="AY53">
            <v>0</v>
          </cell>
          <cell r="AZ53">
            <v>0</v>
          </cell>
          <cell r="BA53">
            <v>0</v>
          </cell>
          <cell r="BB53">
            <v>0</v>
          </cell>
          <cell r="BC53">
            <v>0</v>
          </cell>
          <cell r="BE53">
            <v>1634057.53</v>
          </cell>
          <cell r="BF53">
            <v>0</v>
          </cell>
          <cell r="BG53">
            <v>4</v>
          </cell>
          <cell r="BH53">
            <v>0</v>
          </cell>
          <cell r="BI53">
            <v>90.75</v>
          </cell>
          <cell r="BJ53">
            <v>2.4478942305048466</v>
          </cell>
          <cell r="BK53">
            <v>55.536600354578702</v>
          </cell>
          <cell r="BL53">
            <v>22.6875</v>
          </cell>
          <cell r="BM53">
            <v>0</v>
          </cell>
          <cell r="BN53">
            <v>2.4478942305048466</v>
          </cell>
          <cell r="BP53">
            <v>126000</v>
          </cell>
          <cell r="BQ53">
            <v>0</v>
          </cell>
          <cell r="BR53">
            <v>0</v>
          </cell>
          <cell r="BS53">
            <v>0</v>
          </cell>
          <cell r="BT53">
            <v>0</v>
          </cell>
          <cell r="BU53">
            <v>0</v>
          </cell>
          <cell r="BV53">
            <v>0</v>
          </cell>
          <cell r="BW53">
            <v>0</v>
          </cell>
          <cell r="BX53">
            <v>0</v>
          </cell>
          <cell r="BY53">
            <v>0</v>
          </cell>
          <cell r="CA53">
            <v>478272.5</v>
          </cell>
          <cell r="CB53">
            <v>0</v>
          </cell>
          <cell r="CC53">
            <v>1</v>
          </cell>
          <cell r="CD53">
            <v>0</v>
          </cell>
          <cell r="CE53">
            <v>51.5</v>
          </cell>
          <cell r="CF53">
            <v>2.0908582450381319</v>
          </cell>
          <cell r="CG53">
            <v>107.6791996194638</v>
          </cell>
          <cell r="CH53">
            <v>51.500000000000007</v>
          </cell>
          <cell r="CI53">
            <v>0</v>
          </cell>
          <cell r="CJ53">
            <v>2.0908582450381319</v>
          </cell>
          <cell r="CL53">
            <v>252.06999999999996</v>
          </cell>
          <cell r="CM53">
            <v>0</v>
          </cell>
          <cell r="CN53">
            <v>0</v>
          </cell>
          <cell r="CO53">
            <v>0</v>
          </cell>
          <cell r="CP53">
            <v>0</v>
          </cell>
          <cell r="CQ53">
            <v>0</v>
          </cell>
          <cell r="CR53">
            <v>0</v>
          </cell>
          <cell r="CS53">
            <v>0</v>
          </cell>
          <cell r="CT53">
            <v>0</v>
          </cell>
          <cell r="CU53">
            <v>0</v>
          </cell>
          <cell r="CW53">
            <v>43098.25</v>
          </cell>
          <cell r="CX53">
            <v>0</v>
          </cell>
          <cell r="CY53">
            <v>0</v>
          </cell>
          <cell r="CZ53">
            <v>0</v>
          </cell>
          <cell r="DA53">
            <v>0</v>
          </cell>
          <cell r="DB53">
            <v>0</v>
          </cell>
          <cell r="DC53">
            <v>0</v>
          </cell>
          <cell r="DD53">
            <v>0</v>
          </cell>
          <cell r="DE53">
            <v>0</v>
          </cell>
          <cell r="DF53">
            <v>0</v>
          </cell>
          <cell r="DH53">
            <v>35138</v>
          </cell>
          <cell r="DI53">
            <v>0</v>
          </cell>
          <cell r="DJ53">
            <v>1</v>
          </cell>
          <cell r="DK53">
            <v>0</v>
          </cell>
          <cell r="DL53">
            <v>1.25</v>
          </cell>
          <cell r="DM53">
            <v>28.459217940690991</v>
          </cell>
          <cell r="DN53">
            <v>35.574022425863738</v>
          </cell>
          <cell r="DO53">
            <v>1.25</v>
          </cell>
          <cell r="DP53">
            <v>0</v>
          </cell>
          <cell r="DQ53">
            <v>28.459217940690991</v>
          </cell>
          <cell r="DS53">
            <v>57810.01</v>
          </cell>
          <cell r="DT53">
            <v>0</v>
          </cell>
          <cell r="DU53">
            <v>1</v>
          </cell>
          <cell r="DV53">
            <v>0</v>
          </cell>
          <cell r="DW53">
            <v>8</v>
          </cell>
          <cell r="DX53">
            <v>17.298042328655537</v>
          </cell>
          <cell r="DY53">
            <v>138.3843386292443</v>
          </cell>
          <cell r="DZ53">
            <v>8</v>
          </cell>
          <cell r="EA53">
            <v>0</v>
          </cell>
          <cell r="EB53">
            <v>17.298042328655537</v>
          </cell>
          <cell r="ED53">
            <v>13582</v>
          </cell>
          <cell r="EE53">
            <v>0</v>
          </cell>
          <cell r="EF53">
            <v>1</v>
          </cell>
          <cell r="EG53">
            <v>0</v>
          </cell>
          <cell r="EH53">
            <v>30</v>
          </cell>
          <cell r="EI53">
            <v>73.626859078191728</v>
          </cell>
          <cell r="EJ53">
            <v>2208.8057723457518</v>
          </cell>
          <cell r="EK53">
            <v>30</v>
          </cell>
          <cell r="EL53">
            <v>0</v>
          </cell>
          <cell r="EM53">
            <v>73.626859078191728</v>
          </cell>
          <cell r="EO53">
            <v>735572.5</v>
          </cell>
          <cell r="EP53">
            <v>0</v>
          </cell>
          <cell r="EQ53">
            <v>0</v>
          </cell>
          <cell r="ER53">
            <v>0</v>
          </cell>
          <cell r="ES53">
            <v>0</v>
          </cell>
          <cell r="ET53">
            <v>0</v>
          </cell>
          <cell r="EU53">
            <v>0</v>
          </cell>
          <cell r="EV53">
            <v>0</v>
          </cell>
          <cell r="EW53">
            <v>0</v>
          </cell>
          <cell r="EX53">
            <v>0</v>
          </cell>
          <cell r="EZ53">
            <v>144332.20000000001</v>
          </cell>
          <cell r="FA53">
            <v>0</v>
          </cell>
          <cell r="FB53">
            <v>0</v>
          </cell>
          <cell r="FC53">
            <v>0</v>
          </cell>
          <cell r="FD53">
            <v>0</v>
          </cell>
          <cell r="FE53">
            <v>0</v>
          </cell>
          <cell r="FF53">
            <v>0</v>
          </cell>
          <cell r="FG53">
            <v>0</v>
          </cell>
          <cell r="FH53">
            <v>0</v>
          </cell>
          <cell r="FI53">
            <v>0</v>
          </cell>
          <cell r="FK53">
            <v>1960869.0360000001</v>
          </cell>
          <cell r="FL53">
            <v>0</v>
          </cell>
          <cell r="FM53">
            <v>4</v>
          </cell>
          <cell r="FN53">
            <v>0</v>
          </cell>
          <cell r="FO53">
            <v>90.75</v>
          </cell>
          <cell r="FP53">
            <v>2.0399118587540386</v>
          </cell>
          <cell r="FQ53">
            <v>46.280500295482248</v>
          </cell>
          <cell r="FR53">
            <v>22.6875</v>
          </cell>
          <cell r="FS53">
            <v>0</v>
          </cell>
          <cell r="FT53">
            <v>2.0399118587540386</v>
          </cell>
          <cell r="FV53">
            <v>4400</v>
          </cell>
          <cell r="FW53">
            <v>0</v>
          </cell>
          <cell r="FX53">
            <v>0</v>
          </cell>
          <cell r="FY53">
            <v>0</v>
          </cell>
          <cell r="FZ53">
            <v>0</v>
          </cell>
          <cell r="GA53">
            <v>4400</v>
          </cell>
          <cell r="GB53">
            <v>21440</v>
          </cell>
          <cell r="GC53" t="str">
            <v>-</v>
          </cell>
          <cell r="GD53">
            <v>39083</v>
          </cell>
          <cell r="GF53">
            <v>38353</v>
          </cell>
          <cell r="GG53">
            <v>39203</v>
          </cell>
          <cell r="GI53">
            <v>82805.52</v>
          </cell>
          <cell r="GJ53">
            <v>0</v>
          </cell>
          <cell r="GK53">
            <v>0</v>
          </cell>
          <cell r="GL53">
            <v>0</v>
          </cell>
          <cell r="GM53">
            <v>0</v>
          </cell>
          <cell r="GN53">
            <v>82805.52</v>
          </cell>
          <cell r="GO53">
            <v>3022195.7719999999</v>
          </cell>
          <cell r="GP53" t="str">
            <v>-</v>
          </cell>
          <cell r="GQ53">
            <v>38078</v>
          </cell>
          <cell r="GS53">
            <v>0</v>
          </cell>
          <cell r="GT53">
            <v>0</v>
          </cell>
          <cell r="GU53">
            <v>0</v>
          </cell>
          <cell r="GV53">
            <v>0</v>
          </cell>
          <cell r="GW53">
            <v>0</v>
          </cell>
          <cell r="GX53">
            <v>0</v>
          </cell>
          <cell r="GY53">
            <v>0</v>
          </cell>
          <cell r="GZ53">
            <v>0</v>
          </cell>
          <cell r="HA53">
            <v>0</v>
          </cell>
          <cell r="HB53">
            <v>0</v>
          </cell>
        </row>
        <row r="54">
          <cell r="A54">
            <v>39264</v>
          </cell>
          <cell r="B54">
            <v>2007</v>
          </cell>
          <cell r="C54">
            <v>7</v>
          </cell>
          <cell r="E54">
            <v>219919.83199999999</v>
          </cell>
          <cell r="F54">
            <v>0</v>
          </cell>
          <cell r="G54">
            <v>0</v>
          </cell>
          <cell r="H54">
            <v>0</v>
          </cell>
          <cell r="I54">
            <v>0</v>
          </cell>
          <cell r="J54">
            <v>0</v>
          </cell>
          <cell r="K54">
            <v>0</v>
          </cell>
          <cell r="L54">
            <v>0</v>
          </cell>
          <cell r="M54">
            <v>0</v>
          </cell>
          <cell r="N54">
            <v>0</v>
          </cell>
          <cell r="P54">
            <v>219919.83199999999</v>
          </cell>
          <cell r="Q54">
            <v>0</v>
          </cell>
          <cell r="R54">
            <v>0</v>
          </cell>
          <cell r="S54">
            <v>0</v>
          </cell>
          <cell r="T54">
            <v>0</v>
          </cell>
          <cell r="U54">
            <v>0</v>
          </cell>
          <cell r="V54">
            <v>0</v>
          </cell>
          <cell r="W54">
            <v>0</v>
          </cell>
          <cell r="X54">
            <v>0</v>
          </cell>
          <cell r="Y54">
            <v>0</v>
          </cell>
          <cell r="AA54">
            <v>2961741.9079999998</v>
          </cell>
          <cell r="AB54">
            <v>0</v>
          </cell>
          <cell r="AC54">
            <v>3</v>
          </cell>
          <cell r="AD54">
            <v>0</v>
          </cell>
          <cell r="AE54">
            <v>82.75</v>
          </cell>
          <cell r="AF54">
            <v>1.0129174294008065</v>
          </cell>
          <cell r="AG54">
            <v>27.93963909430558</v>
          </cell>
          <cell r="AH54">
            <v>27.583333333333332</v>
          </cell>
          <cell r="AI54">
            <v>0</v>
          </cell>
          <cell r="AJ54">
            <v>1.0129174294008065</v>
          </cell>
          <cell r="AL54">
            <v>133521.432</v>
          </cell>
          <cell r="AM54">
            <v>0</v>
          </cell>
          <cell r="AN54">
            <v>0</v>
          </cell>
          <cell r="AO54">
            <v>0</v>
          </cell>
          <cell r="AP54">
            <v>0</v>
          </cell>
          <cell r="AQ54">
            <v>0</v>
          </cell>
          <cell r="AR54">
            <v>0</v>
          </cell>
          <cell r="AT54">
            <v>86398.399999999994</v>
          </cell>
          <cell r="AU54">
            <v>0</v>
          </cell>
          <cell r="AV54">
            <v>0</v>
          </cell>
          <cell r="AW54">
            <v>0</v>
          </cell>
          <cell r="AX54">
            <v>0</v>
          </cell>
          <cell r="AY54">
            <v>0</v>
          </cell>
          <cell r="AZ54">
            <v>0</v>
          </cell>
          <cell r="BA54">
            <v>0</v>
          </cell>
          <cell r="BB54">
            <v>0</v>
          </cell>
          <cell r="BC54">
            <v>0</v>
          </cell>
          <cell r="BE54">
            <v>111267.86</v>
          </cell>
          <cell r="BF54">
            <v>0</v>
          </cell>
          <cell r="BG54">
            <v>0</v>
          </cell>
          <cell r="BH54">
            <v>0</v>
          </cell>
          <cell r="BI54">
            <v>0</v>
          </cell>
          <cell r="BJ54">
            <v>0</v>
          </cell>
          <cell r="BK54">
            <v>0</v>
          </cell>
          <cell r="BL54">
            <v>0</v>
          </cell>
          <cell r="BM54">
            <v>0</v>
          </cell>
          <cell r="BN54">
            <v>0</v>
          </cell>
          <cell r="BP54">
            <v>9169</v>
          </cell>
          <cell r="BQ54">
            <v>0</v>
          </cell>
          <cell r="BR54">
            <v>0</v>
          </cell>
          <cell r="BS54">
            <v>0</v>
          </cell>
          <cell r="BT54">
            <v>0</v>
          </cell>
          <cell r="BU54">
            <v>0</v>
          </cell>
          <cell r="BV54">
            <v>0</v>
          </cell>
          <cell r="BW54">
            <v>0</v>
          </cell>
          <cell r="BX54">
            <v>0</v>
          </cell>
          <cell r="BY54">
            <v>0</v>
          </cell>
          <cell r="CA54">
            <v>35266</v>
          </cell>
          <cell r="CB54">
            <v>0</v>
          </cell>
          <cell r="CC54">
            <v>0</v>
          </cell>
          <cell r="CD54">
            <v>0</v>
          </cell>
          <cell r="CE54">
            <v>0</v>
          </cell>
          <cell r="CF54">
            <v>0</v>
          </cell>
          <cell r="CG54">
            <v>0</v>
          </cell>
          <cell r="CH54">
            <v>0</v>
          </cell>
          <cell r="CI54">
            <v>0</v>
          </cell>
          <cell r="CJ54">
            <v>0</v>
          </cell>
          <cell r="CL54">
            <v>0.01</v>
          </cell>
          <cell r="CM54">
            <v>0</v>
          </cell>
          <cell r="CN54">
            <v>0</v>
          </cell>
          <cell r="CO54">
            <v>0</v>
          </cell>
          <cell r="CP54">
            <v>0</v>
          </cell>
          <cell r="CQ54">
            <v>0</v>
          </cell>
          <cell r="CR54">
            <v>0</v>
          </cell>
          <cell r="CS54">
            <v>0</v>
          </cell>
          <cell r="CT54">
            <v>0</v>
          </cell>
          <cell r="CU54">
            <v>0</v>
          </cell>
          <cell r="CW54">
            <v>2697</v>
          </cell>
          <cell r="CX54">
            <v>0</v>
          </cell>
          <cell r="CY54">
            <v>0</v>
          </cell>
          <cell r="CZ54">
            <v>0</v>
          </cell>
          <cell r="DA54">
            <v>0</v>
          </cell>
          <cell r="DB54">
            <v>0</v>
          </cell>
          <cell r="DC54">
            <v>0</v>
          </cell>
          <cell r="DD54">
            <v>0</v>
          </cell>
          <cell r="DE54">
            <v>0</v>
          </cell>
          <cell r="DF54">
            <v>0</v>
          </cell>
          <cell r="DH54">
            <v>4992</v>
          </cell>
          <cell r="DI54">
            <v>0</v>
          </cell>
          <cell r="DJ54">
            <v>0</v>
          </cell>
          <cell r="DK54">
            <v>0</v>
          </cell>
          <cell r="DL54">
            <v>0</v>
          </cell>
          <cell r="DM54">
            <v>0</v>
          </cell>
          <cell r="DN54">
            <v>0</v>
          </cell>
          <cell r="DO54">
            <v>0</v>
          </cell>
          <cell r="DP54">
            <v>0</v>
          </cell>
          <cell r="DQ54">
            <v>0</v>
          </cell>
          <cell r="DS54">
            <v>2591</v>
          </cell>
          <cell r="DT54">
            <v>0</v>
          </cell>
          <cell r="DU54">
            <v>0</v>
          </cell>
          <cell r="DV54">
            <v>0</v>
          </cell>
          <cell r="DW54">
            <v>0</v>
          </cell>
          <cell r="DX54">
            <v>0</v>
          </cell>
          <cell r="DY54">
            <v>0</v>
          </cell>
          <cell r="DZ54">
            <v>0</v>
          </cell>
          <cell r="EA54">
            <v>0</v>
          </cell>
          <cell r="EB54">
            <v>0</v>
          </cell>
          <cell r="ED54">
            <v>384</v>
          </cell>
          <cell r="EE54">
            <v>0</v>
          </cell>
          <cell r="EF54">
            <v>0</v>
          </cell>
          <cell r="EG54">
            <v>0</v>
          </cell>
          <cell r="EH54">
            <v>0</v>
          </cell>
          <cell r="EI54">
            <v>0</v>
          </cell>
          <cell r="EJ54">
            <v>0</v>
          </cell>
          <cell r="EK54">
            <v>0</v>
          </cell>
          <cell r="EL54">
            <v>0</v>
          </cell>
          <cell r="EM54">
            <v>0</v>
          </cell>
          <cell r="EO54">
            <v>44010.85</v>
          </cell>
          <cell r="EP54">
            <v>0</v>
          </cell>
          <cell r="EQ54">
            <v>0</v>
          </cell>
          <cell r="ER54">
            <v>0</v>
          </cell>
          <cell r="ES54">
            <v>0</v>
          </cell>
          <cell r="ET54">
            <v>0</v>
          </cell>
          <cell r="EU54">
            <v>0</v>
          </cell>
          <cell r="EV54">
            <v>0</v>
          </cell>
          <cell r="EW54">
            <v>0</v>
          </cell>
          <cell r="EX54">
            <v>0</v>
          </cell>
          <cell r="EZ54">
            <v>12158</v>
          </cell>
          <cell r="FA54">
            <v>0</v>
          </cell>
          <cell r="FB54">
            <v>0</v>
          </cell>
          <cell r="FC54">
            <v>0</v>
          </cell>
          <cell r="FD54">
            <v>0</v>
          </cell>
          <cell r="FE54">
            <v>0</v>
          </cell>
          <cell r="FF54">
            <v>0</v>
          </cell>
          <cell r="FG54">
            <v>0</v>
          </cell>
          <cell r="FH54">
            <v>0</v>
          </cell>
          <cell r="FI54">
            <v>0</v>
          </cell>
          <cell r="FK54">
            <v>133521.432</v>
          </cell>
          <cell r="FL54">
            <v>0</v>
          </cell>
          <cell r="FM54">
            <v>0</v>
          </cell>
          <cell r="FN54">
            <v>0</v>
          </cell>
          <cell r="FO54">
            <v>0</v>
          </cell>
          <cell r="FP54">
            <v>0</v>
          </cell>
          <cell r="FQ54">
            <v>0</v>
          </cell>
          <cell r="FR54">
            <v>0</v>
          </cell>
          <cell r="FS54">
            <v>0</v>
          </cell>
          <cell r="FT54">
            <v>0</v>
          </cell>
          <cell r="FV54">
            <v>4992</v>
          </cell>
          <cell r="FW54">
            <v>0</v>
          </cell>
          <cell r="FX54">
            <v>0</v>
          </cell>
          <cell r="FY54">
            <v>0</v>
          </cell>
          <cell r="FZ54">
            <v>0</v>
          </cell>
          <cell r="GA54">
            <v>4992</v>
          </cell>
          <cell r="GB54">
            <v>26432</v>
          </cell>
          <cell r="GC54" t="str">
            <v>-</v>
          </cell>
          <cell r="GD54">
            <v>39083</v>
          </cell>
          <cell r="GF54">
            <v>38353</v>
          </cell>
          <cell r="GG54">
            <v>39203</v>
          </cell>
          <cell r="GI54">
            <v>86398.399999999994</v>
          </cell>
          <cell r="GJ54">
            <v>0</v>
          </cell>
          <cell r="GK54">
            <v>0</v>
          </cell>
          <cell r="GL54">
            <v>0</v>
          </cell>
          <cell r="GM54">
            <v>0</v>
          </cell>
          <cell r="GN54">
            <v>86398.399999999994</v>
          </cell>
          <cell r="GO54">
            <v>3108594.1719999998</v>
          </cell>
          <cell r="GP54" t="str">
            <v>-</v>
          </cell>
          <cell r="GQ54">
            <v>38078</v>
          </cell>
          <cell r="GS54">
            <v>0</v>
          </cell>
          <cell r="GT54">
            <v>0</v>
          </cell>
          <cell r="GU54">
            <v>0</v>
          </cell>
          <cell r="GV54">
            <v>0</v>
          </cell>
          <cell r="GW54">
            <v>0</v>
          </cell>
          <cell r="GX54">
            <v>0</v>
          </cell>
          <cell r="GY54">
            <v>0</v>
          </cell>
          <cell r="GZ54">
            <v>0</v>
          </cell>
          <cell r="HA54">
            <v>0</v>
          </cell>
          <cell r="HB54">
            <v>0</v>
          </cell>
        </row>
        <row r="55">
          <cell r="A55">
            <v>39295</v>
          </cell>
          <cell r="B55">
            <v>2007</v>
          </cell>
          <cell r="C55">
            <v>8</v>
          </cell>
          <cell r="E55">
            <v>231147.01199999999</v>
          </cell>
          <cell r="F55">
            <v>0</v>
          </cell>
          <cell r="G55">
            <v>0</v>
          </cell>
          <cell r="H55">
            <v>1</v>
          </cell>
          <cell r="I55">
            <v>0</v>
          </cell>
          <cell r="J55">
            <v>0</v>
          </cell>
          <cell r="K55">
            <v>0</v>
          </cell>
          <cell r="L55">
            <v>0</v>
          </cell>
          <cell r="M55">
            <v>4.3262510354232919</v>
          </cell>
          <cell r="N55">
            <v>4.3262510354232919</v>
          </cell>
          <cell r="P55">
            <v>451066.84399999998</v>
          </cell>
          <cell r="Q55">
            <v>0</v>
          </cell>
          <cell r="R55">
            <v>0</v>
          </cell>
          <cell r="S55">
            <v>1</v>
          </cell>
          <cell r="T55">
            <v>0</v>
          </cell>
          <cell r="U55">
            <v>0</v>
          </cell>
          <cell r="V55">
            <v>0</v>
          </cell>
          <cell r="W55">
            <v>0</v>
          </cell>
          <cell r="X55">
            <v>2.2169663173026302</v>
          </cell>
          <cell r="Y55">
            <v>2.2169663173026302</v>
          </cell>
          <cell r="AA55">
            <v>2947326.92</v>
          </cell>
          <cell r="AB55">
            <v>0</v>
          </cell>
          <cell r="AC55">
            <v>3</v>
          </cell>
          <cell r="AD55">
            <v>1</v>
          </cell>
          <cell r="AE55">
            <v>82.75</v>
          </cell>
          <cell r="AF55">
            <v>1.0178714752145648</v>
          </cell>
          <cell r="AG55">
            <v>28.076288191335085</v>
          </cell>
          <cell r="AH55">
            <v>27.583333333333339</v>
          </cell>
          <cell r="AI55">
            <v>0.33929049173818832</v>
          </cell>
          <cell r="AJ55">
            <v>1.3571619669527533</v>
          </cell>
          <cell r="AL55">
            <v>145452.61199999999</v>
          </cell>
          <cell r="AM55">
            <v>0</v>
          </cell>
          <cell r="AN55">
            <v>0</v>
          </cell>
          <cell r="AO55">
            <v>0</v>
          </cell>
          <cell r="AP55">
            <v>0</v>
          </cell>
          <cell r="AQ55">
            <v>0</v>
          </cell>
          <cell r="AR55">
            <v>0</v>
          </cell>
          <cell r="AT55">
            <v>172092.79999999999</v>
          </cell>
          <cell r="AU55">
            <v>0</v>
          </cell>
          <cell r="AV55">
            <v>0</v>
          </cell>
          <cell r="AW55">
            <v>1</v>
          </cell>
          <cell r="AX55">
            <v>0</v>
          </cell>
          <cell r="AY55">
            <v>0</v>
          </cell>
          <cell r="AZ55">
            <v>0</v>
          </cell>
          <cell r="BA55">
            <v>0</v>
          </cell>
          <cell r="BB55">
            <v>5.8108183491697503</v>
          </cell>
          <cell r="BC55">
            <v>5.8108183491697503</v>
          </cell>
          <cell r="BE55">
            <v>232478.37</v>
          </cell>
          <cell r="BF55">
            <v>0</v>
          </cell>
          <cell r="BG55">
            <v>0</v>
          </cell>
          <cell r="BH55">
            <v>0</v>
          </cell>
          <cell r="BI55">
            <v>0</v>
          </cell>
          <cell r="BJ55">
            <v>0</v>
          </cell>
          <cell r="BK55">
            <v>0</v>
          </cell>
          <cell r="BL55">
            <v>0</v>
          </cell>
          <cell r="BM55">
            <v>0</v>
          </cell>
          <cell r="BN55">
            <v>0</v>
          </cell>
          <cell r="BP55">
            <v>19010</v>
          </cell>
          <cell r="BQ55">
            <v>0</v>
          </cell>
          <cell r="BR55">
            <v>0</v>
          </cell>
          <cell r="BS55">
            <v>0</v>
          </cell>
          <cell r="BT55">
            <v>0</v>
          </cell>
          <cell r="BU55">
            <v>0</v>
          </cell>
          <cell r="BV55">
            <v>0</v>
          </cell>
          <cell r="BW55">
            <v>0</v>
          </cell>
          <cell r="BX55">
            <v>0</v>
          </cell>
          <cell r="BY55">
            <v>0</v>
          </cell>
          <cell r="CA55">
            <v>74352.5</v>
          </cell>
          <cell r="CB55">
            <v>0</v>
          </cell>
          <cell r="CC55">
            <v>0</v>
          </cell>
          <cell r="CD55">
            <v>0</v>
          </cell>
          <cell r="CE55">
            <v>0</v>
          </cell>
          <cell r="CF55">
            <v>0</v>
          </cell>
          <cell r="CG55">
            <v>0</v>
          </cell>
          <cell r="CH55">
            <v>0</v>
          </cell>
          <cell r="CI55">
            <v>0</v>
          </cell>
          <cell r="CJ55">
            <v>0</v>
          </cell>
          <cell r="CL55">
            <v>0.02</v>
          </cell>
          <cell r="CM55">
            <v>0</v>
          </cell>
          <cell r="CN55">
            <v>0</v>
          </cell>
          <cell r="CO55">
            <v>0</v>
          </cell>
          <cell r="CP55">
            <v>0</v>
          </cell>
          <cell r="CQ55">
            <v>0</v>
          </cell>
          <cell r="CR55">
            <v>0</v>
          </cell>
          <cell r="CS55">
            <v>0</v>
          </cell>
          <cell r="CT55">
            <v>0</v>
          </cell>
          <cell r="CU55">
            <v>0</v>
          </cell>
          <cell r="CW55">
            <v>7277</v>
          </cell>
          <cell r="CX55">
            <v>0</v>
          </cell>
          <cell r="CY55">
            <v>0</v>
          </cell>
          <cell r="CZ55">
            <v>0</v>
          </cell>
          <cell r="DA55">
            <v>0</v>
          </cell>
          <cell r="DB55">
            <v>0</v>
          </cell>
          <cell r="DC55">
            <v>0</v>
          </cell>
          <cell r="DD55">
            <v>0</v>
          </cell>
          <cell r="DE55">
            <v>0</v>
          </cell>
          <cell r="DF55">
            <v>0</v>
          </cell>
          <cell r="DH55">
            <v>5242</v>
          </cell>
          <cell r="DI55">
            <v>0</v>
          </cell>
          <cell r="DJ55">
            <v>0</v>
          </cell>
          <cell r="DK55">
            <v>0</v>
          </cell>
          <cell r="DL55">
            <v>0</v>
          </cell>
          <cell r="DM55">
            <v>0</v>
          </cell>
          <cell r="DN55">
            <v>0</v>
          </cell>
          <cell r="DO55">
            <v>0</v>
          </cell>
          <cell r="DP55">
            <v>0</v>
          </cell>
          <cell r="DQ55">
            <v>0</v>
          </cell>
          <cell r="DS55">
            <v>6297</v>
          </cell>
          <cell r="DT55">
            <v>0</v>
          </cell>
          <cell r="DU55">
            <v>0</v>
          </cell>
          <cell r="DV55">
            <v>0</v>
          </cell>
          <cell r="DW55">
            <v>0</v>
          </cell>
          <cell r="DX55">
            <v>0</v>
          </cell>
          <cell r="DY55">
            <v>0</v>
          </cell>
          <cell r="DZ55">
            <v>0</v>
          </cell>
          <cell r="EA55">
            <v>0</v>
          </cell>
          <cell r="EB55">
            <v>0</v>
          </cell>
          <cell r="ED55">
            <v>720</v>
          </cell>
          <cell r="EE55">
            <v>0</v>
          </cell>
          <cell r="EF55">
            <v>0</v>
          </cell>
          <cell r="EG55">
            <v>0</v>
          </cell>
          <cell r="EH55">
            <v>0</v>
          </cell>
          <cell r="EI55">
            <v>0</v>
          </cell>
          <cell r="EJ55">
            <v>0</v>
          </cell>
          <cell r="EK55">
            <v>0</v>
          </cell>
          <cell r="EL55">
            <v>0</v>
          </cell>
          <cell r="EM55">
            <v>0</v>
          </cell>
          <cell r="EO55">
            <v>95376.85</v>
          </cell>
          <cell r="EP55">
            <v>0</v>
          </cell>
          <cell r="EQ55">
            <v>0</v>
          </cell>
          <cell r="ER55">
            <v>0</v>
          </cell>
          <cell r="ES55">
            <v>0</v>
          </cell>
          <cell r="ET55">
            <v>0</v>
          </cell>
          <cell r="EU55">
            <v>0</v>
          </cell>
          <cell r="EV55">
            <v>0</v>
          </cell>
          <cell r="EW55">
            <v>0</v>
          </cell>
          <cell r="EX55">
            <v>0</v>
          </cell>
          <cell r="EZ55">
            <v>24203</v>
          </cell>
          <cell r="FA55">
            <v>0</v>
          </cell>
          <cell r="FB55">
            <v>0</v>
          </cell>
          <cell r="FC55">
            <v>0</v>
          </cell>
          <cell r="FD55">
            <v>0</v>
          </cell>
          <cell r="FE55">
            <v>0</v>
          </cell>
          <cell r="FF55">
            <v>0</v>
          </cell>
          <cell r="FG55">
            <v>0</v>
          </cell>
          <cell r="FH55">
            <v>0</v>
          </cell>
          <cell r="FI55">
            <v>0</v>
          </cell>
          <cell r="FK55">
            <v>278974.04399999999</v>
          </cell>
          <cell r="FL55">
            <v>0</v>
          </cell>
          <cell r="FM55">
            <v>0</v>
          </cell>
          <cell r="FN55">
            <v>0</v>
          </cell>
          <cell r="FO55">
            <v>0</v>
          </cell>
          <cell r="FP55">
            <v>0</v>
          </cell>
          <cell r="FQ55">
            <v>0</v>
          </cell>
          <cell r="FR55">
            <v>0</v>
          </cell>
          <cell r="FS55">
            <v>0</v>
          </cell>
          <cell r="FT55">
            <v>0</v>
          </cell>
          <cell r="FV55">
            <v>250</v>
          </cell>
          <cell r="FW55">
            <v>0</v>
          </cell>
          <cell r="FX55">
            <v>0</v>
          </cell>
          <cell r="FY55">
            <v>0</v>
          </cell>
          <cell r="FZ55">
            <v>0</v>
          </cell>
          <cell r="GA55">
            <v>250</v>
          </cell>
          <cell r="GB55">
            <v>26682</v>
          </cell>
          <cell r="GC55" t="str">
            <v>-</v>
          </cell>
          <cell r="GD55">
            <v>39083</v>
          </cell>
          <cell r="GF55">
            <v>38353</v>
          </cell>
          <cell r="GG55">
            <v>39203</v>
          </cell>
          <cell r="GI55">
            <v>85694.399999999994</v>
          </cell>
          <cell r="GJ55">
            <v>0</v>
          </cell>
          <cell r="GK55">
            <v>0</v>
          </cell>
          <cell r="GL55">
            <v>1</v>
          </cell>
          <cell r="GM55">
            <v>0</v>
          </cell>
          <cell r="GN55">
            <v>85694.399999999994</v>
          </cell>
          <cell r="GO55">
            <v>3194288.5719999997</v>
          </cell>
          <cell r="GP55" t="str">
            <v>-</v>
          </cell>
          <cell r="GQ55">
            <v>38078</v>
          </cell>
          <cell r="GS55">
            <v>0</v>
          </cell>
          <cell r="GT55">
            <v>0</v>
          </cell>
          <cell r="GU55">
            <v>0</v>
          </cell>
          <cell r="GV55">
            <v>0</v>
          </cell>
          <cell r="GW55">
            <v>0</v>
          </cell>
          <cell r="GX55">
            <v>0</v>
          </cell>
          <cell r="GY55">
            <v>0</v>
          </cell>
          <cell r="GZ55">
            <v>0</v>
          </cell>
          <cell r="HA55">
            <v>0</v>
          </cell>
          <cell r="HB55">
            <v>0</v>
          </cell>
        </row>
        <row r="56">
          <cell r="A56">
            <v>39326</v>
          </cell>
          <cell r="B56">
            <v>2007</v>
          </cell>
          <cell r="C56">
            <v>9</v>
          </cell>
          <cell r="E56">
            <v>200035.33199999999</v>
          </cell>
          <cell r="F56">
            <v>0</v>
          </cell>
          <cell r="G56">
            <v>0</v>
          </cell>
          <cell r="H56">
            <v>1</v>
          </cell>
          <cell r="I56">
            <v>0</v>
          </cell>
          <cell r="J56">
            <v>0</v>
          </cell>
          <cell r="K56">
            <v>0</v>
          </cell>
          <cell r="L56">
            <v>0</v>
          </cell>
          <cell r="M56">
            <v>4.999116856016216</v>
          </cell>
          <cell r="N56">
            <v>4.999116856016216</v>
          </cell>
          <cell r="P56">
            <v>651102.17599999998</v>
          </cell>
          <cell r="Q56">
            <v>0</v>
          </cell>
          <cell r="R56">
            <v>0</v>
          </cell>
          <cell r="S56">
            <v>2</v>
          </cell>
          <cell r="T56">
            <v>0</v>
          </cell>
          <cell r="U56">
            <v>0</v>
          </cell>
          <cell r="V56">
            <v>0</v>
          </cell>
          <cell r="W56">
            <v>0</v>
          </cell>
          <cell r="X56">
            <v>3.0717145076781316</v>
          </cell>
          <cell r="Y56">
            <v>3.0717145076781316</v>
          </cell>
          <cell r="AA56">
            <v>2901817.7719999999</v>
          </cell>
          <cell r="AB56">
            <v>0</v>
          </cell>
          <cell r="AC56">
            <v>2</v>
          </cell>
          <cell r="AD56">
            <v>2</v>
          </cell>
          <cell r="AE56">
            <v>31.25</v>
          </cell>
          <cell r="AF56">
            <v>0.68922315498176634</v>
          </cell>
          <cell r="AG56">
            <v>10.769111796590101</v>
          </cell>
          <cell r="AH56">
            <v>15.625000000000004</v>
          </cell>
          <cell r="AI56">
            <v>0.68922315498176634</v>
          </cell>
          <cell r="AJ56">
            <v>1.3784463099635327</v>
          </cell>
          <cell r="AL56">
            <v>111130.212</v>
          </cell>
          <cell r="AM56">
            <v>0</v>
          </cell>
          <cell r="AN56">
            <v>0</v>
          </cell>
          <cell r="AO56">
            <v>1</v>
          </cell>
          <cell r="AP56">
            <v>0</v>
          </cell>
          <cell r="AQ56">
            <v>0</v>
          </cell>
          <cell r="AR56">
            <v>0</v>
          </cell>
          <cell r="AT56">
            <v>260997.91999999998</v>
          </cell>
          <cell r="AU56">
            <v>0</v>
          </cell>
          <cell r="AV56">
            <v>0</v>
          </cell>
          <cell r="AW56">
            <v>1</v>
          </cell>
          <cell r="AX56">
            <v>0</v>
          </cell>
          <cell r="AY56">
            <v>0</v>
          </cell>
          <cell r="AZ56">
            <v>0</v>
          </cell>
          <cell r="BA56">
            <v>0</v>
          </cell>
          <cell r="BB56">
            <v>3.8314481586673188</v>
          </cell>
          <cell r="BC56">
            <v>3.8314481586673188</v>
          </cell>
          <cell r="BE56">
            <v>325086.88</v>
          </cell>
          <cell r="BF56">
            <v>0</v>
          </cell>
          <cell r="BG56">
            <v>0</v>
          </cell>
          <cell r="BH56">
            <v>1</v>
          </cell>
          <cell r="BI56">
            <v>0</v>
          </cell>
          <cell r="BJ56">
            <v>0</v>
          </cell>
          <cell r="BK56">
            <v>0</v>
          </cell>
          <cell r="BL56">
            <v>0</v>
          </cell>
          <cell r="BM56">
            <v>3.0761007642018652</v>
          </cell>
          <cell r="BN56">
            <v>3.0761007642018652</v>
          </cell>
          <cell r="BP56">
            <v>26521</v>
          </cell>
          <cell r="BQ56">
            <v>0</v>
          </cell>
          <cell r="BR56">
            <v>0</v>
          </cell>
          <cell r="BS56">
            <v>0</v>
          </cell>
          <cell r="BT56">
            <v>0</v>
          </cell>
          <cell r="BU56">
            <v>0</v>
          </cell>
          <cell r="BV56">
            <v>0</v>
          </cell>
          <cell r="BW56">
            <v>0</v>
          </cell>
          <cell r="BX56">
            <v>0</v>
          </cell>
          <cell r="BY56">
            <v>0</v>
          </cell>
          <cell r="CA56">
            <v>102691</v>
          </cell>
          <cell r="CB56">
            <v>0</v>
          </cell>
          <cell r="CC56">
            <v>0</v>
          </cell>
          <cell r="CD56">
            <v>1</v>
          </cell>
          <cell r="CE56">
            <v>0</v>
          </cell>
          <cell r="CF56">
            <v>0</v>
          </cell>
          <cell r="CG56">
            <v>0</v>
          </cell>
          <cell r="CH56">
            <v>0</v>
          </cell>
          <cell r="CI56">
            <v>9.7379517192353759</v>
          </cell>
          <cell r="CJ56">
            <v>9.7379517192353759</v>
          </cell>
          <cell r="CL56">
            <v>0.03</v>
          </cell>
          <cell r="CM56">
            <v>0</v>
          </cell>
          <cell r="CN56">
            <v>0</v>
          </cell>
          <cell r="CO56">
            <v>0</v>
          </cell>
          <cell r="CP56">
            <v>0</v>
          </cell>
          <cell r="CQ56">
            <v>0</v>
          </cell>
          <cell r="CR56">
            <v>0</v>
          </cell>
          <cell r="CS56">
            <v>0</v>
          </cell>
          <cell r="CT56">
            <v>0</v>
          </cell>
          <cell r="CU56">
            <v>0</v>
          </cell>
          <cell r="CW56">
            <v>9877</v>
          </cell>
          <cell r="CX56">
            <v>0</v>
          </cell>
          <cell r="CY56">
            <v>0</v>
          </cell>
          <cell r="CZ56">
            <v>0</v>
          </cell>
          <cell r="DA56">
            <v>0</v>
          </cell>
          <cell r="DB56">
            <v>0</v>
          </cell>
          <cell r="DC56">
            <v>0</v>
          </cell>
          <cell r="DD56">
            <v>0</v>
          </cell>
          <cell r="DE56">
            <v>0</v>
          </cell>
          <cell r="DF56">
            <v>0</v>
          </cell>
          <cell r="DH56">
            <v>5392</v>
          </cell>
          <cell r="DI56">
            <v>0</v>
          </cell>
          <cell r="DJ56">
            <v>0</v>
          </cell>
          <cell r="DK56">
            <v>0</v>
          </cell>
          <cell r="DL56">
            <v>0</v>
          </cell>
          <cell r="DM56">
            <v>0</v>
          </cell>
          <cell r="DN56">
            <v>0</v>
          </cell>
          <cell r="DO56">
            <v>0</v>
          </cell>
          <cell r="DP56">
            <v>0</v>
          </cell>
          <cell r="DQ56">
            <v>0</v>
          </cell>
          <cell r="DS56">
            <v>9711.5</v>
          </cell>
          <cell r="DT56">
            <v>0</v>
          </cell>
          <cell r="DU56">
            <v>0</v>
          </cell>
          <cell r="DV56">
            <v>0</v>
          </cell>
          <cell r="DW56">
            <v>0</v>
          </cell>
          <cell r="DX56">
            <v>0</v>
          </cell>
          <cell r="DY56">
            <v>0</v>
          </cell>
          <cell r="DZ56">
            <v>0</v>
          </cell>
          <cell r="EA56">
            <v>0</v>
          </cell>
          <cell r="EB56">
            <v>0</v>
          </cell>
          <cell r="ED56">
            <v>796</v>
          </cell>
          <cell r="EE56">
            <v>0</v>
          </cell>
          <cell r="EF56">
            <v>0</v>
          </cell>
          <cell r="EG56">
            <v>0</v>
          </cell>
          <cell r="EH56">
            <v>0</v>
          </cell>
          <cell r="EI56">
            <v>0</v>
          </cell>
          <cell r="EJ56">
            <v>0</v>
          </cell>
          <cell r="EK56">
            <v>0</v>
          </cell>
          <cell r="EL56">
            <v>0</v>
          </cell>
          <cell r="EM56">
            <v>0</v>
          </cell>
          <cell r="EO56">
            <v>135239.85</v>
          </cell>
          <cell r="EP56">
            <v>0</v>
          </cell>
          <cell r="EQ56">
            <v>0</v>
          </cell>
          <cell r="ER56">
            <v>0</v>
          </cell>
          <cell r="ES56">
            <v>0</v>
          </cell>
          <cell r="ET56">
            <v>0</v>
          </cell>
          <cell r="EU56">
            <v>0</v>
          </cell>
          <cell r="EV56">
            <v>0</v>
          </cell>
          <cell r="EW56">
            <v>0</v>
          </cell>
          <cell r="EX56">
            <v>0</v>
          </cell>
          <cell r="EZ56">
            <v>34858.5</v>
          </cell>
          <cell r="FA56">
            <v>0</v>
          </cell>
          <cell r="FB56">
            <v>0</v>
          </cell>
          <cell r="FC56">
            <v>0</v>
          </cell>
          <cell r="FD56">
            <v>0</v>
          </cell>
          <cell r="FE56">
            <v>0</v>
          </cell>
          <cell r="FF56">
            <v>0</v>
          </cell>
          <cell r="FG56">
            <v>0</v>
          </cell>
          <cell r="FH56">
            <v>0</v>
          </cell>
          <cell r="FI56">
            <v>0</v>
          </cell>
          <cell r="FK56">
            <v>390104.25599999999</v>
          </cell>
          <cell r="FL56">
            <v>0</v>
          </cell>
          <cell r="FM56">
            <v>0</v>
          </cell>
          <cell r="FN56">
            <v>1</v>
          </cell>
          <cell r="FO56">
            <v>0</v>
          </cell>
          <cell r="FP56">
            <v>0</v>
          </cell>
          <cell r="FQ56">
            <v>0</v>
          </cell>
          <cell r="FR56">
            <v>0</v>
          </cell>
          <cell r="FS56">
            <v>2.5634173035015539</v>
          </cell>
          <cell r="FT56">
            <v>2.5634173035015539</v>
          </cell>
          <cell r="FV56">
            <v>150</v>
          </cell>
          <cell r="FW56">
            <v>0</v>
          </cell>
          <cell r="FX56">
            <v>0</v>
          </cell>
          <cell r="FY56">
            <v>0</v>
          </cell>
          <cell r="FZ56">
            <v>0</v>
          </cell>
          <cell r="GA56">
            <v>150</v>
          </cell>
          <cell r="GB56">
            <v>26832</v>
          </cell>
          <cell r="GC56" t="str">
            <v>-</v>
          </cell>
          <cell r="GD56">
            <v>39083</v>
          </cell>
          <cell r="GF56">
            <v>38353</v>
          </cell>
          <cell r="GG56">
            <v>39203</v>
          </cell>
          <cell r="GI56">
            <v>88905.12</v>
          </cell>
          <cell r="GJ56">
            <v>0</v>
          </cell>
          <cell r="GK56">
            <v>0</v>
          </cell>
          <cell r="GL56">
            <v>0</v>
          </cell>
          <cell r="GM56">
            <v>0</v>
          </cell>
          <cell r="GN56">
            <v>88905.12</v>
          </cell>
          <cell r="GO56">
            <v>3283193.6919999998</v>
          </cell>
          <cell r="GP56" t="str">
            <v>-</v>
          </cell>
          <cell r="GQ56">
            <v>38078</v>
          </cell>
          <cell r="GS56">
            <v>0</v>
          </cell>
          <cell r="GT56">
            <v>0</v>
          </cell>
          <cell r="GU56">
            <v>0</v>
          </cell>
          <cell r="GV56">
            <v>0</v>
          </cell>
          <cell r="GW56">
            <v>0</v>
          </cell>
          <cell r="GX56">
            <v>0</v>
          </cell>
          <cell r="GY56">
            <v>0</v>
          </cell>
          <cell r="GZ56">
            <v>0</v>
          </cell>
          <cell r="HA56">
            <v>0</v>
          </cell>
          <cell r="HB56">
            <v>0</v>
          </cell>
        </row>
        <row r="57">
          <cell r="A57">
            <v>39356</v>
          </cell>
          <cell r="B57">
            <v>2007</v>
          </cell>
          <cell r="C57">
            <v>10</v>
          </cell>
          <cell r="E57">
            <v>219280.53200000004</v>
          </cell>
          <cell r="F57">
            <v>0</v>
          </cell>
          <cell r="G57">
            <v>1</v>
          </cell>
          <cell r="H57">
            <v>1</v>
          </cell>
          <cell r="I57">
            <v>5</v>
          </cell>
          <cell r="J57">
            <v>4.5603683595587032</v>
          </cell>
          <cell r="K57">
            <v>22.801841797793518</v>
          </cell>
          <cell r="L57">
            <v>5</v>
          </cell>
          <cell r="M57">
            <v>4.5603683595587032</v>
          </cell>
          <cell r="N57">
            <v>9.1207367191174065</v>
          </cell>
          <cell r="P57">
            <v>870382.70799999998</v>
          </cell>
          <cell r="Q57">
            <v>0</v>
          </cell>
          <cell r="R57">
            <v>1</v>
          </cell>
          <cell r="S57">
            <v>3</v>
          </cell>
          <cell r="T57">
            <v>5</v>
          </cell>
          <cell r="U57">
            <v>1.148919884102293</v>
          </cell>
          <cell r="V57">
            <v>5.7445994205114657</v>
          </cell>
          <cell r="W57">
            <v>5.0000000000000009</v>
          </cell>
          <cell r="X57">
            <v>3.4467596523068793</v>
          </cell>
          <cell r="Y57">
            <v>4.5956795364091718</v>
          </cell>
          <cell r="AA57">
            <v>2884648.324</v>
          </cell>
          <cell r="AB57">
            <v>0</v>
          </cell>
          <cell r="AC57">
            <v>3</v>
          </cell>
          <cell r="AD57">
            <v>3</v>
          </cell>
          <cell r="AE57">
            <v>36.25</v>
          </cell>
          <cell r="AF57">
            <v>1.0399881243894742</v>
          </cell>
          <cell r="AG57">
            <v>12.566523169706144</v>
          </cell>
          <cell r="AH57">
            <v>12.083333333333332</v>
          </cell>
          <cell r="AI57">
            <v>1.0399881243894742</v>
          </cell>
          <cell r="AJ57">
            <v>2.0799762487789484</v>
          </cell>
          <cell r="AL57">
            <v>131001.01200000002</v>
          </cell>
          <cell r="AM57">
            <v>0</v>
          </cell>
          <cell r="AN57">
            <v>1</v>
          </cell>
          <cell r="AO57">
            <v>1</v>
          </cell>
          <cell r="AP57">
            <v>5</v>
          </cell>
          <cell r="AQ57">
            <v>0</v>
          </cell>
          <cell r="AR57">
            <v>0</v>
          </cell>
          <cell r="AT57">
            <v>349277.44</v>
          </cell>
          <cell r="AU57">
            <v>0</v>
          </cell>
          <cell r="AV57">
            <v>0</v>
          </cell>
          <cell r="AW57">
            <v>1</v>
          </cell>
          <cell r="AX57">
            <v>0</v>
          </cell>
          <cell r="AY57">
            <v>0</v>
          </cell>
          <cell r="AZ57">
            <v>0</v>
          </cell>
          <cell r="BA57">
            <v>0</v>
          </cell>
          <cell r="BB57">
            <v>2.8630535084086737</v>
          </cell>
          <cell r="BC57">
            <v>2.8630535084086737</v>
          </cell>
          <cell r="BE57">
            <v>434254.39</v>
          </cell>
          <cell r="BF57">
            <v>0</v>
          </cell>
          <cell r="BG57">
            <v>1</v>
          </cell>
          <cell r="BH57">
            <v>2</v>
          </cell>
          <cell r="BI57">
            <v>5</v>
          </cell>
          <cell r="BJ57">
            <v>2.3027976758047282</v>
          </cell>
          <cell r="BK57">
            <v>11.51398837902364</v>
          </cell>
          <cell r="BL57">
            <v>5</v>
          </cell>
          <cell r="BM57">
            <v>4.6055953516094563</v>
          </cell>
          <cell r="BN57">
            <v>6.9083930274141849</v>
          </cell>
          <cell r="BP57">
            <v>35032</v>
          </cell>
          <cell r="BQ57">
            <v>0</v>
          </cell>
          <cell r="BR57">
            <v>0</v>
          </cell>
          <cell r="BS57">
            <v>0</v>
          </cell>
          <cell r="BT57">
            <v>0</v>
          </cell>
          <cell r="BU57">
            <v>0</v>
          </cell>
          <cell r="BV57">
            <v>0</v>
          </cell>
          <cell r="BW57">
            <v>0</v>
          </cell>
          <cell r="BX57">
            <v>0</v>
          </cell>
          <cell r="BY57">
            <v>0</v>
          </cell>
          <cell r="CA57">
            <v>138532.75</v>
          </cell>
          <cell r="CB57">
            <v>0</v>
          </cell>
          <cell r="CC57">
            <v>0</v>
          </cell>
          <cell r="CD57">
            <v>2</v>
          </cell>
          <cell r="CE57">
            <v>0</v>
          </cell>
          <cell r="CF57">
            <v>0</v>
          </cell>
          <cell r="CG57">
            <v>0</v>
          </cell>
          <cell r="CH57">
            <v>0</v>
          </cell>
          <cell r="CI57">
            <v>14.437019405158708</v>
          </cell>
          <cell r="CJ57">
            <v>14.437019405158708</v>
          </cell>
          <cell r="CL57">
            <v>114.03</v>
          </cell>
          <cell r="CM57">
            <v>0</v>
          </cell>
          <cell r="CN57">
            <v>0</v>
          </cell>
          <cell r="CO57">
            <v>0</v>
          </cell>
          <cell r="CP57">
            <v>0</v>
          </cell>
          <cell r="CQ57">
            <v>0</v>
          </cell>
          <cell r="CR57">
            <v>0</v>
          </cell>
          <cell r="CS57">
            <v>0</v>
          </cell>
          <cell r="CT57">
            <v>0</v>
          </cell>
          <cell r="CU57">
            <v>0</v>
          </cell>
          <cell r="CW57">
            <v>14546</v>
          </cell>
          <cell r="CX57">
            <v>0</v>
          </cell>
          <cell r="CY57">
            <v>0</v>
          </cell>
          <cell r="CZ57">
            <v>0</v>
          </cell>
          <cell r="DA57">
            <v>0</v>
          </cell>
          <cell r="DB57">
            <v>0</v>
          </cell>
          <cell r="DC57">
            <v>0</v>
          </cell>
          <cell r="DD57">
            <v>0</v>
          </cell>
          <cell r="DE57">
            <v>0</v>
          </cell>
          <cell r="DF57">
            <v>0</v>
          </cell>
          <cell r="DH57">
            <v>5692</v>
          </cell>
          <cell r="DI57">
            <v>0</v>
          </cell>
          <cell r="DJ57">
            <v>0</v>
          </cell>
          <cell r="DK57">
            <v>0</v>
          </cell>
          <cell r="DL57">
            <v>0</v>
          </cell>
          <cell r="DM57">
            <v>0</v>
          </cell>
          <cell r="DN57">
            <v>0</v>
          </cell>
          <cell r="DO57">
            <v>0</v>
          </cell>
          <cell r="DP57">
            <v>0</v>
          </cell>
          <cell r="DQ57">
            <v>0</v>
          </cell>
          <cell r="DS57">
            <v>12862.5</v>
          </cell>
          <cell r="DT57">
            <v>0</v>
          </cell>
          <cell r="DU57">
            <v>0</v>
          </cell>
          <cell r="DV57">
            <v>0</v>
          </cell>
          <cell r="DW57">
            <v>0</v>
          </cell>
          <cell r="DX57">
            <v>0</v>
          </cell>
          <cell r="DY57">
            <v>0</v>
          </cell>
          <cell r="DZ57">
            <v>0</v>
          </cell>
          <cell r="EA57">
            <v>0</v>
          </cell>
          <cell r="EB57">
            <v>0</v>
          </cell>
          <cell r="ED57">
            <v>1296</v>
          </cell>
          <cell r="EE57">
            <v>0</v>
          </cell>
          <cell r="EF57">
            <v>0</v>
          </cell>
          <cell r="EG57">
            <v>0</v>
          </cell>
          <cell r="EH57">
            <v>0</v>
          </cell>
          <cell r="EI57">
            <v>0</v>
          </cell>
          <cell r="EJ57">
            <v>0</v>
          </cell>
          <cell r="EK57">
            <v>0</v>
          </cell>
          <cell r="EL57">
            <v>0</v>
          </cell>
          <cell r="EM57">
            <v>0</v>
          </cell>
          <cell r="EO57">
            <v>178933.85</v>
          </cell>
          <cell r="EP57">
            <v>0</v>
          </cell>
          <cell r="EQ57">
            <v>0</v>
          </cell>
          <cell r="ER57">
            <v>0</v>
          </cell>
          <cell r="ES57">
            <v>0</v>
          </cell>
          <cell r="ET57">
            <v>0</v>
          </cell>
          <cell r="EU57">
            <v>0</v>
          </cell>
          <cell r="EV57">
            <v>0</v>
          </cell>
          <cell r="EW57">
            <v>0</v>
          </cell>
          <cell r="EX57">
            <v>0</v>
          </cell>
          <cell r="EZ57">
            <v>47245.25</v>
          </cell>
          <cell r="FA57">
            <v>0</v>
          </cell>
          <cell r="FB57">
            <v>0</v>
          </cell>
          <cell r="FC57">
            <v>0</v>
          </cell>
          <cell r="FD57">
            <v>0</v>
          </cell>
          <cell r="FE57">
            <v>0</v>
          </cell>
          <cell r="FF57">
            <v>0</v>
          </cell>
          <cell r="FG57">
            <v>0</v>
          </cell>
          <cell r="FH57">
            <v>0</v>
          </cell>
          <cell r="FI57">
            <v>0</v>
          </cell>
          <cell r="FK57">
            <v>521105.26800000004</v>
          </cell>
          <cell r="FL57">
            <v>0</v>
          </cell>
          <cell r="FM57">
            <v>1</v>
          </cell>
          <cell r="FN57">
            <v>2</v>
          </cell>
          <cell r="FO57">
            <v>5</v>
          </cell>
          <cell r="FP57">
            <v>1.9189980631706069</v>
          </cell>
          <cell r="FQ57">
            <v>9.5949903158530319</v>
          </cell>
          <cell r="FR57">
            <v>4.9999999999999982</v>
          </cell>
          <cell r="FS57">
            <v>3.8379961263412139</v>
          </cell>
          <cell r="FT57">
            <v>5.7569941895118202</v>
          </cell>
          <cell r="FV57">
            <v>300</v>
          </cell>
          <cell r="FW57">
            <v>0</v>
          </cell>
          <cell r="FX57">
            <v>0</v>
          </cell>
          <cell r="FY57">
            <v>0</v>
          </cell>
          <cell r="FZ57">
            <v>0</v>
          </cell>
          <cell r="GA57">
            <v>300</v>
          </cell>
          <cell r="GB57">
            <v>27132</v>
          </cell>
          <cell r="GC57" t="str">
            <v>-</v>
          </cell>
          <cell r="GD57">
            <v>39083</v>
          </cell>
          <cell r="GF57">
            <v>38353</v>
          </cell>
          <cell r="GG57">
            <v>39356</v>
          </cell>
          <cell r="GI57">
            <v>88279.52</v>
          </cell>
          <cell r="GJ57">
            <v>0</v>
          </cell>
          <cell r="GK57">
            <v>0</v>
          </cell>
          <cell r="GL57">
            <v>0</v>
          </cell>
          <cell r="GM57">
            <v>0</v>
          </cell>
          <cell r="GN57">
            <v>88279.52</v>
          </cell>
          <cell r="GO57">
            <v>3371473.2119999998</v>
          </cell>
          <cell r="GP57" t="str">
            <v>-</v>
          </cell>
          <cell r="GQ57">
            <v>38078</v>
          </cell>
          <cell r="GS57">
            <v>0.01</v>
          </cell>
          <cell r="GT57">
            <v>0</v>
          </cell>
          <cell r="GU57">
            <v>1</v>
          </cell>
          <cell r="GV57">
            <v>0</v>
          </cell>
          <cell r="GW57">
            <v>5</v>
          </cell>
          <cell r="GX57">
            <v>100000000</v>
          </cell>
          <cell r="GY57">
            <v>500000000</v>
          </cell>
          <cell r="GZ57">
            <v>5</v>
          </cell>
          <cell r="HA57">
            <v>0</v>
          </cell>
          <cell r="HB57">
            <v>100000000</v>
          </cell>
        </row>
        <row r="58">
          <cell r="A58">
            <v>39387</v>
          </cell>
          <cell r="B58">
            <v>2007</v>
          </cell>
          <cell r="C58">
            <v>11</v>
          </cell>
          <cell r="E58">
            <v>252425.68</v>
          </cell>
          <cell r="F58">
            <v>0</v>
          </cell>
          <cell r="G58">
            <v>0</v>
          </cell>
          <cell r="H58">
            <v>0</v>
          </cell>
          <cell r="I58">
            <v>16</v>
          </cell>
          <cell r="J58">
            <v>0</v>
          </cell>
          <cell r="K58">
            <v>63.384993159174613</v>
          </cell>
          <cell r="L58">
            <v>0</v>
          </cell>
          <cell r="M58">
            <v>0</v>
          </cell>
          <cell r="N58">
            <v>0</v>
          </cell>
          <cell r="P58">
            <v>1122808.388</v>
          </cell>
          <cell r="Q58">
            <v>0</v>
          </cell>
          <cell r="R58">
            <v>1</v>
          </cell>
          <cell r="S58">
            <v>3</v>
          </cell>
          <cell r="T58">
            <v>21</v>
          </cell>
          <cell r="U58">
            <v>0.89062391293785026</v>
          </cell>
          <cell r="V58">
            <v>18.703102171694855</v>
          </cell>
          <cell r="W58">
            <v>21</v>
          </cell>
          <cell r="X58">
            <v>2.6718717388135507</v>
          </cell>
          <cell r="Y58">
            <v>3.562495651751401</v>
          </cell>
          <cell r="AA58">
            <v>2879862.7520000003</v>
          </cell>
          <cell r="AB58">
            <v>0</v>
          </cell>
          <cell r="AC58">
            <v>3</v>
          </cell>
          <cell r="AD58">
            <v>3</v>
          </cell>
          <cell r="AE58">
            <v>52.25</v>
          </cell>
          <cell r="AF58">
            <v>1.0417163102361622</v>
          </cell>
          <cell r="AG58">
            <v>18.143225736613157</v>
          </cell>
          <cell r="AH58">
            <v>17.416666666666664</v>
          </cell>
          <cell r="AI58">
            <v>1.0417163102361622</v>
          </cell>
          <cell r="AJ58">
            <v>2.0834326204723244</v>
          </cell>
          <cell r="AL58">
            <v>167456.4</v>
          </cell>
          <cell r="AM58">
            <v>0</v>
          </cell>
          <cell r="AN58">
            <v>0</v>
          </cell>
          <cell r="AO58">
            <v>0</v>
          </cell>
          <cell r="AP58">
            <v>16</v>
          </cell>
          <cell r="AQ58">
            <v>0</v>
          </cell>
          <cell r="AR58">
            <v>0</v>
          </cell>
          <cell r="AT58">
            <v>434246.72</v>
          </cell>
          <cell r="AU58">
            <v>0</v>
          </cell>
          <cell r="AV58">
            <v>0</v>
          </cell>
          <cell r="AW58">
            <v>1</v>
          </cell>
          <cell r="AX58">
            <v>0</v>
          </cell>
          <cell r="AY58">
            <v>0</v>
          </cell>
          <cell r="AZ58">
            <v>0</v>
          </cell>
          <cell r="BA58">
            <v>0</v>
          </cell>
          <cell r="BB58">
            <v>2.3028383495907585</v>
          </cell>
          <cell r="BC58">
            <v>2.3028383495907585</v>
          </cell>
          <cell r="BE58">
            <v>573801.39</v>
          </cell>
          <cell r="BF58">
            <v>0</v>
          </cell>
          <cell r="BG58">
            <v>1</v>
          </cell>
          <cell r="BH58">
            <v>2</v>
          </cell>
          <cell r="BI58">
            <v>21</v>
          </cell>
          <cell r="BJ58">
            <v>1.742763293062082</v>
          </cell>
          <cell r="BK58">
            <v>36.598029154303717</v>
          </cell>
          <cell r="BL58">
            <v>20.999999999999996</v>
          </cell>
          <cell r="BM58">
            <v>3.485526586124164</v>
          </cell>
          <cell r="BN58">
            <v>5.2282898791862467</v>
          </cell>
          <cell r="BP58">
            <v>44577</v>
          </cell>
          <cell r="BQ58">
            <v>0</v>
          </cell>
          <cell r="BR58">
            <v>0</v>
          </cell>
          <cell r="BS58">
            <v>0</v>
          </cell>
          <cell r="BT58">
            <v>0</v>
          </cell>
          <cell r="BU58">
            <v>0</v>
          </cell>
          <cell r="BV58">
            <v>0</v>
          </cell>
          <cell r="BW58">
            <v>0</v>
          </cell>
          <cell r="BX58">
            <v>0</v>
          </cell>
          <cell r="BY58">
            <v>0</v>
          </cell>
          <cell r="CA58">
            <v>182562.75</v>
          </cell>
          <cell r="CB58">
            <v>0</v>
          </cell>
          <cell r="CC58">
            <v>0</v>
          </cell>
          <cell r="CD58">
            <v>2</v>
          </cell>
          <cell r="CE58">
            <v>0</v>
          </cell>
          <cell r="CF58">
            <v>0</v>
          </cell>
          <cell r="CG58">
            <v>0</v>
          </cell>
          <cell r="CH58">
            <v>0</v>
          </cell>
          <cell r="CI58">
            <v>10.955137343187479</v>
          </cell>
          <cell r="CJ58">
            <v>10.955137343187479</v>
          </cell>
          <cell r="CL58">
            <v>147.03</v>
          </cell>
          <cell r="CM58">
            <v>0</v>
          </cell>
          <cell r="CN58">
            <v>0</v>
          </cell>
          <cell r="CO58">
            <v>0</v>
          </cell>
          <cell r="CP58">
            <v>0</v>
          </cell>
          <cell r="CQ58">
            <v>0</v>
          </cell>
          <cell r="CR58">
            <v>0</v>
          </cell>
          <cell r="CS58">
            <v>0</v>
          </cell>
          <cell r="CT58">
            <v>0</v>
          </cell>
          <cell r="CU58">
            <v>0</v>
          </cell>
          <cell r="CW58">
            <v>17871</v>
          </cell>
          <cell r="CX58">
            <v>0</v>
          </cell>
          <cell r="CY58">
            <v>0</v>
          </cell>
          <cell r="CZ58">
            <v>0</v>
          </cell>
          <cell r="DA58">
            <v>0</v>
          </cell>
          <cell r="DB58">
            <v>0</v>
          </cell>
          <cell r="DC58">
            <v>0</v>
          </cell>
          <cell r="DD58">
            <v>0</v>
          </cell>
          <cell r="DE58">
            <v>0</v>
          </cell>
          <cell r="DF58">
            <v>0</v>
          </cell>
          <cell r="DH58">
            <v>6390</v>
          </cell>
          <cell r="DI58">
            <v>0</v>
          </cell>
          <cell r="DJ58">
            <v>0</v>
          </cell>
          <cell r="DK58">
            <v>0</v>
          </cell>
          <cell r="DL58">
            <v>0</v>
          </cell>
          <cell r="DM58">
            <v>0</v>
          </cell>
          <cell r="DN58">
            <v>0</v>
          </cell>
          <cell r="DO58">
            <v>0</v>
          </cell>
          <cell r="DP58">
            <v>0</v>
          </cell>
          <cell r="DQ58">
            <v>0</v>
          </cell>
          <cell r="DS58">
            <v>15421.8</v>
          </cell>
          <cell r="DT58">
            <v>0</v>
          </cell>
          <cell r="DU58">
            <v>0</v>
          </cell>
          <cell r="DV58">
            <v>0</v>
          </cell>
          <cell r="DW58">
            <v>0</v>
          </cell>
          <cell r="DX58">
            <v>0</v>
          </cell>
          <cell r="DY58">
            <v>0</v>
          </cell>
          <cell r="DZ58">
            <v>0</v>
          </cell>
          <cell r="EA58">
            <v>0</v>
          </cell>
          <cell r="EB58">
            <v>0</v>
          </cell>
          <cell r="ED58">
            <v>2680</v>
          </cell>
          <cell r="EE58">
            <v>0</v>
          </cell>
          <cell r="EF58">
            <v>0</v>
          </cell>
          <cell r="EG58">
            <v>0</v>
          </cell>
          <cell r="EH58">
            <v>0</v>
          </cell>
          <cell r="EI58">
            <v>0</v>
          </cell>
          <cell r="EJ58">
            <v>0</v>
          </cell>
          <cell r="EK58">
            <v>0</v>
          </cell>
          <cell r="EL58">
            <v>0</v>
          </cell>
          <cell r="EM58">
            <v>0</v>
          </cell>
          <cell r="EO58">
            <v>238201.85</v>
          </cell>
          <cell r="EP58">
            <v>0</v>
          </cell>
          <cell r="EQ58">
            <v>0</v>
          </cell>
          <cell r="ER58">
            <v>0</v>
          </cell>
          <cell r="ES58">
            <v>0</v>
          </cell>
          <cell r="ET58">
            <v>0</v>
          </cell>
          <cell r="EU58">
            <v>0</v>
          </cell>
          <cell r="EV58">
            <v>0</v>
          </cell>
          <cell r="EW58">
            <v>0</v>
          </cell>
          <cell r="EX58">
            <v>0</v>
          </cell>
          <cell r="EZ58">
            <v>60350.95</v>
          </cell>
          <cell r="FA58">
            <v>0</v>
          </cell>
          <cell r="FB58">
            <v>0</v>
          </cell>
          <cell r="FC58">
            <v>0</v>
          </cell>
          <cell r="FD58">
            <v>0</v>
          </cell>
          <cell r="FE58">
            <v>0</v>
          </cell>
          <cell r="FF58">
            <v>0</v>
          </cell>
          <cell r="FG58">
            <v>0</v>
          </cell>
          <cell r="FH58">
            <v>0</v>
          </cell>
          <cell r="FI58">
            <v>0</v>
          </cell>
          <cell r="FK58">
            <v>688561.66800000006</v>
          </cell>
          <cell r="FL58">
            <v>0</v>
          </cell>
          <cell r="FM58">
            <v>1</v>
          </cell>
          <cell r="FN58">
            <v>2</v>
          </cell>
          <cell r="FO58">
            <v>21</v>
          </cell>
          <cell r="FP58">
            <v>1.4523027442184016</v>
          </cell>
          <cell r="FQ58">
            <v>30.498357628586433</v>
          </cell>
          <cell r="FR58">
            <v>21</v>
          </cell>
          <cell r="FS58">
            <v>2.9046054884368031</v>
          </cell>
          <cell r="FT58">
            <v>4.3569082326552042</v>
          </cell>
          <cell r="FV58">
            <v>698</v>
          </cell>
          <cell r="FW58">
            <v>0</v>
          </cell>
          <cell r="FX58">
            <v>0</v>
          </cell>
          <cell r="FY58">
            <v>0</v>
          </cell>
          <cell r="FZ58">
            <v>0</v>
          </cell>
          <cell r="GA58">
            <v>698</v>
          </cell>
          <cell r="GB58">
            <v>27830</v>
          </cell>
          <cell r="GC58" t="str">
            <v>-</v>
          </cell>
          <cell r="GD58">
            <v>39083</v>
          </cell>
          <cell r="GF58">
            <v>38353</v>
          </cell>
          <cell r="GG58">
            <v>39356</v>
          </cell>
          <cell r="GI58">
            <v>84969.279999999999</v>
          </cell>
          <cell r="GJ58">
            <v>0</v>
          </cell>
          <cell r="GK58">
            <v>0</v>
          </cell>
          <cell r="GL58">
            <v>0</v>
          </cell>
          <cell r="GM58">
            <v>0</v>
          </cell>
          <cell r="GN58">
            <v>84969.279999999999</v>
          </cell>
          <cell r="GO58">
            <v>3456442.4919999996</v>
          </cell>
          <cell r="GP58" t="str">
            <v>-</v>
          </cell>
          <cell r="GQ58">
            <v>38078</v>
          </cell>
          <cell r="GS58">
            <v>5599.01</v>
          </cell>
          <cell r="GT58">
            <v>0</v>
          </cell>
          <cell r="GU58">
            <v>1</v>
          </cell>
          <cell r="GV58">
            <v>0</v>
          </cell>
          <cell r="GW58">
            <v>21</v>
          </cell>
          <cell r="GX58">
            <v>178.60300303089295</v>
          </cell>
          <cell r="GY58">
            <v>3750.6630636487521</v>
          </cell>
          <cell r="GZ58">
            <v>21</v>
          </cell>
          <cell r="HA58">
            <v>0</v>
          </cell>
          <cell r="HB58">
            <v>178.60300303089295</v>
          </cell>
        </row>
        <row r="59">
          <cell r="A59">
            <v>39417</v>
          </cell>
          <cell r="B59">
            <v>2007</v>
          </cell>
          <cell r="C59">
            <v>12</v>
          </cell>
          <cell r="E59">
            <v>179070.07199999999</v>
          </cell>
          <cell r="F59">
            <v>0</v>
          </cell>
          <cell r="G59">
            <v>2</v>
          </cell>
          <cell r="H59">
            <v>2</v>
          </cell>
          <cell r="I59">
            <v>30</v>
          </cell>
          <cell r="J59">
            <v>11.168812173147506</v>
          </cell>
          <cell r="K59">
            <v>167.53218259721257</v>
          </cell>
          <cell r="L59">
            <v>14.999999999999998</v>
          </cell>
          <cell r="M59">
            <v>11.168812173147506</v>
          </cell>
          <cell r="N59">
            <v>22.337624346295012</v>
          </cell>
          <cell r="P59">
            <v>1301878.46</v>
          </cell>
          <cell r="Q59">
            <v>0</v>
          </cell>
          <cell r="R59">
            <v>3</v>
          </cell>
          <cell r="S59">
            <v>5</v>
          </cell>
          <cell r="T59">
            <v>51</v>
          </cell>
          <cell r="U59">
            <v>2.3043625746753653</v>
          </cell>
          <cell r="V59">
            <v>39.174163769481218</v>
          </cell>
          <cell r="W59">
            <v>17.000000000000004</v>
          </cell>
          <cell r="X59">
            <v>3.8406042911256097</v>
          </cell>
          <cell r="Y59">
            <v>6.144966865800976</v>
          </cell>
          <cell r="AA59">
            <v>2806134.7720000003</v>
          </cell>
          <cell r="AB59">
            <v>0</v>
          </cell>
          <cell r="AC59">
            <v>5</v>
          </cell>
          <cell r="AD59">
            <v>5</v>
          </cell>
          <cell r="AE59">
            <v>82.25</v>
          </cell>
          <cell r="AF59">
            <v>1.7818103570401143</v>
          </cell>
          <cell r="AG59">
            <v>29.310780373309878</v>
          </cell>
          <cell r="AH59">
            <v>16.45</v>
          </cell>
          <cell r="AI59">
            <v>1.7818103570401143</v>
          </cell>
          <cell r="AJ59">
            <v>3.5636207140802285</v>
          </cell>
          <cell r="AL59">
            <v>115675.51199999999</v>
          </cell>
          <cell r="AM59">
            <v>0</v>
          </cell>
          <cell r="AN59">
            <v>2</v>
          </cell>
          <cell r="AO59">
            <v>1</v>
          </cell>
          <cell r="AP59">
            <v>30</v>
          </cell>
          <cell r="AQ59">
            <v>0</v>
          </cell>
          <cell r="AR59">
            <v>0</v>
          </cell>
          <cell r="AT59">
            <v>497641.27999999997</v>
          </cell>
          <cell r="AU59">
            <v>0</v>
          </cell>
          <cell r="AV59">
            <v>0</v>
          </cell>
          <cell r="AW59">
            <v>2</v>
          </cell>
          <cell r="AX59">
            <v>0</v>
          </cell>
          <cell r="AY59">
            <v>0</v>
          </cell>
          <cell r="AZ59">
            <v>0</v>
          </cell>
          <cell r="BA59">
            <v>0</v>
          </cell>
          <cell r="BB59">
            <v>4.0189591988831799</v>
          </cell>
          <cell r="BC59">
            <v>4.0189591988831799</v>
          </cell>
          <cell r="BE59">
            <v>670197.65</v>
          </cell>
          <cell r="BF59">
            <v>0</v>
          </cell>
          <cell r="BG59">
            <v>3</v>
          </cell>
          <cell r="BH59">
            <v>3</v>
          </cell>
          <cell r="BI59">
            <v>51</v>
          </cell>
          <cell r="BJ59">
            <v>4.4762914343253817</v>
          </cell>
          <cell r="BK59">
            <v>76.096954383531482</v>
          </cell>
          <cell r="BL59">
            <v>17</v>
          </cell>
          <cell r="BM59">
            <v>4.4762914343253817</v>
          </cell>
          <cell r="BN59">
            <v>8.9525828686507634</v>
          </cell>
          <cell r="BP59">
            <v>50784</v>
          </cell>
          <cell r="BQ59">
            <v>0</v>
          </cell>
          <cell r="BR59">
            <v>1</v>
          </cell>
          <cell r="BS59">
            <v>0</v>
          </cell>
          <cell r="BT59">
            <v>5</v>
          </cell>
          <cell r="BU59">
            <v>19.691241335853814</v>
          </cell>
          <cell r="BV59">
            <v>98.456206679269059</v>
          </cell>
          <cell r="BW59">
            <v>4.9999999999999991</v>
          </cell>
          <cell r="BX59">
            <v>0</v>
          </cell>
          <cell r="BY59">
            <v>19.691241335853814</v>
          </cell>
          <cell r="CA59">
            <v>219968.75</v>
          </cell>
          <cell r="CB59">
            <v>0</v>
          </cell>
          <cell r="CC59">
            <v>1</v>
          </cell>
          <cell r="CD59">
            <v>3</v>
          </cell>
          <cell r="CE59">
            <v>25</v>
          </cell>
          <cell r="CF59">
            <v>4.5461002983378318</v>
          </cell>
          <cell r="CG59">
            <v>113.65250745844581</v>
          </cell>
          <cell r="CH59">
            <v>25.000000000000004</v>
          </cell>
          <cell r="CI59">
            <v>13.638300895013495</v>
          </cell>
          <cell r="CJ59">
            <v>18.184401193351327</v>
          </cell>
          <cell r="CL59">
            <v>147.04</v>
          </cell>
          <cell r="CM59">
            <v>0</v>
          </cell>
          <cell r="CN59">
            <v>0</v>
          </cell>
          <cell r="CO59">
            <v>0</v>
          </cell>
          <cell r="CP59">
            <v>0</v>
          </cell>
          <cell r="CQ59">
            <v>0</v>
          </cell>
          <cell r="CR59">
            <v>0</v>
          </cell>
          <cell r="CS59">
            <v>0</v>
          </cell>
          <cell r="CT59">
            <v>0</v>
          </cell>
          <cell r="CU59">
            <v>0</v>
          </cell>
          <cell r="CW59">
            <v>20396</v>
          </cell>
          <cell r="CX59">
            <v>0</v>
          </cell>
          <cell r="CY59">
            <v>0</v>
          </cell>
          <cell r="CZ59">
            <v>0</v>
          </cell>
          <cell r="DA59">
            <v>0</v>
          </cell>
          <cell r="DB59">
            <v>0</v>
          </cell>
          <cell r="DC59">
            <v>0</v>
          </cell>
          <cell r="DD59">
            <v>0</v>
          </cell>
          <cell r="DE59">
            <v>0</v>
          </cell>
          <cell r="DF59">
            <v>0</v>
          </cell>
          <cell r="DH59">
            <v>9590</v>
          </cell>
          <cell r="DI59">
            <v>0</v>
          </cell>
          <cell r="DJ59">
            <v>0</v>
          </cell>
          <cell r="DK59">
            <v>0</v>
          </cell>
          <cell r="DL59">
            <v>0</v>
          </cell>
          <cell r="DM59">
            <v>0</v>
          </cell>
          <cell r="DN59">
            <v>0</v>
          </cell>
          <cell r="DO59">
            <v>0</v>
          </cell>
          <cell r="DP59">
            <v>0</v>
          </cell>
          <cell r="DQ59">
            <v>0</v>
          </cell>
          <cell r="DS59">
            <v>18046.8</v>
          </cell>
          <cell r="DT59">
            <v>0</v>
          </cell>
          <cell r="DU59">
            <v>0</v>
          </cell>
          <cell r="DV59">
            <v>0</v>
          </cell>
          <cell r="DW59">
            <v>0</v>
          </cell>
          <cell r="DX59">
            <v>0</v>
          </cell>
          <cell r="DY59">
            <v>0</v>
          </cell>
          <cell r="DZ59">
            <v>0</v>
          </cell>
          <cell r="EA59">
            <v>0</v>
          </cell>
          <cell r="EB59">
            <v>0</v>
          </cell>
          <cell r="ED59">
            <v>3708</v>
          </cell>
          <cell r="EE59">
            <v>0</v>
          </cell>
          <cell r="EF59">
            <v>0</v>
          </cell>
          <cell r="EG59">
            <v>0</v>
          </cell>
          <cell r="EH59">
            <v>0</v>
          </cell>
          <cell r="EI59">
            <v>0</v>
          </cell>
          <cell r="EJ59">
            <v>0</v>
          </cell>
          <cell r="EK59">
            <v>0</v>
          </cell>
          <cell r="EL59">
            <v>0</v>
          </cell>
          <cell r="EM59">
            <v>0</v>
          </cell>
          <cell r="EO59">
            <v>271296.84999999998</v>
          </cell>
          <cell r="EP59">
            <v>0</v>
          </cell>
          <cell r="EQ59">
            <v>0</v>
          </cell>
          <cell r="ER59">
            <v>0</v>
          </cell>
          <cell r="ES59">
            <v>0</v>
          </cell>
          <cell r="ET59">
            <v>0</v>
          </cell>
          <cell r="EU59">
            <v>0</v>
          </cell>
          <cell r="EV59">
            <v>0</v>
          </cell>
          <cell r="EW59">
            <v>0</v>
          </cell>
          <cell r="EX59">
            <v>0</v>
          </cell>
          <cell r="EZ59">
            <v>69599.199999999997</v>
          </cell>
          <cell r="FA59">
            <v>0</v>
          </cell>
          <cell r="FB59">
            <v>0</v>
          </cell>
          <cell r="FC59">
            <v>0</v>
          </cell>
          <cell r="FD59">
            <v>0</v>
          </cell>
          <cell r="FE59">
            <v>0</v>
          </cell>
          <cell r="FF59">
            <v>0</v>
          </cell>
          <cell r="FG59">
            <v>0</v>
          </cell>
          <cell r="FH59">
            <v>0</v>
          </cell>
          <cell r="FI59">
            <v>0</v>
          </cell>
          <cell r="FK59">
            <v>804237.18</v>
          </cell>
          <cell r="FL59">
            <v>0</v>
          </cell>
          <cell r="FM59">
            <v>3</v>
          </cell>
          <cell r="FN59">
            <v>3</v>
          </cell>
          <cell r="FO59">
            <v>51</v>
          </cell>
          <cell r="FP59">
            <v>3.7302428619378176</v>
          </cell>
          <cell r="FQ59">
            <v>63.4141286529429</v>
          </cell>
          <cell r="FR59">
            <v>17</v>
          </cell>
          <cell r="FS59">
            <v>3.7302428619378176</v>
          </cell>
          <cell r="FT59">
            <v>7.4604857238756352</v>
          </cell>
          <cell r="FV59">
            <v>3200</v>
          </cell>
          <cell r="FW59">
            <v>0</v>
          </cell>
          <cell r="FX59">
            <v>0</v>
          </cell>
          <cell r="FY59">
            <v>0</v>
          </cell>
          <cell r="FZ59">
            <v>0</v>
          </cell>
          <cell r="GA59">
            <v>3200</v>
          </cell>
          <cell r="GB59">
            <v>31030</v>
          </cell>
          <cell r="GC59" t="str">
            <v>-</v>
          </cell>
          <cell r="GD59">
            <v>39083</v>
          </cell>
          <cell r="GF59">
            <v>38353</v>
          </cell>
          <cell r="GG59">
            <v>39417</v>
          </cell>
          <cell r="GI59">
            <v>63394.559999999998</v>
          </cell>
          <cell r="GJ59">
            <v>0</v>
          </cell>
          <cell r="GK59">
            <v>0</v>
          </cell>
          <cell r="GL59">
            <v>1</v>
          </cell>
          <cell r="GM59">
            <v>0</v>
          </cell>
          <cell r="GN59">
            <v>63394.559999999998</v>
          </cell>
          <cell r="GO59">
            <v>3519837.0519999997</v>
          </cell>
          <cell r="GP59" t="str">
            <v>-</v>
          </cell>
          <cell r="GQ59">
            <v>38078</v>
          </cell>
          <cell r="GS59">
            <v>6661.01</v>
          </cell>
          <cell r="GT59">
            <v>0</v>
          </cell>
          <cell r="GU59">
            <v>1</v>
          </cell>
          <cell r="GV59">
            <v>0</v>
          </cell>
          <cell r="GW59">
            <v>21</v>
          </cell>
          <cell r="GX59">
            <v>150.12738308454723</v>
          </cell>
          <cell r="GY59">
            <v>3152.6750447754921</v>
          </cell>
          <cell r="GZ59">
            <v>21</v>
          </cell>
          <cell r="HA59">
            <v>0</v>
          </cell>
          <cell r="HB59">
            <v>150.12738308454723</v>
          </cell>
        </row>
        <row r="60">
          <cell r="A60">
            <v>39448</v>
          </cell>
          <cell r="B60">
            <v>2008</v>
          </cell>
          <cell r="C60">
            <v>1</v>
          </cell>
          <cell r="E60">
            <v>202482.21200000003</v>
          </cell>
          <cell r="F60">
            <v>0</v>
          </cell>
          <cell r="G60">
            <v>0</v>
          </cell>
          <cell r="H60">
            <v>3</v>
          </cell>
          <cell r="I60">
            <v>0</v>
          </cell>
          <cell r="J60">
            <v>0</v>
          </cell>
          <cell r="K60">
            <v>0</v>
          </cell>
          <cell r="L60">
            <v>0</v>
          </cell>
          <cell r="M60">
            <v>14.816116291736281</v>
          </cell>
          <cell r="N60">
            <v>14.816116291736281</v>
          </cell>
          <cell r="P60">
            <v>1504360.672</v>
          </cell>
          <cell r="Q60">
            <v>0</v>
          </cell>
          <cell r="R60">
            <v>3</v>
          </cell>
          <cell r="S60">
            <v>8</v>
          </cell>
          <cell r="T60">
            <v>51</v>
          </cell>
          <cell r="U60">
            <v>1.9942026243025848</v>
          </cell>
          <cell r="V60">
            <v>33.901444613143944</v>
          </cell>
          <cell r="W60">
            <v>17</v>
          </cell>
          <cell r="X60">
            <v>5.3178736648068927</v>
          </cell>
          <cell r="Y60">
            <v>7.3120762891094779</v>
          </cell>
          <cell r="AA60">
            <v>2814639.3320000004</v>
          </cell>
          <cell r="AB60">
            <v>0</v>
          </cell>
          <cell r="AC60">
            <v>4</v>
          </cell>
          <cell r="AD60">
            <v>8</v>
          </cell>
          <cell r="AE60">
            <v>81</v>
          </cell>
          <cell r="AF60">
            <v>1.4211412291882233</v>
          </cell>
          <cell r="AG60">
            <v>28.778109891061519</v>
          </cell>
          <cell r="AH60">
            <v>20.249999999999996</v>
          </cell>
          <cell r="AI60">
            <v>2.8422824583764466</v>
          </cell>
          <cell r="AJ60">
            <v>4.2634236875646696</v>
          </cell>
          <cell r="AL60">
            <v>122727.01200000002</v>
          </cell>
          <cell r="AM60">
            <v>0</v>
          </cell>
          <cell r="AN60">
            <v>0</v>
          </cell>
          <cell r="AO60">
            <v>2</v>
          </cell>
          <cell r="AP60">
            <v>0</v>
          </cell>
          <cell r="AQ60">
            <v>0</v>
          </cell>
          <cell r="AR60">
            <v>0</v>
          </cell>
          <cell r="AT60">
            <v>577396.47999999998</v>
          </cell>
          <cell r="AU60">
            <v>0</v>
          </cell>
          <cell r="AV60">
            <v>0</v>
          </cell>
          <cell r="AW60">
            <v>3</v>
          </cell>
          <cell r="AX60">
            <v>0</v>
          </cell>
          <cell r="AY60">
            <v>0</v>
          </cell>
          <cell r="AZ60">
            <v>0</v>
          </cell>
          <cell r="BA60">
            <v>0</v>
          </cell>
          <cell r="BB60">
            <v>5.1957365586987994</v>
          </cell>
          <cell r="BC60">
            <v>5.1957365586987994</v>
          </cell>
          <cell r="BE60">
            <v>772470.16</v>
          </cell>
          <cell r="BF60">
            <v>0</v>
          </cell>
          <cell r="BG60">
            <v>3</v>
          </cell>
          <cell r="BH60">
            <v>5</v>
          </cell>
          <cell r="BI60">
            <v>51</v>
          </cell>
          <cell r="BJ60">
            <v>3.8836451624228436</v>
          </cell>
          <cell r="BK60">
            <v>66.021967761188336</v>
          </cell>
          <cell r="BL60">
            <v>17</v>
          </cell>
          <cell r="BM60">
            <v>6.4727419373714064</v>
          </cell>
          <cell r="BN60">
            <v>10.356387099794249</v>
          </cell>
          <cell r="BP60">
            <v>60167</v>
          </cell>
          <cell r="BQ60">
            <v>0</v>
          </cell>
          <cell r="BR60">
            <v>1</v>
          </cell>
          <cell r="BS60">
            <v>0</v>
          </cell>
          <cell r="BT60">
            <v>5</v>
          </cell>
          <cell r="BU60">
            <v>16.62040653514385</v>
          </cell>
          <cell r="BV60">
            <v>83.102032675719244</v>
          </cell>
          <cell r="BW60">
            <v>5</v>
          </cell>
          <cell r="BX60">
            <v>0</v>
          </cell>
          <cell r="BY60">
            <v>16.62040653514385</v>
          </cell>
          <cell r="CA60">
            <v>254290.25</v>
          </cell>
          <cell r="CB60">
            <v>0</v>
          </cell>
          <cell r="CC60">
            <v>1</v>
          </cell>
          <cell r="CD60">
            <v>3</v>
          </cell>
          <cell r="CE60">
            <v>25</v>
          </cell>
          <cell r="CF60">
            <v>3.9325141250991735</v>
          </cell>
          <cell r="CG60">
            <v>98.312853127479329</v>
          </cell>
          <cell r="CH60">
            <v>24.999999999999996</v>
          </cell>
          <cell r="CI60">
            <v>11.797542375297519</v>
          </cell>
          <cell r="CJ60">
            <v>15.730056500396694</v>
          </cell>
          <cell r="CL60">
            <v>147.04999999999998</v>
          </cell>
          <cell r="CM60">
            <v>0</v>
          </cell>
          <cell r="CN60">
            <v>0</v>
          </cell>
          <cell r="CO60">
            <v>0</v>
          </cell>
          <cell r="CP60">
            <v>0</v>
          </cell>
          <cell r="CQ60">
            <v>0</v>
          </cell>
          <cell r="CR60">
            <v>0</v>
          </cell>
          <cell r="CS60">
            <v>0</v>
          </cell>
          <cell r="CT60">
            <v>0</v>
          </cell>
          <cell r="CU60">
            <v>0</v>
          </cell>
          <cell r="CW60">
            <v>23240</v>
          </cell>
          <cell r="CX60">
            <v>0</v>
          </cell>
          <cell r="CY60">
            <v>0</v>
          </cell>
          <cell r="CZ60">
            <v>0</v>
          </cell>
          <cell r="DA60">
            <v>0</v>
          </cell>
          <cell r="DB60">
            <v>0</v>
          </cell>
          <cell r="DC60">
            <v>0</v>
          </cell>
          <cell r="DD60">
            <v>0</v>
          </cell>
          <cell r="DE60">
            <v>0</v>
          </cell>
          <cell r="DF60">
            <v>0</v>
          </cell>
          <cell r="DH60">
            <v>13340</v>
          </cell>
          <cell r="DI60">
            <v>0</v>
          </cell>
          <cell r="DJ60">
            <v>0</v>
          </cell>
          <cell r="DK60">
            <v>0</v>
          </cell>
          <cell r="DL60">
            <v>0</v>
          </cell>
          <cell r="DM60">
            <v>0</v>
          </cell>
          <cell r="DN60">
            <v>0</v>
          </cell>
          <cell r="DO60">
            <v>0</v>
          </cell>
          <cell r="DP60">
            <v>0</v>
          </cell>
          <cell r="DQ60">
            <v>0</v>
          </cell>
          <cell r="DS60">
            <v>21079.8</v>
          </cell>
          <cell r="DT60">
            <v>0</v>
          </cell>
          <cell r="DU60">
            <v>0</v>
          </cell>
          <cell r="DV60">
            <v>0</v>
          </cell>
          <cell r="DW60">
            <v>0</v>
          </cell>
          <cell r="DX60">
            <v>0</v>
          </cell>
          <cell r="DY60">
            <v>0</v>
          </cell>
          <cell r="DZ60">
            <v>0</v>
          </cell>
          <cell r="EA60">
            <v>0</v>
          </cell>
          <cell r="EB60">
            <v>0</v>
          </cell>
          <cell r="ED60">
            <v>5026</v>
          </cell>
          <cell r="EE60">
            <v>0</v>
          </cell>
          <cell r="EF60">
            <v>0</v>
          </cell>
          <cell r="EG60">
            <v>0</v>
          </cell>
          <cell r="EH60">
            <v>0</v>
          </cell>
          <cell r="EI60">
            <v>0</v>
          </cell>
          <cell r="EJ60">
            <v>0</v>
          </cell>
          <cell r="EK60">
            <v>0</v>
          </cell>
          <cell r="EL60">
            <v>0</v>
          </cell>
          <cell r="EM60">
            <v>0</v>
          </cell>
          <cell r="EO60">
            <v>306728.84999999998</v>
          </cell>
          <cell r="EP60">
            <v>0</v>
          </cell>
          <cell r="EQ60">
            <v>0</v>
          </cell>
          <cell r="ER60">
            <v>1</v>
          </cell>
          <cell r="ES60">
            <v>0</v>
          </cell>
          <cell r="ET60">
            <v>0</v>
          </cell>
          <cell r="EU60">
            <v>0</v>
          </cell>
          <cell r="EV60">
            <v>0</v>
          </cell>
          <cell r="EW60">
            <v>3.2602084870725401</v>
          </cell>
          <cell r="EX60">
            <v>3.2602084870725401</v>
          </cell>
          <cell r="EZ60">
            <v>80616.2</v>
          </cell>
          <cell r="FA60">
            <v>0</v>
          </cell>
          <cell r="FB60">
            <v>0</v>
          </cell>
          <cell r="FC60">
            <v>0</v>
          </cell>
          <cell r="FD60">
            <v>0</v>
          </cell>
          <cell r="FE60">
            <v>0</v>
          </cell>
          <cell r="FF60">
            <v>0</v>
          </cell>
          <cell r="FG60">
            <v>0</v>
          </cell>
          <cell r="FH60">
            <v>0</v>
          </cell>
          <cell r="FI60">
            <v>0</v>
          </cell>
          <cell r="FK60">
            <v>926964.19200000004</v>
          </cell>
          <cell r="FL60">
            <v>0</v>
          </cell>
          <cell r="FM60">
            <v>3</v>
          </cell>
          <cell r="FN60">
            <v>5</v>
          </cell>
          <cell r="FO60">
            <v>51</v>
          </cell>
          <cell r="FP60">
            <v>3.2363709686857032</v>
          </cell>
          <cell r="FQ60">
            <v>55.018306467656949</v>
          </cell>
          <cell r="FR60">
            <v>17</v>
          </cell>
          <cell r="FS60">
            <v>5.3939516144761717</v>
          </cell>
          <cell r="FT60">
            <v>8.630322583161874</v>
          </cell>
          <cell r="FV60">
            <v>3750</v>
          </cell>
          <cell r="FW60">
            <v>0</v>
          </cell>
          <cell r="FX60">
            <v>0</v>
          </cell>
          <cell r="FY60">
            <v>0</v>
          </cell>
          <cell r="FZ60">
            <v>0</v>
          </cell>
          <cell r="GA60">
            <v>3750</v>
          </cell>
          <cell r="GB60">
            <v>34780</v>
          </cell>
          <cell r="GC60" t="str">
            <v>-</v>
          </cell>
          <cell r="GD60">
            <v>39083</v>
          </cell>
          <cell r="GF60">
            <v>38353</v>
          </cell>
          <cell r="GG60">
            <v>39417</v>
          </cell>
          <cell r="GI60">
            <v>79755.199999999997</v>
          </cell>
          <cell r="GJ60">
            <v>0</v>
          </cell>
          <cell r="GK60">
            <v>0</v>
          </cell>
          <cell r="GL60">
            <v>1</v>
          </cell>
          <cell r="GM60">
            <v>0</v>
          </cell>
          <cell r="GN60">
            <v>79755.199999999997</v>
          </cell>
          <cell r="GO60">
            <v>3599592.2519999999</v>
          </cell>
          <cell r="GP60" t="str">
            <v>-</v>
          </cell>
          <cell r="GQ60">
            <v>38078</v>
          </cell>
          <cell r="GS60">
            <v>7835.01</v>
          </cell>
          <cell r="GT60">
            <v>0</v>
          </cell>
          <cell r="GU60">
            <v>1</v>
          </cell>
          <cell r="GV60">
            <v>1</v>
          </cell>
          <cell r="GW60">
            <v>21</v>
          </cell>
          <cell r="GX60">
            <v>127.63225573419817</v>
          </cell>
          <cell r="GY60">
            <v>2680.2773704181614</v>
          </cell>
          <cell r="GZ60">
            <v>21</v>
          </cell>
          <cell r="HA60">
            <v>127.63225573419817</v>
          </cell>
          <cell r="HB60">
            <v>255.26451146839634</v>
          </cell>
        </row>
        <row r="61">
          <cell r="A61">
            <v>39479</v>
          </cell>
          <cell r="B61">
            <v>2008</v>
          </cell>
          <cell r="C61">
            <v>2</v>
          </cell>
          <cell r="E61">
            <v>228310.61200000002</v>
          </cell>
          <cell r="F61">
            <v>0</v>
          </cell>
          <cell r="G61">
            <v>2</v>
          </cell>
          <cell r="H61">
            <v>0</v>
          </cell>
          <cell r="I61">
            <v>3</v>
          </cell>
          <cell r="J61">
            <v>8.7599957902964221</v>
          </cell>
          <cell r="K61">
            <v>13.139993685444633</v>
          </cell>
          <cell r="L61">
            <v>1.5</v>
          </cell>
          <cell r="M61">
            <v>0</v>
          </cell>
          <cell r="N61">
            <v>8.7599957902964221</v>
          </cell>
          <cell r="P61">
            <v>1732671.284</v>
          </cell>
          <cell r="Q61">
            <v>0</v>
          </cell>
          <cell r="R61">
            <v>5</v>
          </cell>
          <cell r="S61">
            <v>8</v>
          </cell>
          <cell r="T61">
            <v>54</v>
          </cell>
          <cell r="U61">
            <v>2.885717588888026</v>
          </cell>
          <cell r="V61">
            <v>31.165749959990677</v>
          </cell>
          <cell r="W61">
            <v>10.799999999999999</v>
          </cell>
          <cell r="X61">
            <v>4.6171481422208416</v>
          </cell>
          <cell r="Y61">
            <v>7.5028657311088676</v>
          </cell>
          <cell r="AA61">
            <v>2789726.1720000003</v>
          </cell>
          <cell r="AB61">
            <v>0</v>
          </cell>
          <cell r="AC61">
            <v>6</v>
          </cell>
          <cell r="AD61">
            <v>8</v>
          </cell>
          <cell r="AE61">
            <v>84</v>
          </cell>
          <cell r="AF61">
            <v>2.1507487223014801</v>
          </cell>
          <cell r="AG61">
            <v>30.110482112220723</v>
          </cell>
          <cell r="AH61">
            <v>14</v>
          </cell>
          <cell r="AI61">
            <v>2.8676649630686404</v>
          </cell>
          <cell r="AJ61">
            <v>5.0184136853701204</v>
          </cell>
          <cell r="AL61">
            <v>146291.41200000001</v>
          </cell>
          <cell r="AM61">
            <v>0</v>
          </cell>
          <cell r="AN61">
            <v>2</v>
          </cell>
          <cell r="AO61">
            <v>0</v>
          </cell>
          <cell r="AP61">
            <v>3</v>
          </cell>
          <cell r="AQ61">
            <v>0</v>
          </cell>
          <cell r="AR61">
            <v>0</v>
          </cell>
          <cell r="AT61">
            <v>659415.67999999993</v>
          </cell>
          <cell r="AU61">
            <v>0</v>
          </cell>
          <cell r="AV61">
            <v>0</v>
          </cell>
          <cell r="AW61">
            <v>3</v>
          </cell>
          <cell r="AX61">
            <v>0</v>
          </cell>
          <cell r="AY61">
            <v>0</v>
          </cell>
          <cell r="AZ61">
            <v>0</v>
          </cell>
          <cell r="BA61">
            <v>0</v>
          </cell>
          <cell r="BB61">
            <v>4.549482353831805</v>
          </cell>
          <cell r="BC61">
            <v>4.549482353831805</v>
          </cell>
          <cell r="BE61">
            <v>894379.67</v>
          </cell>
          <cell r="BF61">
            <v>0</v>
          </cell>
          <cell r="BG61">
            <v>5</v>
          </cell>
          <cell r="BH61">
            <v>5</v>
          </cell>
          <cell r="BI61">
            <v>54</v>
          </cell>
          <cell r="BJ61">
            <v>5.5904669657797559</v>
          </cell>
          <cell r="BK61">
            <v>60.377043230421364</v>
          </cell>
          <cell r="BL61">
            <v>10.8</v>
          </cell>
          <cell r="BM61">
            <v>5.5904669657797559</v>
          </cell>
          <cell r="BN61">
            <v>11.180933931559512</v>
          </cell>
          <cell r="BP61">
            <v>67056</v>
          </cell>
          <cell r="BQ61">
            <v>0</v>
          </cell>
          <cell r="BR61">
            <v>1</v>
          </cell>
          <cell r="BS61">
            <v>0</v>
          </cell>
          <cell r="BT61">
            <v>5</v>
          </cell>
          <cell r="BU61">
            <v>14.912908613696015</v>
          </cell>
          <cell r="BV61">
            <v>74.564543068480077</v>
          </cell>
          <cell r="BW61">
            <v>5</v>
          </cell>
          <cell r="BX61">
            <v>0</v>
          </cell>
          <cell r="BY61">
            <v>14.912908613696015</v>
          </cell>
          <cell r="CA61">
            <v>295510</v>
          </cell>
          <cell r="CB61">
            <v>0</v>
          </cell>
          <cell r="CC61">
            <v>1</v>
          </cell>
          <cell r="CD61">
            <v>3</v>
          </cell>
          <cell r="CE61">
            <v>25</v>
          </cell>
          <cell r="CF61">
            <v>3.3839802375554124</v>
          </cell>
          <cell r="CG61">
            <v>84.599505938885315</v>
          </cell>
          <cell r="CH61">
            <v>25</v>
          </cell>
          <cell r="CI61">
            <v>10.151940712666239</v>
          </cell>
          <cell r="CJ61">
            <v>13.53592095022165</v>
          </cell>
          <cell r="CL61">
            <v>147.05999999999997</v>
          </cell>
          <cell r="CM61">
            <v>0</v>
          </cell>
          <cell r="CN61">
            <v>0</v>
          </cell>
          <cell r="CO61">
            <v>0</v>
          </cell>
          <cell r="CP61">
            <v>0</v>
          </cell>
          <cell r="CQ61">
            <v>0</v>
          </cell>
          <cell r="CR61">
            <v>0</v>
          </cell>
          <cell r="CS61">
            <v>0</v>
          </cell>
          <cell r="CT61">
            <v>0</v>
          </cell>
          <cell r="CU61">
            <v>0</v>
          </cell>
          <cell r="CW61">
            <v>26604</v>
          </cell>
          <cell r="CX61">
            <v>0</v>
          </cell>
          <cell r="CY61">
            <v>0</v>
          </cell>
          <cell r="CZ61">
            <v>0</v>
          </cell>
          <cell r="DA61">
            <v>0</v>
          </cell>
          <cell r="DB61">
            <v>0</v>
          </cell>
          <cell r="DC61">
            <v>0</v>
          </cell>
          <cell r="DD61">
            <v>0</v>
          </cell>
          <cell r="DE61">
            <v>0</v>
          </cell>
          <cell r="DF61">
            <v>0</v>
          </cell>
          <cell r="DH61">
            <v>17465</v>
          </cell>
          <cell r="DI61">
            <v>0</v>
          </cell>
          <cell r="DJ61">
            <v>0</v>
          </cell>
          <cell r="DK61">
            <v>0</v>
          </cell>
          <cell r="DL61">
            <v>0</v>
          </cell>
          <cell r="DM61">
            <v>0</v>
          </cell>
          <cell r="DN61">
            <v>0</v>
          </cell>
          <cell r="DO61">
            <v>0</v>
          </cell>
          <cell r="DP61">
            <v>0</v>
          </cell>
          <cell r="DQ61">
            <v>0</v>
          </cell>
          <cell r="DS61">
            <v>25617.8</v>
          </cell>
          <cell r="DT61">
            <v>0</v>
          </cell>
          <cell r="DU61">
            <v>1</v>
          </cell>
          <cell r="DV61">
            <v>0</v>
          </cell>
          <cell r="DW61">
            <v>1</v>
          </cell>
          <cell r="DX61">
            <v>39.035358227482455</v>
          </cell>
          <cell r="DY61">
            <v>39.035358227482455</v>
          </cell>
          <cell r="DZ61">
            <v>1</v>
          </cell>
          <cell r="EA61">
            <v>0</v>
          </cell>
          <cell r="EB61">
            <v>39.035358227482455</v>
          </cell>
          <cell r="ED61">
            <v>6514</v>
          </cell>
          <cell r="EE61">
            <v>0</v>
          </cell>
          <cell r="EF61">
            <v>1</v>
          </cell>
          <cell r="EG61">
            <v>0</v>
          </cell>
          <cell r="EH61">
            <v>2</v>
          </cell>
          <cell r="EI61">
            <v>153.51550506601168</v>
          </cell>
          <cell r="EJ61">
            <v>307.03101013202337</v>
          </cell>
          <cell r="EK61">
            <v>2</v>
          </cell>
          <cell r="EL61">
            <v>0</v>
          </cell>
          <cell r="EM61">
            <v>153.51550506601168</v>
          </cell>
          <cell r="EO61">
            <v>356093.85</v>
          </cell>
          <cell r="EP61">
            <v>0</v>
          </cell>
          <cell r="EQ61">
            <v>0</v>
          </cell>
          <cell r="ER61">
            <v>1</v>
          </cell>
          <cell r="ES61">
            <v>0</v>
          </cell>
          <cell r="ET61">
            <v>0</v>
          </cell>
          <cell r="EU61">
            <v>0</v>
          </cell>
          <cell r="EV61">
            <v>0</v>
          </cell>
          <cell r="EW61">
            <v>2.8082484434931971</v>
          </cell>
          <cell r="EX61">
            <v>2.8082484434931971</v>
          </cell>
          <cell r="EZ61">
            <v>90098.95</v>
          </cell>
          <cell r="FA61">
            <v>0</v>
          </cell>
          <cell r="FB61">
            <v>0</v>
          </cell>
          <cell r="FC61">
            <v>0</v>
          </cell>
          <cell r="FD61">
            <v>0</v>
          </cell>
          <cell r="FE61">
            <v>0</v>
          </cell>
          <cell r="FF61">
            <v>0</v>
          </cell>
          <cell r="FG61">
            <v>0</v>
          </cell>
          <cell r="FH61">
            <v>0</v>
          </cell>
          <cell r="FI61">
            <v>0</v>
          </cell>
          <cell r="FK61">
            <v>1073255.6040000001</v>
          </cell>
          <cell r="FL61">
            <v>0</v>
          </cell>
          <cell r="FM61">
            <v>5</v>
          </cell>
          <cell r="FN61">
            <v>5</v>
          </cell>
          <cell r="FO61">
            <v>54</v>
          </cell>
          <cell r="FP61">
            <v>4.6587224714831308</v>
          </cell>
          <cell r="FQ61">
            <v>50.314202692017808</v>
          </cell>
          <cell r="FR61">
            <v>10.799999999999999</v>
          </cell>
          <cell r="FS61">
            <v>4.6587224714831308</v>
          </cell>
          <cell r="FT61">
            <v>9.3174449429662616</v>
          </cell>
          <cell r="FV61">
            <v>4125</v>
          </cell>
          <cell r="FW61">
            <v>0</v>
          </cell>
          <cell r="FX61">
            <v>0</v>
          </cell>
          <cell r="FY61">
            <v>0</v>
          </cell>
          <cell r="FZ61">
            <v>0</v>
          </cell>
          <cell r="GA61">
            <v>4125</v>
          </cell>
          <cell r="GB61">
            <v>38905</v>
          </cell>
          <cell r="GC61" t="str">
            <v>-</v>
          </cell>
          <cell r="GD61">
            <v>39083</v>
          </cell>
          <cell r="GF61">
            <v>38353</v>
          </cell>
          <cell r="GG61">
            <v>39479</v>
          </cell>
          <cell r="GI61">
            <v>82019.199999999997</v>
          </cell>
          <cell r="GJ61">
            <v>0</v>
          </cell>
          <cell r="GK61">
            <v>0</v>
          </cell>
          <cell r="GL61">
            <v>0</v>
          </cell>
          <cell r="GM61">
            <v>0</v>
          </cell>
          <cell r="GN61">
            <v>82019.199999999997</v>
          </cell>
          <cell r="GO61">
            <v>3681611.452</v>
          </cell>
          <cell r="GP61" t="str">
            <v>-</v>
          </cell>
          <cell r="GQ61">
            <v>38078</v>
          </cell>
          <cell r="GS61">
            <v>9273.01</v>
          </cell>
          <cell r="GT61">
            <v>0</v>
          </cell>
          <cell r="GU61">
            <v>1</v>
          </cell>
          <cell r="GV61">
            <v>1</v>
          </cell>
          <cell r="GW61">
            <v>21</v>
          </cell>
          <cell r="GX61">
            <v>107.83984919675487</v>
          </cell>
          <cell r="GY61">
            <v>2264.6368331318527</v>
          </cell>
          <cell r="GZ61">
            <v>21.000000000000004</v>
          </cell>
          <cell r="HA61">
            <v>107.83984919675487</v>
          </cell>
          <cell r="HB61">
            <v>215.67969839350974</v>
          </cell>
        </row>
        <row r="62">
          <cell r="A62">
            <v>39508</v>
          </cell>
          <cell r="B62">
            <v>2008</v>
          </cell>
          <cell r="C62">
            <v>3</v>
          </cell>
          <cell r="E62">
            <v>217192.63200000001</v>
          </cell>
          <cell r="F62">
            <v>0</v>
          </cell>
          <cell r="G62">
            <v>0</v>
          </cell>
          <cell r="H62">
            <v>1</v>
          </cell>
          <cell r="I62">
            <v>0</v>
          </cell>
          <cell r="J62">
            <v>0</v>
          </cell>
          <cell r="K62">
            <v>0</v>
          </cell>
          <cell r="L62">
            <v>0</v>
          </cell>
          <cell r="M62">
            <v>4.6042077523145437</v>
          </cell>
          <cell r="N62">
            <v>4.6042077523145437</v>
          </cell>
          <cell r="P62">
            <v>1949863.916</v>
          </cell>
          <cell r="Q62">
            <v>0</v>
          </cell>
          <cell r="R62">
            <v>5</v>
          </cell>
          <cell r="S62">
            <v>9</v>
          </cell>
          <cell r="T62">
            <v>54</v>
          </cell>
          <cell r="U62">
            <v>2.5642815167620139</v>
          </cell>
          <cell r="V62">
            <v>27.694240381029751</v>
          </cell>
          <cell r="W62">
            <v>10.8</v>
          </cell>
          <cell r="X62">
            <v>4.6157067301716248</v>
          </cell>
          <cell r="Y62">
            <v>7.1799882469336396</v>
          </cell>
          <cell r="AA62">
            <v>2710794.6040000003</v>
          </cell>
          <cell r="AB62">
            <v>0</v>
          </cell>
          <cell r="AC62">
            <v>6</v>
          </cell>
          <cell r="AD62">
            <v>9</v>
          </cell>
          <cell r="AE62">
            <v>84</v>
          </cell>
          <cell r="AF62">
            <v>2.2133731530771485</v>
          </cell>
          <cell r="AG62">
            <v>30.987224143080073</v>
          </cell>
          <cell r="AH62">
            <v>13.999999999999996</v>
          </cell>
          <cell r="AI62">
            <v>3.3200597296157222</v>
          </cell>
          <cell r="AJ62">
            <v>5.5334328826928703</v>
          </cell>
          <cell r="AL62">
            <v>138578.23200000002</v>
          </cell>
          <cell r="AM62">
            <v>0</v>
          </cell>
          <cell r="AN62">
            <v>0</v>
          </cell>
          <cell r="AO62">
            <v>1</v>
          </cell>
          <cell r="AP62">
            <v>0</v>
          </cell>
          <cell r="AQ62">
            <v>0</v>
          </cell>
          <cell r="AR62">
            <v>0</v>
          </cell>
          <cell r="AT62">
            <v>738030.07999999996</v>
          </cell>
          <cell r="AU62">
            <v>0</v>
          </cell>
          <cell r="AV62">
            <v>0</v>
          </cell>
          <cell r="AW62">
            <v>3</v>
          </cell>
          <cell r="AX62">
            <v>0</v>
          </cell>
          <cell r="AY62">
            <v>0</v>
          </cell>
          <cell r="AZ62">
            <v>0</v>
          </cell>
          <cell r="BA62">
            <v>0</v>
          </cell>
          <cell r="BB62">
            <v>4.0648749709496936</v>
          </cell>
          <cell r="BC62">
            <v>4.0648749709496936</v>
          </cell>
          <cell r="BE62">
            <v>1009861.53</v>
          </cell>
          <cell r="BF62">
            <v>0</v>
          </cell>
          <cell r="BG62">
            <v>5</v>
          </cell>
          <cell r="BH62">
            <v>6</v>
          </cell>
          <cell r="BI62">
            <v>54</v>
          </cell>
          <cell r="BJ62">
            <v>4.9511738505377068</v>
          </cell>
          <cell r="BK62">
            <v>53.472677585807233</v>
          </cell>
          <cell r="BL62">
            <v>10.8</v>
          </cell>
          <cell r="BM62">
            <v>5.9414086206452481</v>
          </cell>
          <cell r="BN62">
            <v>10.892582471182955</v>
          </cell>
          <cell r="BP62">
            <v>78216</v>
          </cell>
          <cell r="BQ62">
            <v>0</v>
          </cell>
          <cell r="BR62">
            <v>1</v>
          </cell>
          <cell r="BS62">
            <v>0</v>
          </cell>
          <cell r="BT62">
            <v>5</v>
          </cell>
          <cell r="BU62">
            <v>12.78510790631073</v>
          </cell>
          <cell r="BV62">
            <v>63.925539531553653</v>
          </cell>
          <cell r="BW62">
            <v>5</v>
          </cell>
          <cell r="BX62">
            <v>0</v>
          </cell>
          <cell r="BY62">
            <v>12.78510790631073</v>
          </cell>
          <cell r="CA62">
            <v>331377.5</v>
          </cell>
          <cell r="CB62">
            <v>0</v>
          </cell>
          <cell r="CC62">
            <v>1</v>
          </cell>
          <cell r="CD62">
            <v>3</v>
          </cell>
          <cell r="CE62">
            <v>25</v>
          </cell>
          <cell r="CF62">
            <v>3.0177063922565655</v>
          </cell>
          <cell r="CG62">
            <v>75.442659806414142</v>
          </cell>
          <cell r="CH62">
            <v>25</v>
          </cell>
          <cell r="CI62">
            <v>9.0531191767696964</v>
          </cell>
          <cell r="CJ62">
            <v>12.070825569026262</v>
          </cell>
          <cell r="CL62">
            <v>147.16999999999999</v>
          </cell>
          <cell r="CM62">
            <v>0</v>
          </cell>
          <cell r="CN62">
            <v>0</v>
          </cell>
          <cell r="CO62">
            <v>0</v>
          </cell>
          <cell r="CP62">
            <v>0</v>
          </cell>
          <cell r="CQ62">
            <v>0</v>
          </cell>
          <cell r="CR62">
            <v>0</v>
          </cell>
          <cell r="CS62">
            <v>0</v>
          </cell>
          <cell r="CT62">
            <v>0</v>
          </cell>
          <cell r="CU62">
            <v>0</v>
          </cell>
          <cell r="CW62">
            <v>28604</v>
          </cell>
          <cell r="CX62">
            <v>0</v>
          </cell>
          <cell r="CY62">
            <v>0</v>
          </cell>
          <cell r="CZ62">
            <v>0</v>
          </cell>
          <cell r="DA62">
            <v>0</v>
          </cell>
          <cell r="DB62">
            <v>0</v>
          </cell>
          <cell r="DC62">
            <v>0</v>
          </cell>
          <cell r="DD62">
            <v>0</v>
          </cell>
          <cell r="DE62">
            <v>0</v>
          </cell>
          <cell r="DF62">
            <v>0</v>
          </cell>
          <cell r="DH62">
            <v>22085</v>
          </cell>
          <cell r="DI62">
            <v>0</v>
          </cell>
          <cell r="DJ62">
            <v>0</v>
          </cell>
          <cell r="DK62">
            <v>0</v>
          </cell>
          <cell r="DL62">
            <v>0</v>
          </cell>
          <cell r="DM62">
            <v>0</v>
          </cell>
          <cell r="DN62">
            <v>0</v>
          </cell>
          <cell r="DO62">
            <v>0</v>
          </cell>
          <cell r="DP62">
            <v>0</v>
          </cell>
          <cell r="DQ62">
            <v>0</v>
          </cell>
          <cell r="DS62">
            <v>28984.3</v>
          </cell>
          <cell r="DT62">
            <v>0</v>
          </cell>
          <cell r="DU62">
            <v>1</v>
          </cell>
          <cell r="DV62">
            <v>0</v>
          </cell>
          <cell r="DW62">
            <v>1</v>
          </cell>
          <cell r="DX62">
            <v>34.501436984850422</v>
          </cell>
          <cell r="DY62">
            <v>34.501436984850422</v>
          </cell>
          <cell r="DZ62">
            <v>1</v>
          </cell>
          <cell r="EA62">
            <v>0</v>
          </cell>
          <cell r="EB62">
            <v>34.501436984850422</v>
          </cell>
          <cell r="ED62">
            <v>7814</v>
          </cell>
          <cell r="EE62">
            <v>0</v>
          </cell>
          <cell r="EF62">
            <v>1</v>
          </cell>
          <cell r="EG62">
            <v>0</v>
          </cell>
          <cell r="EH62">
            <v>2</v>
          </cell>
          <cell r="EI62">
            <v>127.9754287176862</v>
          </cell>
          <cell r="EJ62">
            <v>255.9508574353724</v>
          </cell>
          <cell r="EK62">
            <v>2</v>
          </cell>
          <cell r="EL62">
            <v>0</v>
          </cell>
          <cell r="EM62">
            <v>127.9754287176862</v>
          </cell>
          <cell r="EO62">
            <v>401173.85</v>
          </cell>
          <cell r="EP62">
            <v>0</v>
          </cell>
          <cell r="EQ62">
            <v>0</v>
          </cell>
          <cell r="ER62">
            <v>2</v>
          </cell>
          <cell r="ES62">
            <v>0</v>
          </cell>
          <cell r="ET62">
            <v>0</v>
          </cell>
          <cell r="EU62">
            <v>0</v>
          </cell>
          <cell r="EV62">
            <v>0</v>
          </cell>
          <cell r="EW62">
            <v>4.9853698091239007</v>
          </cell>
          <cell r="EX62">
            <v>4.9853698091239007</v>
          </cell>
          <cell r="EZ62">
            <v>100889.7</v>
          </cell>
          <cell r="FA62">
            <v>0</v>
          </cell>
          <cell r="FB62">
            <v>0</v>
          </cell>
          <cell r="FC62">
            <v>0</v>
          </cell>
          <cell r="FD62">
            <v>0</v>
          </cell>
          <cell r="FE62">
            <v>0</v>
          </cell>
          <cell r="FF62">
            <v>0</v>
          </cell>
          <cell r="FG62">
            <v>0</v>
          </cell>
          <cell r="FH62">
            <v>0</v>
          </cell>
          <cell r="FI62">
            <v>0</v>
          </cell>
          <cell r="FK62">
            <v>1211833.8360000001</v>
          </cell>
          <cell r="FL62">
            <v>0</v>
          </cell>
          <cell r="FM62">
            <v>5</v>
          </cell>
          <cell r="FN62">
            <v>6</v>
          </cell>
          <cell r="FO62">
            <v>54</v>
          </cell>
          <cell r="FP62">
            <v>4.1259782087814223</v>
          </cell>
          <cell r="FQ62">
            <v>44.560564654839361</v>
          </cell>
          <cell r="FR62">
            <v>10.8</v>
          </cell>
          <cell r="FS62">
            <v>4.9511738505377068</v>
          </cell>
          <cell r="FT62">
            <v>9.0771520593191291</v>
          </cell>
          <cell r="FV62">
            <v>4620</v>
          </cell>
          <cell r="FW62">
            <v>0</v>
          </cell>
          <cell r="FX62">
            <v>0</v>
          </cell>
          <cell r="FY62">
            <v>0</v>
          </cell>
          <cell r="FZ62">
            <v>0</v>
          </cell>
          <cell r="GA62">
            <v>4620</v>
          </cell>
          <cell r="GB62">
            <v>43525</v>
          </cell>
          <cell r="GC62" t="str">
            <v>-</v>
          </cell>
          <cell r="GD62">
            <v>39083</v>
          </cell>
          <cell r="GF62">
            <v>38353</v>
          </cell>
          <cell r="GG62">
            <v>39479</v>
          </cell>
          <cell r="GI62">
            <v>78614.399999999994</v>
          </cell>
          <cell r="GJ62">
            <v>0</v>
          </cell>
          <cell r="GK62">
            <v>0</v>
          </cell>
          <cell r="GL62">
            <v>0</v>
          </cell>
          <cell r="GM62">
            <v>0</v>
          </cell>
          <cell r="GN62">
            <v>78614.399999999994</v>
          </cell>
          <cell r="GO62">
            <v>3760225.852</v>
          </cell>
          <cell r="GP62" t="str">
            <v>-</v>
          </cell>
          <cell r="GQ62">
            <v>38078</v>
          </cell>
          <cell r="GS62">
            <v>10570.01</v>
          </cell>
          <cell r="GT62">
            <v>0</v>
          </cell>
          <cell r="GU62">
            <v>1</v>
          </cell>
          <cell r="GV62">
            <v>1</v>
          </cell>
          <cell r="GW62">
            <v>21</v>
          </cell>
          <cell r="GX62">
            <v>94.607289870113661</v>
          </cell>
          <cell r="GY62">
            <v>1986.7530872723867</v>
          </cell>
          <cell r="GZ62">
            <v>20.999999999999996</v>
          </cell>
          <cell r="HA62">
            <v>94.607289870113661</v>
          </cell>
          <cell r="HB62">
            <v>189.21457974022732</v>
          </cell>
        </row>
        <row r="63">
          <cell r="A63">
            <v>39539</v>
          </cell>
          <cell r="B63">
            <v>2008</v>
          </cell>
          <cell r="C63">
            <v>4</v>
          </cell>
          <cell r="E63">
            <v>229930.38</v>
          </cell>
          <cell r="F63">
            <v>0</v>
          </cell>
          <cell r="G63">
            <v>0</v>
          </cell>
          <cell r="H63">
            <v>1</v>
          </cell>
          <cell r="I63">
            <v>0</v>
          </cell>
          <cell r="J63">
            <v>0</v>
          </cell>
          <cell r="K63">
            <v>0</v>
          </cell>
          <cell r="L63">
            <v>0</v>
          </cell>
          <cell r="M63">
            <v>4.34914255349815</v>
          </cell>
          <cell r="N63">
            <v>4.34914255349815</v>
          </cell>
          <cell r="P63">
            <v>2179794.2960000001</v>
          </cell>
          <cell r="Q63">
            <v>0</v>
          </cell>
          <cell r="R63">
            <v>5</v>
          </cell>
          <cell r="S63">
            <v>10</v>
          </cell>
          <cell r="T63">
            <v>54</v>
          </cell>
          <cell r="U63">
            <v>2.2937944232513945</v>
          </cell>
          <cell r="V63">
            <v>24.772979771115061</v>
          </cell>
          <cell r="W63">
            <v>10.8</v>
          </cell>
          <cell r="X63">
            <v>4.587588846502789</v>
          </cell>
          <cell r="Y63">
            <v>6.8813832697541839</v>
          </cell>
          <cell r="AA63">
            <v>2679517.2840000005</v>
          </cell>
          <cell r="AB63">
            <v>0</v>
          </cell>
          <cell r="AC63">
            <v>6</v>
          </cell>
          <cell r="AD63">
            <v>10</v>
          </cell>
          <cell r="AE63">
            <v>84</v>
          </cell>
          <cell r="AF63">
            <v>2.2392092918479563</v>
          </cell>
          <cell r="AG63">
            <v>31.348930085871391</v>
          </cell>
          <cell r="AH63">
            <v>14.000000000000002</v>
          </cell>
          <cell r="AI63">
            <v>3.7320154864132604</v>
          </cell>
          <cell r="AJ63">
            <v>5.9712247782612167</v>
          </cell>
          <cell r="AL63">
            <v>141122.22</v>
          </cell>
          <cell r="AM63">
            <v>0</v>
          </cell>
          <cell r="AN63">
            <v>0</v>
          </cell>
          <cell r="AO63">
            <v>1</v>
          </cell>
          <cell r="AP63">
            <v>0</v>
          </cell>
          <cell r="AQ63">
            <v>0</v>
          </cell>
          <cell r="AR63">
            <v>0</v>
          </cell>
          <cell r="AT63">
            <v>826838.24</v>
          </cell>
          <cell r="AU63">
            <v>0</v>
          </cell>
          <cell r="AV63">
            <v>0</v>
          </cell>
          <cell r="AW63">
            <v>3</v>
          </cell>
          <cell r="AX63">
            <v>0</v>
          </cell>
          <cell r="AY63">
            <v>0</v>
          </cell>
          <cell r="AZ63">
            <v>0</v>
          </cell>
          <cell r="BA63">
            <v>0</v>
          </cell>
          <cell r="BB63">
            <v>3.6282792145655964</v>
          </cell>
          <cell r="BC63">
            <v>3.6282792145655964</v>
          </cell>
          <cell r="BE63">
            <v>1127463.3800000001</v>
          </cell>
          <cell r="BF63">
            <v>0</v>
          </cell>
          <cell r="BG63">
            <v>5</v>
          </cell>
          <cell r="BH63">
            <v>7</v>
          </cell>
          <cell r="BI63">
            <v>54</v>
          </cell>
          <cell r="BJ63">
            <v>4.4347338358785535</v>
          </cell>
          <cell r="BK63">
            <v>47.895125427488374</v>
          </cell>
          <cell r="BL63">
            <v>10.799999999999999</v>
          </cell>
          <cell r="BM63">
            <v>6.2086273702299755</v>
          </cell>
          <cell r="BN63">
            <v>10.64336120610853</v>
          </cell>
          <cell r="BP63">
            <v>81570</v>
          </cell>
          <cell r="BQ63">
            <v>0</v>
          </cell>
          <cell r="BR63">
            <v>1</v>
          </cell>
          <cell r="BS63">
            <v>0</v>
          </cell>
          <cell r="BT63">
            <v>5</v>
          </cell>
          <cell r="BU63">
            <v>12.25940909648155</v>
          </cell>
          <cell r="BV63">
            <v>61.297045482407746</v>
          </cell>
          <cell r="BW63">
            <v>5</v>
          </cell>
          <cell r="BX63">
            <v>0</v>
          </cell>
          <cell r="BY63">
            <v>12.25940909648155</v>
          </cell>
          <cell r="CA63">
            <v>370890.25</v>
          </cell>
          <cell r="CB63">
            <v>0</v>
          </cell>
          <cell r="CC63">
            <v>1</v>
          </cell>
          <cell r="CD63">
            <v>3</v>
          </cell>
          <cell r="CE63">
            <v>25</v>
          </cell>
          <cell r="CF63">
            <v>2.6962153898626342</v>
          </cell>
          <cell r="CG63">
            <v>67.405384746565858</v>
          </cell>
          <cell r="CH63">
            <v>25</v>
          </cell>
          <cell r="CI63">
            <v>8.0886461695879035</v>
          </cell>
          <cell r="CJ63">
            <v>10.784861559450537</v>
          </cell>
          <cell r="CL63">
            <v>226.17</v>
          </cell>
          <cell r="CM63">
            <v>0</v>
          </cell>
          <cell r="CN63">
            <v>0</v>
          </cell>
          <cell r="CO63">
            <v>0</v>
          </cell>
          <cell r="CP63">
            <v>0</v>
          </cell>
          <cell r="CQ63">
            <v>0</v>
          </cell>
          <cell r="CR63">
            <v>0</v>
          </cell>
          <cell r="CS63">
            <v>0</v>
          </cell>
          <cell r="CT63">
            <v>0</v>
          </cell>
          <cell r="CU63">
            <v>0</v>
          </cell>
          <cell r="CW63">
            <v>31502</v>
          </cell>
          <cell r="CX63">
            <v>0</v>
          </cell>
          <cell r="CY63">
            <v>0</v>
          </cell>
          <cell r="CZ63">
            <v>0</v>
          </cell>
          <cell r="DA63">
            <v>0</v>
          </cell>
          <cell r="DB63">
            <v>0</v>
          </cell>
          <cell r="DC63">
            <v>0</v>
          </cell>
          <cell r="DD63">
            <v>0</v>
          </cell>
          <cell r="DE63">
            <v>0</v>
          </cell>
          <cell r="DF63">
            <v>0</v>
          </cell>
          <cell r="DH63">
            <v>26397</v>
          </cell>
          <cell r="DI63">
            <v>0</v>
          </cell>
          <cell r="DJ63">
            <v>0</v>
          </cell>
          <cell r="DK63">
            <v>0</v>
          </cell>
          <cell r="DL63">
            <v>0</v>
          </cell>
          <cell r="DM63">
            <v>0</v>
          </cell>
          <cell r="DN63">
            <v>0</v>
          </cell>
          <cell r="DO63">
            <v>0</v>
          </cell>
          <cell r="DP63">
            <v>0</v>
          </cell>
          <cell r="DQ63">
            <v>0</v>
          </cell>
          <cell r="DS63">
            <v>32669.399999999998</v>
          </cell>
          <cell r="DT63">
            <v>0</v>
          </cell>
          <cell r="DU63">
            <v>1</v>
          </cell>
          <cell r="DV63">
            <v>0</v>
          </cell>
          <cell r="DW63">
            <v>1</v>
          </cell>
          <cell r="DX63">
            <v>30.60968367952886</v>
          </cell>
          <cell r="DY63">
            <v>30.60968367952886</v>
          </cell>
          <cell r="DZ63">
            <v>1</v>
          </cell>
          <cell r="EA63">
            <v>0</v>
          </cell>
          <cell r="EB63">
            <v>30.60968367952886</v>
          </cell>
          <cell r="ED63">
            <v>9030</v>
          </cell>
          <cell r="EE63">
            <v>0</v>
          </cell>
          <cell r="EF63">
            <v>1</v>
          </cell>
          <cell r="EG63">
            <v>1</v>
          </cell>
          <cell r="EH63">
            <v>2</v>
          </cell>
          <cell r="EI63">
            <v>110.74197120708749</v>
          </cell>
          <cell r="EJ63">
            <v>221.48394241417498</v>
          </cell>
          <cell r="EK63">
            <v>2</v>
          </cell>
          <cell r="EL63">
            <v>110.74197120708749</v>
          </cell>
          <cell r="EM63">
            <v>221.48394241417498</v>
          </cell>
          <cell r="EO63">
            <v>446592.85</v>
          </cell>
          <cell r="EP63">
            <v>0</v>
          </cell>
          <cell r="EQ63">
            <v>0</v>
          </cell>
          <cell r="ER63">
            <v>2</v>
          </cell>
          <cell r="ES63">
            <v>0</v>
          </cell>
          <cell r="ET63">
            <v>0</v>
          </cell>
          <cell r="EU63">
            <v>0</v>
          </cell>
          <cell r="EV63">
            <v>0</v>
          </cell>
          <cell r="EW63">
            <v>4.478352038103611</v>
          </cell>
          <cell r="EX63">
            <v>4.478352038103611</v>
          </cell>
          <cell r="EZ63">
            <v>114061.2</v>
          </cell>
          <cell r="FA63">
            <v>0</v>
          </cell>
          <cell r="FB63">
            <v>0</v>
          </cell>
          <cell r="FC63">
            <v>0</v>
          </cell>
          <cell r="FD63">
            <v>0</v>
          </cell>
          <cell r="FE63">
            <v>0</v>
          </cell>
          <cell r="FF63">
            <v>0</v>
          </cell>
          <cell r="FG63">
            <v>0</v>
          </cell>
          <cell r="FH63">
            <v>0</v>
          </cell>
          <cell r="FI63">
            <v>0</v>
          </cell>
          <cell r="FK63">
            <v>1352956.0560000001</v>
          </cell>
          <cell r="FL63">
            <v>0</v>
          </cell>
          <cell r="FM63">
            <v>5</v>
          </cell>
          <cell r="FN63">
            <v>7</v>
          </cell>
          <cell r="FO63">
            <v>54</v>
          </cell>
          <cell r="FP63">
            <v>3.6956115298987946</v>
          </cell>
          <cell r="FQ63">
            <v>39.912604522906989</v>
          </cell>
          <cell r="FR63">
            <v>10.800000000000002</v>
          </cell>
          <cell r="FS63">
            <v>5.1738561418583124</v>
          </cell>
          <cell r="FT63">
            <v>8.869467671757107</v>
          </cell>
          <cell r="FV63">
            <v>4312</v>
          </cell>
          <cell r="FW63">
            <v>0</v>
          </cell>
          <cell r="FX63">
            <v>0</v>
          </cell>
          <cell r="FY63">
            <v>0</v>
          </cell>
          <cell r="FZ63">
            <v>0</v>
          </cell>
          <cell r="GA63">
            <v>4312</v>
          </cell>
          <cell r="GB63">
            <v>47837</v>
          </cell>
          <cell r="GC63" t="str">
            <v>-</v>
          </cell>
          <cell r="GD63">
            <v>39083</v>
          </cell>
          <cell r="GF63">
            <v>38353</v>
          </cell>
          <cell r="GG63">
            <v>39479</v>
          </cell>
          <cell r="GI63">
            <v>88808.16</v>
          </cell>
          <cell r="GJ63">
            <v>0</v>
          </cell>
          <cell r="GK63">
            <v>0</v>
          </cell>
          <cell r="GL63">
            <v>0</v>
          </cell>
          <cell r="GM63">
            <v>0</v>
          </cell>
          <cell r="GN63">
            <v>88808.16</v>
          </cell>
          <cell r="GO63">
            <v>3849034.0120000001</v>
          </cell>
          <cell r="GP63" t="str">
            <v>-</v>
          </cell>
          <cell r="GQ63">
            <v>38078</v>
          </cell>
          <cell r="GS63">
            <v>11912.51</v>
          </cell>
          <cell r="GT63">
            <v>0</v>
          </cell>
          <cell r="GU63">
            <v>1</v>
          </cell>
          <cell r="GV63">
            <v>1</v>
          </cell>
          <cell r="GW63">
            <v>21</v>
          </cell>
          <cell r="GX63">
            <v>83.94536499864428</v>
          </cell>
          <cell r="GY63">
            <v>1762.85266497153</v>
          </cell>
          <cell r="GZ63">
            <v>21</v>
          </cell>
          <cell r="HA63">
            <v>83.94536499864428</v>
          </cell>
          <cell r="HB63">
            <v>167.89072999728856</v>
          </cell>
        </row>
        <row r="64">
          <cell r="A64">
            <v>39569</v>
          </cell>
          <cell r="B64">
            <v>2008</v>
          </cell>
          <cell r="C64">
            <v>5</v>
          </cell>
          <cell r="E64">
            <v>234868.12</v>
          </cell>
          <cell r="F64">
            <v>0</v>
          </cell>
          <cell r="G64">
            <v>2</v>
          </cell>
          <cell r="H64">
            <v>1</v>
          </cell>
          <cell r="I64">
            <v>13</v>
          </cell>
          <cell r="J64">
            <v>8.5154170774645799</v>
          </cell>
          <cell r="K64">
            <v>55.35021100351976</v>
          </cell>
          <cell r="L64">
            <v>6.4999999999999991</v>
          </cell>
          <cell r="M64">
            <v>4.2577085387322899</v>
          </cell>
          <cell r="N64">
            <v>12.773125616196868</v>
          </cell>
          <cell r="P64">
            <v>2414662.4160000002</v>
          </cell>
          <cell r="Q64">
            <v>0</v>
          </cell>
          <cell r="R64">
            <v>7</v>
          </cell>
          <cell r="S64">
            <v>11</v>
          </cell>
          <cell r="T64">
            <v>67</v>
          </cell>
          <cell r="U64">
            <v>2.8989559590676959</v>
          </cell>
          <cell r="V64">
            <v>27.74714989393366</v>
          </cell>
          <cell r="W64">
            <v>9.5714285714285712</v>
          </cell>
          <cell r="X64">
            <v>4.5555022213920937</v>
          </cell>
          <cell r="Y64">
            <v>7.4544581804597891</v>
          </cell>
          <cell r="AA64">
            <v>2653088.2319999998</v>
          </cell>
          <cell r="AB64">
            <v>0</v>
          </cell>
          <cell r="AC64">
            <v>7</v>
          </cell>
          <cell r="AD64">
            <v>11</v>
          </cell>
          <cell r="AE64">
            <v>67</v>
          </cell>
          <cell r="AF64">
            <v>2.6384346798459588</v>
          </cell>
          <cell r="AG64">
            <v>25.253589078525604</v>
          </cell>
          <cell r="AH64">
            <v>9.5714285714285712</v>
          </cell>
          <cell r="AI64">
            <v>4.146111639757935</v>
          </cell>
          <cell r="AJ64">
            <v>6.7845463196038942</v>
          </cell>
          <cell r="AL64">
            <v>144022.20000000001</v>
          </cell>
          <cell r="AM64">
            <v>0</v>
          </cell>
          <cell r="AN64">
            <v>2</v>
          </cell>
          <cell r="AO64">
            <v>0</v>
          </cell>
          <cell r="AP64">
            <v>13</v>
          </cell>
          <cell r="AQ64">
            <v>0</v>
          </cell>
          <cell r="AR64">
            <v>0</v>
          </cell>
          <cell r="AT64">
            <v>917684.16</v>
          </cell>
          <cell r="AU64">
            <v>0</v>
          </cell>
          <cell r="AV64">
            <v>0</v>
          </cell>
          <cell r="AW64">
            <v>4</v>
          </cell>
          <cell r="AX64">
            <v>0</v>
          </cell>
          <cell r="AY64">
            <v>0</v>
          </cell>
          <cell r="AZ64">
            <v>0</v>
          </cell>
          <cell r="BA64">
            <v>0</v>
          </cell>
          <cell r="BB64">
            <v>4.3587981294130653</v>
          </cell>
          <cell r="BC64">
            <v>4.3587981294130653</v>
          </cell>
          <cell r="BE64">
            <v>1247481.8800000001</v>
          </cell>
          <cell r="BF64">
            <v>0</v>
          </cell>
          <cell r="BG64">
            <v>7</v>
          </cell>
          <cell r="BH64">
            <v>7</v>
          </cell>
          <cell r="BI64">
            <v>67</v>
          </cell>
          <cell r="BJ64">
            <v>5.6113039493607708</v>
          </cell>
          <cell r="BK64">
            <v>53.708194943881665</v>
          </cell>
          <cell r="BL64">
            <v>9.5714285714285712</v>
          </cell>
          <cell r="BM64">
            <v>5.6113039493607708</v>
          </cell>
          <cell r="BN64">
            <v>11.222607898721542</v>
          </cell>
          <cell r="BP64">
            <v>84924</v>
          </cell>
          <cell r="BQ64">
            <v>0</v>
          </cell>
          <cell r="BR64">
            <v>1</v>
          </cell>
          <cell r="BS64">
            <v>0</v>
          </cell>
          <cell r="BT64">
            <v>5</v>
          </cell>
          <cell r="BU64">
            <v>11.77523432716311</v>
          </cell>
          <cell r="BV64">
            <v>58.876171635815552</v>
          </cell>
          <cell r="BW64">
            <v>5</v>
          </cell>
          <cell r="BX64">
            <v>0</v>
          </cell>
          <cell r="BY64">
            <v>11.77523432716311</v>
          </cell>
          <cell r="CA64">
            <v>416751.75</v>
          </cell>
          <cell r="CB64">
            <v>0</v>
          </cell>
          <cell r="CC64">
            <v>1</v>
          </cell>
          <cell r="CD64">
            <v>3</v>
          </cell>
          <cell r="CE64">
            <v>25</v>
          </cell>
          <cell r="CF64">
            <v>2.399510020053905</v>
          </cell>
          <cell r="CG64">
            <v>59.987750501347627</v>
          </cell>
          <cell r="CH64">
            <v>25</v>
          </cell>
          <cell r="CI64">
            <v>7.1985300601617146</v>
          </cell>
          <cell r="CJ64">
            <v>9.5980400802156201</v>
          </cell>
          <cell r="CL64">
            <v>276.16999999999996</v>
          </cell>
          <cell r="CM64">
            <v>0</v>
          </cell>
          <cell r="CN64">
            <v>0</v>
          </cell>
          <cell r="CO64">
            <v>0</v>
          </cell>
          <cell r="CP64">
            <v>0</v>
          </cell>
          <cell r="CQ64">
            <v>0</v>
          </cell>
          <cell r="CR64">
            <v>0</v>
          </cell>
          <cell r="CS64">
            <v>0</v>
          </cell>
          <cell r="CT64">
            <v>0</v>
          </cell>
          <cell r="CU64">
            <v>0</v>
          </cell>
          <cell r="CW64">
            <v>36130</v>
          </cell>
          <cell r="CX64">
            <v>0</v>
          </cell>
          <cell r="CY64">
            <v>0</v>
          </cell>
          <cell r="CZ64">
            <v>0</v>
          </cell>
          <cell r="DA64">
            <v>0</v>
          </cell>
          <cell r="DB64">
            <v>0</v>
          </cell>
          <cell r="DC64">
            <v>0</v>
          </cell>
          <cell r="DD64">
            <v>0</v>
          </cell>
          <cell r="DE64">
            <v>0</v>
          </cell>
          <cell r="DF64">
            <v>0</v>
          </cell>
          <cell r="DH64">
            <v>28097</v>
          </cell>
          <cell r="DI64">
            <v>0</v>
          </cell>
          <cell r="DJ64">
            <v>0</v>
          </cell>
          <cell r="DK64">
            <v>0</v>
          </cell>
          <cell r="DL64">
            <v>0</v>
          </cell>
          <cell r="DM64">
            <v>0</v>
          </cell>
          <cell r="DN64">
            <v>0</v>
          </cell>
          <cell r="DO64">
            <v>0</v>
          </cell>
          <cell r="DP64">
            <v>0</v>
          </cell>
          <cell r="DQ64">
            <v>0</v>
          </cell>
          <cell r="DS64">
            <v>36093.899999999994</v>
          </cell>
          <cell r="DT64">
            <v>0</v>
          </cell>
          <cell r="DU64">
            <v>1</v>
          </cell>
          <cell r="DV64">
            <v>0</v>
          </cell>
          <cell r="DW64">
            <v>1</v>
          </cell>
          <cell r="DX64">
            <v>27.705512565835228</v>
          </cell>
          <cell r="DY64">
            <v>27.705512565835228</v>
          </cell>
          <cell r="DZ64">
            <v>1</v>
          </cell>
          <cell r="EA64">
            <v>0</v>
          </cell>
          <cell r="EB64">
            <v>27.705512565835228</v>
          </cell>
          <cell r="ED64">
            <v>10590</v>
          </cell>
          <cell r="EE64">
            <v>0</v>
          </cell>
          <cell r="EF64">
            <v>1</v>
          </cell>
          <cell r="EG64">
            <v>1</v>
          </cell>
          <cell r="EH64">
            <v>2</v>
          </cell>
          <cell r="EI64">
            <v>94.428706326723315</v>
          </cell>
          <cell r="EJ64">
            <v>188.85741265344663</v>
          </cell>
          <cell r="EK64">
            <v>2</v>
          </cell>
          <cell r="EL64">
            <v>94.428706326723315</v>
          </cell>
          <cell r="EM64">
            <v>188.85741265344663</v>
          </cell>
          <cell r="EO64">
            <v>492011.85</v>
          </cell>
          <cell r="EP64">
            <v>0</v>
          </cell>
          <cell r="EQ64">
            <v>2</v>
          </cell>
          <cell r="ER64">
            <v>2</v>
          </cell>
          <cell r="ES64">
            <v>13</v>
          </cell>
          <cell r="ET64">
            <v>4.0649427447733224</v>
          </cell>
          <cell r="EU64">
            <v>26.422127841026594</v>
          </cell>
          <cell r="EV64">
            <v>6.5</v>
          </cell>
          <cell r="EW64">
            <v>4.0649427447733224</v>
          </cell>
          <cell r="EX64">
            <v>8.1298854895466448</v>
          </cell>
          <cell r="EZ64">
            <v>124275.7</v>
          </cell>
          <cell r="FA64">
            <v>0</v>
          </cell>
          <cell r="FB64">
            <v>0</v>
          </cell>
          <cell r="FC64">
            <v>0</v>
          </cell>
          <cell r="FD64">
            <v>0</v>
          </cell>
          <cell r="FE64">
            <v>0</v>
          </cell>
          <cell r="FF64">
            <v>0</v>
          </cell>
          <cell r="FG64">
            <v>0</v>
          </cell>
          <cell r="FH64">
            <v>0</v>
          </cell>
          <cell r="FI64">
            <v>0</v>
          </cell>
          <cell r="FK64">
            <v>1496978.2560000001</v>
          </cell>
          <cell r="FL64">
            <v>0</v>
          </cell>
          <cell r="FM64">
            <v>7</v>
          </cell>
          <cell r="FN64">
            <v>7</v>
          </cell>
          <cell r="FO64">
            <v>67</v>
          </cell>
          <cell r="FP64">
            <v>4.6760866244673096</v>
          </cell>
          <cell r="FQ64">
            <v>44.75682911990139</v>
          </cell>
          <cell r="FR64">
            <v>9.5714285714285712</v>
          </cell>
          <cell r="FS64">
            <v>4.6760866244673096</v>
          </cell>
          <cell r="FT64">
            <v>9.3521732489346192</v>
          </cell>
          <cell r="FV64">
            <v>1700</v>
          </cell>
          <cell r="FW64">
            <v>0</v>
          </cell>
          <cell r="FX64">
            <v>0</v>
          </cell>
          <cell r="FY64">
            <v>0</v>
          </cell>
          <cell r="FZ64">
            <v>0</v>
          </cell>
          <cell r="GA64">
            <v>1700</v>
          </cell>
          <cell r="GB64">
            <v>49537</v>
          </cell>
          <cell r="GC64" t="str">
            <v>-</v>
          </cell>
          <cell r="GD64">
            <v>39083</v>
          </cell>
          <cell r="GF64">
            <v>38353</v>
          </cell>
          <cell r="GG64">
            <v>39569</v>
          </cell>
          <cell r="GI64">
            <v>90845.92</v>
          </cell>
          <cell r="GJ64">
            <v>0</v>
          </cell>
          <cell r="GK64">
            <v>0</v>
          </cell>
          <cell r="GL64">
            <v>1</v>
          </cell>
          <cell r="GM64">
            <v>0</v>
          </cell>
          <cell r="GN64">
            <v>90845.92</v>
          </cell>
          <cell r="GO64">
            <v>3939879.932</v>
          </cell>
          <cell r="GP64" t="str">
            <v>-</v>
          </cell>
          <cell r="GQ64">
            <v>38078</v>
          </cell>
          <cell r="GS64">
            <v>13350.51</v>
          </cell>
          <cell r="GT64">
            <v>0</v>
          </cell>
          <cell r="GU64">
            <v>1</v>
          </cell>
          <cell r="GV64">
            <v>1</v>
          </cell>
          <cell r="GW64">
            <v>21</v>
          </cell>
          <cell r="GX64">
            <v>74.903505558963673</v>
          </cell>
          <cell r="GY64">
            <v>1572.9736167382368</v>
          </cell>
          <cell r="GZ64">
            <v>20.999999999999996</v>
          </cell>
          <cell r="HA64">
            <v>74.903505558963673</v>
          </cell>
          <cell r="HB64">
            <v>149.80701111792735</v>
          </cell>
        </row>
        <row r="65">
          <cell r="A65">
            <v>39600</v>
          </cell>
          <cell r="B65">
            <v>2008</v>
          </cell>
          <cell r="C65">
            <v>6</v>
          </cell>
          <cell r="E65">
            <v>394801.72</v>
          </cell>
          <cell r="F65">
            <v>0</v>
          </cell>
          <cell r="G65">
            <v>1</v>
          </cell>
          <cell r="H65">
            <v>1</v>
          </cell>
          <cell r="I65">
            <v>9</v>
          </cell>
          <cell r="J65">
            <v>2.5329170298447536</v>
          </cell>
          <cell r="K65">
            <v>22.796253268602783</v>
          </cell>
          <cell r="L65">
            <v>9</v>
          </cell>
          <cell r="M65">
            <v>2.5329170298447536</v>
          </cell>
          <cell r="N65">
            <v>5.0658340596895073</v>
          </cell>
          <cell r="P65">
            <v>2809464.1359999999</v>
          </cell>
          <cell r="Q65">
            <v>0</v>
          </cell>
          <cell r="R65">
            <v>8</v>
          </cell>
          <cell r="S65">
            <v>12</v>
          </cell>
          <cell r="T65">
            <v>76</v>
          </cell>
          <cell r="U65">
            <v>2.8475181076310423</v>
          </cell>
          <cell r="V65">
            <v>27.051422022494897</v>
          </cell>
          <cell r="W65">
            <v>9.4999999999999982</v>
          </cell>
          <cell r="X65">
            <v>4.2712771614465632</v>
          </cell>
          <cell r="Y65">
            <v>7.1187952690776051</v>
          </cell>
          <cell r="AA65">
            <v>2809464.1359999999</v>
          </cell>
          <cell r="AB65">
            <v>0</v>
          </cell>
          <cell r="AC65">
            <v>8</v>
          </cell>
          <cell r="AD65">
            <v>12</v>
          </cell>
          <cell r="AE65">
            <v>76</v>
          </cell>
          <cell r="AF65">
            <v>2.8475181076310423</v>
          </cell>
          <cell r="AG65">
            <v>27.051422022494897</v>
          </cell>
          <cell r="AH65">
            <v>9.4999999999999982</v>
          </cell>
          <cell r="AI65">
            <v>4.2712771614465632</v>
          </cell>
          <cell r="AJ65">
            <v>7.1187952690776051</v>
          </cell>
          <cell r="AL65">
            <v>311750.52</v>
          </cell>
          <cell r="AM65">
            <v>0</v>
          </cell>
          <cell r="AN65">
            <v>1</v>
          </cell>
          <cell r="AO65">
            <v>0</v>
          </cell>
          <cell r="AP65">
            <v>9</v>
          </cell>
          <cell r="AQ65">
            <v>0</v>
          </cell>
          <cell r="AR65">
            <v>0</v>
          </cell>
          <cell r="AT65">
            <v>1000735.36</v>
          </cell>
          <cell r="AU65">
            <v>0</v>
          </cell>
          <cell r="AV65">
            <v>0</v>
          </cell>
          <cell r="AW65">
            <v>5</v>
          </cell>
          <cell r="AX65">
            <v>0</v>
          </cell>
          <cell r="AY65">
            <v>0</v>
          </cell>
          <cell r="AZ65">
            <v>0</v>
          </cell>
          <cell r="BA65">
            <v>0</v>
          </cell>
          <cell r="BB65">
            <v>4.9963259017848642</v>
          </cell>
          <cell r="BC65">
            <v>4.9963259017848642</v>
          </cell>
          <cell r="BE65">
            <v>1507273.9800000002</v>
          </cell>
          <cell r="BF65">
            <v>0</v>
          </cell>
          <cell r="BG65">
            <v>8</v>
          </cell>
          <cell r="BH65">
            <v>7</v>
          </cell>
          <cell r="BI65">
            <v>76</v>
          </cell>
          <cell r="BJ65">
            <v>5.3075951062327764</v>
          </cell>
          <cell r="BK65">
            <v>50.42215350921137</v>
          </cell>
          <cell r="BL65">
            <v>9.4999999999999982</v>
          </cell>
          <cell r="BM65">
            <v>4.6441457179536787</v>
          </cell>
          <cell r="BN65">
            <v>9.9517408241864551</v>
          </cell>
          <cell r="BP65">
            <v>88374</v>
          </cell>
          <cell r="BQ65">
            <v>0</v>
          </cell>
          <cell r="BR65">
            <v>1</v>
          </cell>
          <cell r="BS65">
            <v>0</v>
          </cell>
          <cell r="BT65">
            <v>5</v>
          </cell>
          <cell r="BU65">
            <v>11.315545296127821</v>
          </cell>
          <cell r="BV65">
            <v>56.577726480639107</v>
          </cell>
          <cell r="BW65">
            <v>5</v>
          </cell>
          <cell r="BX65">
            <v>0</v>
          </cell>
          <cell r="BY65">
            <v>11.315545296127821</v>
          </cell>
          <cell r="CA65">
            <v>454944.25</v>
          </cell>
          <cell r="CB65">
            <v>0</v>
          </cell>
          <cell r="CC65">
            <v>1</v>
          </cell>
          <cell r="CD65">
            <v>3</v>
          </cell>
          <cell r="CE65">
            <v>25</v>
          </cell>
          <cell r="CF65">
            <v>2.1980715219502169</v>
          </cell>
          <cell r="CG65">
            <v>54.951788048755425</v>
          </cell>
          <cell r="CH65">
            <v>25</v>
          </cell>
          <cell r="CI65">
            <v>6.5942145658506508</v>
          </cell>
          <cell r="CJ65">
            <v>8.7922860878008677</v>
          </cell>
          <cell r="CL65">
            <v>293.16999999999996</v>
          </cell>
          <cell r="CM65">
            <v>0</v>
          </cell>
          <cell r="CN65">
            <v>0</v>
          </cell>
          <cell r="CO65">
            <v>0</v>
          </cell>
          <cell r="CP65">
            <v>0</v>
          </cell>
          <cell r="CQ65">
            <v>0</v>
          </cell>
          <cell r="CR65">
            <v>0</v>
          </cell>
          <cell r="CS65">
            <v>0</v>
          </cell>
          <cell r="CT65">
            <v>0</v>
          </cell>
          <cell r="CU65">
            <v>0</v>
          </cell>
          <cell r="CW65">
            <v>41778</v>
          </cell>
          <cell r="CX65">
            <v>0</v>
          </cell>
          <cell r="CY65">
            <v>0</v>
          </cell>
          <cell r="CZ65">
            <v>0</v>
          </cell>
          <cell r="DA65">
            <v>0</v>
          </cell>
          <cell r="DB65">
            <v>0</v>
          </cell>
          <cell r="DC65">
            <v>0</v>
          </cell>
          <cell r="DD65">
            <v>0</v>
          </cell>
          <cell r="DE65">
            <v>0</v>
          </cell>
          <cell r="DF65">
            <v>0</v>
          </cell>
          <cell r="DH65">
            <v>29222</v>
          </cell>
          <cell r="DI65">
            <v>0</v>
          </cell>
          <cell r="DJ65">
            <v>0</v>
          </cell>
          <cell r="DK65">
            <v>0</v>
          </cell>
          <cell r="DL65">
            <v>0</v>
          </cell>
          <cell r="DM65">
            <v>0</v>
          </cell>
          <cell r="DN65">
            <v>0</v>
          </cell>
          <cell r="DO65">
            <v>0</v>
          </cell>
          <cell r="DP65">
            <v>0</v>
          </cell>
          <cell r="DQ65">
            <v>0</v>
          </cell>
          <cell r="DS65">
            <v>39138.499999999993</v>
          </cell>
          <cell r="DT65">
            <v>0</v>
          </cell>
          <cell r="DU65">
            <v>1</v>
          </cell>
          <cell r="DV65">
            <v>0</v>
          </cell>
          <cell r="DW65">
            <v>1</v>
          </cell>
          <cell r="DX65">
            <v>25.550289357026973</v>
          </cell>
          <cell r="DY65">
            <v>25.550289357026973</v>
          </cell>
          <cell r="DZ65">
            <v>1</v>
          </cell>
          <cell r="EA65">
            <v>0</v>
          </cell>
          <cell r="EB65">
            <v>25.550289357026973</v>
          </cell>
          <cell r="ED65">
            <v>11614</v>
          </cell>
          <cell r="EE65">
            <v>0</v>
          </cell>
          <cell r="EF65">
            <v>1</v>
          </cell>
          <cell r="EG65">
            <v>1</v>
          </cell>
          <cell r="EH65">
            <v>2</v>
          </cell>
          <cell r="EI65">
            <v>86.102979163079041</v>
          </cell>
          <cell r="EJ65">
            <v>172.20595832615808</v>
          </cell>
          <cell r="EK65">
            <v>2</v>
          </cell>
          <cell r="EL65">
            <v>86.102979163079041</v>
          </cell>
          <cell r="EM65">
            <v>172.20595832615808</v>
          </cell>
          <cell r="EO65">
            <v>531583.35</v>
          </cell>
          <cell r="EP65">
            <v>0</v>
          </cell>
          <cell r="EQ65">
            <v>2</v>
          </cell>
          <cell r="ER65">
            <v>2</v>
          </cell>
          <cell r="ES65">
            <v>13</v>
          </cell>
          <cell r="ET65">
            <v>3.7623450772113158</v>
          </cell>
          <cell r="EU65">
            <v>24.455243001873555</v>
          </cell>
          <cell r="EV65">
            <v>6.5000000000000009</v>
          </cell>
          <cell r="EW65">
            <v>3.7623450772113158</v>
          </cell>
          <cell r="EX65">
            <v>7.5246901544226317</v>
          </cell>
          <cell r="EZ65">
            <v>288076.2</v>
          </cell>
          <cell r="FA65">
            <v>0</v>
          </cell>
          <cell r="FB65">
            <v>0</v>
          </cell>
          <cell r="FC65">
            <v>0</v>
          </cell>
          <cell r="FD65">
            <v>0</v>
          </cell>
          <cell r="FE65">
            <v>0</v>
          </cell>
          <cell r="FF65">
            <v>0</v>
          </cell>
          <cell r="FG65">
            <v>0</v>
          </cell>
          <cell r="FH65">
            <v>0</v>
          </cell>
          <cell r="FI65">
            <v>0</v>
          </cell>
          <cell r="FK65">
            <v>1808728.7760000001</v>
          </cell>
          <cell r="FL65">
            <v>0</v>
          </cell>
          <cell r="FM65">
            <v>8</v>
          </cell>
          <cell r="FN65">
            <v>7</v>
          </cell>
          <cell r="FO65">
            <v>76</v>
          </cell>
          <cell r="FP65">
            <v>4.4229959218606467</v>
          </cell>
          <cell r="FQ65">
            <v>42.018461257676151</v>
          </cell>
          <cell r="FR65">
            <v>9.5000000000000018</v>
          </cell>
          <cell r="FS65">
            <v>3.8701214316280663</v>
          </cell>
          <cell r="FT65">
            <v>8.2931173534887126</v>
          </cell>
          <cell r="FV65">
            <v>1125</v>
          </cell>
          <cell r="FW65">
            <v>0</v>
          </cell>
          <cell r="FX65">
            <v>0</v>
          </cell>
          <cell r="FY65">
            <v>0</v>
          </cell>
          <cell r="FZ65">
            <v>0</v>
          </cell>
          <cell r="GA65">
            <v>1125</v>
          </cell>
          <cell r="GB65">
            <v>50662</v>
          </cell>
          <cell r="GC65" t="str">
            <v>-</v>
          </cell>
          <cell r="GD65">
            <v>39083</v>
          </cell>
          <cell r="GF65">
            <v>38353</v>
          </cell>
          <cell r="GG65">
            <v>39600</v>
          </cell>
          <cell r="GI65">
            <v>83051.199999999997</v>
          </cell>
          <cell r="GJ65">
            <v>0</v>
          </cell>
          <cell r="GK65">
            <v>0</v>
          </cell>
          <cell r="GL65">
            <v>1</v>
          </cell>
          <cell r="GM65">
            <v>0</v>
          </cell>
          <cell r="GN65">
            <v>83051.199999999997</v>
          </cell>
          <cell r="GO65">
            <v>4022931.1320000002</v>
          </cell>
          <cell r="GP65" t="str">
            <v>-</v>
          </cell>
          <cell r="GQ65">
            <v>38078</v>
          </cell>
          <cell r="GS65">
            <v>14808.51</v>
          </cell>
          <cell r="GT65">
            <v>0</v>
          </cell>
          <cell r="GU65">
            <v>1</v>
          </cell>
          <cell r="GV65">
            <v>1</v>
          </cell>
          <cell r="GW65">
            <v>21</v>
          </cell>
          <cell r="GX65">
            <v>67.528738542905401</v>
          </cell>
          <cell r="GY65">
            <v>1418.1035094010133</v>
          </cell>
          <cell r="GZ65">
            <v>20.999999999999996</v>
          </cell>
          <cell r="HA65">
            <v>67.528738542905401</v>
          </cell>
          <cell r="HB65">
            <v>135.0574770858108</v>
          </cell>
        </row>
        <row r="66">
          <cell r="A66">
            <v>39630</v>
          </cell>
          <cell r="B66">
            <v>2008</v>
          </cell>
          <cell r="C66">
            <v>7</v>
          </cell>
          <cell r="E66">
            <v>7</v>
          </cell>
          <cell r="F66">
            <v>7</v>
          </cell>
          <cell r="G66">
            <v>7</v>
          </cell>
          <cell r="H66">
            <v>7</v>
          </cell>
          <cell r="I66">
            <v>7</v>
          </cell>
          <cell r="J66">
            <v>7</v>
          </cell>
          <cell r="K66">
            <v>7</v>
          </cell>
          <cell r="L66">
            <v>7</v>
          </cell>
          <cell r="M66">
            <v>7</v>
          </cell>
          <cell r="N66">
            <v>7</v>
          </cell>
          <cell r="P66">
            <v>7</v>
          </cell>
          <cell r="Q66">
            <v>7</v>
          </cell>
          <cell r="R66">
            <v>7</v>
          </cell>
          <cell r="S66">
            <v>7</v>
          </cell>
          <cell r="T66">
            <v>7</v>
          </cell>
          <cell r="U66">
            <v>7</v>
          </cell>
          <cell r="V66">
            <v>7</v>
          </cell>
          <cell r="W66">
            <v>7</v>
          </cell>
          <cell r="X66">
            <v>7</v>
          </cell>
          <cell r="Y66">
            <v>7</v>
          </cell>
          <cell r="AA66">
            <v>2589544.3040000005</v>
          </cell>
          <cell r="AB66">
            <v>0</v>
          </cell>
          <cell r="AC66">
            <v>8</v>
          </cell>
          <cell r="AD66">
            <v>12</v>
          </cell>
          <cell r="AE66">
            <v>76</v>
          </cell>
          <cell r="AF66">
            <v>3.0893466420491871</v>
          </cell>
          <cell r="AG66">
            <v>29.348793099467276</v>
          </cell>
          <cell r="AH66">
            <v>9.5</v>
          </cell>
          <cell r="AI66">
            <v>4.6340199630737802</v>
          </cell>
          <cell r="AJ66">
            <v>7.7233666051229664</v>
          </cell>
          <cell r="AL66">
            <v>7.7233657836914062</v>
          </cell>
          <cell r="AM66">
            <v>7.7233657836914062</v>
          </cell>
          <cell r="AN66">
            <v>7.7233657836914062</v>
          </cell>
          <cell r="AO66">
            <v>7.7233657836914062</v>
          </cell>
          <cell r="AP66">
            <v>7.7233657836914062</v>
          </cell>
          <cell r="AQ66">
            <v>7.7233657836914062</v>
          </cell>
          <cell r="AR66">
            <v>7.7233657836914062</v>
          </cell>
          <cell r="AT66">
            <v>0</v>
          </cell>
          <cell r="AU66">
            <v>0</v>
          </cell>
          <cell r="AV66">
            <v>0</v>
          </cell>
          <cell r="AW66">
            <v>0</v>
          </cell>
          <cell r="AX66">
            <v>0</v>
          </cell>
          <cell r="AY66">
            <v>0</v>
          </cell>
          <cell r="AZ66">
            <v>0</v>
          </cell>
          <cell r="BA66">
            <v>0</v>
          </cell>
          <cell r="BB66">
            <v>0</v>
          </cell>
          <cell r="BC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BV66">
            <v>0</v>
          </cell>
          <cell r="BW66">
            <v>0</v>
          </cell>
          <cell r="BX66">
            <v>0</v>
          </cell>
          <cell r="BY66">
            <v>0</v>
          </cell>
          <cell r="CA66">
            <v>0</v>
          </cell>
          <cell r="CB66">
            <v>0</v>
          </cell>
          <cell r="CC66">
            <v>0</v>
          </cell>
          <cell r="CD66">
            <v>0</v>
          </cell>
          <cell r="CE66">
            <v>0</v>
          </cell>
          <cell r="CF66">
            <v>0</v>
          </cell>
          <cell r="CG66">
            <v>0</v>
          </cell>
          <cell r="CH66">
            <v>0</v>
          </cell>
          <cell r="CI66">
            <v>0</v>
          </cell>
          <cell r="CJ66">
            <v>0</v>
          </cell>
          <cell r="CL66">
            <v>0</v>
          </cell>
          <cell r="CM66">
            <v>0</v>
          </cell>
          <cell r="CN66">
            <v>0</v>
          </cell>
          <cell r="CO66">
            <v>0</v>
          </cell>
          <cell r="CP66">
            <v>0</v>
          </cell>
          <cell r="CQ66">
            <v>0</v>
          </cell>
          <cell r="CR66">
            <v>0</v>
          </cell>
          <cell r="CS66">
            <v>0</v>
          </cell>
          <cell r="CT66">
            <v>0</v>
          </cell>
          <cell r="CU66">
            <v>0</v>
          </cell>
          <cell r="CW66">
            <v>0</v>
          </cell>
          <cell r="CX66">
            <v>0</v>
          </cell>
          <cell r="CY66">
            <v>0</v>
          </cell>
          <cell r="CZ66">
            <v>0</v>
          </cell>
          <cell r="DA66">
            <v>0</v>
          </cell>
          <cell r="DB66">
            <v>0</v>
          </cell>
          <cell r="DC66">
            <v>0</v>
          </cell>
          <cell r="DD66">
            <v>0</v>
          </cell>
          <cell r="DE66">
            <v>0</v>
          </cell>
          <cell r="DF66">
            <v>0</v>
          </cell>
          <cell r="DH66">
            <v>0</v>
          </cell>
          <cell r="DI66">
            <v>0</v>
          </cell>
          <cell r="DJ66">
            <v>0</v>
          </cell>
          <cell r="DK66">
            <v>0</v>
          </cell>
          <cell r="DL66">
            <v>0</v>
          </cell>
          <cell r="DM66">
            <v>0</v>
          </cell>
          <cell r="DN66">
            <v>0</v>
          </cell>
          <cell r="DO66">
            <v>0</v>
          </cell>
          <cell r="DP66">
            <v>0</v>
          </cell>
          <cell r="DQ66">
            <v>0</v>
          </cell>
          <cell r="DS66">
            <v>0</v>
          </cell>
          <cell r="DT66">
            <v>0</v>
          </cell>
          <cell r="DU66">
            <v>0</v>
          </cell>
          <cell r="DV66">
            <v>0</v>
          </cell>
          <cell r="DW66">
            <v>0</v>
          </cell>
          <cell r="DX66">
            <v>0</v>
          </cell>
          <cell r="DY66">
            <v>0</v>
          </cell>
          <cell r="DZ66">
            <v>0</v>
          </cell>
          <cell r="EA66">
            <v>0</v>
          </cell>
          <cell r="EB66">
            <v>0</v>
          </cell>
          <cell r="ED66">
            <v>0</v>
          </cell>
          <cell r="EE66">
            <v>0</v>
          </cell>
          <cell r="EF66">
            <v>0</v>
          </cell>
          <cell r="EG66">
            <v>0</v>
          </cell>
          <cell r="EH66">
            <v>0</v>
          </cell>
          <cell r="EI66">
            <v>0</v>
          </cell>
          <cell r="EJ66">
            <v>0</v>
          </cell>
          <cell r="EK66">
            <v>0</v>
          </cell>
          <cell r="EL66">
            <v>0</v>
          </cell>
          <cell r="EM66">
            <v>0</v>
          </cell>
          <cell r="EO66">
            <v>0</v>
          </cell>
          <cell r="EP66">
            <v>0</v>
          </cell>
          <cell r="EQ66">
            <v>0</v>
          </cell>
          <cell r="ER66">
            <v>0</v>
          </cell>
          <cell r="ES66">
            <v>0</v>
          </cell>
          <cell r="ET66">
            <v>0</v>
          </cell>
          <cell r="EU66">
            <v>0</v>
          </cell>
          <cell r="EV66">
            <v>0</v>
          </cell>
          <cell r="EW66">
            <v>0</v>
          </cell>
          <cell r="EX66">
            <v>0</v>
          </cell>
          <cell r="EZ66">
            <v>0</v>
          </cell>
          <cell r="FA66">
            <v>0</v>
          </cell>
          <cell r="FB66">
            <v>0</v>
          </cell>
          <cell r="FC66">
            <v>0</v>
          </cell>
          <cell r="FD66">
            <v>0</v>
          </cell>
          <cell r="FE66">
            <v>0</v>
          </cell>
          <cell r="FF66">
            <v>0</v>
          </cell>
          <cell r="FG66">
            <v>0</v>
          </cell>
          <cell r="FH66">
            <v>0</v>
          </cell>
          <cell r="FI66">
            <v>0</v>
          </cell>
          <cell r="FK66">
            <v>0</v>
          </cell>
          <cell r="FL66">
            <v>0</v>
          </cell>
          <cell r="FM66">
            <v>0</v>
          </cell>
          <cell r="FN66">
            <v>0</v>
          </cell>
          <cell r="FO66">
            <v>0</v>
          </cell>
          <cell r="FP66">
            <v>0</v>
          </cell>
          <cell r="FQ66">
            <v>0</v>
          </cell>
          <cell r="FR66">
            <v>0</v>
          </cell>
          <cell r="FS66">
            <v>0</v>
          </cell>
          <cell r="FT66">
            <v>0</v>
          </cell>
          <cell r="FV66">
            <v>0</v>
          </cell>
          <cell r="FW66">
            <v>0</v>
          </cell>
          <cell r="FX66">
            <v>0</v>
          </cell>
          <cell r="FY66">
            <v>0</v>
          </cell>
          <cell r="FZ66">
            <v>0</v>
          </cell>
          <cell r="GA66">
            <v>0</v>
          </cell>
          <cell r="GB66">
            <v>0</v>
          </cell>
          <cell r="GC66" t="str">
            <v>-</v>
          </cell>
          <cell r="GD66">
            <v>39083</v>
          </cell>
          <cell r="GF66">
            <v>38353</v>
          </cell>
          <cell r="GG66">
            <v>39600</v>
          </cell>
          <cell r="GI66">
            <v>39600</v>
          </cell>
          <cell r="GJ66">
            <v>39600</v>
          </cell>
          <cell r="GK66">
            <v>39600</v>
          </cell>
          <cell r="GL66">
            <v>39600</v>
          </cell>
          <cell r="GM66">
            <v>39600</v>
          </cell>
          <cell r="GN66">
            <v>39600</v>
          </cell>
          <cell r="GO66">
            <v>39600</v>
          </cell>
          <cell r="GP66" t="str">
            <v>-</v>
          </cell>
          <cell r="GQ66">
            <v>38078</v>
          </cell>
          <cell r="GS66">
            <v>0</v>
          </cell>
          <cell r="GT66">
            <v>0</v>
          </cell>
          <cell r="GU66">
            <v>0</v>
          </cell>
          <cell r="GV66">
            <v>0</v>
          </cell>
          <cell r="GW66">
            <v>0</v>
          </cell>
          <cell r="GX66">
            <v>0</v>
          </cell>
          <cell r="GY66">
            <v>0</v>
          </cell>
          <cell r="GZ66">
            <v>0</v>
          </cell>
          <cell r="HA66">
            <v>0</v>
          </cell>
          <cell r="HB66">
            <v>0</v>
          </cell>
        </row>
        <row r="67">
          <cell r="A67">
            <v>39661</v>
          </cell>
          <cell r="B67">
            <v>2008</v>
          </cell>
          <cell r="C67">
            <v>8</v>
          </cell>
          <cell r="E67">
            <v>8</v>
          </cell>
          <cell r="F67">
            <v>8</v>
          </cell>
          <cell r="G67">
            <v>8</v>
          </cell>
          <cell r="H67">
            <v>8</v>
          </cell>
          <cell r="I67">
            <v>8</v>
          </cell>
          <cell r="J67">
            <v>8</v>
          </cell>
          <cell r="K67">
            <v>8</v>
          </cell>
          <cell r="L67">
            <v>8</v>
          </cell>
          <cell r="M67">
            <v>8</v>
          </cell>
          <cell r="N67">
            <v>8</v>
          </cell>
          <cell r="P67">
            <v>8</v>
          </cell>
          <cell r="Q67">
            <v>8</v>
          </cell>
          <cell r="R67">
            <v>8</v>
          </cell>
          <cell r="S67">
            <v>8</v>
          </cell>
          <cell r="T67">
            <v>8</v>
          </cell>
          <cell r="U67">
            <v>8</v>
          </cell>
          <cell r="V67">
            <v>8</v>
          </cell>
          <cell r="W67">
            <v>8</v>
          </cell>
          <cell r="X67">
            <v>8</v>
          </cell>
          <cell r="Y67">
            <v>8</v>
          </cell>
          <cell r="AA67">
            <v>2358397.2920000004</v>
          </cell>
          <cell r="AB67">
            <v>0</v>
          </cell>
          <cell r="AC67">
            <v>8</v>
          </cell>
          <cell r="AD67">
            <v>11</v>
          </cell>
          <cell r="AE67">
            <v>76</v>
          </cell>
          <cell r="AF67">
            <v>3.3921341527727633</v>
          </cell>
          <cell r="AG67">
            <v>32.225274451341249</v>
          </cell>
          <cell r="AH67">
            <v>9.5</v>
          </cell>
          <cell r="AI67">
            <v>4.6641844600625495</v>
          </cell>
          <cell r="AJ67">
            <v>8.0563186128353124</v>
          </cell>
          <cell r="AL67">
            <v>8.0563125610351562</v>
          </cell>
          <cell r="AM67">
            <v>8.0563125610351562</v>
          </cell>
          <cell r="AN67">
            <v>8.0563125610351562</v>
          </cell>
          <cell r="AO67">
            <v>8.0563125610351562</v>
          </cell>
          <cell r="AP67">
            <v>8.0563125610351562</v>
          </cell>
          <cell r="AQ67">
            <v>8.0563125610351562</v>
          </cell>
          <cell r="AR67">
            <v>8.0563125610351562</v>
          </cell>
          <cell r="AT67">
            <v>0</v>
          </cell>
          <cell r="AU67">
            <v>0</v>
          </cell>
          <cell r="AV67">
            <v>0</v>
          </cell>
          <cell r="AW67">
            <v>0</v>
          </cell>
          <cell r="AX67">
            <v>0</v>
          </cell>
          <cell r="AY67">
            <v>0</v>
          </cell>
          <cell r="AZ67">
            <v>0</v>
          </cell>
          <cell r="BA67">
            <v>0</v>
          </cell>
          <cell r="BB67">
            <v>0</v>
          </cell>
          <cell r="BC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BV67">
            <v>0</v>
          </cell>
          <cell r="BW67">
            <v>0</v>
          </cell>
          <cell r="BX67">
            <v>0</v>
          </cell>
          <cell r="BY67">
            <v>0</v>
          </cell>
          <cell r="CA67">
            <v>0</v>
          </cell>
          <cell r="CB67">
            <v>0</v>
          </cell>
          <cell r="CC67">
            <v>0</v>
          </cell>
          <cell r="CD67">
            <v>0</v>
          </cell>
          <cell r="CE67">
            <v>0</v>
          </cell>
          <cell r="CF67">
            <v>0</v>
          </cell>
          <cell r="CG67">
            <v>0</v>
          </cell>
          <cell r="CH67">
            <v>0</v>
          </cell>
          <cell r="CI67">
            <v>0</v>
          </cell>
          <cell r="CJ67">
            <v>0</v>
          </cell>
          <cell r="CL67">
            <v>0</v>
          </cell>
          <cell r="CM67">
            <v>0</v>
          </cell>
          <cell r="CN67">
            <v>0</v>
          </cell>
          <cell r="CO67">
            <v>0</v>
          </cell>
          <cell r="CP67">
            <v>0</v>
          </cell>
          <cell r="CQ67">
            <v>0</v>
          </cell>
          <cell r="CR67">
            <v>0</v>
          </cell>
          <cell r="CS67">
            <v>0</v>
          </cell>
          <cell r="CT67">
            <v>0</v>
          </cell>
          <cell r="CU67">
            <v>0</v>
          </cell>
          <cell r="CW67">
            <v>0</v>
          </cell>
          <cell r="CX67">
            <v>0</v>
          </cell>
          <cell r="CY67">
            <v>0</v>
          </cell>
          <cell r="CZ67">
            <v>0</v>
          </cell>
          <cell r="DA67">
            <v>0</v>
          </cell>
          <cell r="DB67">
            <v>0</v>
          </cell>
          <cell r="DC67">
            <v>0</v>
          </cell>
          <cell r="DD67">
            <v>0</v>
          </cell>
          <cell r="DE67">
            <v>0</v>
          </cell>
          <cell r="DF67">
            <v>0</v>
          </cell>
          <cell r="DH67">
            <v>0</v>
          </cell>
          <cell r="DI67">
            <v>0</v>
          </cell>
          <cell r="DJ67">
            <v>0</v>
          </cell>
          <cell r="DK67">
            <v>0</v>
          </cell>
          <cell r="DL67">
            <v>0</v>
          </cell>
          <cell r="DM67">
            <v>0</v>
          </cell>
          <cell r="DN67">
            <v>0</v>
          </cell>
          <cell r="DO67">
            <v>0</v>
          </cell>
          <cell r="DP67">
            <v>0</v>
          </cell>
          <cell r="DQ67">
            <v>0</v>
          </cell>
          <cell r="DS67">
            <v>0</v>
          </cell>
          <cell r="DT67">
            <v>0</v>
          </cell>
          <cell r="DU67">
            <v>0</v>
          </cell>
          <cell r="DV67">
            <v>0</v>
          </cell>
          <cell r="DW67">
            <v>0</v>
          </cell>
          <cell r="DX67">
            <v>0</v>
          </cell>
          <cell r="DY67">
            <v>0</v>
          </cell>
          <cell r="DZ67">
            <v>0</v>
          </cell>
          <cell r="EA67">
            <v>0</v>
          </cell>
          <cell r="EB67">
            <v>0</v>
          </cell>
          <cell r="ED67">
            <v>0</v>
          </cell>
          <cell r="EE67">
            <v>0</v>
          </cell>
          <cell r="EF67">
            <v>0</v>
          </cell>
          <cell r="EG67">
            <v>0</v>
          </cell>
          <cell r="EH67">
            <v>0</v>
          </cell>
          <cell r="EI67">
            <v>0</v>
          </cell>
          <cell r="EJ67">
            <v>0</v>
          </cell>
          <cell r="EK67">
            <v>0</v>
          </cell>
          <cell r="EL67">
            <v>0</v>
          </cell>
          <cell r="EM67">
            <v>0</v>
          </cell>
          <cell r="EO67">
            <v>0</v>
          </cell>
          <cell r="EP67">
            <v>0</v>
          </cell>
          <cell r="EQ67">
            <v>0</v>
          </cell>
          <cell r="ER67">
            <v>0</v>
          </cell>
          <cell r="ES67">
            <v>0</v>
          </cell>
          <cell r="ET67">
            <v>0</v>
          </cell>
          <cell r="EU67">
            <v>0</v>
          </cell>
          <cell r="EV67">
            <v>0</v>
          </cell>
          <cell r="EW67">
            <v>0</v>
          </cell>
          <cell r="EX67">
            <v>0</v>
          </cell>
          <cell r="EZ67">
            <v>0</v>
          </cell>
          <cell r="FA67">
            <v>0</v>
          </cell>
          <cell r="FB67">
            <v>0</v>
          </cell>
          <cell r="FC67">
            <v>0</v>
          </cell>
          <cell r="FD67">
            <v>0</v>
          </cell>
          <cell r="FE67">
            <v>0</v>
          </cell>
          <cell r="FF67">
            <v>0</v>
          </cell>
          <cell r="FG67">
            <v>0</v>
          </cell>
          <cell r="FH67">
            <v>0</v>
          </cell>
          <cell r="FI67">
            <v>0</v>
          </cell>
          <cell r="FK67">
            <v>0</v>
          </cell>
          <cell r="FL67">
            <v>0</v>
          </cell>
          <cell r="FM67">
            <v>0</v>
          </cell>
          <cell r="FN67">
            <v>0</v>
          </cell>
          <cell r="FO67">
            <v>0</v>
          </cell>
          <cell r="FP67">
            <v>0</v>
          </cell>
          <cell r="FQ67">
            <v>0</v>
          </cell>
          <cell r="FR67">
            <v>0</v>
          </cell>
          <cell r="FS67">
            <v>0</v>
          </cell>
          <cell r="FT67">
            <v>0</v>
          </cell>
          <cell r="FV67">
            <v>0</v>
          </cell>
          <cell r="FW67">
            <v>0</v>
          </cell>
          <cell r="FX67">
            <v>0</v>
          </cell>
          <cell r="FY67">
            <v>0</v>
          </cell>
          <cell r="FZ67">
            <v>0</v>
          </cell>
          <cell r="GA67">
            <v>0</v>
          </cell>
          <cell r="GB67">
            <v>0</v>
          </cell>
          <cell r="GC67" t="str">
            <v>-</v>
          </cell>
          <cell r="GD67">
            <v>39083</v>
          </cell>
          <cell r="GF67">
            <v>38353</v>
          </cell>
          <cell r="GG67">
            <v>39600</v>
          </cell>
          <cell r="GI67">
            <v>39600</v>
          </cell>
          <cell r="GJ67">
            <v>39600</v>
          </cell>
          <cell r="GK67">
            <v>39600</v>
          </cell>
          <cell r="GL67">
            <v>39600</v>
          </cell>
          <cell r="GM67">
            <v>39600</v>
          </cell>
          <cell r="GN67">
            <v>39600</v>
          </cell>
          <cell r="GO67">
            <v>39600</v>
          </cell>
          <cell r="GP67" t="str">
            <v>-</v>
          </cell>
          <cell r="GQ67">
            <v>38078</v>
          </cell>
          <cell r="GS67">
            <v>0</v>
          </cell>
          <cell r="GT67">
            <v>0</v>
          </cell>
          <cell r="GU67">
            <v>0</v>
          </cell>
          <cell r="GV67">
            <v>0</v>
          </cell>
          <cell r="GW67">
            <v>0</v>
          </cell>
          <cell r="GX67">
            <v>0</v>
          </cell>
          <cell r="GY67">
            <v>0</v>
          </cell>
          <cell r="GZ67">
            <v>0</v>
          </cell>
          <cell r="HA67">
            <v>0</v>
          </cell>
          <cell r="HB67">
            <v>0</v>
          </cell>
        </row>
        <row r="68">
          <cell r="A68">
            <v>39692</v>
          </cell>
          <cell r="B68">
            <v>2008</v>
          </cell>
          <cell r="C68">
            <v>9</v>
          </cell>
          <cell r="E68">
            <v>9</v>
          </cell>
          <cell r="F68">
            <v>9</v>
          </cell>
          <cell r="G68">
            <v>9</v>
          </cell>
          <cell r="H68">
            <v>9</v>
          </cell>
          <cell r="I68">
            <v>9</v>
          </cell>
          <cell r="J68">
            <v>9</v>
          </cell>
          <cell r="K68">
            <v>9</v>
          </cell>
          <cell r="L68">
            <v>9</v>
          </cell>
          <cell r="M68">
            <v>9</v>
          </cell>
          <cell r="N68">
            <v>9</v>
          </cell>
          <cell r="P68">
            <v>9</v>
          </cell>
          <cell r="Q68">
            <v>9</v>
          </cell>
          <cell r="R68">
            <v>9</v>
          </cell>
          <cell r="S68">
            <v>9</v>
          </cell>
          <cell r="T68">
            <v>9</v>
          </cell>
          <cell r="U68">
            <v>9</v>
          </cell>
          <cell r="V68">
            <v>9</v>
          </cell>
          <cell r="W68">
            <v>9</v>
          </cell>
          <cell r="X68">
            <v>9</v>
          </cell>
          <cell r="Y68">
            <v>9</v>
          </cell>
          <cell r="AA68">
            <v>2158361.96</v>
          </cell>
          <cell r="AB68">
            <v>0</v>
          </cell>
          <cell r="AC68">
            <v>8</v>
          </cell>
          <cell r="AD68">
            <v>10</v>
          </cell>
          <cell r="AE68">
            <v>76</v>
          </cell>
          <cell r="AF68">
            <v>3.7065145458734827</v>
          </cell>
          <cell r="AG68">
            <v>35.211888185798088</v>
          </cell>
          <cell r="AH68">
            <v>9.5</v>
          </cell>
          <cell r="AI68">
            <v>4.6331431823418532</v>
          </cell>
          <cell r="AJ68">
            <v>8.3396577282153359</v>
          </cell>
          <cell r="AL68">
            <v>8.3396530151367188</v>
          </cell>
          <cell r="AM68">
            <v>8.3396530151367188</v>
          </cell>
          <cell r="AN68">
            <v>8.3396530151367188</v>
          </cell>
          <cell r="AO68">
            <v>8.3396530151367188</v>
          </cell>
          <cell r="AP68">
            <v>8.3396530151367188</v>
          </cell>
          <cell r="AQ68">
            <v>8.3396530151367188</v>
          </cell>
          <cell r="AR68">
            <v>8.3396530151367188</v>
          </cell>
          <cell r="AT68">
            <v>0</v>
          </cell>
          <cell r="AU68">
            <v>0</v>
          </cell>
          <cell r="AV68">
            <v>0</v>
          </cell>
          <cell r="AW68">
            <v>0</v>
          </cell>
          <cell r="AX68">
            <v>0</v>
          </cell>
          <cell r="AY68">
            <v>0</v>
          </cell>
          <cell r="AZ68">
            <v>0</v>
          </cell>
          <cell r="BA68">
            <v>0</v>
          </cell>
          <cell r="BB68">
            <v>0</v>
          </cell>
          <cell r="BC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BV68">
            <v>0</v>
          </cell>
          <cell r="BW68">
            <v>0</v>
          </cell>
          <cell r="BX68">
            <v>0</v>
          </cell>
          <cell r="BY68">
            <v>0</v>
          </cell>
          <cell r="CA68">
            <v>0</v>
          </cell>
          <cell r="CB68">
            <v>0</v>
          </cell>
          <cell r="CC68">
            <v>0</v>
          </cell>
          <cell r="CD68">
            <v>0</v>
          </cell>
          <cell r="CE68">
            <v>0</v>
          </cell>
          <cell r="CF68">
            <v>0</v>
          </cell>
          <cell r="CG68">
            <v>0</v>
          </cell>
          <cell r="CH68">
            <v>0</v>
          </cell>
          <cell r="CI68">
            <v>0</v>
          </cell>
          <cell r="CJ68">
            <v>0</v>
          </cell>
          <cell r="CL68">
            <v>0</v>
          </cell>
          <cell r="CM68">
            <v>0</v>
          </cell>
          <cell r="CN68">
            <v>0</v>
          </cell>
          <cell r="CO68">
            <v>0</v>
          </cell>
          <cell r="CP68">
            <v>0</v>
          </cell>
          <cell r="CQ68">
            <v>0</v>
          </cell>
          <cell r="CR68">
            <v>0</v>
          </cell>
          <cell r="CS68">
            <v>0</v>
          </cell>
          <cell r="CT68">
            <v>0</v>
          </cell>
          <cell r="CU68">
            <v>0</v>
          </cell>
          <cell r="CW68">
            <v>0</v>
          </cell>
          <cell r="CX68">
            <v>0</v>
          </cell>
          <cell r="CY68">
            <v>0</v>
          </cell>
          <cell r="CZ68">
            <v>0</v>
          </cell>
          <cell r="DA68">
            <v>0</v>
          </cell>
          <cell r="DB68">
            <v>0</v>
          </cell>
          <cell r="DC68">
            <v>0</v>
          </cell>
          <cell r="DD68">
            <v>0</v>
          </cell>
          <cell r="DE68">
            <v>0</v>
          </cell>
          <cell r="DF68">
            <v>0</v>
          </cell>
          <cell r="DH68">
            <v>0</v>
          </cell>
          <cell r="DI68">
            <v>0</v>
          </cell>
          <cell r="DJ68">
            <v>0</v>
          </cell>
          <cell r="DK68">
            <v>0</v>
          </cell>
          <cell r="DL68">
            <v>0</v>
          </cell>
          <cell r="DM68">
            <v>0</v>
          </cell>
          <cell r="DN68">
            <v>0</v>
          </cell>
          <cell r="DO68">
            <v>0</v>
          </cell>
          <cell r="DP68">
            <v>0</v>
          </cell>
          <cell r="DQ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O68">
            <v>0</v>
          </cell>
          <cell r="EP68">
            <v>0</v>
          </cell>
          <cell r="EQ68">
            <v>0</v>
          </cell>
          <cell r="ER68">
            <v>0</v>
          </cell>
          <cell r="ES68">
            <v>0</v>
          </cell>
          <cell r="ET68">
            <v>0</v>
          </cell>
          <cell r="EU68">
            <v>0</v>
          </cell>
          <cell r="EV68">
            <v>0</v>
          </cell>
          <cell r="EW68">
            <v>0</v>
          </cell>
          <cell r="EX68">
            <v>0</v>
          </cell>
          <cell r="EZ68">
            <v>0</v>
          </cell>
          <cell r="FA68">
            <v>0</v>
          </cell>
          <cell r="FB68">
            <v>0</v>
          </cell>
          <cell r="FC68">
            <v>0</v>
          </cell>
          <cell r="FD68">
            <v>0</v>
          </cell>
          <cell r="FE68">
            <v>0</v>
          </cell>
          <cell r="FF68">
            <v>0</v>
          </cell>
          <cell r="FG68">
            <v>0</v>
          </cell>
          <cell r="FH68">
            <v>0</v>
          </cell>
          <cell r="FI68">
            <v>0</v>
          </cell>
          <cell r="FK68">
            <v>0</v>
          </cell>
          <cell r="FL68">
            <v>0</v>
          </cell>
          <cell r="FM68">
            <v>0</v>
          </cell>
          <cell r="FN68">
            <v>0</v>
          </cell>
          <cell r="FO68">
            <v>0</v>
          </cell>
          <cell r="FP68">
            <v>0</v>
          </cell>
          <cell r="FQ68">
            <v>0</v>
          </cell>
          <cell r="FR68">
            <v>0</v>
          </cell>
          <cell r="FS68">
            <v>0</v>
          </cell>
          <cell r="FT68">
            <v>0</v>
          </cell>
          <cell r="FV68">
            <v>0</v>
          </cell>
          <cell r="FW68">
            <v>0</v>
          </cell>
          <cell r="FX68">
            <v>0</v>
          </cell>
          <cell r="FY68">
            <v>0</v>
          </cell>
          <cell r="FZ68">
            <v>0</v>
          </cell>
          <cell r="GA68">
            <v>0</v>
          </cell>
          <cell r="GB68">
            <v>0</v>
          </cell>
          <cell r="GC68" t="str">
            <v>-</v>
          </cell>
          <cell r="GD68">
            <v>39083</v>
          </cell>
          <cell r="GF68">
            <v>38353</v>
          </cell>
          <cell r="GG68">
            <v>39600</v>
          </cell>
          <cell r="GI68">
            <v>39600</v>
          </cell>
          <cell r="GJ68">
            <v>39600</v>
          </cell>
          <cell r="GK68">
            <v>39600</v>
          </cell>
          <cell r="GL68">
            <v>39600</v>
          </cell>
          <cell r="GM68">
            <v>39600</v>
          </cell>
          <cell r="GN68">
            <v>39600</v>
          </cell>
          <cell r="GO68">
            <v>39600</v>
          </cell>
          <cell r="GP68" t="str">
            <v>-</v>
          </cell>
          <cell r="GQ68">
            <v>38078</v>
          </cell>
          <cell r="GS68">
            <v>0</v>
          </cell>
          <cell r="GT68">
            <v>0</v>
          </cell>
          <cell r="GU68">
            <v>0</v>
          </cell>
          <cell r="GV68">
            <v>0</v>
          </cell>
          <cell r="GW68">
            <v>0</v>
          </cell>
          <cell r="GX68">
            <v>0</v>
          </cell>
          <cell r="GY68">
            <v>0</v>
          </cell>
          <cell r="GZ68">
            <v>0</v>
          </cell>
          <cell r="HA68">
            <v>0</v>
          </cell>
          <cell r="HB68">
            <v>0</v>
          </cell>
        </row>
        <row r="69">
          <cell r="A69">
            <v>39722</v>
          </cell>
          <cell r="B69">
            <v>2008</v>
          </cell>
          <cell r="C69">
            <v>10</v>
          </cell>
          <cell r="E69">
            <v>10</v>
          </cell>
          <cell r="F69">
            <v>10</v>
          </cell>
          <cell r="G69">
            <v>10</v>
          </cell>
          <cell r="H69">
            <v>10</v>
          </cell>
          <cell r="I69">
            <v>10</v>
          </cell>
          <cell r="J69">
            <v>10</v>
          </cell>
          <cell r="K69">
            <v>10</v>
          </cell>
          <cell r="L69">
            <v>10</v>
          </cell>
          <cell r="M69">
            <v>10</v>
          </cell>
          <cell r="N69">
            <v>10</v>
          </cell>
          <cell r="P69">
            <v>10</v>
          </cell>
          <cell r="Q69">
            <v>10</v>
          </cell>
          <cell r="R69">
            <v>10</v>
          </cell>
          <cell r="S69">
            <v>10</v>
          </cell>
          <cell r="T69">
            <v>10</v>
          </cell>
          <cell r="U69">
            <v>10</v>
          </cell>
          <cell r="V69">
            <v>10</v>
          </cell>
          <cell r="W69">
            <v>10</v>
          </cell>
          <cell r="X69">
            <v>10</v>
          </cell>
          <cell r="Y69">
            <v>10</v>
          </cell>
          <cell r="AA69">
            <v>1939081.4280000001</v>
          </cell>
          <cell r="AB69">
            <v>0</v>
          </cell>
          <cell r="AC69">
            <v>7</v>
          </cell>
          <cell r="AD69">
            <v>9</v>
          </cell>
          <cell r="AE69">
            <v>71</v>
          </cell>
          <cell r="AF69">
            <v>3.6099567036851634</v>
          </cell>
          <cell r="AG69">
            <v>36.615275137378084</v>
          </cell>
          <cell r="AH69">
            <v>10.142857142857142</v>
          </cell>
          <cell r="AI69">
            <v>4.6413729047380672</v>
          </cell>
          <cell r="AJ69">
            <v>8.2513296084232302</v>
          </cell>
          <cell r="AL69">
            <v>8.2513275146484375</v>
          </cell>
          <cell r="AM69">
            <v>8.2513275146484375</v>
          </cell>
          <cell r="AN69">
            <v>8.2513275146484375</v>
          </cell>
          <cell r="AO69">
            <v>8.2513275146484375</v>
          </cell>
          <cell r="AP69">
            <v>8.2513275146484375</v>
          </cell>
          <cell r="AQ69">
            <v>8.2513275146484375</v>
          </cell>
          <cell r="AR69">
            <v>8.2513275146484375</v>
          </cell>
          <cell r="AT69">
            <v>0</v>
          </cell>
          <cell r="AU69">
            <v>0</v>
          </cell>
          <cell r="AV69">
            <v>0</v>
          </cell>
          <cell r="AW69">
            <v>0</v>
          </cell>
          <cell r="AX69">
            <v>0</v>
          </cell>
          <cell r="AY69">
            <v>0</v>
          </cell>
          <cell r="AZ69">
            <v>0</v>
          </cell>
          <cell r="BA69">
            <v>0</v>
          </cell>
          <cell r="BB69">
            <v>0</v>
          </cell>
          <cell r="BC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BV69">
            <v>0</v>
          </cell>
          <cell r="BW69">
            <v>0</v>
          </cell>
          <cell r="BX69">
            <v>0</v>
          </cell>
          <cell r="BY69">
            <v>0</v>
          </cell>
          <cell r="CA69">
            <v>0</v>
          </cell>
          <cell r="CB69">
            <v>0</v>
          </cell>
          <cell r="CC69">
            <v>0</v>
          </cell>
          <cell r="CD69">
            <v>0</v>
          </cell>
          <cell r="CE69">
            <v>0</v>
          </cell>
          <cell r="CF69">
            <v>0</v>
          </cell>
          <cell r="CG69">
            <v>0</v>
          </cell>
          <cell r="CH69">
            <v>0</v>
          </cell>
          <cell r="CI69">
            <v>0</v>
          </cell>
          <cell r="CJ69">
            <v>0</v>
          </cell>
          <cell r="CL69">
            <v>0</v>
          </cell>
          <cell r="CM69">
            <v>0</v>
          </cell>
          <cell r="CN69">
            <v>0</v>
          </cell>
          <cell r="CO69">
            <v>0</v>
          </cell>
          <cell r="CP69">
            <v>0</v>
          </cell>
          <cell r="CQ69">
            <v>0</v>
          </cell>
          <cell r="CR69">
            <v>0</v>
          </cell>
          <cell r="CS69">
            <v>0</v>
          </cell>
          <cell r="CT69">
            <v>0</v>
          </cell>
          <cell r="CU69">
            <v>0</v>
          </cell>
          <cell r="CW69">
            <v>0</v>
          </cell>
          <cell r="CX69">
            <v>0</v>
          </cell>
          <cell r="CY69">
            <v>0</v>
          </cell>
          <cell r="CZ69">
            <v>0</v>
          </cell>
          <cell r="DA69">
            <v>0</v>
          </cell>
          <cell r="DB69">
            <v>0</v>
          </cell>
          <cell r="DC69">
            <v>0</v>
          </cell>
          <cell r="DD69">
            <v>0</v>
          </cell>
          <cell r="DE69">
            <v>0</v>
          </cell>
          <cell r="DF69">
            <v>0</v>
          </cell>
          <cell r="DH69">
            <v>0</v>
          </cell>
          <cell r="DI69">
            <v>0</v>
          </cell>
          <cell r="DJ69">
            <v>0</v>
          </cell>
          <cell r="DK69">
            <v>0</v>
          </cell>
          <cell r="DL69">
            <v>0</v>
          </cell>
          <cell r="DM69">
            <v>0</v>
          </cell>
          <cell r="DN69">
            <v>0</v>
          </cell>
          <cell r="DO69">
            <v>0</v>
          </cell>
          <cell r="DP69">
            <v>0</v>
          </cell>
          <cell r="DQ69">
            <v>0</v>
          </cell>
          <cell r="DS69">
            <v>0</v>
          </cell>
          <cell r="DT69">
            <v>0</v>
          </cell>
          <cell r="DU69">
            <v>0</v>
          </cell>
          <cell r="DV69">
            <v>0</v>
          </cell>
          <cell r="DW69">
            <v>0</v>
          </cell>
          <cell r="DX69">
            <v>0</v>
          </cell>
          <cell r="DY69">
            <v>0</v>
          </cell>
          <cell r="DZ69">
            <v>0</v>
          </cell>
          <cell r="EA69">
            <v>0</v>
          </cell>
          <cell r="EB69">
            <v>0</v>
          </cell>
          <cell r="ED69">
            <v>0</v>
          </cell>
          <cell r="EE69">
            <v>0</v>
          </cell>
          <cell r="EF69">
            <v>0</v>
          </cell>
          <cell r="EG69">
            <v>0</v>
          </cell>
          <cell r="EH69">
            <v>0</v>
          </cell>
          <cell r="EI69">
            <v>0</v>
          </cell>
          <cell r="EJ69">
            <v>0</v>
          </cell>
          <cell r="EK69">
            <v>0</v>
          </cell>
          <cell r="EL69">
            <v>0</v>
          </cell>
          <cell r="EM69">
            <v>0</v>
          </cell>
          <cell r="EO69">
            <v>0</v>
          </cell>
          <cell r="EP69">
            <v>0</v>
          </cell>
          <cell r="EQ69">
            <v>0</v>
          </cell>
          <cell r="ER69">
            <v>0</v>
          </cell>
          <cell r="ES69">
            <v>0</v>
          </cell>
          <cell r="ET69">
            <v>0</v>
          </cell>
          <cell r="EU69">
            <v>0</v>
          </cell>
          <cell r="EV69">
            <v>0</v>
          </cell>
          <cell r="EW69">
            <v>0</v>
          </cell>
          <cell r="EX69">
            <v>0</v>
          </cell>
          <cell r="EZ69">
            <v>0</v>
          </cell>
          <cell r="FA69">
            <v>0</v>
          </cell>
          <cell r="FB69">
            <v>0</v>
          </cell>
          <cell r="FC69">
            <v>0</v>
          </cell>
          <cell r="FD69">
            <v>0</v>
          </cell>
          <cell r="FE69">
            <v>0</v>
          </cell>
          <cell r="FF69">
            <v>0</v>
          </cell>
          <cell r="FG69">
            <v>0</v>
          </cell>
          <cell r="FH69">
            <v>0</v>
          </cell>
          <cell r="FI69">
            <v>0</v>
          </cell>
          <cell r="FK69">
            <v>0</v>
          </cell>
          <cell r="FL69">
            <v>0</v>
          </cell>
          <cell r="FM69">
            <v>0</v>
          </cell>
          <cell r="FN69">
            <v>0</v>
          </cell>
          <cell r="FO69">
            <v>0</v>
          </cell>
          <cell r="FP69">
            <v>0</v>
          </cell>
          <cell r="FQ69">
            <v>0</v>
          </cell>
          <cell r="FR69">
            <v>0</v>
          </cell>
          <cell r="FS69">
            <v>0</v>
          </cell>
          <cell r="FT69">
            <v>0</v>
          </cell>
          <cell r="FV69">
            <v>0</v>
          </cell>
          <cell r="FW69">
            <v>0</v>
          </cell>
          <cell r="FX69">
            <v>0</v>
          </cell>
          <cell r="FY69">
            <v>0</v>
          </cell>
          <cell r="FZ69">
            <v>0</v>
          </cell>
          <cell r="GA69">
            <v>0</v>
          </cell>
          <cell r="GB69">
            <v>0</v>
          </cell>
          <cell r="GC69" t="str">
            <v>-</v>
          </cell>
          <cell r="GD69">
            <v>39083</v>
          </cell>
          <cell r="GF69">
            <v>38353</v>
          </cell>
          <cell r="GG69">
            <v>39600</v>
          </cell>
          <cell r="GI69">
            <v>39600</v>
          </cell>
          <cell r="GJ69">
            <v>39600</v>
          </cell>
          <cell r="GK69">
            <v>39600</v>
          </cell>
          <cell r="GL69">
            <v>39600</v>
          </cell>
          <cell r="GM69">
            <v>39600</v>
          </cell>
          <cell r="GN69">
            <v>39600</v>
          </cell>
          <cell r="GO69">
            <v>39600</v>
          </cell>
          <cell r="GP69" t="str">
            <v>-</v>
          </cell>
          <cell r="GQ69">
            <v>38078</v>
          </cell>
          <cell r="GS69">
            <v>0</v>
          </cell>
          <cell r="GT69">
            <v>0</v>
          </cell>
          <cell r="GU69">
            <v>0</v>
          </cell>
          <cell r="GV69">
            <v>0</v>
          </cell>
          <cell r="GW69">
            <v>0</v>
          </cell>
          <cell r="GX69">
            <v>0</v>
          </cell>
          <cell r="GY69">
            <v>0</v>
          </cell>
          <cell r="GZ69">
            <v>0</v>
          </cell>
          <cell r="HA69">
            <v>0</v>
          </cell>
          <cell r="HB69">
            <v>0</v>
          </cell>
        </row>
        <row r="70">
          <cell r="A70">
            <v>39753</v>
          </cell>
          <cell r="B70">
            <v>2008</v>
          </cell>
          <cell r="C70">
            <v>11</v>
          </cell>
          <cell r="E70">
            <v>11</v>
          </cell>
          <cell r="F70">
            <v>11</v>
          </cell>
          <cell r="G70">
            <v>11</v>
          </cell>
          <cell r="H70">
            <v>11</v>
          </cell>
          <cell r="I70">
            <v>11</v>
          </cell>
          <cell r="J70">
            <v>11</v>
          </cell>
          <cell r="K70">
            <v>11</v>
          </cell>
          <cell r="L70">
            <v>11</v>
          </cell>
          <cell r="M70">
            <v>11</v>
          </cell>
          <cell r="N70">
            <v>11</v>
          </cell>
          <cell r="P70">
            <v>11</v>
          </cell>
          <cell r="Q70">
            <v>11</v>
          </cell>
          <cell r="R70">
            <v>11</v>
          </cell>
          <cell r="S70">
            <v>11</v>
          </cell>
          <cell r="T70">
            <v>11</v>
          </cell>
          <cell r="U70">
            <v>11</v>
          </cell>
          <cell r="V70">
            <v>11</v>
          </cell>
          <cell r="W70">
            <v>11</v>
          </cell>
          <cell r="X70">
            <v>11</v>
          </cell>
          <cell r="Y70">
            <v>11</v>
          </cell>
          <cell r="AA70">
            <v>1686655.7479999999</v>
          </cell>
          <cell r="AB70">
            <v>0</v>
          </cell>
          <cell r="AC70">
            <v>7</v>
          </cell>
          <cell r="AD70">
            <v>9</v>
          </cell>
          <cell r="AE70">
            <v>55</v>
          </cell>
          <cell r="AF70">
            <v>4.1502244950105842</v>
          </cell>
          <cell r="AG70">
            <v>32.608906746511742</v>
          </cell>
          <cell r="AH70">
            <v>7.8571428571428594</v>
          </cell>
          <cell r="AI70">
            <v>5.3360029221564664</v>
          </cell>
          <cell r="AJ70">
            <v>9.4862274171670524</v>
          </cell>
          <cell r="AL70">
            <v>9.4862213134765625</v>
          </cell>
          <cell r="AM70">
            <v>9.4862213134765625</v>
          </cell>
          <cell r="AN70">
            <v>9.4862213134765625</v>
          </cell>
          <cell r="AO70">
            <v>9.4862213134765625</v>
          </cell>
          <cell r="AP70">
            <v>9.4862213134765625</v>
          </cell>
          <cell r="AQ70">
            <v>9.4862213134765625</v>
          </cell>
          <cell r="AR70">
            <v>9.4862213134765625</v>
          </cell>
          <cell r="AT70">
            <v>0</v>
          </cell>
          <cell r="AU70">
            <v>0</v>
          </cell>
          <cell r="AV70">
            <v>0</v>
          </cell>
          <cell r="AW70">
            <v>0</v>
          </cell>
          <cell r="AX70">
            <v>0</v>
          </cell>
          <cell r="AY70">
            <v>0</v>
          </cell>
          <cell r="AZ70">
            <v>0</v>
          </cell>
          <cell r="BA70">
            <v>0</v>
          </cell>
          <cell r="BB70">
            <v>0</v>
          </cell>
          <cell r="BC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BV70">
            <v>0</v>
          </cell>
          <cell r="BW70">
            <v>0</v>
          </cell>
          <cell r="BX70">
            <v>0</v>
          </cell>
          <cell r="BY70">
            <v>0</v>
          </cell>
          <cell r="CA70">
            <v>0</v>
          </cell>
          <cell r="CB70">
            <v>0</v>
          </cell>
          <cell r="CC70">
            <v>0</v>
          </cell>
          <cell r="CD70">
            <v>0</v>
          </cell>
          <cell r="CE70">
            <v>0</v>
          </cell>
          <cell r="CF70">
            <v>0</v>
          </cell>
          <cell r="CG70">
            <v>0</v>
          </cell>
          <cell r="CH70">
            <v>0</v>
          </cell>
          <cell r="CI70">
            <v>0</v>
          </cell>
          <cell r="CJ70">
            <v>0</v>
          </cell>
          <cell r="CL70">
            <v>0</v>
          </cell>
          <cell r="CM70">
            <v>0</v>
          </cell>
          <cell r="CN70">
            <v>0</v>
          </cell>
          <cell r="CO70">
            <v>0</v>
          </cell>
          <cell r="CP70">
            <v>0</v>
          </cell>
          <cell r="CQ70">
            <v>0</v>
          </cell>
          <cell r="CR70">
            <v>0</v>
          </cell>
          <cell r="CS70">
            <v>0</v>
          </cell>
          <cell r="CT70">
            <v>0</v>
          </cell>
          <cell r="CU70">
            <v>0</v>
          </cell>
          <cell r="CW70">
            <v>0</v>
          </cell>
          <cell r="CX70">
            <v>0</v>
          </cell>
          <cell r="CY70">
            <v>0</v>
          </cell>
          <cell r="CZ70">
            <v>0</v>
          </cell>
          <cell r="DA70">
            <v>0</v>
          </cell>
          <cell r="DB70">
            <v>0</v>
          </cell>
          <cell r="DC70">
            <v>0</v>
          </cell>
          <cell r="DD70">
            <v>0</v>
          </cell>
          <cell r="DE70">
            <v>0</v>
          </cell>
          <cell r="DF70">
            <v>0</v>
          </cell>
          <cell r="DH70">
            <v>0</v>
          </cell>
          <cell r="DI70">
            <v>0</v>
          </cell>
          <cell r="DJ70">
            <v>0</v>
          </cell>
          <cell r="DK70">
            <v>0</v>
          </cell>
          <cell r="DL70">
            <v>0</v>
          </cell>
          <cell r="DM70">
            <v>0</v>
          </cell>
          <cell r="DN70">
            <v>0</v>
          </cell>
          <cell r="DO70">
            <v>0</v>
          </cell>
          <cell r="DP70">
            <v>0</v>
          </cell>
          <cell r="DQ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O70">
            <v>0</v>
          </cell>
          <cell r="EP70">
            <v>0</v>
          </cell>
          <cell r="EQ70">
            <v>0</v>
          </cell>
          <cell r="ER70">
            <v>0</v>
          </cell>
          <cell r="ES70">
            <v>0</v>
          </cell>
          <cell r="ET70">
            <v>0</v>
          </cell>
          <cell r="EU70">
            <v>0</v>
          </cell>
          <cell r="EV70">
            <v>0</v>
          </cell>
          <cell r="EW70">
            <v>0</v>
          </cell>
          <cell r="EX70">
            <v>0</v>
          </cell>
          <cell r="EZ70">
            <v>0</v>
          </cell>
          <cell r="FA70">
            <v>0</v>
          </cell>
          <cell r="FB70">
            <v>0</v>
          </cell>
          <cell r="FC70">
            <v>0</v>
          </cell>
          <cell r="FD70">
            <v>0</v>
          </cell>
          <cell r="FE70">
            <v>0</v>
          </cell>
          <cell r="FF70">
            <v>0</v>
          </cell>
          <cell r="FG70">
            <v>0</v>
          </cell>
          <cell r="FH70">
            <v>0</v>
          </cell>
          <cell r="FI70">
            <v>0</v>
          </cell>
          <cell r="FK70">
            <v>0</v>
          </cell>
          <cell r="FL70">
            <v>0</v>
          </cell>
          <cell r="FM70">
            <v>0</v>
          </cell>
          <cell r="FN70">
            <v>0</v>
          </cell>
          <cell r="FO70">
            <v>0</v>
          </cell>
          <cell r="FP70">
            <v>0</v>
          </cell>
          <cell r="FQ70">
            <v>0</v>
          </cell>
          <cell r="FR70">
            <v>0</v>
          </cell>
          <cell r="FS70">
            <v>0</v>
          </cell>
          <cell r="FT70">
            <v>0</v>
          </cell>
          <cell r="FV70">
            <v>0</v>
          </cell>
          <cell r="FW70">
            <v>0</v>
          </cell>
          <cell r="FX70">
            <v>0</v>
          </cell>
          <cell r="FY70">
            <v>0</v>
          </cell>
          <cell r="FZ70">
            <v>0</v>
          </cell>
          <cell r="GA70">
            <v>0</v>
          </cell>
          <cell r="GB70">
            <v>0</v>
          </cell>
          <cell r="GC70" t="str">
            <v>-</v>
          </cell>
          <cell r="GD70">
            <v>39083</v>
          </cell>
          <cell r="GF70">
            <v>38353</v>
          </cell>
          <cell r="GG70">
            <v>39600</v>
          </cell>
          <cell r="GI70">
            <v>39600</v>
          </cell>
          <cell r="GJ70">
            <v>39600</v>
          </cell>
          <cell r="GK70">
            <v>39600</v>
          </cell>
          <cell r="GL70">
            <v>39600</v>
          </cell>
          <cell r="GM70">
            <v>39600</v>
          </cell>
          <cell r="GN70">
            <v>39600</v>
          </cell>
          <cell r="GO70">
            <v>39600</v>
          </cell>
          <cell r="GP70" t="str">
            <v>-</v>
          </cell>
          <cell r="GQ70">
            <v>38078</v>
          </cell>
          <cell r="GS70">
            <v>0</v>
          </cell>
          <cell r="GT70">
            <v>0</v>
          </cell>
          <cell r="GU70">
            <v>0</v>
          </cell>
          <cell r="GV70">
            <v>0</v>
          </cell>
          <cell r="GW70">
            <v>0</v>
          </cell>
          <cell r="GX70">
            <v>0</v>
          </cell>
          <cell r="GY70">
            <v>0</v>
          </cell>
          <cell r="GZ70">
            <v>0</v>
          </cell>
          <cell r="HA70">
            <v>0</v>
          </cell>
          <cell r="HB70">
            <v>0</v>
          </cell>
        </row>
        <row r="71">
          <cell r="A71">
            <v>39783</v>
          </cell>
          <cell r="B71">
            <v>2008</v>
          </cell>
          <cell r="C71">
            <v>12</v>
          </cell>
          <cell r="E71">
            <v>12</v>
          </cell>
          <cell r="F71">
            <v>12</v>
          </cell>
          <cell r="G71">
            <v>12</v>
          </cell>
          <cell r="H71">
            <v>12</v>
          </cell>
          <cell r="I71">
            <v>12</v>
          </cell>
          <cell r="J71">
            <v>12</v>
          </cell>
          <cell r="K71">
            <v>12</v>
          </cell>
          <cell r="L71">
            <v>12</v>
          </cell>
          <cell r="M71">
            <v>12</v>
          </cell>
          <cell r="N71">
            <v>12</v>
          </cell>
          <cell r="P71">
            <v>12</v>
          </cell>
          <cell r="Q71">
            <v>12</v>
          </cell>
          <cell r="R71">
            <v>12</v>
          </cell>
          <cell r="S71">
            <v>12</v>
          </cell>
          <cell r="T71">
            <v>12</v>
          </cell>
          <cell r="U71">
            <v>12</v>
          </cell>
          <cell r="V71">
            <v>12</v>
          </cell>
          <cell r="W71">
            <v>12</v>
          </cell>
          <cell r="X71">
            <v>12</v>
          </cell>
          <cell r="Y71">
            <v>12</v>
          </cell>
          <cell r="AA71">
            <v>1507585.676</v>
          </cell>
          <cell r="AB71">
            <v>0</v>
          </cell>
          <cell r="AC71">
            <v>5</v>
          </cell>
          <cell r="AD71">
            <v>7</v>
          </cell>
          <cell r="AE71">
            <v>25</v>
          </cell>
          <cell r="AF71">
            <v>3.3165610947340944</v>
          </cell>
          <cell r="AG71">
            <v>16.582805473670472</v>
          </cell>
          <cell r="AH71">
            <v>5</v>
          </cell>
          <cell r="AI71">
            <v>4.643185532627732</v>
          </cell>
          <cell r="AJ71">
            <v>7.9597466273618274</v>
          </cell>
          <cell r="AL71">
            <v>7.9597434997558594</v>
          </cell>
          <cell r="AM71">
            <v>7.9597434997558594</v>
          </cell>
          <cell r="AN71">
            <v>7.9597434997558594</v>
          </cell>
          <cell r="AO71">
            <v>7.9597434997558594</v>
          </cell>
          <cell r="AP71">
            <v>7.9597434997558594</v>
          </cell>
          <cell r="AQ71">
            <v>7.9597434997558594</v>
          </cell>
          <cell r="AR71">
            <v>7.9597434997558594</v>
          </cell>
          <cell r="AT71">
            <v>0</v>
          </cell>
          <cell r="AU71">
            <v>0</v>
          </cell>
          <cell r="AV71">
            <v>0</v>
          </cell>
          <cell r="AW71">
            <v>0</v>
          </cell>
          <cell r="AX71">
            <v>0</v>
          </cell>
          <cell r="AY71">
            <v>0</v>
          </cell>
          <cell r="AZ71">
            <v>0</v>
          </cell>
          <cell r="BA71">
            <v>0</v>
          </cell>
          <cell r="BB71">
            <v>0</v>
          </cell>
          <cell r="BC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BV71">
            <v>0</v>
          </cell>
          <cell r="BW71">
            <v>0</v>
          </cell>
          <cell r="BX71">
            <v>0</v>
          </cell>
          <cell r="BY71">
            <v>0</v>
          </cell>
          <cell r="CA71">
            <v>0</v>
          </cell>
          <cell r="CB71">
            <v>0</v>
          </cell>
          <cell r="CC71">
            <v>0</v>
          </cell>
          <cell r="CD71">
            <v>0</v>
          </cell>
          <cell r="CE71">
            <v>0</v>
          </cell>
          <cell r="CF71">
            <v>0</v>
          </cell>
          <cell r="CG71">
            <v>0</v>
          </cell>
          <cell r="CH71">
            <v>0</v>
          </cell>
          <cell r="CI71">
            <v>0</v>
          </cell>
          <cell r="CJ71">
            <v>0</v>
          </cell>
          <cell r="CL71">
            <v>0</v>
          </cell>
          <cell r="CM71">
            <v>0</v>
          </cell>
          <cell r="CN71">
            <v>0</v>
          </cell>
          <cell r="CO71">
            <v>0</v>
          </cell>
          <cell r="CP71">
            <v>0</v>
          </cell>
          <cell r="CQ71">
            <v>0</v>
          </cell>
          <cell r="CR71">
            <v>0</v>
          </cell>
          <cell r="CS71">
            <v>0</v>
          </cell>
          <cell r="CT71">
            <v>0</v>
          </cell>
          <cell r="CU71">
            <v>0</v>
          </cell>
          <cell r="CW71">
            <v>0</v>
          </cell>
          <cell r="CX71">
            <v>0</v>
          </cell>
          <cell r="CY71">
            <v>0</v>
          </cell>
          <cell r="CZ71">
            <v>0</v>
          </cell>
          <cell r="DA71">
            <v>0</v>
          </cell>
          <cell r="DB71">
            <v>0</v>
          </cell>
          <cell r="DC71">
            <v>0</v>
          </cell>
          <cell r="DD71">
            <v>0</v>
          </cell>
          <cell r="DE71">
            <v>0</v>
          </cell>
          <cell r="DF71">
            <v>0</v>
          </cell>
          <cell r="DH71">
            <v>0</v>
          </cell>
          <cell r="DI71">
            <v>0</v>
          </cell>
          <cell r="DJ71">
            <v>0</v>
          </cell>
          <cell r="DK71">
            <v>0</v>
          </cell>
          <cell r="DL71">
            <v>0</v>
          </cell>
          <cell r="DM71">
            <v>0</v>
          </cell>
          <cell r="DN71">
            <v>0</v>
          </cell>
          <cell r="DO71">
            <v>0</v>
          </cell>
          <cell r="DP71">
            <v>0</v>
          </cell>
          <cell r="DQ71">
            <v>0</v>
          </cell>
          <cell r="DS71">
            <v>0</v>
          </cell>
          <cell r="DT71">
            <v>0</v>
          </cell>
          <cell r="DU71">
            <v>0</v>
          </cell>
          <cell r="DV71">
            <v>0</v>
          </cell>
          <cell r="DW71">
            <v>0</v>
          </cell>
          <cell r="DX71">
            <v>0</v>
          </cell>
          <cell r="DY71">
            <v>0</v>
          </cell>
          <cell r="DZ71">
            <v>0</v>
          </cell>
          <cell r="EA71">
            <v>0</v>
          </cell>
          <cell r="EB71">
            <v>0</v>
          </cell>
          <cell r="ED71">
            <v>0</v>
          </cell>
          <cell r="EE71">
            <v>0</v>
          </cell>
          <cell r="EF71">
            <v>0</v>
          </cell>
          <cell r="EG71">
            <v>0</v>
          </cell>
          <cell r="EH71">
            <v>0</v>
          </cell>
          <cell r="EI71">
            <v>0</v>
          </cell>
          <cell r="EJ71">
            <v>0</v>
          </cell>
          <cell r="EK71">
            <v>0</v>
          </cell>
          <cell r="EL71">
            <v>0</v>
          </cell>
          <cell r="EM71">
            <v>0</v>
          </cell>
          <cell r="EO71">
            <v>0</v>
          </cell>
          <cell r="EP71">
            <v>0</v>
          </cell>
          <cell r="EQ71">
            <v>0</v>
          </cell>
          <cell r="ER71">
            <v>0</v>
          </cell>
          <cell r="ES71">
            <v>0</v>
          </cell>
          <cell r="ET71">
            <v>0</v>
          </cell>
          <cell r="EU71">
            <v>0</v>
          </cell>
          <cell r="EV71">
            <v>0</v>
          </cell>
          <cell r="EW71">
            <v>0</v>
          </cell>
          <cell r="EX71">
            <v>0</v>
          </cell>
          <cell r="EZ71">
            <v>0</v>
          </cell>
          <cell r="FA71">
            <v>0</v>
          </cell>
          <cell r="FB71">
            <v>0</v>
          </cell>
          <cell r="FC71">
            <v>0</v>
          </cell>
          <cell r="FD71">
            <v>0</v>
          </cell>
          <cell r="FE71">
            <v>0</v>
          </cell>
          <cell r="FF71">
            <v>0</v>
          </cell>
          <cell r="FG71">
            <v>0</v>
          </cell>
          <cell r="FH71">
            <v>0</v>
          </cell>
          <cell r="FI71">
            <v>0</v>
          </cell>
          <cell r="FK71">
            <v>0</v>
          </cell>
          <cell r="FL71">
            <v>0</v>
          </cell>
          <cell r="FM71">
            <v>0</v>
          </cell>
          <cell r="FN71">
            <v>0</v>
          </cell>
          <cell r="FO71">
            <v>0</v>
          </cell>
          <cell r="FP71">
            <v>0</v>
          </cell>
          <cell r="FQ71">
            <v>0</v>
          </cell>
          <cell r="FR71">
            <v>0</v>
          </cell>
          <cell r="FS71">
            <v>0</v>
          </cell>
          <cell r="FT71">
            <v>0</v>
          </cell>
          <cell r="FV71">
            <v>0</v>
          </cell>
          <cell r="FW71">
            <v>0</v>
          </cell>
          <cell r="FX71">
            <v>0</v>
          </cell>
          <cell r="FY71">
            <v>0</v>
          </cell>
          <cell r="FZ71">
            <v>0</v>
          </cell>
          <cell r="GA71">
            <v>0</v>
          </cell>
          <cell r="GB71">
            <v>0</v>
          </cell>
          <cell r="GC71" t="str">
            <v>-</v>
          </cell>
          <cell r="GD71">
            <v>39083</v>
          </cell>
          <cell r="GF71">
            <v>38353</v>
          </cell>
          <cell r="GG71">
            <v>39600</v>
          </cell>
          <cell r="GI71">
            <v>39600</v>
          </cell>
          <cell r="GJ71">
            <v>39600</v>
          </cell>
          <cell r="GK71">
            <v>39600</v>
          </cell>
          <cell r="GL71">
            <v>39600</v>
          </cell>
          <cell r="GM71">
            <v>39600</v>
          </cell>
          <cell r="GN71">
            <v>39600</v>
          </cell>
          <cell r="GO71">
            <v>39600</v>
          </cell>
          <cell r="GP71" t="str">
            <v>-</v>
          </cell>
          <cell r="GQ71">
            <v>38078</v>
          </cell>
          <cell r="GS71">
            <v>0</v>
          </cell>
          <cell r="GT71">
            <v>0</v>
          </cell>
          <cell r="GU71">
            <v>0</v>
          </cell>
          <cell r="GV71">
            <v>0</v>
          </cell>
          <cell r="GW71">
            <v>0</v>
          </cell>
          <cell r="GX71">
            <v>0</v>
          </cell>
          <cell r="GY71">
            <v>0</v>
          </cell>
          <cell r="GZ71">
            <v>0</v>
          </cell>
          <cell r="HA71">
            <v>0</v>
          </cell>
          <cell r="HB71">
            <v>0</v>
          </cell>
        </row>
        <row r="72">
          <cell r="A72">
            <v>39814</v>
          </cell>
          <cell r="B72">
            <v>2009</v>
          </cell>
          <cell r="C72">
            <v>1</v>
          </cell>
          <cell r="E72">
            <v>1</v>
          </cell>
          <cell r="F72">
            <v>1</v>
          </cell>
          <cell r="G72">
            <v>1</v>
          </cell>
          <cell r="H72">
            <v>1</v>
          </cell>
          <cell r="I72">
            <v>1</v>
          </cell>
          <cell r="J72">
            <v>1</v>
          </cell>
          <cell r="K72">
            <v>1</v>
          </cell>
          <cell r="L72">
            <v>1</v>
          </cell>
          <cell r="M72">
            <v>1</v>
          </cell>
          <cell r="N72">
            <v>1</v>
          </cell>
          <cell r="P72">
            <v>1</v>
          </cell>
          <cell r="Q72">
            <v>1</v>
          </cell>
          <cell r="R72">
            <v>1</v>
          </cell>
          <cell r="S72">
            <v>1</v>
          </cell>
          <cell r="T72">
            <v>1</v>
          </cell>
          <cell r="U72">
            <v>1</v>
          </cell>
          <cell r="V72">
            <v>1</v>
          </cell>
          <cell r="W72">
            <v>1</v>
          </cell>
          <cell r="X72">
            <v>1</v>
          </cell>
          <cell r="Y72">
            <v>1</v>
          </cell>
          <cell r="AA72">
            <v>1305103.4640000002</v>
          </cell>
          <cell r="AB72">
            <v>0</v>
          </cell>
          <cell r="AC72">
            <v>5</v>
          </cell>
          <cell r="AD72">
            <v>4</v>
          </cell>
          <cell r="AE72">
            <v>25</v>
          </cell>
          <cell r="AF72">
            <v>3.8311138832438187</v>
          </cell>
          <cell r="AG72">
            <v>19.155569416219095</v>
          </cell>
          <cell r="AH72">
            <v>5</v>
          </cell>
          <cell r="AI72">
            <v>3.0648911065950548</v>
          </cell>
          <cell r="AJ72">
            <v>6.8960049898388736</v>
          </cell>
          <cell r="AL72">
            <v>6.8960037231445313</v>
          </cell>
          <cell r="AM72">
            <v>6.8960037231445313</v>
          </cell>
          <cell r="AN72">
            <v>6.8960037231445313</v>
          </cell>
          <cell r="AO72">
            <v>6.8960037231445313</v>
          </cell>
          <cell r="AP72">
            <v>6.8960037231445313</v>
          </cell>
          <cell r="AQ72">
            <v>6.8960037231445313</v>
          </cell>
          <cell r="AR72">
            <v>6.8960037231445313</v>
          </cell>
          <cell r="AT72">
            <v>0</v>
          </cell>
          <cell r="AU72">
            <v>0</v>
          </cell>
          <cell r="AV72">
            <v>0</v>
          </cell>
          <cell r="AW72">
            <v>0</v>
          </cell>
          <cell r="AX72">
            <v>0</v>
          </cell>
          <cell r="AY72">
            <v>0</v>
          </cell>
          <cell r="AZ72">
            <v>0</v>
          </cell>
          <cell r="BA72">
            <v>0</v>
          </cell>
          <cell r="BB72">
            <v>0</v>
          </cell>
          <cell r="BC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BV72">
            <v>0</v>
          </cell>
          <cell r="BW72">
            <v>0</v>
          </cell>
          <cell r="BX72">
            <v>0</v>
          </cell>
          <cell r="BY72">
            <v>0</v>
          </cell>
          <cell r="CA72">
            <v>0</v>
          </cell>
          <cell r="CB72">
            <v>0</v>
          </cell>
          <cell r="CC72">
            <v>0</v>
          </cell>
          <cell r="CD72">
            <v>0</v>
          </cell>
          <cell r="CE72">
            <v>0</v>
          </cell>
          <cell r="CF72">
            <v>0</v>
          </cell>
          <cell r="CG72">
            <v>0</v>
          </cell>
          <cell r="CH72">
            <v>0</v>
          </cell>
          <cell r="CI72">
            <v>0</v>
          </cell>
          <cell r="CJ72">
            <v>0</v>
          </cell>
          <cell r="CL72">
            <v>0</v>
          </cell>
          <cell r="CM72">
            <v>0</v>
          </cell>
          <cell r="CN72">
            <v>0</v>
          </cell>
          <cell r="CO72">
            <v>0</v>
          </cell>
          <cell r="CP72">
            <v>0</v>
          </cell>
          <cell r="CQ72">
            <v>0</v>
          </cell>
          <cell r="CR72">
            <v>0</v>
          </cell>
          <cell r="CS72">
            <v>0</v>
          </cell>
          <cell r="CT72">
            <v>0</v>
          </cell>
          <cell r="CU72">
            <v>0</v>
          </cell>
          <cell r="CW72">
            <v>0</v>
          </cell>
          <cell r="CX72">
            <v>0</v>
          </cell>
          <cell r="CY72">
            <v>0</v>
          </cell>
          <cell r="CZ72">
            <v>0</v>
          </cell>
          <cell r="DA72">
            <v>0</v>
          </cell>
          <cell r="DB72">
            <v>0</v>
          </cell>
          <cell r="DC72">
            <v>0</v>
          </cell>
          <cell r="DD72">
            <v>0</v>
          </cell>
          <cell r="DE72">
            <v>0</v>
          </cell>
          <cell r="DF72">
            <v>0</v>
          </cell>
          <cell r="DH72">
            <v>0</v>
          </cell>
          <cell r="DI72">
            <v>0</v>
          </cell>
          <cell r="DJ72">
            <v>0</v>
          </cell>
          <cell r="DK72">
            <v>0</v>
          </cell>
          <cell r="DL72">
            <v>0</v>
          </cell>
          <cell r="DM72">
            <v>0</v>
          </cell>
          <cell r="DN72">
            <v>0</v>
          </cell>
          <cell r="DO72">
            <v>0</v>
          </cell>
          <cell r="DP72">
            <v>0</v>
          </cell>
          <cell r="DQ72">
            <v>0</v>
          </cell>
          <cell r="DS72">
            <v>0</v>
          </cell>
          <cell r="DT72">
            <v>0</v>
          </cell>
          <cell r="DU72">
            <v>0</v>
          </cell>
          <cell r="DV72">
            <v>0</v>
          </cell>
          <cell r="DW72">
            <v>0</v>
          </cell>
          <cell r="DX72">
            <v>0</v>
          </cell>
          <cell r="DY72">
            <v>0</v>
          </cell>
          <cell r="DZ72">
            <v>0</v>
          </cell>
          <cell r="EA72">
            <v>0</v>
          </cell>
          <cell r="EB72">
            <v>0</v>
          </cell>
          <cell r="ED72">
            <v>0</v>
          </cell>
          <cell r="EE72">
            <v>0</v>
          </cell>
          <cell r="EF72">
            <v>0</v>
          </cell>
          <cell r="EG72">
            <v>0</v>
          </cell>
          <cell r="EH72">
            <v>0</v>
          </cell>
          <cell r="EI72">
            <v>0</v>
          </cell>
          <cell r="EJ72">
            <v>0</v>
          </cell>
          <cell r="EK72">
            <v>0</v>
          </cell>
          <cell r="EL72">
            <v>0</v>
          </cell>
          <cell r="EM72">
            <v>0</v>
          </cell>
          <cell r="EO72">
            <v>0</v>
          </cell>
          <cell r="EP72">
            <v>0</v>
          </cell>
          <cell r="EQ72">
            <v>0</v>
          </cell>
          <cell r="ER72">
            <v>0</v>
          </cell>
          <cell r="ES72">
            <v>0</v>
          </cell>
          <cell r="ET72">
            <v>0</v>
          </cell>
          <cell r="EU72">
            <v>0</v>
          </cell>
          <cell r="EV72">
            <v>0</v>
          </cell>
          <cell r="EW72">
            <v>0</v>
          </cell>
          <cell r="EX72">
            <v>0</v>
          </cell>
          <cell r="EZ72">
            <v>0</v>
          </cell>
          <cell r="FA72">
            <v>0</v>
          </cell>
          <cell r="FB72">
            <v>0</v>
          </cell>
          <cell r="FC72">
            <v>0</v>
          </cell>
          <cell r="FD72">
            <v>0</v>
          </cell>
          <cell r="FE72">
            <v>0</v>
          </cell>
          <cell r="FF72">
            <v>0</v>
          </cell>
          <cell r="FG72">
            <v>0</v>
          </cell>
          <cell r="FH72">
            <v>0</v>
          </cell>
          <cell r="FI72">
            <v>0</v>
          </cell>
          <cell r="FK72">
            <v>0</v>
          </cell>
          <cell r="FL72">
            <v>0</v>
          </cell>
          <cell r="FM72">
            <v>0</v>
          </cell>
          <cell r="FN72">
            <v>0</v>
          </cell>
          <cell r="FO72">
            <v>0</v>
          </cell>
          <cell r="FP72">
            <v>0</v>
          </cell>
          <cell r="FQ72">
            <v>0</v>
          </cell>
          <cell r="FR72">
            <v>0</v>
          </cell>
          <cell r="FS72">
            <v>0</v>
          </cell>
          <cell r="FT72">
            <v>0</v>
          </cell>
          <cell r="FV72">
            <v>0</v>
          </cell>
          <cell r="FW72">
            <v>0</v>
          </cell>
          <cell r="FX72">
            <v>0</v>
          </cell>
          <cell r="FY72">
            <v>0</v>
          </cell>
          <cell r="FZ72">
            <v>0</v>
          </cell>
          <cell r="GA72">
            <v>0</v>
          </cell>
          <cell r="GB72">
            <v>0</v>
          </cell>
          <cell r="GC72" t="str">
            <v>-</v>
          </cell>
          <cell r="GD72">
            <v>39083</v>
          </cell>
          <cell r="GF72">
            <v>38353</v>
          </cell>
          <cell r="GG72">
            <v>39600</v>
          </cell>
          <cell r="GI72">
            <v>39600</v>
          </cell>
          <cell r="GJ72">
            <v>39600</v>
          </cell>
          <cell r="GK72">
            <v>39600</v>
          </cell>
          <cell r="GL72">
            <v>39600</v>
          </cell>
          <cell r="GM72">
            <v>39600</v>
          </cell>
          <cell r="GN72">
            <v>39600</v>
          </cell>
          <cell r="GO72">
            <v>39600</v>
          </cell>
          <cell r="GP72" t="str">
            <v>-</v>
          </cell>
          <cell r="GQ72">
            <v>38078</v>
          </cell>
          <cell r="GS72">
            <v>0</v>
          </cell>
          <cell r="GT72">
            <v>0</v>
          </cell>
          <cell r="GU72">
            <v>0</v>
          </cell>
          <cell r="GV72">
            <v>0</v>
          </cell>
          <cell r="GW72">
            <v>0</v>
          </cell>
          <cell r="GX72">
            <v>0</v>
          </cell>
          <cell r="GY72">
            <v>0</v>
          </cell>
          <cell r="GZ72">
            <v>0</v>
          </cell>
          <cell r="HA72">
            <v>0</v>
          </cell>
          <cell r="HB72">
            <v>0</v>
          </cell>
        </row>
        <row r="73">
          <cell r="A73">
            <v>39845</v>
          </cell>
          <cell r="B73">
            <v>2009</v>
          </cell>
          <cell r="C73">
            <v>2</v>
          </cell>
          <cell r="E73">
            <v>2</v>
          </cell>
          <cell r="F73">
            <v>2</v>
          </cell>
          <cell r="G73">
            <v>2</v>
          </cell>
          <cell r="H73">
            <v>2</v>
          </cell>
          <cell r="I73">
            <v>2</v>
          </cell>
          <cell r="J73">
            <v>2</v>
          </cell>
          <cell r="K73">
            <v>2</v>
          </cell>
          <cell r="L73">
            <v>2</v>
          </cell>
          <cell r="M73">
            <v>2</v>
          </cell>
          <cell r="N73">
            <v>2</v>
          </cell>
          <cell r="P73">
            <v>2</v>
          </cell>
          <cell r="Q73">
            <v>2</v>
          </cell>
          <cell r="R73">
            <v>2</v>
          </cell>
          <cell r="S73">
            <v>2</v>
          </cell>
          <cell r="T73">
            <v>2</v>
          </cell>
          <cell r="U73">
            <v>2</v>
          </cell>
          <cell r="V73">
            <v>2</v>
          </cell>
          <cell r="W73">
            <v>2</v>
          </cell>
          <cell r="X73">
            <v>2</v>
          </cell>
          <cell r="Y73">
            <v>2</v>
          </cell>
          <cell r="AA73">
            <v>1076792.852</v>
          </cell>
          <cell r="AB73">
            <v>0</v>
          </cell>
          <cell r="AC73">
            <v>3</v>
          </cell>
          <cell r="AD73">
            <v>4</v>
          </cell>
          <cell r="AE73">
            <v>22</v>
          </cell>
          <cell r="AF73">
            <v>2.7860511837795894</v>
          </cell>
          <cell r="AG73">
            <v>20.431042014383657</v>
          </cell>
          <cell r="AH73">
            <v>7.3333333333333339</v>
          </cell>
          <cell r="AI73">
            <v>3.714734911706119</v>
          </cell>
          <cell r="AJ73">
            <v>6.5007860954857088</v>
          </cell>
          <cell r="AL73">
            <v>6.5007858276367188</v>
          </cell>
          <cell r="AM73">
            <v>6.5007858276367188</v>
          </cell>
          <cell r="AN73">
            <v>6.5007858276367188</v>
          </cell>
          <cell r="AO73">
            <v>6.5007858276367188</v>
          </cell>
          <cell r="AP73">
            <v>6.5007858276367188</v>
          </cell>
          <cell r="AQ73">
            <v>6.5007858276367188</v>
          </cell>
          <cell r="AR73">
            <v>6.5007858276367188</v>
          </cell>
          <cell r="AT73">
            <v>0</v>
          </cell>
          <cell r="AU73">
            <v>0</v>
          </cell>
          <cell r="AV73">
            <v>0</v>
          </cell>
          <cell r="AW73">
            <v>0</v>
          </cell>
          <cell r="AX73">
            <v>0</v>
          </cell>
          <cell r="AY73">
            <v>0</v>
          </cell>
          <cell r="AZ73">
            <v>0</v>
          </cell>
          <cell r="BA73">
            <v>0</v>
          </cell>
          <cell r="BB73">
            <v>0</v>
          </cell>
          <cell r="BC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BV73">
            <v>0</v>
          </cell>
          <cell r="BW73">
            <v>0</v>
          </cell>
          <cell r="BX73">
            <v>0</v>
          </cell>
          <cell r="BY73">
            <v>0</v>
          </cell>
          <cell r="CA73">
            <v>0</v>
          </cell>
          <cell r="CB73">
            <v>0</v>
          </cell>
          <cell r="CC73">
            <v>0</v>
          </cell>
          <cell r="CD73">
            <v>0</v>
          </cell>
          <cell r="CE73">
            <v>0</v>
          </cell>
          <cell r="CF73">
            <v>0</v>
          </cell>
          <cell r="CG73">
            <v>0</v>
          </cell>
          <cell r="CH73">
            <v>0</v>
          </cell>
          <cell r="CI73">
            <v>0</v>
          </cell>
          <cell r="CJ73">
            <v>0</v>
          </cell>
          <cell r="CL73">
            <v>0</v>
          </cell>
          <cell r="CM73">
            <v>0</v>
          </cell>
          <cell r="CN73">
            <v>0</v>
          </cell>
          <cell r="CO73">
            <v>0</v>
          </cell>
          <cell r="CP73">
            <v>0</v>
          </cell>
          <cell r="CQ73">
            <v>0</v>
          </cell>
          <cell r="CR73">
            <v>0</v>
          </cell>
          <cell r="CS73">
            <v>0</v>
          </cell>
          <cell r="CT73">
            <v>0</v>
          </cell>
          <cell r="CU73">
            <v>0</v>
          </cell>
          <cell r="CW73">
            <v>0</v>
          </cell>
          <cell r="CX73">
            <v>0</v>
          </cell>
          <cell r="CY73">
            <v>0</v>
          </cell>
          <cell r="CZ73">
            <v>0</v>
          </cell>
          <cell r="DA73">
            <v>0</v>
          </cell>
          <cell r="DB73">
            <v>0</v>
          </cell>
          <cell r="DC73">
            <v>0</v>
          </cell>
          <cell r="DD73">
            <v>0</v>
          </cell>
          <cell r="DE73">
            <v>0</v>
          </cell>
          <cell r="DF73">
            <v>0</v>
          </cell>
          <cell r="DH73">
            <v>0</v>
          </cell>
          <cell r="DI73">
            <v>0</v>
          </cell>
          <cell r="DJ73">
            <v>0</v>
          </cell>
          <cell r="DK73">
            <v>0</v>
          </cell>
          <cell r="DL73">
            <v>0</v>
          </cell>
          <cell r="DM73">
            <v>0</v>
          </cell>
          <cell r="DN73">
            <v>0</v>
          </cell>
          <cell r="DO73">
            <v>0</v>
          </cell>
          <cell r="DP73">
            <v>0</v>
          </cell>
          <cell r="DQ73">
            <v>0</v>
          </cell>
          <cell r="DS73">
            <v>0</v>
          </cell>
          <cell r="DT73">
            <v>0</v>
          </cell>
          <cell r="DU73">
            <v>0</v>
          </cell>
          <cell r="DV73">
            <v>0</v>
          </cell>
          <cell r="DW73">
            <v>0</v>
          </cell>
          <cell r="DX73">
            <v>0</v>
          </cell>
          <cell r="DY73">
            <v>0</v>
          </cell>
          <cell r="DZ73">
            <v>0</v>
          </cell>
          <cell r="EA73">
            <v>0</v>
          </cell>
          <cell r="EB73">
            <v>0</v>
          </cell>
          <cell r="ED73">
            <v>0</v>
          </cell>
          <cell r="EE73">
            <v>0</v>
          </cell>
          <cell r="EF73">
            <v>0</v>
          </cell>
          <cell r="EG73">
            <v>0</v>
          </cell>
          <cell r="EH73">
            <v>0</v>
          </cell>
          <cell r="EI73">
            <v>0</v>
          </cell>
          <cell r="EJ73">
            <v>0</v>
          </cell>
          <cell r="EK73">
            <v>0</v>
          </cell>
          <cell r="EL73">
            <v>0</v>
          </cell>
          <cell r="EM73">
            <v>0</v>
          </cell>
          <cell r="EO73">
            <v>0</v>
          </cell>
          <cell r="EP73">
            <v>0</v>
          </cell>
          <cell r="EQ73">
            <v>0</v>
          </cell>
          <cell r="ER73">
            <v>0</v>
          </cell>
          <cell r="ES73">
            <v>0</v>
          </cell>
          <cell r="ET73">
            <v>0</v>
          </cell>
          <cell r="EU73">
            <v>0</v>
          </cell>
          <cell r="EV73">
            <v>0</v>
          </cell>
          <cell r="EW73">
            <v>0</v>
          </cell>
          <cell r="EX73">
            <v>0</v>
          </cell>
          <cell r="EZ73">
            <v>0</v>
          </cell>
          <cell r="FA73">
            <v>0</v>
          </cell>
          <cell r="FB73">
            <v>0</v>
          </cell>
          <cell r="FC73">
            <v>0</v>
          </cell>
          <cell r="FD73">
            <v>0</v>
          </cell>
          <cell r="FE73">
            <v>0</v>
          </cell>
          <cell r="FF73">
            <v>0</v>
          </cell>
          <cell r="FG73">
            <v>0</v>
          </cell>
          <cell r="FH73">
            <v>0</v>
          </cell>
          <cell r="FI73">
            <v>0</v>
          </cell>
          <cell r="FK73">
            <v>0</v>
          </cell>
          <cell r="FL73">
            <v>0</v>
          </cell>
          <cell r="FM73">
            <v>0</v>
          </cell>
          <cell r="FN73">
            <v>0</v>
          </cell>
          <cell r="FO73">
            <v>0</v>
          </cell>
          <cell r="FP73">
            <v>0</v>
          </cell>
          <cell r="FQ73">
            <v>0</v>
          </cell>
          <cell r="FR73">
            <v>0</v>
          </cell>
          <cell r="FS73">
            <v>0</v>
          </cell>
          <cell r="FT73">
            <v>0</v>
          </cell>
          <cell r="FV73">
            <v>0</v>
          </cell>
          <cell r="FW73">
            <v>0</v>
          </cell>
          <cell r="FX73">
            <v>0</v>
          </cell>
          <cell r="FY73">
            <v>0</v>
          </cell>
          <cell r="FZ73">
            <v>0</v>
          </cell>
          <cell r="GA73">
            <v>0</v>
          </cell>
          <cell r="GB73">
            <v>0</v>
          </cell>
          <cell r="GC73" t="str">
            <v>-</v>
          </cell>
          <cell r="GD73">
            <v>39083</v>
          </cell>
          <cell r="GF73">
            <v>38353</v>
          </cell>
          <cell r="GG73">
            <v>39600</v>
          </cell>
          <cell r="GI73">
            <v>39600</v>
          </cell>
          <cell r="GJ73">
            <v>39600</v>
          </cell>
          <cell r="GK73">
            <v>39600</v>
          </cell>
          <cell r="GL73">
            <v>39600</v>
          </cell>
          <cell r="GM73">
            <v>39600</v>
          </cell>
          <cell r="GN73">
            <v>39600</v>
          </cell>
          <cell r="GO73">
            <v>39600</v>
          </cell>
          <cell r="GP73" t="str">
            <v>-</v>
          </cell>
          <cell r="GQ73">
            <v>38078</v>
          </cell>
          <cell r="GS73">
            <v>0</v>
          </cell>
          <cell r="GT73">
            <v>0</v>
          </cell>
          <cell r="GU73">
            <v>0</v>
          </cell>
          <cell r="GV73">
            <v>0</v>
          </cell>
          <cell r="GW73">
            <v>0</v>
          </cell>
          <cell r="GX73">
            <v>0</v>
          </cell>
          <cell r="GY73">
            <v>0</v>
          </cell>
          <cell r="GZ73">
            <v>0</v>
          </cell>
          <cell r="HA73">
            <v>0</v>
          </cell>
          <cell r="HB73">
            <v>0</v>
          </cell>
        </row>
        <row r="74">
          <cell r="A74">
            <v>39873</v>
          </cell>
          <cell r="B74">
            <v>2009</v>
          </cell>
          <cell r="C74">
            <v>3</v>
          </cell>
          <cell r="E74">
            <v>3</v>
          </cell>
          <cell r="F74">
            <v>3</v>
          </cell>
          <cell r="G74">
            <v>3</v>
          </cell>
          <cell r="H74">
            <v>3</v>
          </cell>
          <cell r="I74">
            <v>3</v>
          </cell>
          <cell r="J74">
            <v>3</v>
          </cell>
          <cell r="K74">
            <v>3</v>
          </cell>
          <cell r="L74">
            <v>3</v>
          </cell>
          <cell r="M74">
            <v>3</v>
          </cell>
          <cell r="N74">
            <v>3</v>
          </cell>
          <cell r="P74">
            <v>3</v>
          </cell>
          <cell r="Q74">
            <v>3</v>
          </cell>
          <cell r="R74">
            <v>3</v>
          </cell>
          <cell r="S74">
            <v>3</v>
          </cell>
          <cell r="T74">
            <v>3</v>
          </cell>
          <cell r="U74">
            <v>3</v>
          </cell>
          <cell r="V74">
            <v>3</v>
          </cell>
          <cell r="W74">
            <v>3</v>
          </cell>
          <cell r="X74">
            <v>3</v>
          </cell>
          <cell r="Y74">
            <v>3</v>
          </cell>
          <cell r="AA74">
            <v>859600.22</v>
          </cell>
          <cell r="AB74">
            <v>0</v>
          </cell>
          <cell r="AC74">
            <v>3</v>
          </cell>
          <cell r="AD74">
            <v>3</v>
          </cell>
          <cell r="AE74">
            <v>22</v>
          </cell>
          <cell r="AF74">
            <v>3.4899944534681486</v>
          </cell>
          <cell r="AG74">
            <v>25.593292658766423</v>
          </cell>
          <cell r="AH74">
            <v>7.333333333333333</v>
          </cell>
          <cell r="AI74">
            <v>3.4899944534681486</v>
          </cell>
          <cell r="AJ74">
            <v>6.9799889069362973</v>
          </cell>
          <cell r="AL74">
            <v>6.9799880981445313</v>
          </cell>
          <cell r="AM74">
            <v>6.9799880981445313</v>
          </cell>
          <cell r="AN74">
            <v>6.9799880981445313</v>
          </cell>
          <cell r="AO74">
            <v>6.9799880981445313</v>
          </cell>
          <cell r="AP74">
            <v>6.9799880981445313</v>
          </cell>
          <cell r="AQ74">
            <v>6.9799880981445313</v>
          </cell>
          <cell r="AR74">
            <v>6.9799880981445313</v>
          </cell>
          <cell r="AT74">
            <v>0</v>
          </cell>
          <cell r="AU74">
            <v>0</v>
          </cell>
          <cell r="AV74">
            <v>0</v>
          </cell>
          <cell r="AW74">
            <v>0</v>
          </cell>
          <cell r="AX74">
            <v>0</v>
          </cell>
          <cell r="AY74">
            <v>0</v>
          </cell>
          <cell r="AZ74">
            <v>0</v>
          </cell>
          <cell r="BA74">
            <v>0</v>
          </cell>
          <cell r="BB74">
            <v>0</v>
          </cell>
          <cell r="BC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BV74">
            <v>0</v>
          </cell>
          <cell r="BW74">
            <v>0</v>
          </cell>
          <cell r="BX74">
            <v>0</v>
          </cell>
          <cell r="BY74">
            <v>0</v>
          </cell>
          <cell r="CA74">
            <v>0</v>
          </cell>
          <cell r="CB74">
            <v>0</v>
          </cell>
          <cell r="CC74">
            <v>0</v>
          </cell>
          <cell r="CD74">
            <v>0</v>
          </cell>
          <cell r="CE74">
            <v>0</v>
          </cell>
          <cell r="CF74">
            <v>0</v>
          </cell>
          <cell r="CG74">
            <v>0</v>
          </cell>
          <cell r="CH74">
            <v>0</v>
          </cell>
          <cell r="CI74">
            <v>0</v>
          </cell>
          <cell r="CJ74">
            <v>0</v>
          </cell>
          <cell r="CL74">
            <v>0</v>
          </cell>
          <cell r="CM74">
            <v>0</v>
          </cell>
          <cell r="CN74">
            <v>0</v>
          </cell>
          <cell r="CO74">
            <v>0</v>
          </cell>
          <cell r="CP74">
            <v>0</v>
          </cell>
          <cell r="CQ74">
            <v>0</v>
          </cell>
          <cell r="CR74">
            <v>0</v>
          </cell>
          <cell r="CS74">
            <v>0</v>
          </cell>
          <cell r="CT74">
            <v>0</v>
          </cell>
          <cell r="CU74">
            <v>0</v>
          </cell>
          <cell r="CW74">
            <v>0</v>
          </cell>
          <cell r="CX74">
            <v>0</v>
          </cell>
          <cell r="CY74">
            <v>0</v>
          </cell>
          <cell r="CZ74">
            <v>0</v>
          </cell>
          <cell r="DA74">
            <v>0</v>
          </cell>
          <cell r="DB74">
            <v>0</v>
          </cell>
          <cell r="DC74">
            <v>0</v>
          </cell>
          <cell r="DD74">
            <v>0</v>
          </cell>
          <cell r="DE74">
            <v>0</v>
          </cell>
          <cell r="DF74">
            <v>0</v>
          </cell>
          <cell r="DH74">
            <v>0</v>
          </cell>
          <cell r="DI74">
            <v>0</v>
          </cell>
          <cell r="DJ74">
            <v>0</v>
          </cell>
          <cell r="DK74">
            <v>0</v>
          </cell>
          <cell r="DL74">
            <v>0</v>
          </cell>
          <cell r="DM74">
            <v>0</v>
          </cell>
          <cell r="DN74">
            <v>0</v>
          </cell>
          <cell r="DO74">
            <v>0</v>
          </cell>
          <cell r="DP74">
            <v>0</v>
          </cell>
          <cell r="DQ74">
            <v>0</v>
          </cell>
          <cell r="DS74">
            <v>0</v>
          </cell>
          <cell r="DT74">
            <v>0</v>
          </cell>
          <cell r="DU74">
            <v>0</v>
          </cell>
          <cell r="DV74">
            <v>0</v>
          </cell>
          <cell r="DW74">
            <v>0</v>
          </cell>
          <cell r="DX74">
            <v>0</v>
          </cell>
          <cell r="DY74">
            <v>0</v>
          </cell>
          <cell r="DZ74">
            <v>0</v>
          </cell>
          <cell r="EA74">
            <v>0</v>
          </cell>
          <cell r="EB74">
            <v>0</v>
          </cell>
          <cell r="ED74">
            <v>0</v>
          </cell>
          <cell r="EE74">
            <v>0</v>
          </cell>
          <cell r="EF74">
            <v>0</v>
          </cell>
          <cell r="EG74">
            <v>0</v>
          </cell>
          <cell r="EH74">
            <v>0</v>
          </cell>
          <cell r="EI74">
            <v>0</v>
          </cell>
          <cell r="EJ74">
            <v>0</v>
          </cell>
          <cell r="EK74">
            <v>0</v>
          </cell>
          <cell r="EL74">
            <v>0</v>
          </cell>
          <cell r="EM74">
            <v>0</v>
          </cell>
          <cell r="EO74">
            <v>0</v>
          </cell>
          <cell r="EP74">
            <v>0</v>
          </cell>
          <cell r="EQ74">
            <v>0</v>
          </cell>
          <cell r="ER74">
            <v>0</v>
          </cell>
          <cell r="ES74">
            <v>0</v>
          </cell>
          <cell r="ET74">
            <v>0</v>
          </cell>
          <cell r="EU74">
            <v>0</v>
          </cell>
          <cell r="EV74">
            <v>0</v>
          </cell>
          <cell r="EW74">
            <v>0</v>
          </cell>
          <cell r="EX74">
            <v>0</v>
          </cell>
          <cell r="EZ74">
            <v>0</v>
          </cell>
          <cell r="FA74">
            <v>0</v>
          </cell>
          <cell r="FB74">
            <v>0</v>
          </cell>
          <cell r="FC74">
            <v>0</v>
          </cell>
          <cell r="FD74">
            <v>0</v>
          </cell>
          <cell r="FE74">
            <v>0</v>
          </cell>
          <cell r="FF74">
            <v>0</v>
          </cell>
          <cell r="FG74">
            <v>0</v>
          </cell>
          <cell r="FH74">
            <v>0</v>
          </cell>
          <cell r="FI74">
            <v>0</v>
          </cell>
          <cell r="FK74">
            <v>0</v>
          </cell>
          <cell r="FL74">
            <v>0</v>
          </cell>
          <cell r="FM74">
            <v>0</v>
          </cell>
          <cell r="FN74">
            <v>0</v>
          </cell>
          <cell r="FO74">
            <v>0</v>
          </cell>
          <cell r="FP74">
            <v>0</v>
          </cell>
          <cell r="FQ74">
            <v>0</v>
          </cell>
          <cell r="FR74">
            <v>0</v>
          </cell>
          <cell r="FS74">
            <v>0</v>
          </cell>
          <cell r="FT74">
            <v>0</v>
          </cell>
          <cell r="FV74">
            <v>0</v>
          </cell>
          <cell r="FW74">
            <v>0</v>
          </cell>
          <cell r="FX74">
            <v>0</v>
          </cell>
          <cell r="FY74">
            <v>0</v>
          </cell>
          <cell r="FZ74">
            <v>0</v>
          </cell>
          <cell r="GA74">
            <v>0</v>
          </cell>
          <cell r="GB74">
            <v>0</v>
          </cell>
          <cell r="GC74" t="str">
            <v>-</v>
          </cell>
          <cell r="GD74">
            <v>39083</v>
          </cell>
          <cell r="GF74">
            <v>38353</v>
          </cell>
          <cell r="GG74">
            <v>39600</v>
          </cell>
          <cell r="GI74">
            <v>39600</v>
          </cell>
          <cell r="GJ74">
            <v>39600</v>
          </cell>
          <cell r="GK74">
            <v>39600</v>
          </cell>
          <cell r="GL74">
            <v>39600</v>
          </cell>
          <cell r="GM74">
            <v>39600</v>
          </cell>
          <cell r="GN74">
            <v>39600</v>
          </cell>
          <cell r="GO74">
            <v>39600</v>
          </cell>
          <cell r="GP74" t="str">
            <v>-</v>
          </cell>
          <cell r="GQ74">
            <v>38078</v>
          </cell>
          <cell r="GS74">
            <v>0</v>
          </cell>
          <cell r="GT74">
            <v>0</v>
          </cell>
          <cell r="GU74">
            <v>0</v>
          </cell>
          <cell r="GV74">
            <v>0</v>
          </cell>
          <cell r="GW74">
            <v>0</v>
          </cell>
          <cell r="GX74">
            <v>0</v>
          </cell>
          <cell r="GY74">
            <v>0</v>
          </cell>
          <cell r="GZ74">
            <v>0</v>
          </cell>
          <cell r="HA74">
            <v>0</v>
          </cell>
          <cell r="HB74">
            <v>0</v>
          </cell>
        </row>
        <row r="75">
          <cell r="A75">
            <v>39904</v>
          </cell>
          <cell r="B75">
            <v>2009</v>
          </cell>
          <cell r="C75">
            <v>4</v>
          </cell>
          <cell r="E75">
            <v>4</v>
          </cell>
          <cell r="F75">
            <v>4</v>
          </cell>
          <cell r="G75">
            <v>4</v>
          </cell>
          <cell r="H75">
            <v>4</v>
          </cell>
          <cell r="I75">
            <v>4</v>
          </cell>
          <cell r="J75">
            <v>4</v>
          </cell>
          <cell r="K75">
            <v>4</v>
          </cell>
          <cell r="L75">
            <v>4</v>
          </cell>
          <cell r="M75">
            <v>4</v>
          </cell>
          <cell r="N75">
            <v>4</v>
          </cell>
          <cell r="P75">
            <v>4</v>
          </cell>
          <cell r="Q75">
            <v>4</v>
          </cell>
          <cell r="R75">
            <v>4</v>
          </cell>
          <cell r="S75">
            <v>4</v>
          </cell>
          <cell r="T75">
            <v>4</v>
          </cell>
          <cell r="U75">
            <v>4</v>
          </cell>
          <cell r="V75">
            <v>4</v>
          </cell>
          <cell r="W75">
            <v>4</v>
          </cell>
          <cell r="X75">
            <v>4</v>
          </cell>
          <cell r="Y75">
            <v>4</v>
          </cell>
          <cell r="AA75">
            <v>629669.84</v>
          </cell>
          <cell r="AB75">
            <v>0</v>
          </cell>
          <cell r="AC75">
            <v>3</v>
          </cell>
          <cell r="AD75">
            <v>2</v>
          </cell>
          <cell r="AE75">
            <v>22</v>
          </cell>
          <cell r="AF75">
            <v>4.7644016108505376</v>
          </cell>
          <cell r="AG75">
            <v>34.938945146237273</v>
          </cell>
          <cell r="AH75">
            <v>7.333333333333333</v>
          </cell>
          <cell r="AI75">
            <v>3.1762677405670248</v>
          </cell>
          <cell r="AJ75">
            <v>7.9406693514175632</v>
          </cell>
          <cell r="AL75">
            <v>7.9406661987304687</v>
          </cell>
          <cell r="AM75">
            <v>7.9406661987304687</v>
          </cell>
          <cell r="AN75">
            <v>7.9406661987304687</v>
          </cell>
          <cell r="AO75">
            <v>7.9406661987304687</v>
          </cell>
          <cell r="AP75">
            <v>7.9406661987304687</v>
          </cell>
          <cell r="AQ75">
            <v>7.9406661987304687</v>
          </cell>
          <cell r="AR75">
            <v>7.9406661987304687</v>
          </cell>
          <cell r="AT75">
            <v>0</v>
          </cell>
          <cell r="AU75">
            <v>0</v>
          </cell>
          <cell r="AV75">
            <v>0</v>
          </cell>
          <cell r="AW75">
            <v>0</v>
          </cell>
          <cell r="AX75">
            <v>0</v>
          </cell>
          <cell r="AY75">
            <v>0</v>
          </cell>
          <cell r="AZ75">
            <v>0</v>
          </cell>
          <cell r="BA75">
            <v>0</v>
          </cell>
          <cell r="BB75">
            <v>0</v>
          </cell>
          <cell r="BC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BV75">
            <v>0</v>
          </cell>
          <cell r="BW75">
            <v>0</v>
          </cell>
          <cell r="BX75">
            <v>0</v>
          </cell>
          <cell r="BY75">
            <v>0</v>
          </cell>
          <cell r="CA75">
            <v>0</v>
          </cell>
          <cell r="CB75">
            <v>0</v>
          </cell>
          <cell r="CC75">
            <v>0</v>
          </cell>
          <cell r="CD75">
            <v>0</v>
          </cell>
          <cell r="CE75">
            <v>0</v>
          </cell>
          <cell r="CF75">
            <v>0</v>
          </cell>
          <cell r="CG75">
            <v>0</v>
          </cell>
          <cell r="CH75">
            <v>0</v>
          </cell>
          <cell r="CI75">
            <v>0</v>
          </cell>
          <cell r="CJ75">
            <v>0</v>
          </cell>
          <cell r="CL75">
            <v>0</v>
          </cell>
          <cell r="CM75">
            <v>0</v>
          </cell>
          <cell r="CN75">
            <v>0</v>
          </cell>
          <cell r="CO75">
            <v>0</v>
          </cell>
          <cell r="CP75">
            <v>0</v>
          </cell>
          <cell r="CQ75">
            <v>0</v>
          </cell>
          <cell r="CR75">
            <v>0</v>
          </cell>
          <cell r="CS75">
            <v>0</v>
          </cell>
          <cell r="CT75">
            <v>0</v>
          </cell>
          <cell r="CU75">
            <v>0</v>
          </cell>
          <cell r="CW75">
            <v>0</v>
          </cell>
          <cell r="CX75">
            <v>0</v>
          </cell>
          <cell r="CY75">
            <v>0</v>
          </cell>
          <cell r="CZ75">
            <v>0</v>
          </cell>
          <cell r="DA75">
            <v>0</v>
          </cell>
          <cell r="DB75">
            <v>0</v>
          </cell>
          <cell r="DC75">
            <v>0</v>
          </cell>
          <cell r="DD75">
            <v>0</v>
          </cell>
          <cell r="DE75">
            <v>0</v>
          </cell>
          <cell r="DF75">
            <v>0</v>
          </cell>
          <cell r="DH75">
            <v>0</v>
          </cell>
          <cell r="DI75">
            <v>0</v>
          </cell>
          <cell r="DJ75">
            <v>0</v>
          </cell>
          <cell r="DK75">
            <v>0</v>
          </cell>
          <cell r="DL75">
            <v>0</v>
          </cell>
          <cell r="DM75">
            <v>0</v>
          </cell>
          <cell r="DN75">
            <v>0</v>
          </cell>
          <cell r="DO75">
            <v>0</v>
          </cell>
          <cell r="DP75">
            <v>0</v>
          </cell>
          <cell r="DQ75">
            <v>0</v>
          </cell>
          <cell r="DS75">
            <v>0</v>
          </cell>
          <cell r="DT75">
            <v>0</v>
          </cell>
          <cell r="DU75">
            <v>0</v>
          </cell>
          <cell r="DV75">
            <v>0</v>
          </cell>
          <cell r="DW75">
            <v>0</v>
          </cell>
          <cell r="DX75">
            <v>0</v>
          </cell>
          <cell r="DY75">
            <v>0</v>
          </cell>
          <cell r="DZ75">
            <v>0</v>
          </cell>
          <cell r="EA75">
            <v>0</v>
          </cell>
          <cell r="EB75">
            <v>0</v>
          </cell>
          <cell r="ED75">
            <v>0</v>
          </cell>
          <cell r="EE75">
            <v>0</v>
          </cell>
          <cell r="EF75">
            <v>0</v>
          </cell>
          <cell r="EG75">
            <v>0</v>
          </cell>
          <cell r="EH75">
            <v>0</v>
          </cell>
          <cell r="EI75">
            <v>0</v>
          </cell>
          <cell r="EJ75">
            <v>0</v>
          </cell>
          <cell r="EK75">
            <v>0</v>
          </cell>
          <cell r="EL75">
            <v>0</v>
          </cell>
          <cell r="EM75">
            <v>0</v>
          </cell>
          <cell r="EO75">
            <v>0</v>
          </cell>
          <cell r="EP75">
            <v>0</v>
          </cell>
          <cell r="EQ75">
            <v>0</v>
          </cell>
          <cell r="ER75">
            <v>0</v>
          </cell>
          <cell r="ES75">
            <v>0</v>
          </cell>
          <cell r="ET75">
            <v>0</v>
          </cell>
          <cell r="EU75">
            <v>0</v>
          </cell>
          <cell r="EV75">
            <v>0</v>
          </cell>
          <cell r="EW75">
            <v>0</v>
          </cell>
          <cell r="EX75">
            <v>0</v>
          </cell>
          <cell r="EZ75">
            <v>0</v>
          </cell>
          <cell r="FA75">
            <v>0</v>
          </cell>
          <cell r="FB75">
            <v>0</v>
          </cell>
          <cell r="FC75">
            <v>0</v>
          </cell>
          <cell r="FD75">
            <v>0</v>
          </cell>
          <cell r="FE75">
            <v>0</v>
          </cell>
          <cell r="FF75">
            <v>0</v>
          </cell>
          <cell r="FG75">
            <v>0</v>
          </cell>
          <cell r="FH75">
            <v>0</v>
          </cell>
          <cell r="FI75">
            <v>0</v>
          </cell>
          <cell r="FK75">
            <v>0</v>
          </cell>
          <cell r="FL75">
            <v>0</v>
          </cell>
          <cell r="FM75">
            <v>0</v>
          </cell>
          <cell r="FN75">
            <v>0</v>
          </cell>
          <cell r="FO75">
            <v>0</v>
          </cell>
          <cell r="FP75">
            <v>0</v>
          </cell>
          <cell r="FQ75">
            <v>0</v>
          </cell>
          <cell r="FR75">
            <v>0</v>
          </cell>
          <cell r="FS75">
            <v>0</v>
          </cell>
          <cell r="FT75">
            <v>0</v>
          </cell>
          <cell r="FV75">
            <v>0</v>
          </cell>
          <cell r="FW75">
            <v>0</v>
          </cell>
          <cell r="FX75">
            <v>0</v>
          </cell>
          <cell r="FY75">
            <v>0</v>
          </cell>
          <cell r="FZ75">
            <v>0</v>
          </cell>
          <cell r="GA75">
            <v>0</v>
          </cell>
          <cell r="GB75">
            <v>0</v>
          </cell>
          <cell r="GC75" t="str">
            <v>-</v>
          </cell>
          <cell r="GD75">
            <v>39083</v>
          </cell>
          <cell r="GF75">
            <v>38353</v>
          </cell>
          <cell r="GG75">
            <v>39600</v>
          </cell>
          <cell r="GI75">
            <v>39600</v>
          </cell>
          <cell r="GJ75">
            <v>39600</v>
          </cell>
          <cell r="GK75">
            <v>39600</v>
          </cell>
          <cell r="GL75">
            <v>39600</v>
          </cell>
          <cell r="GM75">
            <v>39600</v>
          </cell>
          <cell r="GN75">
            <v>39600</v>
          </cell>
          <cell r="GO75">
            <v>39600</v>
          </cell>
          <cell r="GP75" t="str">
            <v>-</v>
          </cell>
          <cell r="GQ75">
            <v>38078</v>
          </cell>
          <cell r="GS75">
            <v>0</v>
          </cell>
          <cell r="GT75">
            <v>0</v>
          </cell>
          <cell r="GU75">
            <v>0</v>
          </cell>
          <cell r="GV75">
            <v>0</v>
          </cell>
          <cell r="GW75">
            <v>0</v>
          </cell>
          <cell r="GX75">
            <v>0</v>
          </cell>
          <cell r="GY75">
            <v>0</v>
          </cell>
          <cell r="GZ75">
            <v>0</v>
          </cell>
          <cell r="HA75">
            <v>0</v>
          </cell>
          <cell r="HB75">
            <v>0</v>
          </cell>
        </row>
        <row r="76">
          <cell r="A76">
            <v>39934</v>
          </cell>
          <cell r="B76">
            <v>2009</v>
          </cell>
          <cell r="C76">
            <v>5</v>
          </cell>
          <cell r="E76">
            <v>5</v>
          </cell>
          <cell r="F76">
            <v>5</v>
          </cell>
          <cell r="G76">
            <v>5</v>
          </cell>
          <cell r="H76">
            <v>5</v>
          </cell>
          <cell r="I76">
            <v>5</v>
          </cell>
          <cell r="J76">
            <v>5</v>
          </cell>
          <cell r="K76">
            <v>5</v>
          </cell>
          <cell r="L76">
            <v>5</v>
          </cell>
          <cell r="M76">
            <v>5</v>
          </cell>
          <cell r="N76">
            <v>5</v>
          </cell>
          <cell r="P76">
            <v>5</v>
          </cell>
          <cell r="Q76">
            <v>5</v>
          </cell>
          <cell r="R76">
            <v>5</v>
          </cell>
          <cell r="S76">
            <v>5</v>
          </cell>
          <cell r="T76">
            <v>5</v>
          </cell>
          <cell r="U76">
            <v>5</v>
          </cell>
          <cell r="V76">
            <v>5</v>
          </cell>
          <cell r="W76">
            <v>5</v>
          </cell>
          <cell r="X76">
            <v>5</v>
          </cell>
          <cell r="Y76">
            <v>5</v>
          </cell>
          <cell r="AA76">
            <v>394801.72</v>
          </cell>
          <cell r="AB76">
            <v>0</v>
          </cell>
          <cell r="AC76">
            <v>1</v>
          </cell>
          <cell r="AD76">
            <v>1</v>
          </cell>
          <cell r="AE76">
            <v>9</v>
          </cell>
          <cell r="AF76">
            <v>2.5329170298447536</v>
          </cell>
          <cell r="AG76">
            <v>22.796253268602783</v>
          </cell>
          <cell r="AH76">
            <v>9</v>
          </cell>
          <cell r="AI76">
            <v>2.5329170298447536</v>
          </cell>
          <cell r="AJ76">
            <v>5.0658340596895073</v>
          </cell>
          <cell r="AL76">
            <v>5.0658340454101562</v>
          </cell>
          <cell r="AM76">
            <v>5.0658340454101562</v>
          </cell>
          <cell r="AN76">
            <v>5.0658340454101562</v>
          </cell>
          <cell r="AO76">
            <v>5.0658340454101562</v>
          </cell>
          <cell r="AP76">
            <v>5.0658340454101562</v>
          </cell>
          <cell r="AQ76">
            <v>5.0658340454101562</v>
          </cell>
          <cell r="AR76">
            <v>5.0658340454101562</v>
          </cell>
          <cell r="AT76">
            <v>0</v>
          </cell>
          <cell r="AU76">
            <v>0</v>
          </cell>
          <cell r="AV76">
            <v>0</v>
          </cell>
          <cell r="AW76">
            <v>0</v>
          </cell>
          <cell r="AX76">
            <v>0</v>
          </cell>
          <cell r="AY76">
            <v>0</v>
          </cell>
          <cell r="AZ76">
            <v>0</v>
          </cell>
          <cell r="BA76">
            <v>0</v>
          </cell>
          <cell r="BB76">
            <v>0</v>
          </cell>
          <cell r="BC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BV76">
            <v>0</v>
          </cell>
          <cell r="BW76">
            <v>0</v>
          </cell>
          <cell r="BX76">
            <v>0</v>
          </cell>
          <cell r="BY76">
            <v>0</v>
          </cell>
          <cell r="CA76">
            <v>0</v>
          </cell>
          <cell r="CB76">
            <v>0</v>
          </cell>
          <cell r="CC76">
            <v>0</v>
          </cell>
          <cell r="CD76">
            <v>0</v>
          </cell>
          <cell r="CE76">
            <v>0</v>
          </cell>
          <cell r="CF76">
            <v>0</v>
          </cell>
          <cell r="CG76">
            <v>0</v>
          </cell>
          <cell r="CH76">
            <v>0</v>
          </cell>
          <cell r="CI76">
            <v>0</v>
          </cell>
          <cell r="CJ76">
            <v>0</v>
          </cell>
          <cell r="CL76">
            <v>0</v>
          </cell>
          <cell r="CM76">
            <v>0</v>
          </cell>
          <cell r="CN76">
            <v>0</v>
          </cell>
          <cell r="CO76">
            <v>0</v>
          </cell>
          <cell r="CP76">
            <v>0</v>
          </cell>
          <cell r="CQ76">
            <v>0</v>
          </cell>
          <cell r="CR76">
            <v>0</v>
          </cell>
          <cell r="CS76">
            <v>0</v>
          </cell>
          <cell r="CT76">
            <v>0</v>
          </cell>
          <cell r="CU76">
            <v>0</v>
          </cell>
          <cell r="CW76">
            <v>0</v>
          </cell>
          <cell r="CX76">
            <v>0</v>
          </cell>
          <cell r="CY76">
            <v>0</v>
          </cell>
          <cell r="CZ76">
            <v>0</v>
          </cell>
          <cell r="DA76">
            <v>0</v>
          </cell>
          <cell r="DB76">
            <v>0</v>
          </cell>
          <cell r="DC76">
            <v>0</v>
          </cell>
          <cell r="DD76">
            <v>0</v>
          </cell>
          <cell r="DE76">
            <v>0</v>
          </cell>
          <cell r="DF76">
            <v>0</v>
          </cell>
          <cell r="DH76">
            <v>0</v>
          </cell>
          <cell r="DI76">
            <v>0</v>
          </cell>
          <cell r="DJ76">
            <v>0</v>
          </cell>
          <cell r="DK76">
            <v>0</v>
          </cell>
          <cell r="DL76">
            <v>0</v>
          </cell>
          <cell r="DM76">
            <v>0</v>
          </cell>
          <cell r="DN76">
            <v>0</v>
          </cell>
          <cell r="DO76">
            <v>0</v>
          </cell>
          <cell r="DP76">
            <v>0</v>
          </cell>
          <cell r="DQ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O76">
            <v>0</v>
          </cell>
          <cell r="EP76">
            <v>0</v>
          </cell>
          <cell r="EQ76">
            <v>0</v>
          </cell>
          <cell r="ER76">
            <v>0</v>
          </cell>
          <cell r="ES76">
            <v>0</v>
          </cell>
          <cell r="ET76">
            <v>0</v>
          </cell>
          <cell r="EU76">
            <v>0</v>
          </cell>
          <cell r="EV76">
            <v>0</v>
          </cell>
          <cell r="EW76">
            <v>0</v>
          </cell>
          <cell r="EX76">
            <v>0</v>
          </cell>
          <cell r="EZ76">
            <v>0</v>
          </cell>
          <cell r="FA76">
            <v>0</v>
          </cell>
          <cell r="FB76">
            <v>0</v>
          </cell>
          <cell r="FC76">
            <v>0</v>
          </cell>
          <cell r="FD76">
            <v>0</v>
          </cell>
          <cell r="FE76">
            <v>0</v>
          </cell>
          <cell r="FF76">
            <v>0</v>
          </cell>
          <cell r="FG76">
            <v>0</v>
          </cell>
          <cell r="FH76">
            <v>0</v>
          </cell>
          <cell r="FI76">
            <v>0</v>
          </cell>
          <cell r="FK76">
            <v>0</v>
          </cell>
          <cell r="FL76">
            <v>0</v>
          </cell>
          <cell r="FM76">
            <v>0</v>
          </cell>
          <cell r="FN76">
            <v>0</v>
          </cell>
          <cell r="FO76">
            <v>0</v>
          </cell>
          <cell r="FP76">
            <v>0</v>
          </cell>
          <cell r="FQ76">
            <v>0</v>
          </cell>
          <cell r="FR76">
            <v>0</v>
          </cell>
          <cell r="FS76">
            <v>0</v>
          </cell>
          <cell r="FT76">
            <v>0</v>
          </cell>
          <cell r="FV76">
            <v>0</v>
          </cell>
          <cell r="FW76">
            <v>0</v>
          </cell>
          <cell r="FX76">
            <v>0</v>
          </cell>
          <cell r="FY76">
            <v>0</v>
          </cell>
          <cell r="FZ76">
            <v>0</v>
          </cell>
          <cell r="GA76">
            <v>0</v>
          </cell>
          <cell r="GB76">
            <v>0</v>
          </cell>
          <cell r="GC76" t="str">
            <v>-</v>
          </cell>
          <cell r="GD76">
            <v>39083</v>
          </cell>
          <cell r="GF76">
            <v>38353</v>
          </cell>
          <cell r="GG76">
            <v>39600</v>
          </cell>
          <cell r="GI76">
            <v>39600</v>
          </cell>
          <cell r="GJ76">
            <v>39600</v>
          </cell>
          <cell r="GK76">
            <v>39600</v>
          </cell>
          <cell r="GL76">
            <v>39600</v>
          </cell>
          <cell r="GM76">
            <v>39600</v>
          </cell>
          <cell r="GN76">
            <v>39600</v>
          </cell>
          <cell r="GO76">
            <v>39600</v>
          </cell>
          <cell r="GP76" t="str">
            <v>-</v>
          </cell>
          <cell r="GQ76">
            <v>38078</v>
          </cell>
          <cell r="GS76">
            <v>0</v>
          </cell>
          <cell r="GT76">
            <v>0</v>
          </cell>
          <cell r="GU76">
            <v>0</v>
          </cell>
          <cell r="GV76">
            <v>0</v>
          </cell>
          <cell r="GW76">
            <v>0</v>
          </cell>
          <cell r="GX76">
            <v>0</v>
          </cell>
          <cell r="GY76">
            <v>0</v>
          </cell>
          <cell r="GZ76">
            <v>0</v>
          </cell>
          <cell r="HA76">
            <v>0</v>
          </cell>
          <cell r="HB76">
            <v>0</v>
          </cell>
        </row>
        <row r="77">
          <cell r="A77">
            <v>39965</v>
          </cell>
          <cell r="B77">
            <v>2009</v>
          </cell>
          <cell r="C77">
            <v>6</v>
          </cell>
          <cell r="E77">
            <v>6</v>
          </cell>
          <cell r="F77">
            <v>6</v>
          </cell>
          <cell r="G77">
            <v>6</v>
          </cell>
          <cell r="H77">
            <v>6</v>
          </cell>
          <cell r="I77">
            <v>6</v>
          </cell>
          <cell r="J77">
            <v>6</v>
          </cell>
          <cell r="K77">
            <v>6</v>
          </cell>
          <cell r="L77">
            <v>6</v>
          </cell>
          <cell r="M77">
            <v>6</v>
          </cell>
          <cell r="N77">
            <v>6</v>
          </cell>
          <cell r="P77">
            <v>6</v>
          </cell>
          <cell r="Q77">
            <v>6</v>
          </cell>
          <cell r="R77">
            <v>6</v>
          </cell>
          <cell r="S77">
            <v>6</v>
          </cell>
          <cell r="T77">
            <v>6</v>
          </cell>
          <cell r="U77">
            <v>6</v>
          </cell>
          <cell r="V77">
            <v>6</v>
          </cell>
          <cell r="W77">
            <v>6</v>
          </cell>
          <cell r="X77">
            <v>6</v>
          </cell>
          <cell r="Y77">
            <v>6</v>
          </cell>
          <cell r="AA77">
            <v>0</v>
          </cell>
          <cell r="AB77">
            <v>0</v>
          </cell>
          <cell r="AC77">
            <v>0</v>
          </cell>
          <cell r="AD77">
            <v>0</v>
          </cell>
          <cell r="AE77">
            <v>0</v>
          </cell>
          <cell r="AF77">
            <v>0</v>
          </cell>
          <cell r="AG77">
            <v>0</v>
          </cell>
          <cell r="AH77">
            <v>0</v>
          </cell>
          <cell r="AI77">
            <v>0</v>
          </cell>
          <cell r="AJ77">
            <v>0</v>
          </cell>
          <cell r="AL77">
            <v>0</v>
          </cell>
          <cell r="AM77">
            <v>0</v>
          </cell>
          <cell r="AN77">
            <v>0</v>
          </cell>
          <cell r="AO77">
            <v>0</v>
          </cell>
          <cell r="AP77">
            <v>0</v>
          </cell>
          <cell r="AQ77">
            <v>0</v>
          </cell>
          <cell r="AR77">
            <v>0</v>
          </cell>
          <cell r="AT77">
            <v>0</v>
          </cell>
          <cell r="AU77">
            <v>0</v>
          </cell>
          <cell r="AV77">
            <v>0</v>
          </cell>
          <cell r="AW77">
            <v>0</v>
          </cell>
          <cell r="AX77">
            <v>0</v>
          </cell>
          <cell r="AY77">
            <v>0</v>
          </cell>
          <cell r="AZ77">
            <v>0</v>
          </cell>
          <cell r="BA77">
            <v>0</v>
          </cell>
          <cell r="BB77">
            <v>0</v>
          </cell>
          <cell r="BC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BV77">
            <v>0</v>
          </cell>
          <cell r="BW77">
            <v>0</v>
          </cell>
          <cell r="BX77">
            <v>0</v>
          </cell>
          <cell r="BY77">
            <v>0</v>
          </cell>
          <cell r="CA77">
            <v>0</v>
          </cell>
          <cell r="CB77">
            <v>0</v>
          </cell>
          <cell r="CC77">
            <v>0</v>
          </cell>
          <cell r="CD77">
            <v>0</v>
          </cell>
          <cell r="CE77">
            <v>0</v>
          </cell>
          <cell r="CF77">
            <v>0</v>
          </cell>
          <cell r="CG77">
            <v>0</v>
          </cell>
          <cell r="CH77">
            <v>0</v>
          </cell>
          <cell r="CI77">
            <v>0</v>
          </cell>
          <cell r="CJ77">
            <v>0</v>
          </cell>
          <cell r="CL77">
            <v>0</v>
          </cell>
          <cell r="CM77">
            <v>0</v>
          </cell>
          <cell r="CN77">
            <v>0</v>
          </cell>
          <cell r="CO77">
            <v>0</v>
          </cell>
          <cell r="CP77">
            <v>0</v>
          </cell>
          <cell r="CQ77">
            <v>0</v>
          </cell>
          <cell r="CR77">
            <v>0</v>
          </cell>
          <cell r="CS77">
            <v>0</v>
          </cell>
          <cell r="CT77">
            <v>0</v>
          </cell>
          <cell r="CU77">
            <v>0</v>
          </cell>
          <cell r="CW77">
            <v>0</v>
          </cell>
          <cell r="CX77">
            <v>0</v>
          </cell>
          <cell r="CY77">
            <v>0</v>
          </cell>
          <cell r="CZ77">
            <v>0</v>
          </cell>
          <cell r="DA77">
            <v>0</v>
          </cell>
          <cell r="DB77">
            <v>0</v>
          </cell>
          <cell r="DC77">
            <v>0</v>
          </cell>
          <cell r="DD77">
            <v>0</v>
          </cell>
          <cell r="DE77">
            <v>0</v>
          </cell>
          <cell r="DF77">
            <v>0</v>
          </cell>
          <cell r="DH77">
            <v>0</v>
          </cell>
          <cell r="DI77">
            <v>0</v>
          </cell>
          <cell r="DJ77">
            <v>0</v>
          </cell>
          <cell r="DK77">
            <v>0</v>
          </cell>
          <cell r="DL77">
            <v>0</v>
          </cell>
          <cell r="DM77">
            <v>0</v>
          </cell>
          <cell r="DN77">
            <v>0</v>
          </cell>
          <cell r="DO77">
            <v>0</v>
          </cell>
          <cell r="DP77">
            <v>0</v>
          </cell>
          <cell r="DQ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O77">
            <v>0</v>
          </cell>
          <cell r="EP77">
            <v>0</v>
          </cell>
          <cell r="EQ77">
            <v>0</v>
          </cell>
          <cell r="ER77">
            <v>0</v>
          </cell>
          <cell r="ES77">
            <v>0</v>
          </cell>
          <cell r="ET77">
            <v>0</v>
          </cell>
          <cell r="EU77">
            <v>0</v>
          </cell>
          <cell r="EV77">
            <v>0</v>
          </cell>
          <cell r="EW77">
            <v>0</v>
          </cell>
          <cell r="EX77">
            <v>0</v>
          </cell>
          <cell r="EZ77">
            <v>0</v>
          </cell>
          <cell r="FA77">
            <v>0</v>
          </cell>
          <cell r="FB77">
            <v>0</v>
          </cell>
          <cell r="FC77">
            <v>0</v>
          </cell>
          <cell r="FD77">
            <v>0</v>
          </cell>
          <cell r="FE77">
            <v>0</v>
          </cell>
          <cell r="FF77">
            <v>0</v>
          </cell>
          <cell r="FG77">
            <v>0</v>
          </cell>
          <cell r="FH77">
            <v>0</v>
          </cell>
          <cell r="FI77">
            <v>0</v>
          </cell>
          <cell r="FK77">
            <v>0</v>
          </cell>
          <cell r="FL77">
            <v>0</v>
          </cell>
          <cell r="FM77">
            <v>0</v>
          </cell>
          <cell r="FN77">
            <v>0</v>
          </cell>
          <cell r="FO77">
            <v>0</v>
          </cell>
          <cell r="FP77">
            <v>0</v>
          </cell>
          <cell r="FQ77">
            <v>0</v>
          </cell>
          <cell r="FR77">
            <v>0</v>
          </cell>
          <cell r="FS77">
            <v>0</v>
          </cell>
          <cell r="FT77">
            <v>0</v>
          </cell>
          <cell r="FV77">
            <v>0</v>
          </cell>
          <cell r="FW77">
            <v>0</v>
          </cell>
          <cell r="FX77">
            <v>0</v>
          </cell>
          <cell r="FY77">
            <v>0</v>
          </cell>
          <cell r="FZ77">
            <v>0</v>
          </cell>
          <cell r="GA77">
            <v>0</v>
          </cell>
          <cell r="GB77">
            <v>0</v>
          </cell>
          <cell r="GC77" t="str">
            <v>-</v>
          </cell>
          <cell r="GD77">
            <v>39083</v>
          </cell>
          <cell r="GF77">
            <v>38353</v>
          </cell>
          <cell r="GG77">
            <v>39600</v>
          </cell>
          <cell r="GI77">
            <v>39600</v>
          </cell>
          <cell r="GJ77">
            <v>39600</v>
          </cell>
          <cell r="GK77">
            <v>39600</v>
          </cell>
          <cell r="GL77">
            <v>39600</v>
          </cell>
          <cell r="GM77">
            <v>39600</v>
          </cell>
          <cell r="GN77">
            <v>39600</v>
          </cell>
          <cell r="GO77">
            <v>39600</v>
          </cell>
          <cell r="GP77" t="str">
            <v>-</v>
          </cell>
          <cell r="GQ77">
            <v>38078</v>
          </cell>
          <cell r="GS77">
            <v>0</v>
          </cell>
          <cell r="GT77">
            <v>0</v>
          </cell>
          <cell r="GU77">
            <v>0</v>
          </cell>
          <cell r="GV77">
            <v>0</v>
          </cell>
          <cell r="GW77">
            <v>0</v>
          </cell>
          <cell r="GX77">
            <v>0</v>
          </cell>
          <cell r="GY77">
            <v>0</v>
          </cell>
          <cell r="GZ77">
            <v>0</v>
          </cell>
          <cell r="HA77">
            <v>0</v>
          </cell>
          <cell r="HB77">
            <v>0</v>
          </cell>
        </row>
        <row r="78">
          <cell r="A78">
            <v>39995</v>
          </cell>
          <cell r="B78">
            <v>2009</v>
          </cell>
          <cell r="C78">
            <v>7</v>
          </cell>
          <cell r="E78">
            <v>7</v>
          </cell>
          <cell r="F78">
            <v>7</v>
          </cell>
          <cell r="G78">
            <v>7</v>
          </cell>
          <cell r="H78">
            <v>7</v>
          </cell>
          <cell r="I78">
            <v>7</v>
          </cell>
          <cell r="J78">
            <v>7</v>
          </cell>
          <cell r="K78">
            <v>7</v>
          </cell>
          <cell r="L78">
            <v>7</v>
          </cell>
          <cell r="M78">
            <v>7</v>
          </cell>
          <cell r="N78">
            <v>7</v>
          </cell>
          <cell r="P78">
            <v>7</v>
          </cell>
          <cell r="Q78">
            <v>7</v>
          </cell>
          <cell r="R78">
            <v>7</v>
          </cell>
          <cell r="S78">
            <v>7</v>
          </cell>
          <cell r="T78">
            <v>7</v>
          </cell>
          <cell r="U78">
            <v>7</v>
          </cell>
          <cell r="V78">
            <v>7</v>
          </cell>
          <cell r="W78">
            <v>7</v>
          </cell>
          <cell r="X78">
            <v>7</v>
          </cell>
          <cell r="Y78">
            <v>7</v>
          </cell>
          <cell r="AA78">
            <v>0</v>
          </cell>
          <cell r="AB78">
            <v>0</v>
          </cell>
          <cell r="AC78">
            <v>0</v>
          </cell>
          <cell r="AD78">
            <v>0</v>
          </cell>
          <cell r="AE78">
            <v>0</v>
          </cell>
          <cell r="AF78">
            <v>0</v>
          </cell>
          <cell r="AG78">
            <v>0</v>
          </cell>
          <cell r="AH78">
            <v>0</v>
          </cell>
          <cell r="AI78">
            <v>0</v>
          </cell>
          <cell r="AJ78">
            <v>0</v>
          </cell>
          <cell r="AL78">
            <v>0</v>
          </cell>
          <cell r="AM78">
            <v>0</v>
          </cell>
          <cell r="AN78">
            <v>0</v>
          </cell>
          <cell r="AO78">
            <v>0</v>
          </cell>
          <cell r="AP78">
            <v>0</v>
          </cell>
          <cell r="AQ78">
            <v>0</v>
          </cell>
          <cell r="AR78">
            <v>0</v>
          </cell>
          <cell r="AT78">
            <v>0</v>
          </cell>
          <cell r="AU78">
            <v>0</v>
          </cell>
          <cell r="AV78">
            <v>0</v>
          </cell>
          <cell r="AW78">
            <v>0</v>
          </cell>
          <cell r="AX78">
            <v>0</v>
          </cell>
          <cell r="AY78">
            <v>0</v>
          </cell>
          <cell r="AZ78">
            <v>0</v>
          </cell>
          <cell r="BA78">
            <v>0</v>
          </cell>
          <cell r="BB78">
            <v>0</v>
          </cell>
          <cell r="BC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BV78">
            <v>0</v>
          </cell>
          <cell r="BW78">
            <v>0</v>
          </cell>
          <cell r="BX78">
            <v>0</v>
          </cell>
          <cell r="BY78">
            <v>0</v>
          </cell>
          <cell r="CA78">
            <v>0</v>
          </cell>
          <cell r="CB78">
            <v>0</v>
          </cell>
          <cell r="CC78">
            <v>0</v>
          </cell>
          <cell r="CD78">
            <v>0</v>
          </cell>
          <cell r="CE78">
            <v>0</v>
          </cell>
          <cell r="CF78">
            <v>0</v>
          </cell>
          <cell r="CG78">
            <v>0</v>
          </cell>
          <cell r="CH78">
            <v>0</v>
          </cell>
          <cell r="CI78">
            <v>0</v>
          </cell>
          <cell r="CJ78">
            <v>0</v>
          </cell>
          <cell r="CL78">
            <v>0</v>
          </cell>
          <cell r="CM78">
            <v>0</v>
          </cell>
          <cell r="CN78">
            <v>0</v>
          </cell>
          <cell r="CO78">
            <v>0</v>
          </cell>
          <cell r="CP78">
            <v>0</v>
          </cell>
          <cell r="CQ78">
            <v>0</v>
          </cell>
          <cell r="CR78">
            <v>0</v>
          </cell>
          <cell r="CS78">
            <v>0</v>
          </cell>
          <cell r="CT78">
            <v>0</v>
          </cell>
          <cell r="CU78">
            <v>0</v>
          </cell>
          <cell r="CW78">
            <v>0</v>
          </cell>
          <cell r="CX78">
            <v>0</v>
          </cell>
          <cell r="CY78">
            <v>0</v>
          </cell>
          <cell r="CZ78">
            <v>0</v>
          </cell>
          <cell r="DA78">
            <v>0</v>
          </cell>
          <cell r="DB78">
            <v>0</v>
          </cell>
          <cell r="DC78">
            <v>0</v>
          </cell>
          <cell r="DD78">
            <v>0</v>
          </cell>
          <cell r="DE78">
            <v>0</v>
          </cell>
          <cell r="DF78">
            <v>0</v>
          </cell>
          <cell r="DH78">
            <v>0</v>
          </cell>
          <cell r="DI78">
            <v>0</v>
          </cell>
          <cell r="DJ78">
            <v>0</v>
          </cell>
          <cell r="DK78">
            <v>0</v>
          </cell>
          <cell r="DL78">
            <v>0</v>
          </cell>
          <cell r="DM78">
            <v>0</v>
          </cell>
          <cell r="DN78">
            <v>0</v>
          </cell>
          <cell r="DO78">
            <v>0</v>
          </cell>
          <cell r="DP78">
            <v>0</v>
          </cell>
          <cell r="DQ78">
            <v>0</v>
          </cell>
          <cell r="DS78">
            <v>0</v>
          </cell>
          <cell r="DT78">
            <v>0</v>
          </cell>
          <cell r="DU78">
            <v>0</v>
          </cell>
          <cell r="DV78">
            <v>0</v>
          </cell>
          <cell r="DW78">
            <v>0</v>
          </cell>
          <cell r="DX78">
            <v>0</v>
          </cell>
          <cell r="DY78">
            <v>0</v>
          </cell>
          <cell r="DZ78">
            <v>0</v>
          </cell>
          <cell r="EA78">
            <v>0</v>
          </cell>
          <cell r="EB78">
            <v>0</v>
          </cell>
          <cell r="ED78">
            <v>0</v>
          </cell>
          <cell r="EE78">
            <v>0</v>
          </cell>
          <cell r="EF78">
            <v>0</v>
          </cell>
          <cell r="EG78">
            <v>0</v>
          </cell>
          <cell r="EH78">
            <v>0</v>
          </cell>
          <cell r="EI78">
            <v>0</v>
          </cell>
          <cell r="EJ78">
            <v>0</v>
          </cell>
          <cell r="EK78">
            <v>0</v>
          </cell>
          <cell r="EL78">
            <v>0</v>
          </cell>
          <cell r="EM78">
            <v>0</v>
          </cell>
          <cell r="EO78">
            <v>0</v>
          </cell>
          <cell r="EP78">
            <v>0</v>
          </cell>
          <cell r="EQ78">
            <v>0</v>
          </cell>
          <cell r="ER78">
            <v>0</v>
          </cell>
          <cell r="ES78">
            <v>0</v>
          </cell>
          <cell r="ET78">
            <v>0</v>
          </cell>
          <cell r="EU78">
            <v>0</v>
          </cell>
          <cell r="EV78">
            <v>0</v>
          </cell>
          <cell r="EW78">
            <v>0</v>
          </cell>
          <cell r="EX78">
            <v>0</v>
          </cell>
          <cell r="EZ78">
            <v>0</v>
          </cell>
          <cell r="FA78">
            <v>0</v>
          </cell>
          <cell r="FB78">
            <v>0</v>
          </cell>
          <cell r="FC78">
            <v>0</v>
          </cell>
          <cell r="FD78">
            <v>0</v>
          </cell>
          <cell r="FE78">
            <v>0</v>
          </cell>
          <cell r="FF78">
            <v>0</v>
          </cell>
          <cell r="FG78">
            <v>0</v>
          </cell>
          <cell r="FH78">
            <v>0</v>
          </cell>
          <cell r="FI78">
            <v>0</v>
          </cell>
          <cell r="FK78">
            <v>0</v>
          </cell>
          <cell r="FL78">
            <v>0</v>
          </cell>
          <cell r="FM78">
            <v>0</v>
          </cell>
          <cell r="FN78">
            <v>0</v>
          </cell>
          <cell r="FO78">
            <v>0</v>
          </cell>
          <cell r="FP78">
            <v>0</v>
          </cell>
          <cell r="FQ78">
            <v>0</v>
          </cell>
          <cell r="FR78">
            <v>0</v>
          </cell>
          <cell r="FS78">
            <v>0</v>
          </cell>
          <cell r="FT78">
            <v>0</v>
          </cell>
          <cell r="FV78">
            <v>0</v>
          </cell>
          <cell r="FW78">
            <v>0</v>
          </cell>
          <cell r="FX78">
            <v>0</v>
          </cell>
          <cell r="FY78">
            <v>0</v>
          </cell>
          <cell r="FZ78">
            <v>0</v>
          </cell>
          <cell r="GA78">
            <v>0</v>
          </cell>
          <cell r="GB78">
            <v>0</v>
          </cell>
          <cell r="GC78" t="str">
            <v>-</v>
          </cell>
          <cell r="GD78">
            <v>39083</v>
          </cell>
          <cell r="GF78">
            <v>38353</v>
          </cell>
          <cell r="GG78">
            <v>39600</v>
          </cell>
          <cell r="GI78">
            <v>39600</v>
          </cell>
          <cell r="GJ78">
            <v>39600</v>
          </cell>
          <cell r="GK78">
            <v>39600</v>
          </cell>
          <cell r="GL78">
            <v>39600</v>
          </cell>
          <cell r="GM78">
            <v>39600</v>
          </cell>
          <cell r="GN78">
            <v>39600</v>
          </cell>
          <cell r="GO78">
            <v>39600</v>
          </cell>
          <cell r="GP78" t="str">
            <v>-</v>
          </cell>
          <cell r="GQ78">
            <v>38078</v>
          </cell>
          <cell r="GS78">
            <v>0</v>
          </cell>
          <cell r="GT78">
            <v>0</v>
          </cell>
          <cell r="GU78">
            <v>0</v>
          </cell>
          <cell r="GV78">
            <v>0</v>
          </cell>
          <cell r="GW78">
            <v>0</v>
          </cell>
          <cell r="GX78">
            <v>0</v>
          </cell>
          <cell r="GY78">
            <v>0</v>
          </cell>
          <cell r="GZ78">
            <v>0</v>
          </cell>
          <cell r="HA78">
            <v>0</v>
          </cell>
          <cell r="HB78">
            <v>0</v>
          </cell>
        </row>
        <row r="79">
          <cell r="A79">
            <v>40026</v>
          </cell>
          <cell r="B79">
            <v>2009</v>
          </cell>
          <cell r="C79">
            <v>8</v>
          </cell>
          <cell r="E79">
            <v>8</v>
          </cell>
          <cell r="F79">
            <v>8</v>
          </cell>
          <cell r="G79">
            <v>8</v>
          </cell>
          <cell r="H79">
            <v>8</v>
          </cell>
          <cell r="I79">
            <v>8</v>
          </cell>
          <cell r="J79">
            <v>8</v>
          </cell>
          <cell r="K79">
            <v>8</v>
          </cell>
          <cell r="L79">
            <v>8</v>
          </cell>
          <cell r="M79">
            <v>8</v>
          </cell>
          <cell r="N79">
            <v>8</v>
          </cell>
          <cell r="P79">
            <v>8</v>
          </cell>
          <cell r="Q79">
            <v>8</v>
          </cell>
          <cell r="R79">
            <v>8</v>
          </cell>
          <cell r="S79">
            <v>8</v>
          </cell>
          <cell r="T79">
            <v>8</v>
          </cell>
          <cell r="U79">
            <v>8</v>
          </cell>
          <cell r="V79">
            <v>8</v>
          </cell>
          <cell r="W79">
            <v>8</v>
          </cell>
          <cell r="X79">
            <v>8</v>
          </cell>
          <cell r="Y79">
            <v>8</v>
          </cell>
          <cell r="AA79">
            <v>0</v>
          </cell>
          <cell r="AB79">
            <v>0</v>
          </cell>
          <cell r="AC79">
            <v>0</v>
          </cell>
          <cell r="AD79">
            <v>0</v>
          </cell>
          <cell r="AE79">
            <v>0</v>
          </cell>
          <cell r="AF79">
            <v>0</v>
          </cell>
          <cell r="AG79">
            <v>0</v>
          </cell>
          <cell r="AH79">
            <v>0</v>
          </cell>
          <cell r="AI79">
            <v>0</v>
          </cell>
          <cell r="AJ79">
            <v>0</v>
          </cell>
          <cell r="AL79">
            <v>0</v>
          </cell>
          <cell r="AM79">
            <v>0</v>
          </cell>
          <cell r="AN79">
            <v>0</v>
          </cell>
          <cell r="AO79">
            <v>0</v>
          </cell>
          <cell r="AP79">
            <v>0</v>
          </cell>
          <cell r="AQ79">
            <v>0</v>
          </cell>
          <cell r="AR79">
            <v>0</v>
          </cell>
          <cell r="AT79">
            <v>0</v>
          </cell>
          <cell r="AU79">
            <v>0</v>
          </cell>
          <cell r="AV79">
            <v>0</v>
          </cell>
          <cell r="AW79">
            <v>0</v>
          </cell>
          <cell r="AX79">
            <v>0</v>
          </cell>
          <cell r="AY79">
            <v>0</v>
          </cell>
          <cell r="AZ79">
            <v>0</v>
          </cell>
          <cell r="BA79">
            <v>0</v>
          </cell>
          <cell r="BB79">
            <v>0</v>
          </cell>
          <cell r="BC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BV79">
            <v>0</v>
          </cell>
          <cell r="BW79">
            <v>0</v>
          </cell>
          <cell r="BX79">
            <v>0</v>
          </cell>
          <cell r="BY79">
            <v>0</v>
          </cell>
          <cell r="CA79">
            <v>0</v>
          </cell>
          <cell r="CB79">
            <v>0</v>
          </cell>
          <cell r="CC79">
            <v>0</v>
          </cell>
          <cell r="CD79">
            <v>0</v>
          </cell>
          <cell r="CE79">
            <v>0</v>
          </cell>
          <cell r="CF79">
            <v>0</v>
          </cell>
          <cell r="CG79">
            <v>0</v>
          </cell>
          <cell r="CH79">
            <v>0</v>
          </cell>
          <cell r="CI79">
            <v>0</v>
          </cell>
          <cell r="CJ79">
            <v>0</v>
          </cell>
          <cell r="CL79">
            <v>0</v>
          </cell>
          <cell r="CM79">
            <v>0</v>
          </cell>
          <cell r="CN79">
            <v>0</v>
          </cell>
          <cell r="CO79">
            <v>0</v>
          </cell>
          <cell r="CP79">
            <v>0</v>
          </cell>
          <cell r="CQ79">
            <v>0</v>
          </cell>
          <cell r="CR79">
            <v>0</v>
          </cell>
          <cell r="CS79">
            <v>0</v>
          </cell>
          <cell r="CT79">
            <v>0</v>
          </cell>
          <cell r="CU79">
            <v>0</v>
          </cell>
          <cell r="CW79">
            <v>0</v>
          </cell>
          <cell r="CX79">
            <v>0</v>
          </cell>
          <cell r="CY79">
            <v>0</v>
          </cell>
          <cell r="CZ79">
            <v>0</v>
          </cell>
          <cell r="DA79">
            <v>0</v>
          </cell>
          <cell r="DB79">
            <v>0</v>
          </cell>
          <cell r="DC79">
            <v>0</v>
          </cell>
          <cell r="DD79">
            <v>0</v>
          </cell>
          <cell r="DE79">
            <v>0</v>
          </cell>
          <cell r="DF79">
            <v>0</v>
          </cell>
          <cell r="DH79">
            <v>0</v>
          </cell>
          <cell r="DI79">
            <v>0</v>
          </cell>
          <cell r="DJ79">
            <v>0</v>
          </cell>
          <cell r="DK79">
            <v>0</v>
          </cell>
          <cell r="DL79">
            <v>0</v>
          </cell>
          <cell r="DM79">
            <v>0</v>
          </cell>
          <cell r="DN79">
            <v>0</v>
          </cell>
          <cell r="DO79">
            <v>0</v>
          </cell>
          <cell r="DP79">
            <v>0</v>
          </cell>
          <cell r="DQ79">
            <v>0</v>
          </cell>
          <cell r="DS79">
            <v>0</v>
          </cell>
          <cell r="DT79">
            <v>0</v>
          </cell>
          <cell r="DU79">
            <v>0</v>
          </cell>
          <cell r="DV79">
            <v>0</v>
          </cell>
          <cell r="DW79">
            <v>0</v>
          </cell>
          <cell r="DX79">
            <v>0</v>
          </cell>
          <cell r="DY79">
            <v>0</v>
          </cell>
          <cell r="DZ79">
            <v>0</v>
          </cell>
          <cell r="EA79">
            <v>0</v>
          </cell>
          <cell r="EB79">
            <v>0</v>
          </cell>
          <cell r="ED79">
            <v>0</v>
          </cell>
          <cell r="EE79">
            <v>0</v>
          </cell>
          <cell r="EF79">
            <v>0</v>
          </cell>
          <cell r="EG79">
            <v>0</v>
          </cell>
          <cell r="EH79">
            <v>0</v>
          </cell>
          <cell r="EI79">
            <v>0</v>
          </cell>
          <cell r="EJ79">
            <v>0</v>
          </cell>
          <cell r="EK79">
            <v>0</v>
          </cell>
          <cell r="EL79">
            <v>0</v>
          </cell>
          <cell r="EM79">
            <v>0</v>
          </cell>
          <cell r="EO79">
            <v>0</v>
          </cell>
          <cell r="EP79">
            <v>0</v>
          </cell>
          <cell r="EQ79">
            <v>0</v>
          </cell>
          <cell r="ER79">
            <v>0</v>
          </cell>
          <cell r="ES79">
            <v>0</v>
          </cell>
          <cell r="ET79">
            <v>0</v>
          </cell>
          <cell r="EU79">
            <v>0</v>
          </cell>
          <cell r="EV79">
            <v>0</v>
          </cell>
          <cell r="EW79">
            <v>0</v>
          </cell>
          <cell r="EX79">
            <v>0</v>
          </cell>
          <cell r="EZ79">
            <v>0</v>
          </cell>
          <cell r="FA79">
            <v>0</v>
          </cell>
          <cell r="FB79">
            <v>0</v>
          </cell>
          <cell r="FC79">
            <v>0</v>
          </cell>
          <cell r="FD79">
            <v>0</v>
          </cell>
          <cell r="FE79">
            <v>0</v>
          </cell>
          <cell r="FF79">
            <v>0</v>
          </cell>
          <cell r="FG79">
            <v>0</v>
          </cell>
          <cell r="FH79">
            <v>0</v>
          </cell>
          <cell r="FI79">
            <v>0</v>
          </cell>
          <cell r="FK79">
            <v>0</v>
          </cell>
          <cell r="FL79">
            <v>0</v>
          </cell>
          <cell r="FM79">
            <v>0</v>
          </cell>
          <cell r="FN79">
            <v>0</v>
          </cell>
          <cell r="FO79">
            <v>0</v>
          </cell>
          <cell r="FP79">
            <v>0</v>
          </cell>
          <cell r="FQ79">
            <v>0</v>
          </cell>
          <cell r="FR79">
            <v>0</v>
          </cell>
          <cell r="FS79">
            <v>0</v>
          </cell>
          <cell r="FT79">
            <v>0</v>
          </cell>
          <cell r="FV79">
            <v>0</v>
          </cell>
          <cell r="FW79">
            <v>0</v>
          </cell>
          <cell r="FX79">
            <v>0</v>
          </cell>
          <cell r="FY79">
            <v>0</v>
          </cell>
          <cell r="FZ79">
            <v>0</v>
          </cell>
          <cell r="GA79">
            <v>0</v>
          </cell>
          <cell r="GB79">
            <v>0</v>
          </cell>
          <cell r="GC79" t="str">
            <v>-</v>
          </cell>
          <cell r="GD79">
            <v>39083</v>
          </cell>
          <cell r="GF79">
            <v>38353</v>
          </cell>
          <cell r="GG79">
            <v>39600</v>
          </cell>
          <cell r="GI79">
            <v>39600</v>
          </cell>
          <cell r="GJ79">
            <v>39600</v>
          </cell>
          <cell r="GK79">
            <v>39600</v>
          </cell>
          <cell r="GL79">
            <v>39600</v>
          </cell>
          <cell r="GM79">
            <v>39600</v>
          </cell>
          <cell r="GN79">
            <v>39600</v>
          </cell>
          <cell r="GO79">
            <v>39600</v>
          </cell>
          <cell r="GP79" t="str">
            <v>-</v>
          </cell>
          <cell r="GQ79">
            <v>38078</v>
          </cell>
          <cell r="GS79">
            <v>0</v>
          </cell>
          <cell r="GT79">
            <v>0</v>
          </cell>
          <cell r="GU79">
            <v>0</v>
          </cell>
          <cell r="GV79">
            <v>0</v>
          </cell>
          <cell r="GW79">
            <v>0</v>
          </cell>
          <cell r="GX79">
            <v>0</v>
          </cell>
          <cell r="GY79">
            <v>0</v>
          </cell>
          <cell r="GZ79">
            <v>0</v>
          </cell>
          <cell r="HA79">
            <v>0</v>
          </cell>
          <cell r="HB79">
            <v>0</v>
          </cell>
        </row>
        <row r="80">
          <cell r="A80">
            <v>40057</v>
          </cell>
          <cell r="B80">
            <v>2009</v>
          </cell>
          <cell r="C80">
            <v>9</v>
          </cell>
          <cell r="E80">
            <v>9</v>
          </cell>
          <cell r="F80">
            <v>9</v>
          </cell>
          <cell r="G80">
            <v>9</v>
          </cell>
          <cell r="H80">
            <v>9</v>
          </cell>
          <cell r="I80">
            <v>9</v>
          </cell>
          <cell r="J80">
            <v>9</v>
          </cell>
          <cell r="K80">
            <v>9</v>
          </cell>
          <cell r="L80">
            <v>9</v>
          </cell>
          <cell r="M80">
            <v>9</v>
          </cell>
          <cell r="N80">
            <v>9</v>
          </cell>
          <cell r="P80">
            <v>9</v>
          </cell>
          <cell r="Q80">
            <v>9</v>
          </cell>
          <cell r="R80">
            <v>9</v>
          </cell>
          <cell r="S80">
            <v>9</v>
          </cell>
          <cell r="T80">
            <v>9</v>
          </cell>
          <cell r="U80">
            <v>9</v>
          </cell>
          <cell r="V80">
            <v>9</v>
          </cell>
          <cell r="W80">
            <v>9</v>
          </cell>
          <cell r="X80">
            <v>9</v>
          </cell>
          <cell r="Y80">
            <v>9</v>
          </cell>
          <cell r="AA80">
            <v>0</v>
          </cell>
          <cell r="AB80">
            <v>0</v>
          </cell>
          <cell r="AC80">
            <v>0</v>
          </cell>
          <cell r="AD80">
            <v>0</v>
          </cell>
          <cell r="AE80">
            <v>0</v>
          </cell>
          <cell r="AF80">
            <v>0</v>
          </cell>
          <cell r="AG80">
            <v>0</v>
          </cell>
          <cell r="AH80">
            <v>0</v>
          </cell>
          <cell r="AI80">
            <v>0</v>
          </cell>
          <cell r="AJ80">
            <v>0</v>
          </cell>
          <cell r="AL80">
            <v>0</v>
          </cell>
          <cell r="AM80">
            <v>0</v>
          </cell>
          <cell r="AN80">
            <v>0</v>
          </cell>
          <cell r="AO80">
            <v>0</v>
          </cell>
          <cell r="AP80">
            <v>0</v>
          </cell>
          <cell r="AQ80">
            <v>0</v>
          </cell>
          <cell r="AR80">
            <v>0</v>
          </cell>
          <cell r="AT80">
            <v>0</v>
          </cell>
          <cell r="AU80">
            <v>0</v>
          </cell>
          <cell r="AV80">
            <v>0</v>
          </cell>
          <cell r="AW80">
            <v>0</v>
          </cell>
          <cell r="AX80">
            <v>0</v>
          </cell>
          <cell r="AY80">
            <v>0</v>
          </cell>
          <cell r="AZ80">
            <v>0</v>
          </cell>
          <cell r="BA80">
            <v>0</v>
          </cell>
          <cell r="BB80">
            <v>0</v>
          </cell>
          <cell r="BC80">
            <v>0</v>
          </cell>
          <cell r="BE80">
            <v>0</v>
          </cell>
          <cell r="BF80">
            <v>0</v>
          </cell>
          <cell r="BG80">
            <v>0</v>
          </cell>
          <cell r="BH80">
            <v>0</v>
          </cell>
          <cell r="BI80">
            <v>0</v>
          </cell>
          <cell r="BJ80">
            <v>0</v>
          </cell>
          <cell r="BK80">
            <v>0</v>
          </cell>
          <cell r="BL80">
            <v>0</v>
          </cell>
          <cell r="BM80">
            <v>0</v>
          </cell>
          <cell r="BN80">
            <v>0</v>
          </cell>
          <cell r="BP80">
            <v>0</v>
          </cell>
          <cell r="BQ80">
            <v>0</v>
          </cell>
          <cell r="BR80">
            <v>0</v>
          </cell>
          <cell r="BS80">
            <v>0</v>
          </cell>
          <cell r="BT80">
            <v>0</v>
          </cell>
          <cell r="BU80">
            <v>0</v>
          </cell>
          <cell r="BV80">
            <v>0</v>
          </cell>
          <cell r="BW80">
            <v>0</v>
          </cell>
          <cell r="BX80">
            <v>0</v>
          </cell>
          <cell r="BY80">
            <v>0</v>
          </cell>
          <cell r="CA80">
            <v>0</v>
          </cell>
          <cell r="CB80">
            <v>0</v>
          </cell>
          <cell r="CC80">
            <v>0</v>
          </cell>
          <cell r="CD80">
            <v>0</v>
          </cell>
          <cell r="CE80">
            <v>0</v>
          </cell>
          <cell r="CF80">
            <v>0</v>
          </cell>
          <cell r="CG80">
            <v>0</v>
          </cell>
          <cell r="CH80">
            <v>0</v>
          </cell>
          <cell r="CI80">
            <v>0</v>
          </cell>
          <cell r="CJ80">
            <v>0</v>
          </cell>
          <cell r="CL80">
            <v>0</v>
          </cell>
          <cell r="CM80">
            <v>0</v>
          </cell>
          <cell r="CN80">
            <v>0</v>
          </cell>
          <cell r="CO80">
            <v>0</v>
          </cell>
          <cell r="CP80">
            <v>0</v>
          </cell>
          <cell r="CQ80">
            <v>0</v>
          </cell>
          <cell r="CR80">
            <v>0</v>
          </cell>
          <cell r="CS80">
            <v>0</v>
          </cell>
          <cell r="CT80">
            <v>0</v>
          </cell>
          <cell r="CU80">
            <v>0</v>
          </cell>
          <cell r="CW80">
            <v>0</v>
          </cell>
          <cell r="CX80">
            <v>0</v>
          </cell>
          <cell r="CY80">
            <v>0</v>
          </cell>
          <cell r="CZ80">
            <v>0</v>
          </cell>
          <cell r="DA80">
            <v>0</v>
          </cell>
          <cell r="DB80">
            <v>0</v>
          </cell>
          <cell r="DC80">
            <v>0</v>
          </cell>
          <cell r="DD80">
            <v>0</v>
          </cell>
          <cell r="DE80">
            <v>0</v>
          </cell>
          <cell r="DF80">
            <v>0</v>
          </cell>
          <cell r="DH80">
            <v>0</v>
          </cell>
          <cell r="DI80">
            <v>0</v>
          </cell>
          <cell r="DJ80">
            <v>0</v>
          </cell>
          <cell r="DK80">
            <v>0</v>
          </cell>
          <cell r="DL80">
            <v>0</v>
          </cell>
          <cell r="DM80">
            <v>0</v>
          </cell>
          <cell r="DN80">
            <v>0</v>
          </cell>
          <cell r="DO80">
            <v>0</v>
          </cell>
          <cell r="DP80">
            <v>0</v>
          </cell>
          <cell r="DQ80">
            <v>0</v>
          </cell>
          <cell r="DS80">
            <v>0</v>
          </cell>
          <cell r="DT80">
            <v>0</v>
          </cell>
          <cell r="DU80">
            <v>0</v>
          </cell>
          <cell r="DV80">
            <v>0</v>
          </cell>
          <cell r="DW80">
            <v>0</v>
          </cell>
          <cell r="DX80">
            <v>0</v>
          </cell>
          <cell r="DY80">
            <v>0</v>
          </cell>
          <cell r="DZ80">
            <v>0</v>
          </cell>
          <cell r="EA80">
            <v>0</v>
          </cell>
          <cell r="EB80">
            <v>0</v>
          </cell>
          <cell r="ED80">
            <v>0</v>
          </cell>
          <cell r="EE80">
            <v>0</v>
          </cell>
          <cell r="EF80">
            <v>0</v>
          </cell>
          <cell r="EG80">
            <v>0</v>
          </cell>
          <cell r="EH80">
            <v>0</v>
          </cell>
          <cell r="EI80">
            <v>0</v>
          </cell>
          <cell r="EJ80">
            <v>0</v>
          </cell>
          <cell r="EK80">
            <v>0</v>
          </cell>
          <cell r="EL80">
            <v>0</v>
          </cell>
          <cell r="EM80">
            <v>0</v>
          </cell>
          <cell r="EO80">
            <v>0</v>
          </cell>
          <cell r="EP80">
            <v>0</v>
          </cell>
          <cell r="EQ80">
            <v>0</v>
          </cell>
          <cell r="ER80">
            <v>0</v>
          </cell>
          <cell r="ES80">
            <v>0</v>
          </cell>
          <cell r="ET80">
            <v>0</v>
          </cell>
          <cell r="EU80">
            <v>0</v>
          </cell>
          <cell r="EV80">
            <v>0</v>
          </cell>
          <cell r="EW80">
            <v>0</v>
          </cell>
          <cell r="EX80">
            <v>0</v>
          </cell>
          <cell r="EZ80">
            <v>0</v>
          </cell>
          <cell r="FA80">
            <v>0</v>
          </cell>
          <cell r="FB80">
            <v>0</v>
          </cell>
          <cell r="FC80">
            <v>0</v>
          </cell>
          <cell r="FD80">
            <v>0</v>
          </cell>
          <cell r="FE80">
            <v>0</v>
          </cell>
          <cell r="FF80">
            <v>0</v>
          </cell>
          <cell r="FG80">
            <v>0</v>
          </cell>
          <cell r="FH80">
            <v>0</v>
          </cell>
          <cell r="FI80">
            <v>0</v>
          </cell>
          <cell r="FK80">
            <v>0</v>
          </cell>
          <cell r="FL80">
            <v>0</v>
          </cell>
          <cell r="FM80">
            <v>0</v>
          </cell>
          <cell r="FN80">
            <v>0</v>
          </cell>
          <cell r="FO80">
            <v>0</v>
          </cell>
          <cell r="FP80">
            <v>0</v>
          </cell>
          <cell r="FQ80">
            <v>0</v>
          </cell>
          <cell r="FR80">
            <v>0</v>
          </cell>
          <cell r="FS80">
            <v>0</v>
          </cell>
          <cell r="FT80">
            <v>0</v>
          </cell>
          <cell r="FV80">
            <v>0</v>
          </cell>
          <cell r="FW80">
            <v>0</v>
          </cell>
          <cell r="FX80">
            <v>0</v>
          </cell>
          <cell r="FY80">
            <v>0</v>
          </cell>
          <cell r="FZ80">
            <v>0</v>
          </cell>
          <cell r="GA80">
            <v>0</v>
          </cell>
          <cell r="GB80">
            <v>0</v>
          </cell>
          <cell r="GC80" t="str">
            <v>-</v>
          </cell>
          <cell r="GD80">
            <v>39083</v>
          </cell>
          <cell r="GF80">
            <v>38353</v>
          </cell>
          <cell r="GG80">
            <v>39600</v>
          </cell>
          <cell r="GI80">
            <v>39600</v>
          </cell>
          <cell r="GJ80">
            <v>39600</v>
          </cell>
          <cell r="GK80">
            <v>39600</v>
          </cell>
          <cell r="GL80">
            <v>39600</v>
          </cell>
          <cell r="GM80">
            <v>39600</v>
          </cell>
          <cell r="GN80">
            <v>39600</v>
          </cell>
          <cell r="GO80">
            <v>39600</v>
          </cell>
          <cell r="GP80" t="str">
            <v>-</v>
          </cell>
          <cell r="GQ80">
            <v>38078</v>
          </cell>
          <cell r="GS80">
            <v>0</v>
          </cell>
          <cell r="GT80">
            <v>0</v>
          </cell>
          <cell r="GU80">
            <v>0</v>
          </cell>
          <cell r="GV80">
            <v>0</v>
          </cell>
          <cell r="GW80">
            <v>0</v>
          </cell>
          <cell r="GX80">
            <v>0</v>
          </cell>
          <cell r="GY80">
            <v>0</v>
          </cell>
          <cell r="GZ80">
            <v>0</v>
          </cell>
          <cell r="HA80">
            <v>0</v>
          </cell>
          <cell r="HB80">
            <v>0</v>
          </cell>
        </row>
        <row r="81">
          <cell r="A81">
            <v>40087</v>
          </cell>
          <cell r="B81">
            <v>2009</v>
          </cell>
          <cell r="C81">
            <v>10</v>
          </cell>
          <cell r="E81">
            <v>10</v>
          </cell>
          <cell r="F81">
            <v>10</v>
          </cell>
          <cell r="G81">
            <v>10</v>
          </cell>
          <cell r="H81">
            <v>10</v>
          </cell>
          <cell r="I81">
            <v>10</v>
          </cell>
          <cell r="J81">
            <v>10</v>
          </cell>
          <cell r="K81">
            <v>10</v>
          </cell>
          <cell r="L81">
            <v>10</v>
          </cell>
          <cell r="M81">
            <v>10</v>
          </cell>
          <cell r="N81">
            <v>10</v>
          </cell>
          <cell r="P81">
            <v>10</v>
          </cell>
          <cell r="Q81">
            <v>10</v>
          </cell>
          <cell r="R81">
            <v>10</v>
          </cell>
          <cell r="S81">
            <v>10</v>
          </cell>
          <cell r="T81">
            <v>10</v>
          </cell>
          <cell r="U81">
            <v>10</v>
          </cell>
          <cell r="V81">
            <v>10</v>
          </cell>
          <cell r="W81">
            <v>10</v>
          </cell>
          <cell r="X81">
            <v>10</v>
          </cell>
          <cell r="Y81">
            <v>10</v>
          </cell>
          <cell r="AA81">
            <v>0</v>
          </cell>
          <cell r="AB81">
            <v>0</v>
          </cell>
          <cell r="AC81">
            <v>0</v>
          </cell>
          <cell r="AD81">
            <v>0</v>
          </cell>
          <cell r="AE81">
            <v>0</v>
          </cell>
          <cell r="AF81">
            <v>0</v>
          </cell>
          <cell r="AG81">
            <v>0</v>
          </cell>
          <cell r="AH81">
            <v>0</v>
          </cell>
          <cell r="AI81">
            <v>0</v>
          </cell>
          <cell r="AJ81">
            <v>0</v>
          </cell>
          <cell r="AL81">
            <v>0</v>
          </cell>
          <cell r="AM81">
            <v>0</v>
          </cell>
          <cell r="AN81">
            <v>0</v>
          </cell>
          <cell r="AO81">
            <v>0</v>
          </cell>
          <cell r="AP81">
            <v>0</v>
          </cell>
          <cell r="AQ81">
            <v>0</v>
          </cell>
          <cell r="AR81">
            <v>0</v>
          </cell>
          <cell r="AT81">
            <v>0</v>
          </cell>
          <cell r="AU81">
            <v>0</v>
          </cell>
          <cell r="AV81">
            <v>0</v>
          </cell>
          <cell r="AW81">
            <v>0</v>
          </cell>
          <cell r="AX81">
            <v>0</v>
          </cell>
          <cell r="AY81">
            <v>0</v>
          </cell>
          <cell r="AZ81">
            <v>0</v>
          </cell>
          <cell r="BA81">
            <v>0</v>
          </cell>
          <cell r="BB81">
            <v>0</v>
          </cell>
          <cell r="BC81">
            <v>0</v>
          </cell>
          <cell r="BE81">
            <v>0</v>
          </cell>
          <cell r="BF81">
            <v>0</v>
          </cell>
          <cell r="BG81">
            <v>0</v>
          </cell>
          <cell r="BH81">
            <v>0</v>
          </cell>
          <cell r="BI81">
            <v>0</v>
          </cell>
          <cell r="BJ81">
            <v>0</v>
          </cell>
          <cell r="BK81">
            <v>0</v>
          </cell>
          <cell r="BL81">
            <v>0</v>
          </cell>
          <cell r="BM81">
            <v>0</v>
          </cell>
          <cell r="BN81">
            <v>0</v>
          </cell>
          <cell r="BP81">
            <v>0</v>
          </cell>
          <cell r="BQ81">
            <v>0</v>
          </cell>
          <cell r="BR81">
            <v>0</v>
          </cell>
          <cell r="BS81">
            <v>0</v>
          </cell>
          <cell r="BT81">
            <v>0</v>
          </cell>
          <cell r="BU81">
            <v>0</v>
          </cell>
          <cell r="BV81">
            <v>0</v>
          </cell>
          <cell r="BW81">
            <v>0</v>
          </cell>
          <cell r="BX81">
            <v>0</v>
          </cell>
          <cell r="BY81">
            <v>0</v>
          </cell>
          <cell r="CA81">
            <v>0</v>
          </cell>
          <cell r="CB81">
            <v>0</v>
          </cell>
          <cell r="CC81">
            <v>0</v>
          </cell>
          <cell r="CD81">
            <v>0</v>
          </cell>
          <cell r="CE81">
            <v>0</v>
          </cell>
          <cell r="CF81">
            <v>0</v>
          </cell>
          <cell r="CG81">
            <v>0</v>
          </cell>
          <cell r="CH81">
            <v>0</v>
          </cell>
          <cell r="CI81">
            <v>0</v>
          </cell>
          <cell r="CJ81">
            <v>0</v>
          </cell>
          <cell r="CL81">
            <v>0</v>
          </cell>
          <cell r="CM81">
            <v>0</v>
          </cell>
          <cell r="CN81">
            <v>0</v>
          </cell>
          <cell r="CO81">
            <v>0</v>
          </cell>
          <cell r="CP81">
            <v>0</v>
          </cell>
          <cell r="CQ81">
            <v>0</v>
          </cell>
          <cell r="CR81">
            <v>0</v>
          </cell>
          <cell r="CS81">
            <v>0</v>
          </cell>
          <cell r="CT81">
            <v>0</v>
          </cell>
          <cell r="CU81">
            <v>0</v>
          </cell>
          <cell r="CW81">
            <v>0</v>
          </cell>
          <cell r="CX81">
            <v>0</v>
          </cell>
          <cell r="CY81">
            <v>0</v>
          </cell>
          <cell r="CZ81">
            <v>0</v>
          </cell>
          <cell r="DA81">
            <v>0</v>
          </cell>
          <cell r="DB81">
            <v>0</v>
          </cell>
          <cell r="DC81">
            <v>0</v>
          </cell>
          <cell r="DD81">
            <v>0</v>
          </cell>
          <cell r="DE81">
            <v>0</v>
          </cell>
          <cell r="DF81">
            <v>0</v>
          </cell>
          <cell r="DH81">
            <v>0</v>
          </cell>
          <cell r="DI81">
            <v>0</v>
          </cell>
          <cell r="DJ81">
            <v>0</v>
          </cell>
          <cell r="DK81">
            <v>0</v>
          </cell>
          <cell r="DL81">
            <v>0</v>
          </cell>
          <cell r="DM81">
            <v>0</v>
          </cell>
          <cell r="DN81">
            <v>0</v>
          </cell>
          <cell r="DO81">
            <v>0</v>
          </cell>
          <cell r="DP81">
            <v>0</v>
          </cell>
          <cell r="DQ81">
            <v>0</v>
          </cell>
          <cell r="DS81">
            <v>0</v>
          </cell>
          <cell r="DT81">
            <v>0</v>
          </cell>
          <cell r="DU81">
            <v>0</v>
          </cell>
          <cell r="DV81">
            <v>0</v>
          </cell>
          <cell r="DW81">
            <v>0</v>
          </cell>
          <cell r="DX81">
            <v>0</v>
          </cell>
          <cell r="DY81">
            <v>0</v>
          </cell>
          <cell r="DZ81">
            <v>0</v>
          </cell>
          <cell r="EA81">
            <v>0</v>
          </cell>
          <cell r="EB81">
            <v>0</v>
          </cell>
          <cell r="ED81">
            <v>0</v>
          </cell>
          <cell r="EE81">
            <v>0</v>
          </cell>
          <cell r="EF81">
            <v>0</v>
          </cell>
          <cell r="EG81">
            <v>0</v>
          </cell>
          <cell r="EH81">
            <v>0</v>
          </cell>
          <cell r="EI81">
            <v>0</v>
          </cell>
          <cell r="EJ81">
            <v>0</v>
          </cell>
          <cell r="EK81">
            <v>0</v>
          </cell>
          <cell r="EL81">
            <v>0</v>
          </cell>
          <cell r="EM81">
            <v>0</v>
          </cell>
          <cell r="EO81">
            <v>0</v>
          </cell>
          <cell r="EP81">
            <v>0</v>
          </cell>
          <cell r="EQ81">
            <v>0</v>
          </cell>
          <cell r="ER81">
            <v>0</v>
          </cell>
          <cell r="ES81">
            <v>0</v>
          </cell>
          <cell r="ET81">
            <v>0</v>
          </cell>
          <cell r="EU81">
            <v>0</v>
          </cell>
          <cell r="EV81">
            <v>0</v>
          </cell>
          <cell r="EW81">
            <v>0</v>
          </cell>
          <cell r="EX81">
            <v>0</v>
          </cell>
          <cell r="EZ81">
            <v>0</v>
          </cell>
          <cell r="FA81">
            <v>0</v>
          </cell>
          <cell r="FB81">
            <v>0</v>
          </cell>
          <cell r="FC81">
            <v>0</v>
          </cell>
          <cell r="FD81">
            <v>0</v>
          </cell>
          <cell r="FE81">
            <v>0</v>
          </cell>
          <cell r="FF81">
            <v>0</v>
          </cell>
          <cell r="FG81">
            <v>0</v>
          </cell>
          <cell r="FH81">
            <v>0</v>
          </cell>
          <cell r="FI81">
            <v>0</v>
          </cell>
          <cell r="FK81">
            <v>0</v>
          </cell>
          <cell r="FL81">
            <v>0</v>
          </cell>
          <cell r="FM81">
            <v>0</v>
          </cell>
          <cell r="FN81">
            <v>0</v>
          </cell>
          <cell r="FO81">
            <v>0</v>
          </cell>
          <cell r="FP81">
            <v>0</v>
          </cell>
          <cell r="FQ81">
            <v>0</v>
          </cell>
          <cell r="FR81">
            <v>0</v>
          </cell>
          <cell r="FS81">
            <v>0</v>
          </cell>
          <cell r="FT81">
            <v>0</v>
          </cell>
          <cell r="FV81">
            <v>0</v>
          </cell>
          <cell r="FW81">
            <v>0</v>
          </cell>
          <cell r="FX81">
            <v>0</v>
          </cell>
          <cell r="FY81">
            <v>0</v>
          </cell>
          <cell r="FZ81">
            <v>0</v>
          </cell>
          <cell r="GA81">
            <v>0</v>
          </cell>
          <cell r="GB81">
            <v>0</v>
          </cell>
          <cell r="GC81" t="str">
            <v>-</v>
          </cell>
          <cell r="GD81">
            <v>39083</v>
          </cell>
          <cell r="GF81">
            <v>38353</v>
          </cell>
          <cell r="GG81">
            <v>39600</v>
          </cell>
          <cell r="GI81">
            <v>39600</v>
          </cell>
          <cell r="GJ81">
            <v>39600</v>
          </cell>
          <cell r="GK81">
            <v>39600</v>
          </cell>
          <cell r="GL81">
            <v>39600</v>
          </cell>
          <cell r="GM81">
            <v>39600</v>
          </cell>
          <cell r="GN81">
            <v>39600</v>
          </cell>
          <cell r="GO81">
            <v>39600</v>
          </cell>
          <cell r="GP81" t="str">
            <v>-</v>
          </cell>
          <cell r="GQ81">
            <v>38078</v>
          </cell>
          <cell r="GS81">
            <v>0</v>
          </cell>
          <cell r="GT81">
            <v>0</v>
          </cell>
          <cell r="GU81">
            <v>0</v>
          </cell>
          <cell r="GV81">
            <v>0</v>
          </cell>
          <cell r="GW81">
            <v>0</v>
          </cell>
          <cell r="GX81">
            <v>0</v>
          </cell>
          <cell r="GY81">
            <v>0</v>
          </cell>
          <cell r="GZ81">
            <v>0</v>
          </cell>
          <cell r="HA81">
            <v>0</v>
          </cell>
          <cell r="HB81">
            <v>0</v>
          </cell>
        </row>
        <row r="82">
          <cell r="A82">
            <v>40118</v>
          </cell>
          <cell r="B82">
            <v>2009</v>
          </cell>
          <cell r="C82">
            <v>11</v>
          </cell>
          <cell r="E82">
            <v>11</v>
          </cell>
          <cell r="F82">
            <v>11</v>
          </cell>
          <cell r="G82">
            <v>11</v>
          </cell>
          <cell r="H82">
            <v>11</v>
          </cell>
          <cell r="I82">
            <v>11</v>
          </cell>
          <cell r="J82">
            <v>11</v>
          </cell>
          <cell r="K82">
            <v>11</v>
          </cell>
          <cell r="L82">
            <v>11</v>
          </cell>
          <cell r="M82">
            <v>11</v>
          </cell>
          <cell r="N82">
            <v>11</v>
          </cell>
          <cell r="P82">
            <v>11</v>
          </cell>
          <cell r="Q82">
            <v>11</v>
          </cell>
          <cell r="R82">
            <v>11</v>
          </cell>
          <cell r="S82">
            <v>11</v>
          </cell>
          <cell r="T82">
            <v>11</v>
          </cell>
          <cell r="U82">
            <v>11</v>
          </cell>
          <cell r="V82">
            <v>11</v>
          </cell>
          <cell r="W82">
            <v>11</v>
          </cell>
          <cell r="X82">
            <v>11</v>
          </cell>
          <cell r="Y82">
            <v>11</v>
          </cell>
          <cell r="AA82">
            <v>0</v>
          </cell>
          <cell r="AB82">
            <v>0</v>
          </cell>
          <cell r="AC82">
            <v>0</v>
          </cell>
          <cell r="AD82">
            <v>0</v>
          </cell>
          <cell r="AE82">
            <v>0</v>
          </cell>
          <cell r="AF82">
            <v>0</v>
          </cell>
          <cell r="AG82">
            <v>0</v>
          </cell>
          <cell r="AH82">
            <v>0</v>
          </cell>
          <cell r="AI82">
            <v>0</v>
          </cell>
          <cell r="AJ82">
            <v>0</v>
          </cell>
          <cell r="AL82">
            <v>0</v>
          </cell>
          <cell r="AM82">
            <v>0</v>
          </cell>
          <cell r="AN82">
            <v>0</v>
          </cell>
          <cell r="AO82">
            <v>0</v>
          </cell>
          <cell r="AP82">
            <v>0</v>
          </cell>
          <cell r="AQ82">
            <v>0</v>
          </cell>
          <cell r="AR82">
            <v>0</v>
          </cell>
          <cell r="AT82">
            <v>0</v>
          </cell>
          <cell r="AU82">
            <v>0</v>
          </cell>
          <cell r="AV82">
            <v>0</v>
          </cell>
          <cell r="AW82">
            <v>0</v>
          </cell>
          <cell r="AX82">
            <v>0</v>
          </cell>
          <cell r="AY82">
            <v>0</v>
          </cell>
          <cell r="AZ82">
            <v>0</v>
          </cell>
          <cell r="BA82">
            <v>0</v>
          </cell>
          <cell r="BB82">
            <v>0</v>
          </cell>
          <cell r="BC82">
            <v>0</v>
          </cell>
          <cell r="BE82">
            <v>0</v>
          </cell>
          <cell r="BF82">
            <v>0</v>
          </cell>
          <cell r="BG82">
            <v>0</v>
          </cell>
          <cell r="BH82">
            <v>0</v>
          </cell>
          <cell r="BI82">
            <v>0</v>
          </cell>
          <cell r="BJ82">
            <v>0</v>
          </cell>
          <cell r="BK82">
            <v>0</v>
          </cell>
          <cell r="BL82">
            <v>0</v>
          </cell>
          <cell r="BM82">
            <v>0</v>
          </cell>
          <cell r="BN82">
            <v>0</v>
          </cell>
          <cell r="BP82">
            <v>0</v>
          </cell>
          <cell r="BQ82">
            <v>0</v>
          </cell>
          <cell r="BR82">
            <v>0</v>
          </cell>
          <cell r="BS82">
            <v>0</v>
          </cell>
          <cell r="BT82">
            <v>0</v>
          </cell>
          <cell r="BU82">
            <v>0</v>
          </cell>
          <cell r="BV82">
            <v>0</v>
          </cell>
          <cell r="BW82">
            <v>0</v>
          </cell>
          <cell r="BX82">
            <v>0</v>
          </cell>
          <cell r="BY82">
            <v>0</v>
          </cell>
          <cell r="CA82">
            <v>0</v>
          </cell>
          <cell r="CB82">
            <v>0</v>
          </cell>
          <cell r="CC82">
            <v>0</v>
          </cell>
          <cell r="CD82">
            <v>0</v>
          </cell>
          <cell r="CE82">
            <v>0</v>
          </cell>
          <cell r="CF82">
            <v>0</v>
          </cell>
          <cell r="CG82">
            <v>0</v>
          </cell>
          <cell r="CH82">
            <v>0</v>
          </cell>
          <cell r="CI82">
            <v>0</v>
          </cell>
          <cell r="CJ82">
            <v>0</v>
          </cell>
          <cell r="CL82">
            <v>0</v>
          </cell>
          <cell r="CM82">
            <v>0</v>
          </cell>
          <cell r="CN82">
            <v>0</v>
          </cell>
          <cell r="CO82">
            <v>0</v>
          </cell>
          <cell r="CP82">
            <v>0</v>
          </cell>
          <cell r="CQ82">
            <v>0</v>
          </cell>
          <cell r="CR82">
            <v>0</v>
          </cell>
          <cell r="CS82">
            <v>0</v>
          </cell>
          <cell r="CT82">
            <v>0</v>
          </cell>
          <cell r="CU82">
            <v>0</v>
          </cell>
          <cell r="CW82">
            <v>0</v>
          </cell>
          <cell r="CX82">
            <v>0</v>
          </cell>
          <cell r="CY82">
            <v>0</v>
          </cell>
          <cell r="CZ82">
            <v>0</v>
          </cell>
          <cell r="DA82">
            <v>0</v>
          </cell>
          <cell r="DB82">
            <v>0</v>
          </cell>
          <cell r="DC82">
            <v>0</v>
          </cell>
          <cell r="DD82">
            <v>0</v>
          </cell>
          <cell r="DE82">
            <v>0</v>
          </cell>
          <cell r="DF82">
            <v>0</v>
          </cell>
          <cell r="DH82">
            <v>0</v>
          </cell>
          <cell r="DI82">
            <v>0</v>
          </cell>
          <cell r="DJ82">
            <v>0</v>
          </cell>
          <cell r="DK82">
            <v>0</v>
          </cell>
          <cell r="DL82">
            <v>0</v>
          </cell>
          <cell r="DM82">
            <v>0</v>
          </cell>
          <cell r="DN82">
            <v>0</v>
          </cell>
          <cell r="DO82">
            <v>0</v>
          </cell>
          <cell r="DP82">
            <v>0</v>
          </cell>
          <cell r="DQ82">
            <v>0</v>
          </cell>
          <cell r="DS82">
            <v>0</v>
          </cell>
          <cell r="DT82">
            <v>0</v>
          </cell>
          <cell r="DU82">
            <v>0</v>
          </cell>
          <cell r="DV82">
            <v>0</v>
          </cell>
          <cell r="DW82">
            <v>0</v>
          </cell>
          <cell r="DX82">
            <v>0</v>
          </cell>
          <cell r="DY82">
            <v>0</v>
          </cell>
          <cell r="DZ82">
            <v>0</v>
          </cell>
          <cell r="EA82">
            <v>0</v>
          </cell>
          <cell r="EB82">
            <v>0</v>
          </cell>
          <cell r="ED82">
            <v>0</v>
          </cell>
          <cell r="EE82">
            <v>0</v>
          </cell>
          <cell r="EF82">
            <v>0</v>
          </cell>
          <cell r="EG82">
            <v>0</v>
          </cell>
          <cell r="EH82">
            <v>0</v>
          </cell>
          <cell r="EI82">
            <v>0</v>
          </cell>
          <cell r="EJ82">
            <v>0</v>
          </cell>
          <cell r="EK82">
            <v>0</v>
          </cell>
          <cell r="EL82">
            <v>0</v>
          </cell>
          <cell r="EM82">
            <v>0</v>
          </cell>
          <cell r="EO82">
            <v>0</v>
          </cell>
          <cell r="EP82">
            <v>0</v>
          </cell>
          <cell r="EQ82">
            <v>0</v>
          </cell>
          <cell r="ER82">
            <v>0</v>
          </cell>
          <cell r="ES82">
            <v>0</v>
          </cell>
          <cell r="ET82">
            <v>0</v>
          </cell>
          <cell r="EU82">
            <v>0</v>
          </cell>
          <cell r="EV82">
            <v>0</v>
          </cell>
          <cell r="EW82">
            <v>0</v>
          </cell>
          <cell r="EX82">
            <v>0</v>
          </cell>
          <cell r="EZ82">
            <v>0</v>
          </cell>
          <cell r="FA82">
            <v>0</v>
          </cell>
          <cell r="FB82">
            <v>0</v>
          </cell>
          <cell r="FC82">
            <v>0</v>
          </cell>
          <cell r="FD82">
            <v>0</v>
          </cell>
          <cell r="FE82">
            <v>0</v>
          </cell>
          <cell r="FF82">
            <v>0</v>
          </cell>
          <cell r="FG82">
            <v>0</v>
          </cell>
          <cell r="FH82">
            <v>0</v>
          </cell>
          <cell r="FI82">
            <v>0</v>
          </cell>
          <cell r="FK82">
            <v>0</v>
          </cell>
          <cell r="FL82">
            <v>0</v>
          </cell>
          <cell r="FM82">
            <v>0</v>
          </cell>
          <cell r="FN82">
            <v>0</v>
          </cell>
          <cell r="FO82">
            <v>0</v>
          </cell>
          <cell r="FP82">
            <v>0</v>
          </cell>
          <cell r="FQ82">
            <v>0</v>
          </cell>
          <cell r="FR82">
            <v>0</v>
          </cell>
          <cell r="FS82">
            <v>0</v>
          </cell>
          <cell r="FT82">
            <v>0</v>
          </cell>
          <cell r="FV82">
            <v>0</v>
          </cell>
          <cell r="FW82">
            <v>0</v>
          </cell>
          <cell r="FX82">
            <v>0</v>
          </cell>
          <cell r="FY82">
            <v>0</v>
          </cell>
          <cell r="FZ82">
            <v>0</v>
          </cell>
          <cell r="GA82">
            <v>0</v>
          </cell>
          <cell r="GB82">
            <v>0</v>
          </cell>
          <cell r="GC82" t="str">
            <v>-</v>
          </cell>
          <cell r="GD82">
            <v>39083</v>
          </cell>
          <cell r="GF82">
            <v>38353</v>
          </cell>
          <cell r="GG82">
            <v>39600</v>
          </cell>
          <cell r="GI82">
            <v>39600</v>
          </cell>
          <cell r="GJ82">
            <v>39600</v>
          </cell>
          <cell r="GK82">
            <v>39600</v>
          </cell>
          <cell r="GL82">
            <v>39600</v>
          </cell>
          <cell r="GM82">
            <v>39600</v>
          </cell>
          <cell r="GN82">
            <v>39600</v>
          </cell>
          <cell r="GO82">
            <v>39600</v>
          </cell>
          <cell r="GP82" t="str">
            <v>-</v>
          </cell>
          <cell r="GQ82">
            <v>38078</v>
          </cell>
          <cell r="GS82">
            <v>0</v>
          </cell>
          <cell r="GT82">
            <v>0</v>
          </cell>
          <cell r="GU82">
            <v>0</v>
          </cell>
          <cell r="GV82">
            <v>0</v>
          </cell>
          <cell r="GW82">
            <v>0</v>
          </cell>
          <cell r="GX82">
            <v>0</v>
          </cell>
          <cell r="GY82">
            <v>0</v>
          </cell>
          <cell r="GZ82">
            <v>0</v>
          </cell>
          <cell r="HA82">
            <v>0</v>
          </cell>
          <cell r="HB82">
            <v>0</v>
          </cell>
        </row>
        <row r="83">
          <cell r="A83">
            <v>40148</v>
          </cell>
          <cell r="B83">
            <v>2009</v>
          </cell>
          <cell r="C83">
            <v>12</v>
          </cell>
          <cell r="E83">
            <v>12</v>
          </cell>
          <cell r="F83">
            <v>12</v>
          </cell>
          <cell r="G83">
            <v>12</v>
          </cell>
          <cell r="H83">
            <v>12</v>
          </cell>
          <cell r="I83">
            <v>12</v>
          </cell>
          <cell r="J83">
            <v>12</v>
          </cell>
          <cell r="K83">
            <v>12</v>
          </cell>
          <cell r="L83">
            <v>12</v>
          </cell>
          <cell r="M83">
            <v>12</v>
          </cell>
          <cell r="N83">
            <v>12</v>
          </cell>
          <cell r="P83">
            <v>12</v>
          </cell>
          <cell r="Q83">
            <v>12</v>
          </cell>
          <cell r="R83">
            <v>12</v>
          </cell>
          <cell r="S83">
            <v>12</v>
          </cell>
          <cell r="T83">
            <v>12</v>
          </cell>
          <cell r="U83">
            <v>12</v>
          </cell>
          <cell r="V83">
            <v>12</v>
          </cell>
          <cell r="W83">
            <v>12</v>
          </cell>
          <cell r="X83">
            <v>12</v>
          </cell>
          <cell r="Y83">
            <v>12</v>
          </cell>
          <cell r="AA83">
            <v>0</v>
          </cell>
          <cell r="AB83">
            <v>0</v>
          </cell>
          <cell r="AC83">
            <v>0</v>
          </cell>
          <cell r="AD83">
            <v>0</v>
          </cell>
          <cell r="AE83">
            <v>0</v>
          </cell>
          <cell r="AF83">
            <v>0</v>
          </cell>
          <cell r="AG83">
            <v>0</v>
          </cell>
          <cell r="AH83">
            <v>0</v>
          </cell>
          <cell r="AI83">
            <v>0</v>
          </cell>
          <cell r="AJ83">
            <v>0</v>
          </cell>
          <cell r="AL83">
            <v>0</v>
          </cell>
          <cell r="AM83">
            <v>0</v>
          </cell>
          <cell r="AN83">
            <v>0</v>
          </cell>
          <cell r="AO83">
            <v>0</v>
          </cell>
          <cell r="AP83">
            <v>0</v>
          </cell>
          <cell r="AQ83">
            <v>0</v>
          </cell>
          <cell r="AR83">
            <v>0</v>
          </cell>
          <cell r="AT83">
            <v>0</v>
          </cell>
          <cell r="AU83">
            <v>0</v>
          </cell>
          <cell r="AV83">
            <v>0</v>
          </cell>
          <cell r="AW83">
            <v>0</v>
          </cell>
          <cell r="AX83">
            <v>0</v>
          </cell>
          <cell r="AY83">
            <v>0</v>
          </cell>
          <cell r="AZ83">
            <v>0</v>
          </cell>
          <cell r="BA83">
            <v>0</v>
          </cell>
          <cell r="BB83">
            <v>0</v>
          </cell>
          <cell r="BC83">
            <v>0</v>
          </cell>
          <cell r="BE83">
            <v>0</v>
          </cell>
          <cell r="BF83">
            <v>0</v>
          </cell>
          <cell r="BG83">
            <v>0</v>
          </cell>
          <cell r="BH83">
            <v>0</v>
          </cell>
          <cell r="BI83">
            <v>0</v>
          </cell>
          <cell r="BJ83">
            <v>0</v>
          </cell>
          <cell r="BK83">
            <v>0</v>
          </cell>
          <cell r="BL83">
            <v>0</v>
          </cell>
          <cell r="BM83">
            <v>0</v>
          </cell>
          <cell r="BN83">
            <v>0</v>
          </cell>
          <cell r="BP83">
            <v>0</v>
          </cell>
          <cell r="BQ83">
            <v>0</v>
          </cell>
          <cell r="BR83">
            <v>0</v>
          </cell>
          <cell r="BS83">
            <v>0</v>
          </cell>
          <cell r="BT83">
            <v>0</v>
          </cell>
          <cell r="BU83">
            <v>0</v>
          </cell>
          <cell r="BV83">
            <v>0</v>
          </cell>
          <cell r="BW83">
            <v>0</v>
          </cell>
          <cell r="BX83">
            <v>0</v>
          </cell>
          <cell r="BY83">
            <v>0</v>
          </cell>
          <cell r="CA83">
            <v>0</v>
          </cell>
          <cell r="CB83">
            <v>0</v>
          </cell>
          <cell r="CC83">
            <v>0</v>
          </cell>
          <cell r="CD83">
            <v>0</v>
          </cell>
          <cell r="CE83">
            <v>0</v>
          </cell>
          <cell r="CF83">
            <v>0</v>
          </cell>
          <cell r="CG83">
            <v>0</v>
          </cell>
          <cell r="CH83">
            <v>0</v>
          </cell>
          <cell r="CI83">
            <v>0</v>
          </cell>
          <cell r="CJ83">
            <v>0</v>
          </cell>
          <cell r="CL83">
            <v>0</v>
          </cell>
          <cell r="CM83">
            <v>0</v>
          </cell>
          <cell r="CN83">
            <v>0</v>
          </cell>
          <cell r="CO83">
            <v>0</v>
          </cell>
          <cell r="CP83">
            <v>0</v>
          </cell>
          <cell r="CQ83">
            <v>0</v>
          </cell>
          <cell r="CR83">
            <v>0</v>
          </cell>
          <cell r="CS83">
            <v>0</v>
          </cell>
          <cell r="CT83">
            <v>0</v>
          </cell>
          <cell r="CU83">
            <v>0</v>
          </cell>
          <cell r="CW83">
            <v>0</v>
          </cell>
          <cell r="CX83">
            <v>0</v>
          </cell>
          <cell r="CY83">
            <v>0</v>
          </cell>
          <cell r="CZ83">
            <v>0</v>
          </cell>
          <cell r="DA83">
            <v>0</v>
          </cell>
          <cell r="DB83">
            <v>0</v>
          </cell>
          <cell r="DC83">
            <v>0</v>
          </cell>
          <cell r="DD83">
            <v>0</v>
          </cell>
          <cell r="DE83">
            <v>0</v>
          </cell>
          <cell r="DF83">
            <v>0</v>
          </cell>
          <cell r="DH83">
            <v>0</v>
          </cell>
          <cell r="DI83">
            <v>0</v>
          </cell>
          <cell r="DJ83">
            <v>0</v>
          </cell>
          <cell r="DK83">
            <v>0</v>
          </cell>
          <cell r="DL83">
            <v>0</v>
          </cell>
          <cell r="DM83">
            <v>0</v>
          </cell>
          <cell r="DN83">
            <v>0</v>
          </cell>
          <cell r="DO83">
            <v>0</v>
          </cell>
          <cell r="DP83">
            <v>0</v>
          </cell>
          <cell r="DQ83">
            <v>0</v>
          </cell>
          <cell r="DS83">
            <v>0</v>
          </cell>
          <cell r="DT83">
            <v>0</v>
          </cell>
          <cell r="DU83">
            <v>0</v>
          </cell>
          <cell r="DV83">
            <v>0</v>
          </cell>
          <cell r="DW83">
            <v>0</v>
          </cell>
          <cell r="DX83">
            <v>0</v>
          </cell>
          <cell r="DY83">
            <v>0</v>
          </cell>
          <cell r="DZ83">
            <v>0</v>
          </cell>
          <cell r="EA83">
            <v>0</v>
          </cell>
          <cell r="EB83">
            <v>0</v>
          </cell>
          <cell r="ED83">
            <v>0</v>
          </cell>
          <cell r="EE83">
            <v>0</v>
          </cell>
          <cell r="EF83">
            <v>0</v>
          </cell>
          <cell r="EG83">
            <v>0</v>
          </cell>
          <cell r="EH83">
            <v>0</v>
          </cell>
          <cell r="EI83">
            <v>0</v>
          </cell>
          <cell r="EJ83">
            <v>0</v>
          </cell>
          <cell r="EK83">
            <v>0</v>
          </cell>
          <cell r="EL83">
            <v>0</v>
          </cell>
          <cell r="EM83">
            <v>0</v>
          </cell>
          <cell r="EO83">
            <v>0</v>
          </cell>
          <cell r="EP83">
            <v>0</v>
          </cell>
          <cell r="EQ83">
            <v>0</v>
          </cell>
          <cell r="ER83">
            <v>0</v>
          </cell>
          <cell r="ES83">
            <v>0</v>
          </cell>
          <cell r="ET83">
            <v>0</v>
          </cell>
          <cell r="EU83">
            <v>0</v>
          </cell>
          <cell r="EV83">
            <v>0</v>
          </cell>
          <cell r="EW83">
            <v>0</v>
          </cell>
          <cell r="EX83">
            <v>0</v>
          </cell>
          <cell r="EZ83">
            <v>0</v>
          </cell>
          <cell r="FA83">
            <v>0</v>
          </cell>
          <cell r="FB83">
            <v>0</v>
          </cell>
          <cell r="FC83">
            <v>0</v>
          </cell>
          <cell r="FD83">
            <v>0</v>
          </cell>
          <cell r="FE83">
            <v>0</v>
          </cell>
          <cell r="FF83">
            <v>0</v>
          </cell>
          <cell r="FG83">
            <v>0</v>
          </cell>
          <cell r="FH83">
            <v>0</v>
          </cell>
          <cell r="FI83">
            <v>0</v>
          </cell>
          <cell r="FK83">
            <v>0</v>
          </cell>
          <cell r="FL83">
            <v>0</v>
          </cell>
          <cell r="FM83">
            <v>0</v>
          </cell>
          <cell r="FN83">
            <v>0</v>
          </cell>
          <cell r="FO83">
            <v>0</v>
          </cell>
          <cell r="FP83">
            <v>0</v>
          </cell>
          <cell r="FQ83">
            <v>0</v>
          </cell>
          <cell r="FR83">
            <v>0</v>
          </cell>
          <cell r="FS83">
            <v>0</v>
          </cell>
          <cell r="FT83">
            <v>0</v>
          </cell>
          <cell r="FV83">
            <v>0</v>
          </cell>
          <cell r="FW83">
            <v>0</v>
          </cell>
          <cell r="FX83">
            <v>0</v>
          </cell>
          <cell r="FY83">
            <v>0</v>
          </cell>
          <cell r="FZ83">
            <v>0</v>
          </cell>
          <cell r="GA83">
            <v>0</v>
          </cell>
          <cell r="GB83">
            <v>0</v>
          </cell>
          <cell r="GC83" t="str">
            <v>-</v>
          </cell>
          <cell r="GD83">
            <v>39083</v>
          </cell>
          <cell r="GF83">
            <v>38353</v>
          </cell>
          <cell r="GG83">
            <v>39600</v>
          </cell>
          <cell r="GI83">
            <v>39600</v>
          </cell>
          <cell r="GJ83">
            <v>39600</v>
          </cell>
          <cell r="GK83">
            <v>39600</v>
          </cell>
          <cell r="GL83">
            <v>39600</v>
          </cell>
          <cell r="GM83">
            <v>39600</v>
          </cell>
          <cell r="GN83">
            <v>39600</v>
          </cell>
          <cell r="GO83">
            <v>39600</v>
          </cell>
          <cell r="GP83" t="str">
            <v>-</v>
          </cell>
          <cell r="GQ83">
            <v>38078</v>
          </cell>
          <cell r="GS83">
            <v>0</v>
          </cell>
          <cell r="GT83">
            <v>0</v>
          </cell>
          <cell r="GU83">
            <v>0</v>
          </cell>
          <cell r="GV83">
            <v>0</v>
          </cell>
          <cell r="GW83">
            <v>0</v>
          </cell>
          <cell r="GX83">
            <v>0</v>
          </cell>
          <cell r="GY83">
            <v>0</v>
          </cell>
          <cell r="GZ83">
            <v>0</v>
          </cell>
          <cell r="HA83">
            <v>0</v>
          </cell>
          <cell r="HB83">
            <v>0</v>
          </cell>
        </row>
        <row r="84">
          <cell r="A84">
            <v>40179</v>
          </cell>
          <cell r="B84">
            <v>2010</v>
          </cell>
          <cell r="C84">
            <v>1</v>
          </cell>
          <cell r="E84">
            <v>1</v>
          </cell>
          <cell r="F84">
            <v>1</v>
          </cell>
          <cell r="G84">
            <v>1</v>
          </cell>
          <cell r="H84">
            <v>1</v>
          </cell>
          <cell r="I84">
            <v>1</v>
          </cell>
          <cell r="J84">
            <v>1</v>
          </cell>
          <cell r="K84">
            <v>1</v>
          </cell>
          <cell r="L84">
            <v>1</v>
          </cell>
          <cell r="M84">
            <v>1</v>
          </cell>
          <cell r="N84">
            <v>1</v>
          </cell>
          <cell r="P84">
            <v>1</v>
          </cell>
          <cell r="Q84">
            <v>1</v>
          </cell>
          <cell r="R84">
            <v>1</v>
          </cell>
          <cell r="S84">
            <v>1</v>
          </cell>
          <cell r="T84">
            <v>1</v>
          </cell>
          <cell r="U84">
            <v>1</v>
          </cell>
          <cell r="V84">
            <v>1</v>
          </cell>
          <cell r="W84">
            <v>1</v>
          </cell>
          <cell r="X84">
            <v>1</v>
          </cell>
          <cell r="Y84">
            <v>1</v>
          </cell>
          <cell r="AA84">
            <v>0</v>
          </cell>
          <cell r="AB84">
            <v>0</v>
          </cell>
          <cell r="AC84">
            <v>0</v>
          </cell>
          <cell r="AD84">
            <v>0</v>
          </cell>
          <cell r="AE84">
            <v>0</v>
          </cell>
          <cell r="AF84">
            <v>0</v>
          </cell>
          <cell r="AG84">
            <v>0</v>
          </cell>
          <cell r="AH84">
            <v>0</v>
          </cell>
          <cell r="AI84">
            <v>0</v>
          </cell>
          <cell r="AJ84">
            <v>0</v>
          </cell>
          <cell r="AL84">
            <v>0</v>
          </cell>
          <cell r="AM84">
            <v>0</v>
          </cell>
          <cell r="AN84">
            <v>0</v>
          </cell>
          <cell r="AO84">
            <v>0</v>
          </cell>
          <cell r="AP84">
            <v>0</v>
          </cell>
          <cell r="AQ84">
            <v>0</v>
          </cell>
          <cell r="AR84">
            <v>0</v>
          </cell>
          <cell r="AT84">
            <v>0</v>
          </cell>
          <cell r="AU84">
            <v>0</v>
          </cell>
          <cell r="AV84">
            <v>0</v>
          </cell>
          <cell r="AW84">
            <v>0</v>
          </cell>
          <cell r="AX84">
            <v>0</v>
          </cell>
          <cell r="AY84">
            <v>0</v>
          </cell>
          <cell r="AZ84">
            <v>0</v>
          </cell>
          <cell r="BA84">
            <v>0</v>
          </cell>
          <cell r="BB84">
            <v>0</v>
          </cell>
          <cell r="BC84">
            <v>0</v>
          </cell>
          <cell r="BE84">
            <v>0</v>
          </cell>
          <cell r="BF84">
            <v>0</v>
          </cell>
          <cell r="BG84">
            <v>0</v>
          </cell>
          <cell r="BH84">
            <v>0</v>
          </cell>
          <cell r="BI84">
            <v>0</v>
          </cell>
          <cell r="BJ84">
            <v>0</v>
          </cell>
          <cell r="BK84">
            <v>0</v>
          </cell>
          <cell r="BL84">
            <v>0</v>
          </cell>
          <cell r="BM84">
            <v>0</v>
          </cell>
          <cell r="BN84">
            <v>0</v>
          </cell>
          <cell r="BP84">
            <v>0</v>
          </cell>
          <cell r="BQ84">
            <v>0</v>
          </cell>
          <cell r="BR84">
            <v>0</v>
          </cell>
          <cell r="BS84">
            <v>0</v>
          </cell>
          <cell r="BT84">
            <v>0</v>
          </cell>
          <cell r="BU84">
            <v>0</v>
          </cell>
          <cell r="BV84">
            <v>0</v>
          </cell>
          <cell r="BW84">
            <v>0</v>
          </cell>
          <cell r="BX84">
            <v>0</v>
          </cell>
          <cell r="BY84">
            <v>0</v>
          </cell>
          <cell r="CA84">
            <v>0</v>
          </cell>
          <cell r="CB84">
            <v>0</v>
          </cell>
          <cell r="CC84">
            <v>0</v>
          </cell>
          <cell r="CD84">
            <v>0</v>
          </cell>
          <cell r="CE84">
            <v>0</v>
          </cell>
          <cell r="CF84">
            <v>0</v>
          </cell>
          <cell r="CG84">
            <v>0</v>
          </cell>
          <cell r="CH84">
            <v>0</v>
          </cell>
          <cell r="CI84">
            <v>0</v>
          </cell>
          <cell r="CJ84">
            <v>0</v>
          </cell>
          <cell r="CL84">
            <v>0</v>
          </cell>
          <cell r="CM84">
            <v>0</v>
          </cell>
          <cell r="CN84">
            <v>0</v>
          </cell>
          <cell r="CO84">
            <v>0</v>
          </cell>
          <cell r="CP84">
            <v>0</v>
          </cell>
          <cell r="CQ84">
            <v>0</v>
          </cell>
          <cell r="CR84">
            <v>0</v>
          </cell>
          <cell r="CS84">
            <v>0</v>
          </cell>
          <cell r="CT84">
            <v>0</v>
          </cell>
          <cell r="CU84">
            <v>0</v>
          </cell>
          <cell r="CW84">
            <v>0</v>
          </cell>
          <cell r="CX84">
            <v>0</v>
          </cell>
          <cell r="CY84">
            <v>0</v>
          </cell>
          <cell r="CZ84">
            <v>0</v>
          </cell>
          <cell r="DA84">
            <v>0</v>
          </cell>
          <cell r="DB84">
            <v>0</v>
          </cell>
          <cell r="DC84">
            <v>0</v>
          </cell>
          <cell r="DD84">
            <v>0</v>
          </cell>
          <cell r="DE84">
            <v>0</v>
          </cell>
          <cell r="DF84">
            <v>0</v>
          </cell>
          <cell r="DH84">
            <v>0</v>
          </cell>
          <cell r="DI84">
            <v>0</v>
          </cell>
          <cell r="DJ84">
            <v>0</v>
          </cell>
          <cell r="DK84">
            <v>0</v>
          </cell>
          <cell r="DL84">
            <v>0</v>
          </cell>
          <cell r="DM84">
            <v>0</v>
          </cell>
          <cell r="DN84">
            <v>0</v>
          </cell>
          <cell r="DO84">
            <v>0</v>
          </cell>
          <cell r="DP84">
            <v>0</v>
          </cell>
          <cell r="DQ84">
            <v>0</v>
          </cell>
          <cell r="DS84">
            <v>0</v>
          </cell>
          <cell r="DT84">
            <v>0</v>
          </cell>
          <cell r="DU84">
            <v>0</v>
          </cell>
          <cell r="DV84">
            <v>0</v>
          </cell>
          <cell r="DW84">
            <v>0</v>
          </cell>
          <cell r="DX84">
            <v>0</v>
          </cell>
          <cell r="DY84">
            <v>0</v>
          </cell>
          <cell r="DZ84">
            <v>0</v>
          </cell>
          <cell r="EA84">
            <v>0</v>
          </cell>
          <cell r="EB84">
            <v>0</v>
          </cell>
          <cell r="ED84">
            <v>0</v>
          </cell>
          <cell r="EE84">
            <v>0</v>
          </cell>
          <cell r="EF84">
            <v>0</v>
          </cell>
          <cell r="EG84">
            <v>0</v>
          </cell>
          <cell r="EH84">
            <v>0</v>
          </cell>
          <cell r="EI84">
            <v>0</v>
          </cell>
          <cell r="EJ84">
            <v>0</v>
          </cell>
          <cell r="EK84">
            <v>0</v>
          </cell>
          <cell r="EL84">
            <v>0</v>
          </cell>
          <cell r="EM84">
            <v>0</v>
          </cell>
          <cell r="EO84">
            <v>0</v>
          </cell>
          <cell r="EP84">
            <v>0</v>
          </cell>
          <cell r="EQ84">
            <v>0</v>
          </cell>
          <cell r="ER84">
            <v>0</v>
          </cell>
          <cell r="ES84">
            <v>0</v>
          </cell>
          <cell r="ET84">
            <v>0</v>
          </cell>
          <cell r="EU84">
            <v>0</v>
          </cell>
          <cell r="EV84">
            <v>0</v>
          </cell>
          <cell r="EW84">
            <v>0</v>
          </cell>
          <cell r="EX84">
            <v>0</v>
          </cell>
          <cell r="EZ84">
            <v>0</v>
          </cell>
          <cell r="FA84">
            <v>0</v>
          </cell>
          <cell r="FB84">
            <v>0</v>
          </cell>
          <cell r="FC84">
            <v>0</v>
          </cell>
          <cell r="FD84">
            <v>0</v>
          </cell>
          <cell r="FE84">
            <v>0</v>
          </cell>
          <cell r="FF84">
            <v>0</v>
          </cell>
          <cell r="FG84">
            <v>0</v>
          </cell>
          <cell r="FH84">
            <v>0</v>
          </cell>
          <cell r="FI84">
            <v>0</v>
          </cell>
          <cell r="FK84">
            <v>0</v>
          </cell>
          <cell r="FL84">
            <v>0</v>
          </cell>
          <cell r="FM84">
            <v>0</v>
          </cell>
          <cell r="FN84">
            <v>0</v>
          </cell>
          <cell r="FO84">
            <v>0</v>
          </cell>
          <cell r="FP84">
            <v>0</v>
          </cell>
          <cell r="FQ84">
            <v>0</v>
          </cell>
          <cell r="FR84">
            <v>0</v>
          </cell>
          <cell r="FS84">
            <v>0</v>
          </cell>
          <cell r="FT84">
            <v>0</v>
          </cell>
          <cell r="FV84">
            <v>0</v>
          </cell>
          <cell r="FW84">
            <v>0</v>
          </cell>
          <cell r="FX84">
            <v>0</v>
          </cell>
          <cell r="FY84">
            <v>0</v>
          </cell>
          <cell r="FZ84">
            <v>0</v>
          </cell>
          <cell r="GA84">
            <v>0</v>
          </cell>
          <cell r="GB84">
            <v>0</v>
          </cell>
          <cell r="GC84" t="str">
            <v>-</v>
          </cell>
          <cell r="GD84">
            <v>39083</v>
          </cell>
          <cell r="GF84">
            <v>38353</v>
          </cell>
          <cell r="GG84">
            <v>39600</v>
          </cell>
          <cell r="GI84">
            <v>39600</v>
          </cell>
          <cell r="GJ84">
            <v>39600</v>
          </cell>
          <cell r="GK84">
            <v>39600</v>
          </cell>
          <cell r="GL84">
            <v>39600</v>
          </cell>
          <cell r="GM84">
            <v>39600</v>
          </cell>
          <cell r="GN84">
            <v>39600</v>
          </cell>
          <cell r="GO84">
            <v>39600</v>
          </cell>
          <cell r="GP84" t="str">
            <v>-</v>
          </cell>
          <cell r="GQ84">
            <v>38078</v>
          </cell>
          <cell r="GS84">
            <v>0</v>
          </cell>
          <cell r="GT84">
            <v>0</v>
          </cell>
          <cell r="GU84">
            <v>0</v>
          </cell>
          <cell r="GV84">
            <v>0</v>
          </cell>
          <cell r="GW84">
            <v>0</v>
          </cell>
          <cell r="GX84">
            <v>0</v>
          </cell>
          <cell r="GY84">
            <v>0</v>
          </cell>
          <cell r="GZ84">
            <v>0</v>
          </cell>
          <cell r="HA84">
            <v>0</v>
          </cell>
          <cell r="HB84">
            <v>0</v>
          </cell>
        </row>
        <row r="85">
          <cell r="A85">
            <v>40210</v>
          </cell>
          <cell r="B85">
            <v>2010</v>
          </cell>
          <cell r="C85">
            <v>2</v>
          </cell>
          <cell r="E85">
            <v>2</v>
          </cell>
          <cell r="F85">
            <v>2</v>
          </cell>
          <cell r="G85">
            <v>2</v>
          </cell>
          <cell r="H85">
            <v>2</v>
          </cell>
          <cell r="I85">
            <v>2</v>
          </cell>
          <cell r="J85">
            <v>2</v>
          </cell>
          <cell r="K85">
            <v>2</v>
          </cell>
          <cell r="L85">
            <v>2</v>
          </cell>
          <cell r="M85">
            <v>2</v>
          </cell>
          <cell r="N85">
            <v>2</v>
          </cell>
          <cell r="P85">
            <v>2</v>
          </cell>
          <cell r="Q85">
            <v>2</v>
          </cell>
          <cell r="R85">
            <v>2</v>
          </cell>
          <cell r="S85">
            <v>2</v>
          </cell>
          <cell r="T85">
            <v>2</v>
          </cell>
          <cell r="U85">
            <v>2</v>
          </cell>
          <cell r="V85">
            <v>2</v>
          </cell>
          <cell r="W85">
            <v>2</v>
          </cell>
          <cell r="X85">
            <v>2</v>
          </cell>
          <cell r="Y85">
            <v>2</v>
          </cell>
          <cell r="AA85">
            <v>0</v>
          </cell>
          <cell r="AB85">
            <v>0</v>
          </cell>
          <cell r="AC85">
            <v>0</v>
          </cell>
          <cell r="AD85">
            <v>0</v>
          </cell>
          <cell r="AE85">
            <v>0</v>
          </cell>
          <cell r="AF85">
            <v>0</v>
          </cell>
          <cell r="AG85">
            <v>0</v>
          </cell>
          <cell r="AH85">
            <v>0</v>
          </cell>
          <cell r="AI85">
            <v>0</v>
          </cell>
          <cell r="AJ85">
            <v>0</v>
          </cell>
          <cell r="AL85">
            <v>0</v>
          </cell>
          <cell r="AM85">
            <v>0</v>
          </cell>
          <cell r="AN85">
            <v>0</v>
          </cell>
          <cell r="AO85">
            <v>0</v>
          </cell>
          <cell r="AP85">
            <v>0</v>
          </cell>
          <cell r="AQ85">
            <v>0</v>
          </cell>
          <cell r="AR85">
            <v>0</v>
          </cell>
          <cell r="AT85">
            <v>0</v>
          </cell>
          <cell r="AU85">
            <v>0</v>
          </cell>
          <cell r="AV85">
            <v>0</v>
          </cell>
          <cell r="AW85">
            <v>0</v>
          </cell>
          <cell r="AX85">
            <v>0</v>
          </cell>
          <cell r="AY85">
            <v>0</v>
          </cell>
          <cell r="AZ85">
            <v>0</v>
          </cell>
          <cell r="BA85">
            <v>0</v>
          </cell>
          <cell r="BB85">
            <v>0</v>
          </cell>
          <cell r="BC85">
            <v>0</v>
          </cell>
          <cell r="BE85">
            <v>0</v>
          </cell>
          <cell r="BF85">
            <v>0</v>
          </cell>
          <cell r="BG85">
            <v>0</v>
          </cell>
          <cell r="BH85">
            <v>0</v>
          </cell>
          <cell r="BI85">
            <v>0</v>
          </cell>
          <cell r="BJ85">
            <v>0</v>
          </cell>
          <cell r="BK85">
            <v>0</v>
          </cell>
          <cell r="BL85">
            <v>0</v>
          </cell>
          <cell r="BM85">
            <v>0</v>
          </cell>
          <cell r="BN85">
            <v>0</v>
          </cell>
          <cell r="BP85">
            <v>0</v>
          </cell>
          <cell r="BQ85">
            <v>0</v>
          </cell>
          <cell r="BR85">
            <v>0</v>
          </cell>
          <cell r="BS85">
            <v>0</v>
          </cell>
          <cell r="BT85">
            <v>0</v>
          </cell>
          <cell r="BU85">
            <v>0</v>
          </cell>
          <cell r="BV85">
            <v>0</v>
          </cell>
          <cell r="BW85">
            <v>0</v>
          </cell>
          <cell r="BX85">
            <v>0</v>
          </cell>
          <cell r="BY85">
            <v>0</v>
          </cell>
          <cell r="CA85">
            <v>0</v>
          </cell>
          <cell r="CB85">
            <v>0</v>
          </cell>
          <cell r="CC85">
            <v>0</v>
          </cell>
          <cell r="CD85">
            <v>0</v>
          </cell>
          <cell r="CE85">
            <v>0</v>
          </cell>
          <cell r="CF85">
            <v>0</v>
          </cell>
          <cell r="CG85">
            <v>0</v>
          </cell>
          <cell r="CH85">
            <v>0</v>
          </cell>
          <cell r="CI85">
            <v>0</v>
          </cell>
          <cell r="CJ85">
            <v>0</v>
          </cell>
          <cell r="CL85">
            <v>0</v>
          </cell>
          <cell r="CM85">
            <v>0</v>
          </cell>
          <cell r="CN85">
            <v>0</v>
          </cell>
          <cell r="CO85">
            <v>0</v>
          </cell>
          <cell r="CP85">
            <v>0</v>
          </cell>
          <cell r="CQ85">
            <v>0</v>
          </cell>
          <cell r="CR85">
            <v>0</v>
          </cell>
          <cell r="CS85">
            <v>0</v>
          </cell>
          <cell r="CT85">
            <v>0</v>
          </cell>
          <cell r="CU85">
            <v>0</v>
          </cell>
          <cell r="CW85">
            <v>0</v>
          </cell>
          <cell r="CX85">
            <v>0</v>
          </cell>
          <cell r="CY85">
            <v>0</v>
          </cell>
          <cell r="CZ85">
            <v>0</v>
          </cell>
          <cell r="DA85">
            <v>0</v>
          </cell>
          <cell r="DB85">
            <v>0</v>
          </cell>
          <cell r="DC85">
            <v>0</v>
          </cell>
          <cell r="DD85">
            <v>0</v>
          </cell>
          <cell r="DE85">
            <v>0</v>
          </cell>
          <cell r="DF85">
            <v>0</v>
          </cell>
          <cell r="DH85">
            <v>0</v>
          </cell>
          <cell r="DI85">
            <v>0</v>
          </cell>
          <cell r="DJ85">
            <v>0</v>
          </cell>
          <cell r="DK85">
            <v>0</v>
          </cell>
          <cell r="DL85">
            <v>0</v>
          </cell>
          <cell r="DM85">
            <v>0</v>
          </cell>
          <cell r="DN85">
            <v>0</v>
          </cell>
          <cell r="DO85">
            <v>0</v>
          </cell>
          <cell r="DP85">
            <v>0</v>
          </cell>
          <cell r="DQ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O85">
            <v>0</v>
          </cell>
          <cell r="EP85">
            <v>0</v>
          </cell>
          <cell r="EQ85">
            <v>0</v>
          </cell>
          <cell r="ER85">
            <v>0</v>
          </cell>
          <cell r="ES85">
            <v>0</v>
          </cell>
          <cell r="ET85">
            <v>0</v>
          </cell>
          <cell r="EU85">
            <v>0</v>
          </cell>
          <cell r="EV85">
            <v>0</v>
          </cell>
          <cell r="EW85">
            <v>0</v>
          </cell>
          <cell r="EX85">
            <v>0</v>
          </cell>
          <cell r="EZ85">
            <v>0</v>
          </cell>
          <cell r="FA85">
            <v>0</v>
          </cell>
          <cell r="FB85">
            <v>0</v>
          </cell>
          <cell r="FC85">
            <v>0</v>
          </cell>
          <cell r="FD85">
            <v>0</v>
          </cell>
          <cell r="FE85">
            <v>0</v>
          </cell>
          <cell r="FF85">
            <v>0</v>
          </cell>
          <cell r="FG85">
            <v>0</v>
          </cell>
          <cell r="FH85">
            <v>0</v>
          </cell>
          <cell r="FI85">
            <v>0</v>
          </cell>
          <cell r="FK85">
            <v>0</v>
          </cell>
          <cell r="FL85">
            <v>0</v>
          </cell>
          <cell r="FM85">
            <v>0</v>
          </cell>
          <cell r="FN85">
            <v>0</v>
          </cell>
          <cell r="FO85">
            <v>0</v>
          </cell>
          <cell r="FP85">
            <v>0</v>
          </cell>
          <cell r="FQ85">
            <v>0</v>
          </cell>
          <cell r="FR85">
            <v>0</v>
          </cell>
          <cell r="FS85">
            <v>0</v>
          </cell>
          <cell r="FT85">
            <v>0</v>
          </cell>
          <cell r="FV85">
            <v>0</v>
          </cell>
          <cell r="FW85">
            <v>0</v>
          </cell>
          <cell r="FX85">
            <v>0</v>
          </cell>
          <cell r="FY85">
            <v>0</v>
          </cell>
          <cell r="FZ85">
            <v>0</v>
          </cell>
          <cell r="GA85">
            <v>0</v>
          </cell>
          <cell r="GB85">
            <v>0</v>
          </cell>
          <cell r="GC85" t="str">
            <v>-</v>
          </cell>
          <cell r="GD85">
            <v>39083</v>
          </cell>
          <cell r="GF85">
            <v>38353</v>
          </cell>
          <cell r="GG85">
            <v>39600</v>
          </cell>
          <cell r="GI85">
            <v>39600</v>
          </cell>
          <cell r="GJ85">
            <v>39600</v>
          </cell>
          <cell r="GK85">
            <v>39600</v>
          </cell>
          <cell r="GL85">
            <v>39600</v>
          </cell>
          <cell r="GM85">
            <v>39600</v>
          </cell>
          <cell r="GN85">
            <v>39600</v>
          </cell>
          <cell r="GO85">
            <v>39600</v>
          </cell>
          <cell r="GP85" t="str">
            <v>-</v>
          </cell>
          <cell r="GQ85">
            <v>38078</v>
          </cell>
          <cell r="GS85">
            <v>0</v>
          </cell>
          <cell r="GT85">
            <v>0</v>
          </cell>
          <cell r="GU85">
            <v>0</v>
          </cell>
          <cell r="GV85">
            <v>0</v>
          </cell>
          <cell r="GW85">
            <v>0</v>
          </cell>
          <cell r="GX85">
            <v>0</v>
          </cell>
          <cell r="GY85">
            <v>0</v>
          </cell>
          <cell r="GZ85">
            <v>0</v>
          </cell>
          <cell r="HA85">
            <v>0</v>
          </cell>
          <cell r="HB85">
            <v>0</v>
          </cell>
        </row>
        <row r="86">
          <cell r="A86">
            <v>40238</v>
          </cell>
          <cell r="B86">
            <v>2010</v>
          </cell>
          <cell r="C86">
            <v>3</v>
          </cell>
          <cell r="E86">
            <v>3</v>
          </cell>
          <cell r="F86">
            <v>3</v>
          </cell>
          <cell r="G86">
            <v>3</v>
          </cell>
          <cell r="H86">
            <v>3</v>
          </cell>
          <cell r="I86">
            <v>3</v>
          </cell>
          <cell r="J86">
            <v>3</v>
          </cell>
          <cell r="K86">
            <v>3</v>
          </cell>
          <cell r="L86">
            <v>3</v>
          </cell>
          <cell r="M86">
            <v>3</v>
          </cell>
          <cell r="N86">
            <v>3</v>
          </cell>
          <cell r="P86">
            <v>3</v>
          </cell>
          <cell r="Q86">
            <v>3</v>
          </cell>
          <cell r="R86">
            <v>3</v>
          </cell>
          <cell r="S86">
            <v>3</v>
          </cell>
          <cell r="T86">
            <v>3</v>
          </cell>
          <cell r="U86">
            <v>3</v>
          </cell>
          <cell r="V86">
            <v>3</v>
          </cell>
          <cell r="W86">
            <v>3</v>
          </cell>
          <cell r="X86">
            <v>3</v>
          </cell>
          <cell r="Y86">
            <v>3</v>
          </cell>
          <cell r="AA86">
            <v>0</v>
          </cell>
          <cell r="AB86">
            <v>0</v>
          </cell>
          <cell r="AC86">
            <v>0</v>
          </cell>
          <cell r="AD86">
            <v>0</v>
          </cell>
          <cell r="AE86">
            <v>0</v>
          </cell>
          <cell r="AF86">
            <v>0</v>
          </cell>
          <cell r="AG86">
            <v>0</v>
          </cell>
          <cell r="AH86">
            <v>0</v>
          </cell>
          <cell r="AI86">
            <v>0</v>
          </cell>
          <cell r="AJ86">
            <v>0</v>
          </cell>
          <cell r="AL86">
            <v>0</v>
          </cell>
          <cell r="AM86">
            <v>0</v>
          </cell>
          <cell r="AN86">
            <v>0</v>
          </cell>
          <cell r="AO86">
            <v>0</v>
          </cell>
          <cell r="AP86">
            <v>0</v>
          </cell>
          <cell r="AQ86">
            <v>0</v>
          </cell>
          <cell r="AR86">
            <v>0</v>
          </cell>
          <cell r="AT86">
            <v>0</v>
          </cell>
          <cell r="AU86">
            <v>0</v>
          </cell>
          <cell r="AV86">
            <v>0</v>
          </cell>
          <cell r="AW86">
            <v>0</v>
          </cell>
          <cell r="AX86">
            <v>0</v>
          </cell>
          <cell r="AY86">
            <v>0</v>
          </cell>
          <cell r="AZ86">
            <v>0</v>
          </cell>
          <cell r="BA86">
            <v>0</v>
          </cell>
          <cell r="BB86">
            <v>0</v>
          </cell>
          <cell r="BC86">
            <v>0</v>
          </cell>
          <cell r="BE86">
            <v>0</v>
          </cell>
          <cell r="BF86">
            <v>0</v>
          </cell>
          <cell r="BG86">
            <v>0</v>
          </cell>
          <cell r="BH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CA86">
            <v>0</v>
          </cell>
          <cell r="CB86">
            <v>0</v>
          </cell>
          <cell r="CC86">
            <v>0</v>
          </cell>
          <cell r="CD86">
            <v>0</v>
          </cell>
          <cell r="CE86">
            <v>0</v>
          </cell>
          <cell r="CF86">
            <v>0</v>
          </cell>
          <cell r="CG86">
            <v>0</v>
          </cell>
          <cell r="CH86">
            <v>0</v>
          </cell>
          <cell r="CI86">
            <v>0</v>
          </cell>
          <cell r="CJ86">
            <v>0</v>
          </cell>
          <cell r="CL86">
            <v>0</v>
          </cell>
          <cell r="CM86">
            <v>0</v>
          </cell>
          <cell r="CN86">
            <v>0</v>
          </cell>
          <cell r="CO86">
            <v>0</v>
          </cell>
          <cell r="CP86">
            <v>0</v>
          </cell>
          <cell r="CQ86">
            <v>0</v>
          </cell>
          <cell r="CR86">
            <v>0</v>
          </cell>
          <cell r="CS86">
            <v>0</v>
          </cell>
          <cell r="CT86">
            <v>0</v>
          </cell>
          <cell r="CU86">
            <v>0</v>
          </cell>
          <cell r="CW86">
            <v>0</v>
          </cell>
          <cell r="CX86">
            <v>0</v>
          </cell>
          <cell r="CY86">
            <v>0</v>
          </cell>
          <cell r="CZ86">
            <v>0</v>
          </cell>
          <cell r="DA86">
            <v>0</v>
          </cell>
          <cell r="DB86">
            <v>0</v>
          </cell>
          <cell r="DC86">
            <v>0</v>
          </cell>
          <cell r="DD86">
            <v>0</v>
          </cell>
          <cell r="DE86">
            <v>0</v>
          </cell>
          <cell r="DF86">
            <v>0</v>
          </cell>
          <cell r="DH86">
            <v>0</v>
          </cell>
          <cell r="DI86">
            <v>0</v>
          </cell>
          <cell r="DJ86">
            <v>0</v>
          </cell>
          <cell r="DK86">
            <v>0</v>
          </cell>
          <cell r="DL86">
            <v>0</v>
          </cell>
          <cell r="DM86">
            <v>0</v>
          </cell>
          <cell r="DN86">
            <v>0</v>
          </cell>
          <cell r="DO86">
            <v>0</v>
          </cell>
          <cell r="DP86">
            <v>0</v>
          </cell>
          <cell r="DQ86">
            <v>0</v>
          </cell>
          <cell r="DS86">
            <v>0</v>
          </cell>
          <cell r="DT86">
            <v>0</v>
          </cell>
          <cell r="DU86">
            <v>0</v>
          </cell>
          <cell r="DV86">
            <v>0</v>
          </cell>
          <cell r="DW86">
            <v>0</v>
          </cell>
          <cell r="DX86">
            <v>0</v>
          </cell>
          <cell r="DY86">
            <v>0</v>
          </cell>
          <cell r="DZ86">
            <v>0</v>
          </cell>
          <cell r="EA86">
            <v>0</v>
          </cell>
          <cell r="EB86">
            <v>0</v>
          </cell>
          <cell r="ED86">
            <v>0</v>
          </cell>
          <cell r="EE86">
            <v>0</v>
          </cell>
          <cell r="EF86">
            <v>0</v>
          </cell>
          <cell r="EG86">
            <v>0</v>
          </cell>
          <cell r="EH86">
            <v>0</v>
          </cell>
          <cell r="EI86">
            <v>0</v>
          </cell>
          <cell r="EJ86">
            <v>0</v>
          </cell>
          <cell r="EK86">
            <v>0</v>
          </cell>
          <cell r="EL86">
            <v>0</v>
          </cell>
          <cell r="EM86">
            <v>0</v>
          </cell>
          <cell r="EO86">
            <v>0</v>
          </cell>
          <cell r="EP86">
            <v>0</v>
          </cell>
          <cell r="EQ86">
            <v>0</v>
          </cell>
          <cell r="ER86">
            <v>0</v>
          </cell>
          <cell r="ES86">
            <v>0</v>
          </cell>
          <cell r="ET86">
            <v>0</v>
          </cell>
          <cell r="EU86">
            <v>0</v>
          </cell>
          <cell r="EV86">
            <v>0</v>
          </cell>
          <cell r="EW86">
            <v>0</v>
          </cell>
          <cell r="EX86">
            <v>0</v>
          </cell>
          <cell r="EZ86">
            <v>0</v>
          </cell>
          <cell r="FA86">
            <v>0</v>
          </cell>
          <cell r="FB86">
            <v>0</v>
          </cell>
          <cell r="FC86">
            <v>0</v>
          </cell>
          <cell r="FD86">
            <v>0</v>
          </cell>
          <cell r="FE86">
            <v>0</v>
          </cell>
          <cell r="FF86">
            <v>0</v>
          </cell>
          <cell r="FG86">
            <v>0</v>
          </cell>
          <cell r="FH86">
            <v>0</v>
          </cell>
          <cell r="FI86">
            <v>0</v>
          </cell>
          <cell r="FK86">
            <v>0</v>
          </cell>
          <cell r="FL86">
            <v>0</v>
          </cell>
          <cell r="FM86">
            <v>0</v>
          </cell>
          <cell r="FN86">
            <v>0</v>
          </cell>
          <cell r="FO86">
            <v>0</v>
          </cell>
          <cell r="FP86">
            <v>0</v>
          </cell>
          <cell r="FQ86">
            <v>0</v>
          </cell>
          <cell r="FR86">
            <v>0</v>
          </cell>
          <cell r="FS86">
            <v>0</v>
          </cell>
          <cell r="FT86">
            <v>0</v>
          </cell>
          <cell r="FV86">
            <v>0</v>
          </cell>
          <cell r="FW86">
            <v>0</v>
          </cell>
          <cell r="FX86">
            <v>0</v>
          </cell>
          <cell r="FY86">
            <v>0</v>
          </cell>
          <cell r="FZ86">
            <v>0</v>
          </cell>
          <cell r="GA86">
            <v>0</v>
          </cell>
          <cell r="GB86">
            <v>0</v>
          </cell>
          <cell r="GC86" t="str">
            <v>-</v>
          </cell>
          <cell r="GD86">
            <v>39083</v>
          </cell>
          <cell r="GF86">
            <v>38353</v>
          </cell>
          <cell r="GG86">
            <v>39600</v>
          </cell>
          <cell r="GI86">
            <v>39600</v>
          </cell>
          <cell r="GJ86">
            <v>39600</v>
          </cell>
          <cell r="GK86">
            <v>39600</v>
          </cell>
          <cell r="GL86">
            <v>39600</v>
          </cell>
          <cell r="GM86">
            <v>39600</v>
          </cell>
          <cell r="GN86">
            <v>39600</v>
          </cell>
          <cell r="GO86">
            <v>39600</v>
          </cell>
          <cell r="GP86" t="str">
            <v>-</v>
          </cell>
          <cell r="GQ86">
            <v>38078</v>
          </cell>
          <cell r="GS86">
            <v>0</v>
          </cell>
          <cell r="GT86">
            <v>0</v>
          </cell>
          <cell r="GU86">
            <v>0</v>
          </cell>
          <cell r="GV86">
            <v>0</v>
          </cell>
          <cell r="GW86">
            <v>0</v>
          </cell>
          <cell r="GX86">
            <v>0</v>
          </cell>
          <cell r="GY86">
            <v>0</v>
          </cell>
          <cell r="GZ86">
            <v>0</v>
          </cell>
          <cell r="HA86">
            <v>0</v>
          </cell>
          <cell r="HB86">
            <v>0</v>
          </cell>
        </row>
        <row r="87">
          <cell r="A87">
            <v>40269</v>
          </cell>
          <cell r="B87">
            <v>2010</v>
          </cell>
          <cell r="C87">
            <v>4</v>
          </cell>
          <cell r="E87">
            <v>4</v>
          </cell>
          <cell r="F87">
            <v>4</v>
          </cell>
          <cell r="G87">
            <v>4</v>
          </cell>
          <cell r="H87">
            <v>4</v>
          </cell>
          <cell r="I87">
            <v>4</v>
          </cell>
          <cell r="J87">
            <v>4</v>
          </cell>
          <cell r="K87">
            <v>4</v>
          </cell>
          <cell r="L87">
            <v>4</v>
          </cell>
          <cell r="M87">
            <v>4</v>
          </cell>
          <cell r="N87">
            <v>4</v>
          </cell>
          <cell r="P87">
            <v>4</v>
          </cell>
          <cell r="Q87">
            <v>4</v>
          </cell>
          <cell r="R87">
            <v>4</v>
          </cell>
          <cell r="S87">
            <v>4</v>
          </cell>
          <cell r="T87">
            <v>4</v>
          </cell>
          <cell r="U87">
            <v>4</v>
          </cell>
          <cell r="V87">
            <v>4</v>
          </cell>
          <cell r="W87">
            <v>4</v>
          </cell>
          <cell r="X87">
            <v>4</v>
          </cell>
          <cell r="Y87">
            <v>4</v>
          </cell>
          <cell r="AA87">
            <v>0</v>
          </cell>
          <cell r="AB87">
            <v>0</v>
          </cell>
          <cell r="AC87">
            <v>0</v>
          </cell>
          <cell r="AD87">
            <v>0</v>
          </cell>
          <cell r="AE87">
            <v>0</v>
          </cell>
          <cell r="AF87">
            <v>0</v>
          </cell>
          <cell r="AG87">
            <v>0</v>
          </cell>
          <cell r="AH87">
            <v>0</v>
          </cell>
          <cell r="AI87">
            <v>0</v>
          </cell>
          <cell r="AJ87">
            <v>0</v>
          </cell>
          <cell r="AL87">
            <v>0</v>
          </cell>
          <cell r="AM87">
            <v>0</v>
          </cell>
          <cell r="AN87">
            <v>0</v>
          </cell>
          <cell r="AO87">
            <v>0</v>
          </cell>
          <cell r="AP87">
            <v>0</v>
          </cell>
          <cell r="AQ87">
            <v>0</v>
          </cell>
          <cell r="AR87">
            <v>0</v>
          </cell>
          <cell r="AT87">
            <v>0</v>
          </cell>
          <cell r="AU87">
            <v>0</v>
          </cell>
          <cell r="AV87">
            <v>0</v>
          </cell>
          <cell r="AW87">
            <v>0</v>
          </cell>
          <cell r="AX87">
            <v>0</v>
          </cell>
          <cell r="AY87">
            <v>0</v>
          </cell>
          <cell r="AZ87">
            <v>0</v>
          </cell>
          <cell r="BA87">
            <v>0</v>
          </cell>
          <cell r="BB87">
            <v>0</v>
          </cell>
          <cell r="BC87">
            <v>0</v>
          </cell>
          <cell r="BE87">
            <v>0</v>
          </cell>
          <cell r="BF87">
            <v>0</v>
          </cell>
          <cell r="BG87">
            <v>0</v>
          </cell>
          <cell r="BH87">
            <v>0</v>
          </cell>
          <cell r="BI87">
            <v>0</v>
          </cell>
          <cell r="BJ87">
            <v>0</v>
          </cell>
          <cell r="BK87">
            <v>0</v>
          </cell>
          <cell r="BL87">
            <v>0</v>
          </cell>
          <cell r="BM87">
            <v>0</v>
          </cell>
          <cell r="BN87">
            <v>0</v>
          </cell>
          <cell r="BP87">
            <v>0</v>
          </cell>
          <cell r="BQ87">
            <v>0</v>
          </cell>
          <cell r="BR87">
            <v>0</v>
          </cell>
          <cell r="BS87">
            <v>0</v>
          </cell>
          <cell r="BT87">
            <v>0</v>
          </cell>
          <cell r="BU87">
            <v>0</v>
          </cell>
          <cell r="BV87">
            <v>0</v>
          </cell>
          <cell r="BW87">
            <v>0</v>
          </cell>
          <cell r="BX87">
            <v>0</v>
          </cell>
          <cell r="BY87">
            <v>0</v>
          </cell>
          <cell r="CA87">
            <v>0</v>
          </cell>
          <cell r="CB87">
            <v>0</v>
          </cell>
          <cell r="CC87">
            <v>0</v>
          </cell>
          <cell r="CD87">
            <v>0</v>
          </cell>
          <cell r="CE87">
            <v>0</v>
          </cell>
          <cell r="CF87">
            <v>0</v>
          </cell>
          <cell r="CG87">
            <v>0</v>
          </cell>
          <cell r="CH87">
            <v>0</v>
          </cell>
          <cell r="CI87">
            <v>0</v>
          </cell>
          <cell r="CJ87">
            <v>0</v>
          </cell>
          <cell r="CL87">
            <v>0</v>
          </cell>
          <cell r="CM87">
            <v>0</v>
          </cell>
          <cell r="CN87">
            <v>0</v>
          </cell>
          <cell r="CO87">
            <v>0</v>
          </cell>
          <cell r="CP87">
            <v>0</v>
          </cell>
          <cell r="CQ87">
            <v>0</v>
          </cell>
          <cell r="CR87">
            <v>0</v>
          </cell>
          <cell r="CS87">
            <v>0</v>
          </cell>
          <cell r="CT87">
            <v>0</v>
          </cell>
          <cell r="CU87">
            <v>0</v>
          </cell>
          <cell r="CW87">
            <v>0</v>
          </cell>
          <cell r="CX87">
            <v>0</v>
          </cell>
          <cell r="CY87">
            <v>0</v>
          </cell>
          <cell r="CZ87">
            <v>0</v>
          </cell>
          <cell r="DA87">
            <v>0</v>
          </cell>
          <cell r="DB87">
            <v>0</v>
          </cell>
          <cell r="DC87">
            <v>0</v>
          </cell>
          <cell r="DD87">
            <v>0</v>
          </cell>
          <cell r="DE87">
            <v>0</v>
          </cell>
          <cell r="DF87">
            <v>0</v>
          </cell>
          <cell r="DH87">
            <v>0</v>
          </cell>
          <cell r="DI87">
            <v>0</v>
          </cell>
          <cell r="DJ87">
            <v>0</v>
          </cell>
          <cell r="DK87">
            <v>0</v>
          </cell>
          <cell r="DL87">
            <v>0</v>
          </cell>
          <cell r="DM87">
            <v>0</v>
          </cell>
          <cell r="DN87">
            <v>0</v>
          </cell>
          <cell r="DO87">
            <v>0</v>
          </cell>
          <cell r="DP87">
            <v>0</v>
          </cell>
          <cell r="DQ87">
            <v>0</v>
          </cell>
          <cell r="DS87">
            <v>0</v>
          </cell>
          <cell r="DT87">
            <v>0</v>
          </cell>
          <cell r="DU87">
            <v>0</v>
          </cell>
          <cell r="DV87">
            <v>0</v>
          </cell>
          <cell r="DW87">
            <v>0</v>
          </cell>
          <cell r="DX87">
            <v>0</v>
          </cell>
          <cell r="DY87">
            <v>0</v>
          </cell>
          <cell r="DZ87">
            <v>0</v>
          </cell>
          <cell r="EA87">
            <v>0</v>
          </cell>
          <cell r="EB87">
            <v>0</v>
          </cell>
          <cell r="ED87">
            <v>0</v>
          </cell>
          <cell r="EE87">
            <v>0</v>
          </cell>
          <cell r="EF87">
            <v>0</v>
          </cell>
          <cell r="EG87">
            <v>0</v>
          </cell>
          <cell r="EH87">
            <v>0</v>
          </cell>
          <cell r="EI87">
            <v>0</v>
          </cell>
          <cell r="EJ87">
            <v>0</v>
          </cell>
          <cell r="EK87">
            <v>0</v>
          </cell>
          <cell r="EL87">
            <v>0</v>
          </cell>
          <cell r="EM87">
            <v>0</v>
          </cell>
          <cell r="EO87">
            <v>0</v>
          </cell>
          <cell r="EP87">
            <v>0</v>
          </cell>
          <cell r="EQ87">
            <v>0</v>
          </cell>
          <cell r="ER87">
            <v>0</v>
          </cell>
          <cell r="ES87">
            <v>0</v>
          </cell>
          <cell r="ET87">
            <v>0</v>
          </cell>
          <cell r="EU87">
            <v>0</v>
          </cell>
          <cell r="EV87">
            <v>0</v>
          </cell>
          <cell r="EW87">
            <v>0</v>
          </cell>
          <cell r="EX87">
            <v>0</v>
          </cell>
          <cell r="EZ87">
            <v>0</v>
          </cell>
          <cell r="FA87">
            <v>0</v>
          </cell>
          <cell r="FB87">
            <v>0</v>
          </cell>
          <cell r="FC87">
            <v>0</v>
          </cell>
          <cell r="FD87">
            <v>0</v>
          </cell>
          <cell r="FE87">
            <v>0</v>
          </cell>
          <cell r="FF87">
            <v>0</v>
          </cell>
          <cell r="FG87">
            <v>0</v>
          </cell>
          <cell r="FH87">
            <v>0</v>
          </cell>
          <cell r="FI87">
            <v>0</v>
          </cell>
          <cell r="FK87">
            <v>0</v>
          </cell>
          <cell r="FL87">
            <v>0</v>
          </cell>
          <cell r="FM87">
            <v>0</v>
          </cell>
          <cell r="FN87">
            <v>0</v>
          </cell>
          <cell r="FO87">
            <v>0</v>
          </cell>
          <cell r="FP87">
            <v>0</v>
          </cell>
          <cell r="FQ87">
            <v>0</v>
          </cell>
          <cell r="FR87">
            <v>0</v>
          </cell>
          <cell r="FS87">
            <v>0</v>
          </cell>
          <cell r="FT87">
            <v>0</v>
          </cell>
          <cell r="FV87">
            <v>0</v>
          </cell>
          <cell r="FW87">
            <v>0</v>
          </cell>
          <cell r="FX87">
            <v>0</v>
          </cell>
          <cell r="FY87">
            <v>0</v>
          </cell>
          <cell r="FZ87">
            <v>0</v>
          </cell>
          <cell r="GA87">
            <v>0</v>
          </cell>
          <cell r="GB87">
            <v>0</v>
          </cell>
          <cell r="GC87" t="str">
            <v>-</v>
          </cell>
          <cell r="GD87">
            <v>39083</v>
          </cell>
          <cell r="GF87">
            <v>38353</v>
          </cell>
          <cell r="GG87">
            <v>39600</v>
          </cell>
          <cell r="GI87">
            <v>39600</v>
          </cell>
          <cell r="GJ87">
            <v>39600</v>
          </cell>
          <cell r="GK87">
            <v>39600</v>
          </cell>
          <cell r="GL87">
            <v>39600</v>
          </cell>
          <cell r="GM87">
            <v>39600</v>
          </cell>
          <cell r="GN87">
            <v>39600</v>
          </cell>
          <cell r="GO87">
            <v>39600</v>
          </cell>
          <cell r="GP87" t="str">
            <v>-</v>
          </cell>
          <cell r="GQ87">
            <v>38078</v>
          </cell>
          <cell r="GS87">
            <v>0</v>
          </cell>
          <cell r="GT87">
            <v>0</v>
          </cell>
          <cell r="GU87">
            <v>0</v>
          </cell>
          <cell r="GV87">
            <v>0</v>
          </cell>
          <cell r="GW87">
            <v>0</v>
          </cell>
          <cell r="GX87">
            <v>0</v>
          </cell>
          <cell r="GY87">
            <v>0</v>
          </cell>
          <cell r="GZ87">
            <v>0</v>
          </cell>
          <cell r="HA87">
            <v>0</v>
          </cell>
          <cell r="HB87">
            <v>0</v>
          </cell>
        </row>
        <row r="88">
          <cell r="A88">
            <v>40299</v>
          </cell>
          <cell r="B88">
            <v>2010</v>
          </cell>
          <cell r="C88">
            <v>5</v>
          </cell>
          <cell r="E88">
            <v>5</v>
          </cell>
          <cell r="F88">
            <v>5</v>
          </cell>
          <cell r="G88">
            <v>5</v>
          </cell>
          <cell r="H88">
            <v>5</v>
          </cell>
          <cell r="I88">
            <v>5</v>
          </cell>
          <cell r="J88">
            <v>5</v>
          </cell>
          <cell r="K88">
            <v>5</v>
          </cell>
          <cell r="L88">
            <v>5</v>
          </cell>
          <cell r="M88">
            <v>5</v>
          </cell>
          <cell r="N88">
            <v>5</v>
          </cell>
          <cell r="P88">
            <v>5</v>
          </cell>
          <cell r="Q88">
            <v>5</v>
          </cell>
          <cell r="R88">
            <v>5</v>
          </cell>
          <cell r="S88">
            <v>5</v>
          </cell>
          <cell r="T88">
            <v>5</v>
          </cell>
          <cell r="U88">
            <v>5</v>
          </cell>
          <cell r="V88">
            <v>5</v>
          </cell>
          <cell r="W88">
            <v>5</v>
          </cell>
          <cell r="X88">
            <v>5</v>
          </cell>
          <cell r="Y88">
            <v>5</v>
          </cell>
          <cell r="AA88">
            <v>0</v>
          </cell>
          <cell r="AB88">
            <v>0</v>
          </cell>
          <cell r="AC88">
            <v>0</v>
          </cell>
          <cell r="AD88">
            <v>0</v>
          </cell>
          <cell r="AE88">
            <v>0</v>
          </cell>
          <cell r="AF88">
            <v>0</v>
          </cell>
          <cell r="AG88">
            <v>0</v>
          </cell>
          <cell r="AH88">
            <v>0</v>
          </cell>
          <cell r="AI88">
            <v>0</v>
          </cell>
          <cell r="AJ88">
            <v>0</v>
          </cell>
          <cell r="AL88">
            <v>0</v>
          </cell>
          <cell r="AM88">
            <v>0</v>
          </cell>
          <cell r="AN88">
            <v>0</v>
          </cell>
          <cell r="AO88">
            <v>0</v>
          </cell>
          <cell r="AP88">
            <v>0</v>
          </cell>
          <cell r="AQ88">
            <v>0</v>
          </cell>
          <cell r="AR88">
            <v>0</v>
          </cell>
          <cell r="AT88">
            <v>0</v>
          </cell>
          <cell r="AU88">
            <v>0</v>
          </cell>
          <cell r="AV88">
            <v>0</v>
          </cell>
          <cell r="AW88">
            <v>0</v>
          </cell>
          <cell r="AX88">
            <v>0</v>
          </cell>
          <cell r="AY88">
            <v>0</v>
          </cell>
          <cell r="AZ88">
            <v>0</v>
          </cell>
          <cell r="BA88">
            <v>0</v>
          </cell>
          <cell r="BB88">
            <v>0</v>
          </cell>
          <cell r="BC88">
            <v>0</v>
          </cell>
          <cell r="BE88">
            <v>0</v>
          </cell>
          <cell r="BF88">
            <v>0</v>
          </cell>
          <cell r="BG88">
            <v>0</v>
          </cell>
          <cell r="BH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CA88">
            <v>0</v>
          </cell>
          <cell r="CB88">
            <v>0</v>
          </cell>
          <cell r="CC88">
            <v>0</v>
          </cell>
          <cell r="CD88">
            <v>0</v>
          </cell>
          <cell r="CE88">
            <v>0</v>
          </cell>
          <cell r="CF88">
            <v>0</v>
          </cell>
          <cell r="CG88">
            <v>0</v>
          </cell>
          <cell r="CH88">
            <v>0</v>
          </cell>
          <cell r="CI88">
            <v>0</v>
          </cell>
          <cell r="CJ88">
            <v>0</v>
          </cell>
          <cell r="CL88">
            <v>0</v>
          </cell>
          <cell r="CM88">
            <v>0</v>
          </cell>
          <cell r="CN88">
            <v>0</v>
          </cell>
          <cell r="CO88">
            <v>0</v>
          </cell>
          <cell r="CP88">
            <v>0</v>
          </cell>
          <cell r="CQ88">
            <v>0</v>
          </cell>
          <cell r="CR88">
            <v>0</v>
          </cell>
          <cell r="CS88">
            <v>0</v>
          </cell>
          <cell r="CT88">
            <v>0</v>
          </cell>
          <cell r="CU88">
            <v>0</v>
          </cell>
          <cell r="CW88">
            <v>0</v>
          </cell>
          <cell r="CX88">
            <v>0</v>
          </cell>
          <cell r="CY88">
            <v>0</v>
          </cell>
          <cell r="CZ88">
            <v>0</v>
          </cell>
          <cell r="DA88">
            <v>0</v>
          </cell>
          <cell r="DB88">
            <v>0</v>
          </cell>
          <cell r="DC88">
            <v>0</v>
          </cell>
          <cell r="DD88">
            <v>0</v>
          </cell>
          <cell r="DE88">
            <v>0</v>
          </cell>
          <cell r="DF88">
            <v>0</v>
          </cell>
          <cell r="DH88">
            <v>0</v>
          </cell>
          <cell r="DI88">
            <v>0</v>
          </cell>
          <cell r="DJ88">
            <v>0</v>
          </cell>
          <cell r="DK88">
            <v>0</v>
          </cell>
          <cell r="DL88">
            <v>0</v>
          </cell>
          <cell r="DM88">
            <v>0</v>
          </cell>
          <cell r="DN88">
            <v>0</v>
          </cell>
          <cell r="DO88">
            <v>0</v>
          </cell>
          <cell r="DP88">
            <v>0</v>
          </cell>
          <cell r="DQ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O88">
            <v>0</v>
          </cell>
          <cell r="EP88">
            <v>0</v>
          </cell>
          <cell r="EQ88">
            <v>0</v>
          </cell>
          <cell r="ER88">
            <v>0</v>
          </cell>
          <cell r="ES88">
            <v>0</v>
          </cell>
          <cell r="ET88">
            <v>0</v>
          </cell>
          <cell r="EU88">
            <v>0</v>
          </cell>
          <cell r="EV88">
            <v>0</v>
          </cell>
          <cell r="EW88">
            <v>0</v>
          </cell>
          <cell r="EX88">
            <v>0</v>
          </cell>
          <cell r="EZ88">
            <v>0</v>
          </cell>
          <cell r="FA88">
            <v>0</v>
          </cell>
          <cell r="FB88">
            <v>0</v>
          </cell>
          <cell r="FC88">
            <v>0</v>
          </cell>
          <cell r="FD88">
            <v>0</v>
          </cell>
          <cell r="FE88">
            <v>0</v>
          </cell>
          <cell r="FF88">
            <v>0</v>
          </cell>
          <cell r="FG88">
            <v>0</v>
          </cell>
          <cell r="FH88">
            <v>0</v>
          </cell>
          <cell r="FI88">
            <v>0</v>
          </cell>
          <cell r="FK88">
            <v>0</v>
          </cell>
          <cell r="FL88">
            <v>0</v>
          </cell>
          <cell r="FM88">
            <v>0</v>
          </cell>
          <cell r="FN88">
            <v>0</v>
          </cell>
          <cell r="FO88">
            <v>0</v>
          </cell>
          <cell r="FP88">
            <v>0</v>
          </cell>
          <cell r="FQ88">
            <v>0</v>
          </cell>
          <cell r="FR88">
            <v>0</v>
          </cell>
          <cell r="FS88">
            <v>0</v>
          </cell>
          <cell r="FT88">
            <v>0</v>
          </cell>
          <cell r="FV88">
            <v>0</v>
          </cell>
          <cell r="FW88">
            <v>0</v>
          </cell>
          <cell r="FX88">
            <v>0</v>
          </cell>
          <cell r="FY88">
            <v>0</v>
          </cell>
          <cell r="FZ88">
            <v>0</v>
          </cell>
          <cell r="GA88">
            <v>0</v>
          </cell>
          <cell r="GB88">
            <v>0</v>
          </cell>
          <cell r="GC88" t="str">
            <v>-</v>
          </cell>
          <cell r="GD88">
            <v>39083</v>
          </cell>
          <cell r="GF88">
            <v>38353</v>
          </cell>
          <cell r="GG88">
            <v>39600</v>
          </cell>
          <cell r="GI88">
            <v>39600</v>
          </cell>
          <cell r="GJ88">
            <v>39600</v>
          </cell>
          <cell r="GK88">
            <v>39600</v>
          </cell>
          <cell r="GL88">
            <v>39600</v>
          </cell>
          <cell r="GM88">
            <v>39600</v>
          </cell>
          <cell r="GN88">
            <v>39600</v>
          </cell>
          <cell r="GO88">
            <v>39600</v>
          </cell>
          <cell r="GP88" t="str">
            <v>-</v>
          </cell>
          <cell r="GQ88">
            <v>38078</v>
          </cell>
          <cell r="GS88">
            <v>0</v>
          </cell>
          <cell r="GT88">
            <v>0</v>
          </cell>
          <cell r="GU88">
            <v>0</v>
          </cell>
          <cell r="GV88">
            <v>0</v>
          </cell>
          <cell r="GW88">
            <v>0</v>
          </cell>
          <cell r="GX88">
            <v>0</v>
          </cell>
          <cell r="GY88">
            <v>0</v>
          </cell>
          <cell r="GZ88">
            <v>0</v>
          </cell>
          <cell r="HA88">
            <v>0</v>
          </cell>
          <cell r="HB88">
            <v>0</v>
          </cell>
        </row>
        <row r="89">
          <cell r="A89">
            <v>40330</v>
          </cell>
          <cell r="B89">
            <v>2010</v>
          </cell>
          <cell r="C89">
            <v>6</v>
          </cell>
          <cell r="E89">
            <v>6</v>
          </cell>
          <cell r="F89">
            <v>6</v>
          </cell>
          <cell r="G89">
            <v>6</v>
          </cell>
          <cell r="H89">
            <v>6</v>
          </cell>
          <cell r="I89">
            <v>6</v>
          </cell>
          <cell r="J89">
            <v>6</v>
          </cell>
          <cell r="K89">
            <v>6</v>
          </cell>
          <cell r="L89">
            <v>6</v>
          </cell>
          <cell r="M89">
            <v>6</v>
          </cell>
          <cell r="N89">
            <v>6</v>
          </cell>
          <cell r="P89">
            <v>6</v>
          </cell>
          <cell r="Q89">
            <v>6</v>
          </cell>
          <cell r="R89">
            <v>6</v>
          </cell>
          <cell r="S89">
            <v>6</v>
          </cell>
          <cell r="T89">
            <v>6</v>
          </cell>
          <cell r="U89">
            <v>6</v>
          </cell>
          <cell r="V89">
            <v>6</v>
          </cell>
          <cell r="W89">
            <v>6</v>
          </cell>
          <cell r="X89">
            <v>6</v>
          </cell>
          <cell r="Y89">
            <v>6</v>
          </cell>
          <cell r="AA89">
            <v>0</v>
          </cell>
          <cell r="AB89">
            <v>0</v>
          </cell>
          <cell r="AC89">
            <v>0</v>
          </cell>
          <cell r="AD89">
            <v>0</v>
          </cell>
          <cell r="AE89">
            <v>0</v>
          </cell>
          <cell r="AF89">
            <v>0</v>
          </cell>
          <cell r="AG89">
            <v>0</v>
          </cell>
          <cell r="AH89">
            <v>0</v>
          </cell>
          <cell r="AI89">
            <v>0</v>
          </cell>
          <cell r="AJ89">
            <v>0</v>
          </cell>
          <cell r="AL89">
            <v>0</v>
          </cell>
          <cell r="AM89">
            <v>0</v>
          </cell>
          <cell r="AN89">
            <v>0</v>
          </cell>
          <cell r="AO89">
            <v>0</v>
          </cell>
          <cell r="AP89">
            <v>0</v>
          </cell>
          <cell r="AQ89">
            <v>0</v>
          </cell>
          <cell r="AR89">
            <v>0</v>
          </cell>
          <cell r="AT89">
            <v>0</v>
          </cell>
          <cell r="AU89">
            <v>0</v>
          </cell>
          <cell r="AV89">
            <v>0</v>
          </cell>
          <cell r="AW89">
            <v>0</v>
          </cell>
          <cell r="AX89">
            <v>0</v>
          </cell>
          <cell r="AY89">
            <v>0</v>
          </cell>
          <cell r="AZ89">
            <v>0</v>
          </cell>
          <cell r="BA89">
            <v>0</v>
          </cell>
          <cell r="BB89">
            <v>0</v>
          </cell>
          <cell r="BC89">
            <v>0</v>
          </cell>
          <cell r="BE89">
            <v>0</v>
          </cell>
          <cell r="BF89">
            <v>0</v>
          </cell>
          <cell r="BG89">
            <v>0</v>
          </cell>
          <cell r="BH89">
            <v>0</v>
          </cell>
          <cell r="BI89">
            <v>0</v>
          </cell>
          <cell r="BJ89">
            <v>0</v>
          </cell>
          <cell r="BK89">
            <v>0</v>
          </cell>
          <cell r="BL89">
            <v>0</v>
          </cell>
          <cell r="BM89">
            <v>0</v>
          </cell>
          <cell r="BN89">
            <v>0</v>
          </cell>
          <cell r="BP89">
            <v>0</v>
          </cell>
          <cell r="BQ89">
            <v>0</v>
          </cell>
          <cell r="BR89">
            <v>0</v>
          </cell>
          <cell r="BS89">
            <v>0</v>
          </cell>
          <cell r="BT89">
            <v>0</v>
          </cell>
          <cell r="BU89">
            <v>0</v>
          </cell>
          <cell r="BV89">
            <v>0</v>
          </cell>
          <cell r="BW89">
            <v>0</v>
          </cell>
          <cell r="BX89">
            <v>0</v>
          </cell>
          <cell r="BY89">
            <v>0</v>
          </cell>
          <cell r="CA89">
            <v>0</v>
          </cell>
          <cell r="CB89">
            <v>0</v>
          </cell>
          <cell r="CC89">
            <v>0</v>
          </cell>
          <cell r="CD89">
            <v>0</v>
          </cell>
          <cell r="CE89">
            <v>0</v>
          </cell>
          <cell r="CF89">
            <v>0</v>
          </cell>
          <cell r="CG89">
            <v>0</v>
          </cell>
          <cell r="CH89">
            <v>0</v>
          </cell>
          <cell r="CI89">
            <v>0</v>
          </cell>
          <cell r="CJ89">
            <v>0</v>
          </cell>
          <cell r="CL89">
            <v>0</v>
          </cell>
          <cell r="CM89">
            <v>0</v>
          </cell>
          <cell r="CN89">
            <v>0</v>
          </cell>
          <cell r="CO89">
            <v>0</v>
          </cell>
          <cell r="CP89">
            <v>0</v>
          </cell>
          <cell r="CQ89">
            <v>0</v>
          </cell>
          <cell r="CR89">
            <v>0</v>
          </cell>
          <cell r="CS89">
            <v>0</v>
          </cell>
          <cell r="CT89">
            <v>0</v>
          </cell>
          <cell r="CU89">
            <v>0</v>
          </cell>
          <cell r="CW89">
            <v>0</v>
          </cell>
          <cell r="CX89">
            <v>0</v>
          </cell>
          <cell r="CY89">
            <v>0</v>
          </cell>
          <cell r="CZ89">
            <v>0</v>
          </cell>
          <cell r="DA89">
            <v>0</v>
          </cell>
          <cell r="DB89">
            <v>0</v>
          </cell>
          <cell r="DC89">
            <v>0</v>
          </cell>
          <cell r="DD89">
            <v>0</v>
          </cell>
          <cell r="DE89">
            <v>0</v>
          </cell>
          <cell r="DF89">
            <v>0</v>
          </cell>
          <cell r="DH89">
            <v>0</v>
          </cell>
          <cell r="DI89">
            <v>0</v>
          </cell>
          <cell r="DJ89">
            <v>0</v>
          </cell>
          <cell r="DK89">
            <v>0</v>
          </cell>
          <cell r="DL89">
            <v>0</v>
          </cell>
          <cell r="DM89">
            <v>0</v>
          </cell>
          <cell r="DN89">
            <v>0</v>
          </cell>
          <cell r="DO89">
            <v>0</v>
          </cell>
          <cell r="DP89">
            <v>0</v>
          </cell>
          <cell r="DQ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O89">
            <v>0</v>
          </cell>
          <cell r="EP89">
            <v>0</v>
          </cell>
          <cell r="EQ89">
            <v>0</v>
          </cell>
          <cell r="ER89">
            <v>0</v>
          </cell>
          <cell r="ES89">
            <v>0</v>
          </cell>
          <cell r="ET89">
            <v>0</v>
          </cell>
          <cell r="EU89">
            <v>0</v>
          </cell>
          <cell r="EV89">
            <v>0</v>
          </cell>
          <cell r="EW89">
            <v>0</v>
          </cell>
          <cell r="EX89">
            <v>0</v>
          </cell>
          <cell r="EZ89">
            <v>0</v>
          </cell>
          <cell r="FA89">
            <v>0</v>
          </cell>
          <cell r="FB89">
            <v>0</v>
          </cell>
          <cell r="FC89">
            <v>0</v>
          </cell>
          <cell r="FD89">
            <v>0</v>
          </cell>
          <cell r="FE89">
            <v>0</v>
          </cell>
          <cell r="FF89">
            <v>0</v>
          </cell>
          <cell r="FG89">
            <v>0</v>
          </cell>
          <cell r="FH89">
            <v>0</v>
          </cell>
          <cell r="FI89">
            <v>0</v>
          </cell>
          <cell r="FK89">
            <v>0</v>
          </cell>
          <cell r="FL89">
            <v>0</v>
          </cell>
          <cell r="FM89">
            <v>0</v>
          </cell>
          <cell r="FN89">
            <v>0</v>
          </cell>
          <cell r="FO89">
            <v>0</v>
          </cell>
          <cell r="FP89">
            <v>0</v>
          </cell>
          <cell r="FQ89">
            <v>0</v>
          </cell>
          <cell r="FR89">
            <v>0</v>
          </cell>
          <cell r="FS89">
            <v>0</v>
          </cell>
          <cell r="FT89">
            <v>0</v>
          </cell>
          <cell r="FV89">
            <v>0</v>
          </cell>
          <cell r="FW89">
            <v>0</v>
          </cell>
          <cell r="FX89">
            <v>0</v>
          </cell>
          <cell r="FY89">
            <v>0</v>
          </cell>
          <cell r="FZ89">
            <v>0</v>
          </cell>
          <cell r="GA89">
            <v>0</v>
          </cell>
          <cell r="GB89">
            <v>0</v>
          </cell>
          <cell r="GC89" t="str">
            <v>-</v>
          </cell>
          <cell r="GD89">
            <v>39083</v>
          </cell>
          <cell r="GF89">
            <v>38353</v>
          </cell>
          <cell r="GG89">
            <v>39600</v>
          </cell>
          <cell r="GI89">
            <v>39600</v>
          </cell>
          <cell r="GJ89">
            <v>39600</v>
          </cell>
          <cell r="GK89">
            <v>39600</v>
          </cell>
          <cell r="GL89">
            <v>39600</v>
          </cell>
          <cell r="GM89">
            <v>39600</v>
          </cell>
          <cell r="GN89">
            <v>39600</v>
          </cell>
          <cell r="GO89">
            <v>39600</v>
          </cell>
          <cell r="GP89" t="str">
            <v>-</v>
          </cell>
          <cell r="GQ89">
            <v>38078</v>
          </cell>
          <cell r="GS89">
            <v>0</v>
          </cell>
          <cell r="GT89">
            <v>0</v>
          </cell>
          <cell r="GU89">
            <v>0</v>
          </cell>
          <cell r="GV89">
            <v>0</v>
          </cell>
          <cell r="GW89">
            <v>0</v>
          </cell>
          <cell r="GX89">
            <v>0</v>
          </cell>
          <cell r="GY89">
            <v>0</v>
          </cell>
          <cell r="GZ89">
            <v>0</v>
          </cell>
          <cell r="HA89">
            <v>0</v>
          </cell>
          <cell r="HB89">
            <v>0</v>
          </cell>
        </row>
        <row r="90">
          <cell r="A90">
            <v>40360</v>
          </cell>
          <cell r="B90">
            <v>2010</v>
          </cell>
          <cell r="C90">
            <v>7</v>
          </cell>
          <cell r="E90">
            <v>7</v>
          </cell>
          <cell r="F90">
            <v>7</v>
          </cell>
          <cell r="G90">
            <v>7</v>
          </cell>
          <cell r="H90">
            <v>7</v>
          </cell>
          <cell r="I90">
            <v>7</v>
          </cell>
          <cell r="J90">
            <v>7</v>
          </cell>
          <cell r="K90">
            <v>7</v>
          </cell>
          <cell r="L90">
            <v>7</v>
          </cell>
          <cell r="M90">
            <v>7</v>
          </cell>
          <cell r="N90">
            <v>7</v>
          </cell>
          <cell r="P90">
            <v>7</v>
          </cell>
          <cell r="Q90">
            <v>7</v>
          </cell>
          <cell r="R90">
            <v>7</v>
          </cell>
          <cell r="S90">
            <v>7</v>
          </cell>
          <cell r="T90">
            <v>7</v>
          </cell>
          <cell r="U90">
            <v>7</v>
          </cell>
          <cell r="V90">
            <v>7</v>
          </cell>
          <cell r="W90">
            <v>7</v>
          </cell>
          <cell r="X90">
            <v>7</v>
          </cell>
          <cell r="Y90">
            <v>7</v>
          </cell>
          <cell r="AA90">
            <v>0</v>
          </cell>
          <cell r="AB90">
            <v>0</v>
          </cell>
          <cell r="AC90">
            <v>0</v>
          </cell>
          <cell r="AD90">
            <v>0</v>
          </cell>
          <cell r="AE90">
            <v>0</v>
          </cell>
          <cell r="AF90">
            <v>0</v>
          </cell>
          <cell r="AG90">
            <v>0</v>
          </cell>
          <cell r="AH90">
            <v>0</v>
          </cell>
          <cell r="AI90">
            <v>0</v>
          </cell>
          <cell r="AJ90">
            <v>0</v>
          </cell>
          <cell r="AL90">
            <v>0</v>
          </cell>
          <cell r="AM90">
            <v>0</v>
          </cell>
          <cell r="AN90">
            <v>0</v>
          </cell>
          <cell r="AO90">
            <v>0</v>
          </cell>
          <cell r="AP90">
            <v>0</v>
          </cell>
          <cell r="AQ90">
            <v>0</v>
          </cell>
          <cell r="AR90">
            <v>0</v>
          </cell>
          <cell r="AT90">
            <v>0</v>
          </cell>
          <cell r="AU90">
            <v>0</v>
          </cell>
          <cell r="AV90">
            <v>0</v>
          </cell>
          <cell r="AW90">
            <v>0</v>
          </cell>
          <cell r="AX90">
            <v>0</v>
          </cell>
          <cell r="AY90">
            <v>0</v>
          </cell>
          <cell r="AZ90">
            <v>0</v>
          </cell>
          <cell r="BA90">
            <v>0</v>
          </cell>
          <cell r="BB90">
            <v>0</v>
          </cell>
          <cell r="BC90">
            <v>0</v>
          </cell>
          <cell r="BE90">
            <v>0</v>
          </cell>
          <cell r="BF90">
            <v>0</v>
          </cell>
          <cell r="BG90">
            <v>0</v>
          </cell>
          <cell r="BH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CA90">
            <v>0</v>
          </cell>
          <cell r="CB90">
            <v>0</v>
          </cell>
          <cell r="CC90">
            <v>0</v>
          </cell>
          <cell r="CD90">
            <v>0</v>
          </cell>
          <cell r="CE90">
            <v>0</v>
          </cell>
          <cell r="CF90">
            <v>0</v>
          </cell>
          <cell r="CG90">
            <v>0</v>
          </cell>
          <cell r="CH90">
            <v>0</v>
          </cell>
          <cell r="CI90">
            <v>0</v>
          </cell>
          <cell r="CJ90">
            <v>0</v>
          </cell>
          <cell r="CL90">
            <v>0</v>
          </cell>
          <cell r="CM90">
            <v>0</v>
          </cell>
          <cell r="CN90">
            <v>0</v>
          </cell>
          <cell r="CO90">
            <v>0</v>
          </cell>
          <cell r="CP90">
            <v>0</v>
          </cell>
          <cell r="CQ90">
            <v>0</v>
          </cell>
          <cell r="CR90">
            <v>0</v>
          </cell>
          <cell r="CS90">
            <v>0</v>
          </cell>
          <cell r="CT90">
            <v>0</v>
          </cell>
          <cell r="CU90">
            <v>0</v>
          </cell>
          <cell r="CW90">
            <v>0</v>
          </cell>
          <cell r="CX90">
            <v>0</v>
          </cell>
          <cell r="CY90">
            <v>0</v>
          </cell>
          <cell r="CZ90">
            <v>0</v>
          </cell>
          <cell r="DA90">
            <v>0</v>
          </cell>
          <cell r="DB90">
            <v>0</v>
          </cell>
          <cell r="DC90">
            <v>0</v>
          </cell>
          <cell r="DD90">
            <v>0</v>
          </cell>
          <cell r="DE90">
            <v>0</v>
          </cell>
          <cell r="DF90">
            <v>0</v>
          </cell>
          <cell r="DH90">
            <v>0</v>
          </cell>
          <cell r="DI90">
            <v>0</v>
          </cell>
          <cell r="DJ90">
            <v>0</v>
          </cell>
          <cell r="DK90">
            <v>0</v>
          </cell>
          <cell r="DL90">
            <v>0</v>
          </cell>
          <cell r="DM90">
            <v>0</v>
          </cell>
          <cell r="DN90">
            <v>0</v>
          </cell>
          <cell r="DO90">
            <v>0</v>
          </cell>
          <cell r="DP90">
            <v>0</v>
          </cell>
          <cell r="DQ90">
            <v>0</v>
          </cell>
          <cell r="DS90">
            <v>0</v>
          </cell>
          <cell r="DT90">
            <v>0</v>
          </cell>
          <cell r="DU90">
            <v>0</v>
          </cell>
          <cell r="DV90">
            <v>0</v>
          </cell>
          <cell r="DW90">
            <v>0</v>
          </cell>
          <cell r="DX90">
            <v>0</v>
          </cell>
          <cell r="DY90">
            <v>0</v>
          </cell>
          <cell r="DZ90">
            <v>0</v>
          </cell>
          <cell r="EA90">
            <v>0</v>
          </cell>
          <cell r="EB90">
            <v>0</v>
          </cell>
          <cell r="ED90">
            <v>0</v>
          </cell>
          <cell r="EE90">
            <v>0</v>
          </cell>
          <cell r="EF90">
            <v>0</v>
          </cell>
          <cell r="EG90">
            <v>0</v>
          </cell>
          <cell r="EH90">
            <v>0</v>
          </cell>
          <cell r="EI90">
            <v>0</v>
          </cell>
          <cell r="EJ90">
            <v>0</v>
          </cell>
          <cell r="EK90">
            <v>0</v>
          </cell>
          <cell r="EL90">
            <v>0</v>
          </cell>
          <cell r="EM90">
            <v>0</v>
          </cell>
          <cell r="EO90">
            <v>0</v>
          </cell>
          <cell r="EP90">
            <v>0</v>
          </cell>
          <cell r="EQ90">
            <v>0</v>
          </cell>
          <cell r="ER90">
            <v>0</v>
          </cell>
          <cell r="ES90">
            <v>0</v>
          </cell>
          <cell r="ET90">
            <v>0</v>
          </cell>
          <cell r="EU90">
            <v>0</v>
          </cell>
          <cell r="EV90">
            <v>0</v>
          </cell>
          <cell r="EW90">
            <v>0</v>
          </cell>
          <cell r="EX90">
            <v>0</v>
          </cell>
          <cell r="EZ90">
            <v>0</v>
          </cell>
          <cell r="FA90">
            <v>0</v>
          </cell>
          <cell r="FB90">
            <v>0</v>
          </cell>
          <cell r="FC90">
            <v>0</v>
          </cell>
          <cell r="FD90">
            <v>0</v>
          </cell>
          <cell r="FE90">
            <v>0</v>
          </cell>
          <cell r="FF90">
            <v>0</v>
          </cell>
          <cell r="FG90">
            <v>0</v>
          </cell>
          <cell r="FH90">
            <v>0</v>
          </cell>
          <cell r="FI90">
            <v>0</v>
          </cell>
          <cell r="FK90">
            <v>0</v>
          </cell>
          <cell r="FL90">
            <v>0</v>
          </cell>
          <cell r="FM90">
            <v>0</v>
          </cell>
          <cell r="FN90">
            <v>0</v>
          </cell>
          <cell r="FO90">
            <v>0</v>
          </cell>
          <cell r="FP90">
            <v>0</v>
          </cell>
          <cell r="FQ90">
            <v>0</v>
          </cell>
          <cell r="FR90">
            <v>0</v>
          </cell>
          <cell r="FS90">
            <v>0</v>
          </cell>
          <cell r="FT90">
            <v>0</v>
          </cell>
          <cell r="FV90">
            <v>0</v>
          </cell>
          <cell r="FW90">
            <v>0</v>
          </cell>
          <cell r="FX90">
            <v>0</v>
          </cell>
          <cell r="FY90">
            <v>0</v>
          </cell>
          <cell r="FZ90">
            <v>0</v>
          </cell>
          <cell r="GA90">
            <v>0</v>
          </cell>
          <cell r="GB90">
            <v>0</v>
          </cell>
          <cell r="GC90" t="str">
            <v>-</v>
          </cell>
          <cell r="GD90">
            <v>39083</v>
          </cell>
          <cell r="GF90">
            <v>38353</v>
          </cell>
          <cell r="GG90">
            <v>39600</v>
          </cell>
          <cell r="GI90">
            <v>39600</v>
          </cell>
          <cell r="GJ90">
            <v>39600</v>
          </cell>
          <cell r="GK90">
            <v>39600</v>
          </cell>
          <cell r="GL90">
            <v>39600</v>
          </cell>
          <cell r="GM90">
            <v>39600</v>
          </cell>
          <cell r="GN90">
            <v>39600</v>
          </cell>
          <cell r="GO90">
            <v>39600</v>
          </cell>
          <cell r="GP90" t="str">
            <v>-</v>
          </cell>
          <cell r="GQ90">
            <v>38078</v>
          </cell>
          <cell r="GS90">
            <v>0</v>
          </cell>
          <cell r="GT90">
            <v>0</v>
          </cell>
          <cell r="GU90">
            <v>0</v>
          </cell>
          <cell r="GV90">
            <v>0</v>
          </cell>
          <cell r="GW90">
            <v>0</v>
          </cell>
          <cell r="GX90">
            <v>0</v>
          </cell>
          <cell r="GY90">
            <v>0</v>
          </cell>
          <cell r="GZ90">
            <v>0</v>
          </cell>
          <cell r="HA90">
            <v>0</v>
          </cell>
          <cell r="HB90">
            <v>0</v>
          </cell>
        </row>
        <row r="91">
          <cell r="A91">
            <v>40391</v>
          </cell>
          <cell r="B91">
            <v>2010</v>
          </cell>
          <cell r="C91">
            <v>8</v>
          </cell>
          <cell r="E91">
            <v>8</v>
          </cell>
          <cell r="F91">
            <v>8</v>
          </cell>
          <cell r="G91">
            <v>8</v>
          </cell>
          <cell r="H91">
            <v>8</v>
          </cell>
          <cell r="I91">
            <v>8</v>
          </cell>
          <cell r="J91">
            <v>8</v>
          </cell>
          <cell r="K91">
            <v>8</v>
          </cell>
          <cell r="L91">
            <v>8</v>
          </cell>
          <cell r="M91">
            <v>8</v>
          </cell>
          <cell r="N91">
            <v>8</v>
          </cell>
          <cell r="P91">
            <v>8</v>
          </cell>
          <cell r="Q91">
            <v>8</v>
          </cell>
          <cell r="R91">
            <v>8</v>
          </cell>
          <cell r="S91">
            <v>8</v>
          </cell>
          <cell r="T91">
            <v>8</v>
          </cell>
          <cell r="U91">
            <v>8</v>
          </cell>
          <cell r="V91">
            <v>8</v>
          </cell>
          <cell r="W91">
            <v>8</v>
          </cell>
          <cell r="X91">
            <v>8</v>
          </cell>
          <cell r="Y91">
            <v>8</v>
          </cell>
          <cell r="AA91">
            <v>0</v>
          </cell>
          <cell r="AB91">
            <v>0</v>
          </cell>
          <cell r="AC91">
            <v>0</v>
          </cell>
          <cell r="AD91">
            <v>0</v>
          </cell>
          <cell r="AE91">
            <v>0</v>
          </cell>
          <cell r="AF91">
            <v>0</v>
          </cell>
          <cell r="AG91">
            <v>0</v>
          </cell>
          <cell r="AH91">
            <v>0</v>
          </cell>
          <cell r="AI91">
            <v>0</v>
          </cell>
          <cell r="AJ91">
            <v>0</v>
          </cell>
          <cell r="AL91">
            <v>0</v>
          </cell>
          <cell r="AM91">
            <v>0</v>
          </cell>
          <cell r="AN91">
            <v>0</v>
          </cell>
          <cell r="AO91">
            <v>0</v>
          </cell>
          <cell r="AP91">
            <v>0</v>
          </cell>
          <cell r="AQ91">
            <v>0</v>
          </cell>
          <cell r="AR91">
            <v>0</v>
          </cell>
          <cell r="AT91">
            <v>0</v>
          </cell>
          <cell r="AU91">
            <v>0</v>
          </cell>
          <cell r="AV91">
            <v>0</v>
          </cell>
          <cell r="AW91">
            <v>0</v>
          </cell>
          <cell r="AX91">
            <v>0</v>
          </cell>
          <cell r="AY91">
            <v>0</v>
          </cell>
          <cell r="AZ91">
            <v>0</v>
          </cell>
          <cell r="BA91">
            <v>0</v>
          </cell>
          <cell r="BB91">
            <v>0</v>
          </cell>
          <cell r="BC91">
            <v>0</v>
          </cell>
          <cell r="BE91">
            <v>0</v>
          </cell>
          <cell r="BF91">
            <v>0</v>
          </cell>
          <cell r="BG91">
            <v>0</v>
          </cell>
          <cell r="BH91">
            <v>0</v>
          </cell>
          <cell r="BI91">
            <v>0</v>
          </cell>
          <cell r="BJ91">
            <v>0</v>
          </cell>
          <cell r="BK91">
            <v>0</v>
          </cell>
          <cell r="BL91">
            <v>0</v>
          </cell>
          <cell r="BM91">
            <v>0</v>
          </cell>
          <cell r="BN91">
            <v>0</v>
          </cell>
          <cell r="BP91">
            <v>0</v>
          </cell>
          <cell r="BQ91">
            <v>0</v>
          </cell>
          <cell r="BR91">
            <v>0</v>
          </cell>
          <cell r="BS91">
            <v>0</v>
          </cell>
          <cell r="BT91">
            <v>0</v>
          </cell>
          <cell r="BU91">
            <v>0</v>
          </cell>
          <cell r="BV91">
            <v>0</v>
          </cell>
          <cell r="BW91">
            <v>0</v>
          </cell>
          <cell r="BX91">
            <v>0</v>
          </cell>
          <cell r="BY91">
            <v>0</v>
          </cell>
          <cell r="CA91">
            <v>0</v>
          </cell>
          <cell r="CB91">
            <v>0</v>
          </cell>
          <cell r="CC91">
            <v>0</v>
          </cell>
          <cell r="CD91">
            <v>0</v>
          </cell>
          <cell r="CE91">
            <v>0</v>
          </cell>
          <cell r="CF91">
            <v>0</v>
          </cell>
          <cell r="CG91">
            <v>0</v>
          </cell>
          <cell r="CH91">
            <v>0</v>
          </cell>
          <cell r="CI91">
            <v>0</v>
          </cell>
          <cell r="CJ91">
            <v>0</v>
          </cell>
          <cell r="CL91">
            <v>0</v>
          </cell>
          <cell r="CM91">
            <v>0</v>
          </cell>
          <cell r="CN91">
            <v>0</v>
          </cell>
          <cell r="CO91">
            <v>0</v>
          </cell>
          <cell r="CP91">
            <v>0</v>
          </cell>
          <cell r="CQ91">
            <v>0</v>
          </cell>
          <cell r="CR91">
            <v>0</v>
          </cell>
          <cell r="CS91">
            <v>0</v>
          </cell>
          <cell r="CT91">
            <v>0</v>
          </cell>
          <cell r="CU91">
            <v>0</v>
          </cell>
          <cell r="CW91">
            <v>0</v>
          </cell>
          <cell r="CX91">
            <v>0</v>
          </cell>
          <cell r="CY91">
            <v>0</v>
          </cell>
          <cell r="CZ91">
            <v>0</v>
          </cell>
          <cell r="DA91">
            <v>0</v>
          </cell>
          <cell r="DB91">
            <v>0</v>
          </cell>
          <cell r="DC91">
            <v>0</v>
          </cell>
          <cell r="DD91">
            <v>0</v>
          </cell>
          <cell r="DE91">
            <v>0</v>
          </cell>
          <cell r="DF91">
            <v>0</v>
          </cell>
          <cell r="DH91">
            <v>0</v>
          </cell>
          <cell r="DI91">
            <v>0</v>
          </cell>
          <cell r="DJ91">
            <v>0</v>
          </cell>
          <cell r="DK91">
            <v>0</v>
          </cell>
          <cell r="DL91">
            <v>0</v>
          </cell>
          <cell r="DM91">
            <v>0</v>
          </cell>
          <cell r="DN91">
            <v>0</v>
          </cell>
          <cell r="DO91">
            <v>0</v>
          </cell>
          <cell r="DP91">
            <v>0</v>
          </cell>
          <cell r="DQ91">
            <v>0</v>
          </cell>
          <cell r="DS91">
            <v>0</v>
          </cell>
          <cell r="DT91">
            <v>0</v>
          </cell>
          <cell r="DU91">
            <v>0</v>
          </cell>
          <cell r="DV91">
            <v>0</v>
          </cell>
          <cell r="DW91">
            <v>0</v>
          </cell>
          <cell r="DX91">
            <v>0</v>
          </cell>
          <cell r="DY91">
            <v>0</v>
          </cell>
          <cell r="DZ91">
            <v>0</v>
          </cell>
          <cell r="EA91">
            <v>0</v>
          </cell>
          <cell r="EB91">
            <v>0</v>
          </cell>
          <cell r="ED91">
            <v>0</v>
          </cell>
          <cell r="EE91">
            <v>0</v>
          </cell>
          <cell r="EF91">
            <v>0</v>
          </cell>
          <cell r="EG91">
            <v>0</v>
          </cell>
          <cell r="EH91">
            <v>0</v>
          </cell>
          <cell r="EI91">
            <v>0</v>
          </cell>
          <cell r="EJ91">
            <v>0</v>
          </cell>
          <cell r="EK91">
            <v>0</v>
          </cell>
          <cell r="EL91">
            <v>0</v>
          </cell>
          <cell r="EM91">
            <v>0</v>
          </cell>
          <cell r="EO91">
            <v>0</v>
          </cell>
          <cell r="EP91">
            <v>0</v>
          </cell>
          <cell r="EQ91">
            <v>0</v>
          </cell>
          <cell r="ER91">
            <v>0</v>
          </cell>
          <cell r="ES91">
            <v>0</v>
          </cell>
          <cell r="ET91">
            <v>0</v>
          </cell>
          <cell r="EU91">
            <v>0</v>
          </cell>
          <cell r="EV91">
            <v>0</v>
          </cell>
          <cell r="EW91">
            <v>0</v>
          </cell>
          <cell r="EX91">
            <v>0</v>
          </cell>
          <cell r="EZ91">
            <v>0</v>
          </cell>
          <cell r="FA91">
            <v>0</v>
          </cell>
          <cell r="FB91">
            <v>0</v>
          </cell>
          <cell r="FC91">
            <v>0</v>
          </cell>
          <cell r="FD91">
            <v>0</v>
          </cell>
          <cell r="FE91">
            <v>0</v>
          </cell>
          <cell r="FF91">
            <v>0</v>
          </cell>
          <cell r="FG91">
            <v>0</v>
          </cell>
          <cell r="FH91">
            <v>0</v>
          </cell>
          <cell r="FI91">
            <v>0</v>
          </cell>
          <cell r="FK91">
            <v>0</v>
          </cell>
          <cell r="FL91">
            <v>0</v>
          </cell>
          <cell r="FM91">
            <v>0</v>
          </cell>
          <cell r="FN91">
            <v>0</v>
          </cell>
          <cell r="FO91">
            <v>0</v>
          </cell>
          <cell r="FP91">
            <v>0</v>
          </cell>
          <cell r="FQ91">
            <v>0</v>
          </cell>
          <cell r="FR91">
            <v>0</v>
          </cell>
          <cell r="FS91">
            <v>0</v>
          </cell>
          <cell r="FT91">
            <v>0</v>
          </cell>
          <cell r="FV91">
            <v>0</v>
          </cell>
          <cell r="FW91">
            <v>0</v>
          </cell>
          <cell r="FX91">
            <v>0</v>
          </cell>
          <cell r="FY91">
            <v>0</v>
          </cell>
          <cell r="FZ91">
            <v>0</v>
          </cell>
          <cell r="GA91">
            <v>0</v>
          </cell>
          <cell r="GB91">
            <v>0</v>
          </cell>
          <cell r="GC91" t="str">
            <v>-</v>
          </cell>
          <cell r="GD91">
            <v>39083</v>
          </cell>
          <cell r="GF91">
            <v>38353</v>
          </cell>
          <cell r="GG91">
            <v>39600</v>
          </cell>
          <cell r="GI91">
            <v>39600</v>
          </cell>
          <cell r="GJ91">
            <v>39600</v>
          </cell>
          <cell r="GK91">
            <v>39600</v>
          </cell>
          <cell r="GL91">
            <v>39600</v>
          </cell>
          <cell r="GM91">
            <v>39600</v>
          </cell>
          <cell r="GN91">
            <v>39600</v>
          </cell>
          <cell r="GO91">
            <v>39600</v>
          </cell>
          <cell r="GP91" t="str">
            <v>-</v>
          </cell>
          <cell r="GQ91">
            <v>38078</v>
          </cell>
          <cell r="GS91">
            <v>0</v>
          </cell>
          <cell r="GT91">
            <v>0</v>
          </cell>
          <cell r="GU91">
            <v>0</v>
          </cell>
          <cell r="GV91">
            <v>0</v>
          </cell>
          <cell r="GW91">
            <v>0</v>
          </cell>
          <cell r="GX91">
            <v>0</v>
          </cell>
          <cell r="GY91">
            <v>0</v>
          </cell>
          <cell r="GZ91">
            <v>0</v>
          </cell>
          <cell r="HA91">
            <v>0</v>
          </cell>
          <cell r="HB91">
            <v>0</v>
          </cell>
        </row>
        <row r="92">
          <cell r="A92">
            <v>40422</v>
          </cell>
          <cell r="B92">
            <v>2010</v>
          </cell>
          <cell r="C92">
            <v>9</v>
          </cell>
          <cell r="E92">
            <v>9</v>
          </cell>
          <cell r="F92">
            <v>9</v>
          </cell>
          <cell r="G92">
            <v>9</v>
          </cell>
          <cell r="H92">
            <v>9</v>
          </cell>
          <cell r="I92">
            <v>9</v>
          </cell>
          <cell r="J92">
            <v>9</v>
          </cell>
          <cell r="K92">
            <v>9</v>
          </cell>
          <cell r="L92">
            <v>9</v>
          </cell>
          <cell r="M92">
            <v>9</v>
          </cell>
          <cell r="N92">
            <v>9</v>
          </cell>
          <cell r="P92">
            <v>9</v>
          </cell>
          <cell r="Q92">
            <v>9</v>
          </cell>
          <cell r="R92">
            <v>9</v>
          </cell>
          <cell r="S92">
            <v>9</v>
          </cell>
          <cell r="T92">
            <v>9</v>
          </cell>
          <cell r="U92">
            <v>9</v>
          </cell>
          <cell r="V92">
            <v>9</v>
          </cell>
          <cell r="W92">
            <v>9</v>
          </cell>
          <cell r="X92">
            <v>9</v>
          </cell>
          <cell r="Y92">
            <v>9</v>
          </cell>
          <cell r="AA92">
            <v>0</v>
          </cell>
          <cell r="AB92">
            <v>0</v>
          </cell>
          <cell r="AC92">
            <v>0</v>
          </cell>
          <cell r="AD92">
            <v>0</v>
          </cell>
          <cell r="AE92">
            <v>0</v>
          </cell>
          <cell r="AF92">
            <v>0</v>
          </cell>
          <cell r="AG92">
            <v>0</v>
          </cell>
          <cell r="AH92">
            <v>0</v>
          </cell>
          <cell r="AI92">
            <v>0</v>
          </cell>
          <cell r="AJ92">
            <v>0</v>
          </cell>
          <cell r="AL92">
            <v>0</v>
          </cell>
          <cell r="AM92">
            <v>0</v>
          </cell>
          <cell r="AN92">
            <v>0</v>
          </cell>
          <cell r="AO92">
            <v>0</v>
          </cell>
          <cell r="AP92">
            <v>0</v>
          </cell>
          <cell r="AQ92">
            <v>0</v>
          </cell>
          <cell r="AR92">
            <v>0</v>
          </cell>
          <cell r="AT92">
            <v>0</v>
          </cell>
          <cell r="AU92">
            <v>0</v>
          </cell>
          <cell r="AV92">
            <v>0</v>
          </cell>
          <cell r="AW92">
            <v>0</v>
          </cell>
          <cell r="AX92">
            <v>0</v>
          </cell>
          <cell r="AY92">
            <v>0</v>
          </cell>
          <cell r="AZ92">
            <v>0</v>
          </cell>
          <cell r="BA92">
            <v>0</v>
          </cell>
          <cell r="BB92">
            <v>0</v>
          </cell>
          <cell r="BC92">
            <v>0</v>
          </cell>
          <cell r="BE92">
            <v>0</v>
          </cell>
          <cell r="BF92">
            <v>0</v>
          </cell>
          <cell r="BG92">
            <v>0</v>
          </cell>
          <cell r="BH92">
            <v>0</v>
          </cell>
          <cell r="BI92">
            <v>0</v>
          </cell>
          <cell r="BJ92">
            <v>0</v>
          </cell>
          <cell r="BK92">
            <v>0</v>
          </cell>
          <cell r="BL92">
            <v>0</v>
          </cell>
          <cell r="BM92">
            <v>0</v>
          </cell>
          <cell r="BN92">
            <v>0</v>
          </cell>
          <cell r="BP92">
            <v>0</v>
          </cell>
          <cell r="BQ92">
            <v>0</v>
          </cell>
          <cell r="BR92">
            <v>0</v>
          </cell>
          <cell r="BS92">
            <v>0</v>
          </cell>
          <cell r="BT92">
            <v>0</v>
          </cell>
          <cell r="BU92">
            <v>0</v>
          </cell>
          <cell r="BV92">
            <v>0</v>
          </cell>
          <cell r="BW92">
            <v>0</v>
          </cell>
          <cell r="BX92">
            <v>0</v>
          </cell>
          <cell r="BY92">
            <v>0</v>
          </cell>
          <cell r="CA92">
            <v>0</v>
          </cell>
          <cell r="CB92">
            <v>0</v>
          </cell>
          <cell r="CC92">
            <v>0</v>
          </cell>
          <cell r="CD92">
            <v>0</v>
          </cell>
          <cell r="CE92">
            <v>0</v>
          </cell>
          <cell r="CF92">
            <v>0</v>
          </cell>
          <cell r="CG92">
            <v>0</v>
          </cell>
          <cell r="CH92">
            <v>0</v>
          </cell>
          <cell r="CI92">
            <v>0</v>
          </cell>
          <cell r="CJ92">
            <v>0</v>
          </cell>
          <cell r="CL92">
            <v>0</v>
          </cell>
          <cell r="CM92">
            <v>0</v>
          </cell>
          <cell r="CN92">
            <v>0</v>
          </cell>
          <cell r="CO92">
            <v>0</v>
          </cell>
          <cell r="CP92">
            <v>0</v>
          </cell>
          <cell r="CQ92">
            <v>0</v>
          </cell>
          <cell r="CR92">
            <v>0</v>
          </cell>
          <cell r="CS92">
            <v>0</v>
          </cell>
          <cell r="CT92">
            <v>0</v>
          </cell>
          <cell r="CU92">
            <v>0</v>
          </cell>
          <cell r="CW92">
            <v>0</v>
          </cell>
          <cell r="CX92">
            <v>0</v>
          </cell>
          <cell r="CY92">
            <v>0</v>
          </cell>
          <cell r="CZ92">
            <v>0</v>
          </cell>
          <cell r="DA92">
            <v>0</v>
          </cell>
          <cell r="DB92">
            <v>0</v>
          </cell>
          <cell r="DC92">
            <v>0</v>
          </cell>
          <cell r="DD92">
            <v>0</v>
          </cell>
          <cell r="DE92">
            <v>0</v>
          </cell>
          <cell r="DF92">
            <v>0</v>
          </cell>
          <cell r="DH92">
            <v>0</v>
          </cell>
          <cell r="DI92">
            <v>0</v>
          </cell>
          <cell r="DJ92">
            <v>0</v>
          </cell>
          <cell r="DK92">
            <v>0</v>
          </cell>
          <cell r="DL92">
            <v>0</v>
          </cell>
          <cell r="DM92">
            <v>0</v>
          </cell>
          <cell r="DN92">
            <v>0</v>
          </cell>
          <cell r="DO92">
            <v>0</v>
          </cell>
          <cell r="DP92">
            <v>0</v>
          </cell>
          <cell r="DQ92">
            <v>0</v>
          </cell>
          <cell r="DS92">
            <v>0</v>
          </cell>
          <cell r="DT92">
            <v>0</v>
          </cell>
          <cell r="DU92">
            <v>0</v>
          </cell>
          <cell r="DV92">
            <v>0</v>
          </cell>
          <cell r="DW92">
            <v>0</v>
          </cell>
          <cell r="DX92">
            <v>0</v>
          </cell>
          <cell r="DY92">
            <v>0</v>
          </cell>
          <cell r="DZ92">
            <v>0</v>
          </cell>
          <cell r="EA92">
            <v>0</v>
          </cell>
          <cell r="EB92">
            <v>0</v>
          </cell>
          <cell r="ED92">
            <v>0</v>
          </cell>
          <cell r="EE92">
            <v>0</v>
          </cell>
          <cell r="EF92">
            <v>0</v>
          </cell>
          <cell r="EG92">
            <v>0</v>
          </cell>
          <cell r="EH92">
            <v>0</v>
          </cell>
          <cell r="EI92">
            <v>0</v>
          </cell>
          <cell r="EJ92">
            <v>0</v>
          </cell>
          <cell r="EK92">
            <v>0</v>
          </cell>
          <cell r="EL92">
            <v>0</v>
          </cell>
          <cell r="EM92">
            <v>0</v>
          </cell>
          <cell r="EO92">
            <v>0</v>
          </cell>
          <cell r="EP92">
            <v>0</v>
          </cell>
          <cell r="EQ92">
            <v>0</v>
          </cell>
          <cell r="ER92">
            <v>0</v>
          </cell>
          <cell r="ES92">
            <v>0</v>
          </cell>
          <cell r="ET92">
            <v>0</v>
          </cell>
          <cell r="EU92">
            <v>0</v>
          </cell>
          <cell r="EV92">
            <v>0</v>
          </cell>
          <cell r="EW92">
            <v>0</v>
          </cell>
          <cell r="EX92">
            <v>0</v>
          </cell>
          <cell r="EZ92">
            <v>0</v>
          </cell>
          <cell r="FA92">
            <v>0</v>
          </cell>
          <cell r="FB92">
            <v>0</v>
          </cell>
          <cell r="FC92">
            <v>0</v>
          </cell>
          <cell r="FD92">
            <v>0</v>
          </cell>
          <cell r="FE92">
            <v>0</v>
          </cell>
          <cell r="FF92">
            <v>0</v>
          </cell>
          <cell r="FG92">
            <v>0</v>
          </cell>
          <cell r="FH92">
            <v>0</v>
          </cell>
          <cell r="FI92">
            <v>0</v>
          </cell>
          <cell r="FK92">
            <v>0</v>
          </cell>
          <cell r="FL92">
            <v>0</v>
          </cell>
          <cell r="FM92">
            <v>0</v>
          </cell>
          <cell r="FN92">
            <v>0</v>
          </cell>
          <cell r="FO92">
            <v>0</v>
          </cell>
          <cell r="FP92">
            <v>0</v>
          </cell>
          <cell r="FQ92">
            <v>0</v>
          </cell>
          <cell r="FR92">
            <v>0</v>
          </cell>
          <cell r="FS92">
            <v>0</v>
          </cell>
          <cell r="FT92">
            <v>0</v>
          </cell>
          <cell r="FV92">
            <v>0</v>
          </cell>
          <cell r="FW92">
            <v>0</v>
          </cell>
          <cell r="FX92">
            <v>0</v>
          </cell>
          <cell r="FY92">
            <v>0</v>
          </cell>
          <cell r="FZ92">
            <v>0</v>
          </cell>
          <cell r="GA92">
            <v>0</v>
          </cell>
          <cell r="GB92">
            <v>0</v>
          </cell>
          <cell r="GC92" t="str">
            <v>-</v>
          </cell>
          <cell r="GD92">
            <v>39083</v>
          </cell>
          <cell r="GF92">
            <v>38353</v>
          </cell>
          <cell r="GG92">
            <v>39600</v>
          </cell>
          <cell r="GI92">
            <v>39600</v>
          </cell>
          <cell r="GJ92">
            <v>39600</v>
          </cell>
          <cell r="GK92">
            <v>39600</v>
          </cell>
          <cell r="GL92">
            <v>39600</v>
          </cell>
          <cell r="GM92">
            <v>39600</v>
          </cell>
          <cell r="GN92">
            <v>39600</v>
          </cell>
          <cell r="GO92">
            <v>39600</v>
          </cell>
          <cell r="GP92" t="str">
            <v>-</v>
          </cell>
          <cell r="GQ92">
            <v>38078</v>
          </cell>
          <cell r="GS92">
            <v>0</v>
          </cell>
          <cell r="GT92">
            <v>0</v>
          </cell>
          <cell r="GU92">
            <v>0</v>
          </cell>
          <cell r="GV92">
            <v>0</v>
          </cell>
          <cell r="GW92">
            <v>0</v>
          </cell>
          <cell r="GX92">
            <v>0</v>
          </cell>
          <cell r="GY92">
            <v>0</v>
          </cell>
          <cell r="GZ92">
            <v>0</v>
          </cell>
          <cell r="HA92">
            <v>0</v>
          </cell>
          <cell r="HB92">
            <v>0</v>
          </cell>
        </row>
        <row r="93">
          <cell r="A93">
            <v>40452</v>
          </cell>
          <cell r="B93">
            <v>2010</v>
          </cell>
          <cell r="C93">
            <v>10</v>
          </cell>
          <cell r="E93">
            <v>10</v>
          </cell>
          <cell r="F93">
            <v>10</v>
          </cell>
          <cell r="G93">
            <v>10</v>
          </cell>
          <cell r="H93">
            <v>10</v>
          </cell>
          <cell r="I93">
            <v>10</v>
          </cell>
          <cell r="J93">
            <v>10</v>
          </cell>
          <cell r="K93">
            <v>10</v>
          </cell>
          <cell r="L93">
            <v>10</v>
          </cell>
          <cell r="M93">
            <v>10</v>
          </cell>
          <cell r="N93">
            <v>10</v>
          </cell>
          <cell r="P93">
            <v>10</v>
          </cell>
          <cell r="Q93">
            <v>10</v>
          </cell>
          <cell r="R93">
            <v>10</v>
          </cell>
          <cell r="S93">
            <v>10</v>
          </cell>
          <cell r="T93">
            <v>10</v>
          </cell>
          <cell r="U93">
            <v>10</v>
          </cell>
          <cell r="V93">
            <v>10</v>
          </cell>
          <cell r="W93">
            <v>10</v>
          </cell>
          <cell r="X93">
            <v>10</v>
          </cell>
          <cell r="Y93">
            <v>10</v>
          </cell>
          <cell r="AA93">
            <v>0</v>
          </cell>
          <cell r="AB93">
            <v>0</v>
          </cell>
          <cell r="AC93">
            <v>0</v>
          </cell>
          <cell r="AD93">
            <v>0</v>
          </cell>
          <cell r="AE93">
            <v>0</v>
          </cell>
          <cell r="AF93">
            <v>0</v>
          </cell>
          <cell r="AG93">
            <v>0</v>
          </cell>
          <cell r="AH93">
            <v>0</v>
          </cell>
          <cell r="AI93">
            <v>0</v>
          </cell>
          <cell r="AJ93">
            <v>0</v>
          </cell>
          <cell r="AL93">
            <v>0</v>
          </cell>
          <cell r="AM93">
            <v>0</v>
          </cell>
          <cell r="AN93">
            <v>0</v>
          </cell>
          <cell r="AO93">
            <v>0</v>
          </cell>
          <cell r="AP93">
            <v>0</v>
          </cell>
          <cell r="AQ93">
            <v>0</v>
          </cell>
          <cell r="AR93">
            <v>0</v>
          </cell>
          <cell r="AT93">
            <v>0</v>
          </cell>
          <cell r="AU93">
            <v>0</v>
          </cell>
          <cell r="AV93">
            <v>0</v>
          </cell>
          <cell r="AW93">
            <v>0</v>
          </cell>
          <cell r="AX93">
            <v>0</v>
          </cell>
          <cell r="AY93">
            <v>0</v>
          </cell>
          <cell r="AZ93">
            <v>0</v>
          </cell>
          <cell r="BA93">
            <v>0</v>
          </cell>
          <cell r="BB93">
            <v>0</v>
          </cell>
          <cell r="BC93">
            <v>0</v>
          </cell>
          <cell r="BE93">
            <v>0</v>
          </cell>
          <cell r="BF93">
            <v>0</v>
          </cell>
          <cell r="BG93">
            <v>0</v>
          </cell>
          <cell r="BH93">
            <v>0</v>
          </cell>
          <cell r="BI93">
            <v>0</v>
          </cell>
          <cell r="BJ93">
            <v>0</v>
          </cell>
          <cell r="BK93">
            <v>0</v>
          </cell>
          <cell r="BL93">
            <v>0</v>
          </cell>
          <cell r="BM93">
            <v>0</v>
          </cell>
          <cell r="BN93">
            <v>0</v>
          </cell>
          <cell r="BP93">
            <v>0</v>
          </cell>
          <cell r="BQ93">
            <v>0</v>
          </cell>
          <cell r="BR93">
            <v>0</v>
          </cell>
          <cell r="BS93">
            <v>0</v>
          </cell>
          <cell r="BT93">
            <v>0</v>
          </cell>
          <cell r="BU93">
            <v>0</v>
          </cell>
          <cell r="BV93">
            <v>0</v>
          </cell>
          <cell r="BW93">
            <v>0</v>
          </cell>
          <cell r="BX93">
            <v>0</v>
          </cell>
          <cell r="BY93">
            <v>0</v>
          </cell>
          <cell r="CA93">
            <v>0</v>
          </cell>
          <cell r="CB93">
            <v>0</v>
          </cell>
          <cell r="CC93">
            <v>0</v>
          </cell>
          <cell r="CD93">
            <v>0</v>
          </cell>
          <cell r="CE93">
            <v>0</v>
          </cell>
          <cell r="CF93">
            <v>0</v>
          </cell>
          <cell r="CG93">
            <v>0</v>
          </cell>
          <cell r="CH93">
            <v>0</v>
          </cell>
          <cell r="CI93">
            <v>0</v>
          </cell>
          <cell r="CJ93">
            <v>0</v>
          </cell>
          <cell r="CL93">
            <v>0</v>
          </cell>
          <cell r="CM93">
            <v>0</v>
          </cell>
          <cell r="CN93">
            <v>0</v>
          </cell>
          <cell r="CO93">
            <v>0</v>
          </cell>
          <cell r="CP93">
            <v>0</v>
          </cell>
          <cell r="CQ93">
            <v>0</v>
          </cell>
          <cell r="CR93">
            <v>0</v>
          </cell>
          <cell r="CS93">
            <v>0</v>
          </cell>
          <cell r="CT93">
            <v>0</v>
          </cell>
          <cell r="CU93">
            <v>0</v>
          </cell>
          <cell r="CW93">
            <v>0</v>
          </cell>
          <cell r="CX93">
            <v>0</v>
          </cell>
          <cell r="CY93">
            <v>0</v>
          </cell>
          <cell r="CZ93">
            <v>0</v>
          </cell>
          <cell r="DA93">
            <v>0</v>
          </cell>
          <cell r="DB93">
            <v>0</v>
          </cell>
          <cell r="DC93">
            <v>0</v>
          </cell>
          <cell r="DD93">
            <v>0</v>
          </cell>
          <cell r="DE93">
            <v>0</v>
          </cell>
          <cell r="DF93">
            <v>0</v>
          </cell>
          <cell r="DH93">
            <v>0</v>
          </cell>
          <cell r="DI93">
            <v>0</v>
          </cell>
          <cell r="DJ93">
            <v>0</v>
          </cell>
          <cell r="DK93">
            <v>0</v>
          </cell>
          <cell r="DL93">
            <v>0</v>
          </cell>
          <cell r="DM93">
            <v>0</v>
          </cell>
          <cell r="DN93">
            <v>0</v>
          </cell>
          <cell r="DO93">
            <v>0</v>
          </cell>
          <cell r="DP93">
            <v>0</v>
          </cell>
          <cell r="DQ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O93">
            <v>0</v>
          </cell>
          <cell r="EP93">
            <v>0</v>
          </cell>
          <cell r="EQ93">
            <v>0</v>
          </cell>
          <cell r="ER93">
            <v>0</v>
          </cell>
          <cell r="ES93">
            <v>0</v>
          </cell>
          <cell r="ET93">
            <v>0</v>
          </cell>
          <cell r="EU93">
            <v>0</v>
          </cell>
          <cell r="EV93">
            <v>0</v>
          </cell>
          <cell r="EW93">
            <v>0</v>
          </cell>
          <cell r="EX93">
            <v>0</v>
          </cell>
          <cell r="EZ93">
            <v>0</v>
          </cell>
          <cell r="FA93">
            <v>0</v>
          </cell>
          <cell r="FB93">
            <v>0</v>
          </cell>
          <cell r="FC93">
            <v>0</v>
          </cell>
          <cell r="FD93">
            <v>0</v>
          </cell>
          <cell r="FE93">
            <v>0</v>
          </cell>
          <cell r="FF93">
            <v>0</v>
          </cell>
          <cell r="FG93">
            <v>0</v>
          </cell>
          <cell r="FH93">
            <v>0</v>
          </cell>
          <cell r="FI93">
            <v>0</v>
          </cell>
          <cell r="FK93">
            <v>0</v>
          </cell>
          <cell r="FL93">
            <v>0</v>
          </cell>
          <cell r="FM93">
            <v>0</v>
          </cell>
          <cell r="FN93">
            <v>0</v>
          </cell>
          <cell r="FO93">
            <v>0</v>
          </cell>
          <cell r="FP93">
            <v>0</v>
          </cell>
          <cell r="FQ93">
            <v>0</v>
          </cell>
          <cell r="FR93">
            <v>0</v>
          </cell>
          <cell r="FS93">
            <v>0</v>
          </cell>
          <cell r="FT93">
            <v>0</v>
          </cell>
          <cell r="FV93">
            <v>0</v>
          </cell>
          <cell r="FW93">
            <v>0</v>
          </cell>
          <cell r="FX93">
            <v>0</v>
          </cell>
          <cell r="FY93">
            <v>0</v>
          </cell>
          <cell r="FZ93">
            <v>0</v>
          </cell>
          <cell r="GA93">
            <v>0</v>
          </cell>
          <cell r="GB93">
            <v>0</v>
          </cell>
          <cell r="GC93" t="str">
            <v>-</v>
          </cell>
          <cell r="GD93">
            <v>39083</v>
          </cell>
          <cell r="GF93">
            <v>38353</v>
          </cell>
          <cell r="GG93">
            <v>39600</v>
          </cell>
          <cell r="GI93">
            <v>39600</v>
          </cell>
          <cell r="GJ93">
            <v>39600</v>
          </cell>
          <cell r="GK93">
            <v>39600</v>
          </cell>
          <cell r="GL93">
            <v>39600</v>
          </cell>
          <cell r="GM93">
            <v>39600</v>
          </cell>
          <cell r="GN93">
            <v>39600</v>
          </cell>
          <cell r="GO93">
            <v>39600</v>
          </cell>
          <cell r="GP93" t="str">
            <v>-</v>
          </cell>
          <cell r="GQ93">
            <v>38078</v>
          </cell>
          <cell r="GS93">
            <v>0</v>
          </cell>
          <cell r="GT93">
            <v>0</v>
          </cell>
          <cell r="GU93">
            <v>0</v>
          </cell>
          <cell r="GV93">
            <v>0</v>
          </cell>
          <cell r="GW93">
            <v>0</v>
          </cell>
          <cell r="GX93">
            <v>0</v>
          </cell>
          <cell r="GY93">
            <v>0</v>
          </cell>
          <cell r="GZ93">
            <v>0</v>
          </cell>
          <cell r="HA93">
            <v>0</v>
          </cell>
          <cell r="HB93">
            <v>0</v>
          </cell>
        </row>
        <row r="94">
          <cell r="A94">
            <v>40483</v>
          </cell>
          <cell r="B94">
            <v>2010</v>
          </cell>
          <cell r="C94">
            <v>11</v>
          </cell>
          <cell r="E94">
            <v>11</v>
          </cell>
          <cell r="F94">
            <v>11</v>
          </cell>
          <cell r="G94">
            <v>11</v>
          </cell>
          <cell r="H94">
            <v>11</v>
          </cell>
          <cell r="I94">
            <v>11</v>
          </cell>
          <cell r="J94">
            <v>11</v>
          </cell>
          <cell r="K94">
            <v>11</v>
          </cell>
          <cell r="L94">
            <v>11</v>
          </cell>
          <cell r="M94">
            <v>11</v>
          </cell>
          <cell r="N94">
            <v>11</v>
          </cell>
          <cell r="P94">
            <v>11</v>
          </cell>
          <cell r="Q94">
            <v>11</v>
          </cell>
          <cell r="R94">
            <v>11</v>
          </cell>
          <cell r="S94">
            <v>11</v>
          </cell>
          <cell r="T94">
            <v>11</v>
          </cell>
          <cell r="U94">
            <v>11</v>
          </cell>
          <cell r="V94">
            <v>11</v>
          </cell>
          <cell r="W94">
            <v>11</v>
          </cell>
          <cell r="X94">
            <v>11</v>
          </cell>
          <cell r="Y94">
            <v>11</v>
          </cell>
          <cell r="AA94">
            <v>0</v>
          </cell>
          <cell r="AB94">
            <v>0</v>
          </cell>
          <cell r="AC94">
            <v>0</v>
          </cell>
          <cell r="AD94">
            <v>0</v>
          </cell>
          <cell r="AE94">
            <v>0</v>
          </cell>
          <cell r="AF94">
            <v>0</v>
          </cell>
          <cell r="AG94">
            <v>0</v>
          </cell>
          <cell r="AH94">
            <v>0</v>
          </cell>
          <cell r="AI94">
            <v>0</v>
          </cell>
          <cell r="AJ94">
            <v>0</v>
          </cell>
          <cell r="AL94">
            <v>0</v>
          </cell>
          <cell r="AM94">
            <v>0</v>
          </cell>
          <cell r="AN94">
            <v>0</v>
          </cell>
          <cell r="AO94">
            <v>0</v>
          </cell>
          <cell r="AP94">
            <v>0</v>
          </cell>
          <cell r="AQ94">
            <v>0</v>
          </cell>
          <cell r="AR94">
            <v>0</v>
          </cell>
          <cell r="AT94">
            <v>0</v>
          </cell>
          <cell r="AU94">
            <v>0</v>
          </cell>
          <cell r="AV94">
            <v>0</v>
          </cell>
          <cell r="AW94">
            <v>0</v>
          </cell>
          <cell r="AX94">
            <v>0</v>
          </cell>
          <cell r="AY94">
            <v>0</v>
          </cell>
          <cell r="AZ94">
            <v>0</v>
          </cell>
          <cell r="BA94">
            <v>0</v>
          </cell>
          <cell r="BB94">
            <v>0</v>
          </cell>
          <cell r="BC94">
            <v>0</v>
          </cell>
          <cell r="BE94">
            <v>0</v>
          </cell>
          <cell r="BF94">
            <v>0</v>
          </cell>
          <cell r="BG94">
            <v>0</v>
          </cell>
          <cell r="BH94">
            <v>0</v>
          </cell>
          <cell r="BI94">
            <v>0</v>
          </cell>
          <cell r="BJ94">
            <v>0</v>
          </cell>
          <cell r="BK94">
            <v>0</v>
          </cell>
          <cell r="BL94">
            <v>0</v>
          </cell>
          <cell r="BM94">
            <v>0</v>
          </cell>
          <cell r="BN94">
            <v>0</v>
          </cell>
          <cell r="BP94">
            <v>0</v>
          </cell>
          <cell r="BQ94">
            <v>0</v>
          </cell>
          <cell r="BR94">
            <v>0</v>
          </cell>
          <cell r="BS94">
            <v>0</v>
          </cell>
          <cell r="BT94">
            <v>0</v>
          </cell>
          <cell r="BU94">
            <v>0</v>
          </cell>
          <cell r="BV94">
            <v>0</v>
          </cell>
          <cell r="BW94">
            <v>0</v>
          </cell>
          <cell r="BX94">
            <v>0</v>
          </cell>
          <cell r="BY94">
            <v>0</v>
          </cell>
          <cell r="CA94">
            <v>0</v>
          </cell>
          <cell r="CB94">
            <v>0</v>
          </cell>
          <cell r="CC94">
            <v>0</v>
          </cell>
          <cell r="CD94">
            <v>0</v>
          </cell>
          <cell r="CE94">
            <v>0</v>
          </cell>
          <cell r="CF94">
            <v>0</v>
          </cell>
          <cell r="CG94">
            <v>0</v>
          </cell>
          <cell r="CH94">
            <v>0</v>
          </cell>
          <cell r="CI94">
            <v>0</v>
          </cell>
          <cell r="CJ94">
            <v>0</v>
          </cell>
          <cell r="CL94">
            <v>0</v>
          </cell>
          <cell r="CM94">
            <v>0</v>
          </cell>
          <cell r="CN94">
            <v>0</v>
          </cell>
          <cell r="CO94">
            <v>0</v>
          </cell>
          <cell r="CP94">
            <v>0</v>
          </cell>
          <cell r="CQ94">
            <v>0</v>
          </cell>
          <cell r="CR94">
            <v>0</v>
          </cell>
          <cell r="CS94">
            <v>0</v>
          </cell>
          <cell r="CT94">
            <v>0</v>
          </cell>
          <cell r="CU94">
            <v>0</v>
          </cell>
          <cell r="CW94">
            <v>0</v>
          </cell>
          <cell r="CX94">
            <v>0</v>
          </cell>
          <cell r="CY94">
            <v>0</v>
          </cell>
          <cell r="CZ94">
            <v>0</v>
          </cell>
          <cell r="DA94">
            <v>0</v>
          </cell>
          <cell r="DB94">
            <v>0</v>
          </cell>
          <cell r="DC94">
            <v>0</v>
          </cell>
          <cell r="DD94">
            <v>0</v>
          </cell>
          <cell r="DE94">
            <v>0</v>
          </cell>
          <cell r="DF94">
            <v>0</v>
          </cell>
          <cell r="DH94">
            <v>0</v>
          </cell>
          <cell r="DI94">
            <v>0</v>
          </cell>
          <cell r="DJ94">
            <v>0</v>
          </cell>
          <cell r="DK94">
            <v>0</v>
          </cell>
          <cell r="DL94">
            <v>0</v>
          </cell>
          <cell r="DM94">
            <v>0</v>
          </cell>
          <cell r="DN94">
            <v>0</v>
          </cell>
          <cell r="DO94">
            <v>0</v>
          </cell>
          <cell r="DP94">
            <v>0</v>
          </cell>
          <cell r="DQ94">
            <v>0</v>
          </cell>
          <cell r="DS94">
            <v>0</v>
          </cell>
          <cell r="DT94">
            <v>0</v>
          </cell>
          <cell r="DU94">
            <v>0</v>
          </cell>
          <cell r="DV94">
            <v>0</v>
          </cell>
          <cell r="DW94">
            <v>0</v>
          </cell>
          <cell r="DX94">
            <v>0</v>
          </cell>
          <cell r="DY94">
            <v>0</v>
          </cell>
          <cell r="DZ94">
            <v>0</v>
          </cell>
          <cell r="EA94">
            <v>0</v>
          </cell>
          <cell r="EB94">
            <v>0</v>
          </cell>
          <cell r="ED94">
            <v>0</v>
          </cell>
          <cell r="EE94">
            <v>0</v>
          </cell>
          <cell r="EF94">
            <v>0</v>
          </cell>
          <cell r="EG94">
            <v>0</v>
          </cell>
          <cell r="EH94">
            <v>0</v>
          </cell>
          <cell r="EI94">
            <v>0</v>
          </cell>
          <cell r="EJ94">
            <v>0</v>
          </cell>
          <cell r="EK94">
            <v>0</v>
          </cell>
          <cell r="EL94">
            <v>0</v>
          </cell>
          <cell r="EM94">
            <v>0</v>
          </cell>
          <cell r="EO94">
            <v>0</v>
          </cell>
          <cell r="EP94">
            <v>0</v>
          </cell>
          <cell r="EQ94">
            <v>0</v>
          </cell>
          <cell r="ER94">
            <v>0</v>
          </cell>
          <cell r="ES94">
            <v>0</v>
          </cell>
          <cell r="ET94">
            <v>0</v>
          </cell>
          <cell r="EU94">
            <v>0</v>
          </cell>
          <cell r="EV94">
            <v>0</v>
          </cell>
          <cell r="EW94">
            <v>0</v>
          </cell>
          <cell r="EX94">
            <v>0</v>
          </cell>
          <cell r="EZ94">
            <v>0</v>
          </cell>
          <cell r="FA94">
            <v>0</v>
          </cell>
          <cell r="FB94">
            <v>0</v>
          </cell>
          <cell r="FC94">
            <v>0</v>
          </cell>
          <cell r="FD94">
            <v>0</v>
          </cell>
          <cell r="FE94">
            <v>0</v>
          </cell>
          <cell r="FF94">
            <v>0</v>
          </cell>
          <cell r="FG94">
            <v>0</v>
          </cell>
          <cell r="FH94">
            <v>0</v>
          </cell>
          <cell r="FI94">
            <v>0</v>
          </cell>
          <cell r="FK94">
            <v>0</v>
          </cell>
          <cell r="FL94">
            <v>0</v>
          </cell>
          <cell r="FM94">
            <v>0</v>
          </cell>
          <cell r="FN94">
            <v>0</v>
          </cell>
          <cell r="FO94">
            <v>0</v>
          </cell>
          <cell r="FP94">
            <v>0</v>
          </cell>
          <cell r="FQ94">
            <v>0</v>
          </cell>
          <cell r="FR94">
            <v>0</v>
          </cell>
          <cell r="FS94">
            <v>0</v>
          </cell>
          <cell r="FT94">
            <v>0</v>
          </cell>
          <cell r="FV94">
            <v>0</v>
          </cell>
          <cell r="FW94">
            <v>0</v>
          </cell>
          <cell r="FX94">
            <v>0</v>
          </cell>
          <cell r="FY94">
            <v>0</v>
          </cell>
          <cell r="FZ94">
            <v>0</v>
          </cell>
          <cell r="GA94">
            <v>0</v>
          </cell>
          <cell r="GB94">
            <v>0</v>
          </cell>
          <cell r="GC94" t="str">
            <v>-</v>
          </cell>
          <cell r="GD94">
            <v>39083</v>
          </cell>
          <cell r="GF94">
            <v>38353</v>
          </cell>
          <cell r="GG94">
            <v>39600</v>
          </cell>
          <cell r="GI94">
            <v>39600</v>
          </cell>
          <cell r="GJ94">
            <v>39600</v>
          </cell>
          <cell r="GK94">
            <v>39600</v>
          </cell>
          <cell r="GL94">
            <v>39600</v>
          </cell>
          <cell r="GM94">
            <v>39600</v>
          </cell>
          <cell r="GN94">
            <v>39600</v>
          </cell>
          <cell r="GO94">
            <v>39600</v>
          </cell>
          <cell r="GP94" t="str">
            <v>-</v>
          </cell>
          <cell r="GQ94">
            <v>38078</v>
          </cell>
          <cell r="GS94">
            <v>0</v>
          </cell>
          <cell r="GT94">
            <v>0</v>
          </cell>
          <cell r="GU94">
            <v>0</v>
          </cell>
          <cell r="GV94">
            <v>0</v>
          </cell>
          <cell r="GW94">
            <v>0</v>
          </cell>
          <cell r="GX94">
            <v>0</v>
          </cell>
          <cell r="GY94">
            <v>0</v>
          </cell>
          <cell r="GZ94">
            <v>0</v>
          </cell>
          <cell r="HA94">
            <v>0</v>
          </cell>
          <cell r="HB94">
            <v>0</v>
          </cell>
        </row>
        <row r="95">
          <cell r="A95">
            <v>40513</v>
          </cell>
          <cell r="B95">
            <v>2010</v>
          </cell>
          <cell r="C95">
            <v>12</v>
          </cell>
          <cell r="E95">
            <v>12</v>
          </cell>
          <cell r="F95">
            <v>12</v>
          </cell>
          <cell r="G95">
            <v>12</v>
          </cell>
          <cell r="H95">
            <v>12</v>
          </cell>
          <cell r="I95">
            <v>12</v>
          </cell>
          <cell r="J95">
            <v>12</v>
          </cell>
          <cell r="K95">
            <v>12</v>
          </cell>
          <cell r="L95">
            <v>12</v>
          </cell>
          <cell r="M95">
            <v>12</v>
          </cell>
          <cell r="N95">
            <v>12</v>
          </cell>
          <cell r="P95">
            <v>12</v>
          </cell>
          <cell r="Q95">
            <v>12</v>
          </cell>
          <cell r="R95">
            <v>12</v>
          </cell>
          <cell r="S95">
            <v>12</v>
          </cell>
          <cell r="T95">
            <v>12</v>
          </cell>
          <cell r="U95">
            <v>12</v>
          </cell>
          <cell r="V95">
            <v>12</v>
          </cell>
          <cell r="W95">
            <v>12</v>
          </cell>
          <cell r="X95">
            <v>12</v>
          </cell>
          <cell r="Y95">
            <v>12</v>
          </cell>
          <cell r="AA95">
            <v>0</v>
          </cell>
          <cell r="AB95">
            <v>0</v>
          </cell>
          <cell r="AC95">
            <v>0</v>
          </cell>
          <cell r="AD95">
            <v>0</v>
          </cell>
          <cell r="AE95">
            <v>0</v>
          </cell>
          <cell r="AF95">
            <v>0</v>
          </cell>
          <cell r="AG95">
            <v>0</v>
          </cell>
          <cell r="AH95">
            <v>0</v>
          </cell>
          <cell r="AI95">
            <v>0</v>
          </cell>
          <cell r="AJ95">
            <v>0</v>
          </cell>
          <cell r="AL95">
            <v>0</v>
          </cell>
          <cell r="AM95">
            <v>0</v>
          </cell>
          <cell r="AN95">
            <v>0</v>
          </cell>
          <cell r="AO95">
            <v>0</v>
          </cell>
          <cell r="AP95">
            <v>0</v>
          </cell>
          <cell r="AQ95">
            <v>0</v>
          </cell>
          <cell r="AR95">
            <v>0</v>
          </cell>
          <cell r="AT95">
            <v>0</v>
          </cell>
          <cell r="AU95">
            <v>0</v>
          </cell>
          <cell r="AV95">
            <v>0</v>
          </cell>
          <cell r="AW95">
            <v>0</v>
          </cell>
          <cell r="AX95">
            <v>0</v>
          </cell>
          <cell r="AY95">
            <v>0</v>
          </cell>
          <cell r="AZ95">
            <v>0</v>
          </cell>
          <cell r="BA95">
            <v>0</v>
          </cell>
          <cell r="BB95">
            <v>0</v>
          </cell>
          <cell r="BC95">
            <v>0</v>
          </cell>
          <cell r="BE95">
            <v>0</v>
          </cell>
          <cell r="BF95">
            <v>0</v>
          </cell>
          <cell r="BG95">
            <v>0</v>
          </cell>
          <cell r="BH95">
            <v>0</v>
          </cell>
          <cell r="BI95">
            <v>0</v>
          </cell>
          <cell r="BJ95">
            <v>0</v>
          </cell>
          <cell r="BK95">
            <v>0</v>
          </cell>
          <cell r="BL95">
            <v>0</v>
          </cell>
          <cell r="BM95">
            <v>0</v>
          </cell>
          <cell r="BN95">
            <v>0</v>
          </cell>
          <cell r="BP95">
            <v>0</v>
          </cell>
          <cell r="BQ95">
            <v>0</v>
          </cell>
          <cell r="BR95">
            <v>0</v>
          </cell>
          <cell r="BS95">
            <v>0</v>
          </cell>
          <cell r="BT95">
            <v>0</v>
          </cell>
          <cell r="BU95">
            <v>0</v>
          </cell>
          <cell r="BV95">
            <v>0</v>
          </cell>
          <cell r="BW95">
            <v>0</v>
          </cell>
          <cell r="BX95">
            <v>0</v>
          </cell>
          <cell r="BY95">
            <v>0</v>
          </cell>
          <cell r="CA95">
            <v>0</v>
          </cell>
          <cell r="CB95">
            <v>0</v>
          </cell>
          <cell r="CC95">
            <v>0</v>
          </cell>
          <cell r="CD95">
            <v>0</v>
          </cell>
          <cell r="CE95">
            <v>0</v>
          </cell>
          <cell r="CF95">
            <v>0</v>
          </cell>
          <cell r="CG95">
            <v>0</v>
          </cell>
          <cell r="CH95">
            <v>0</v>
          </cell>
          <cell r="CI95">
            <v>0</v>
          </cell>
          <cell r="CJ95">
            <v>0</v>
          </cell>
          <cell r="CL95">
            <v>0</v>
          </cell>
          <cell r="CM95">
            <v>0</v>
          </cell>
          <cell r="CN95">
            <v>0</v>
          </cell>
          <cell r="CO95">
            <v>0</v>
          </cell>
          <cell r="CP95">
            <v>0</v>
          </cell>
          <cell r="CQ95">
            <v>0</v>
          </cell>
          <cell r="CR95">
            <v>0</v>
          </cell>
          <cell r="CS95">
            <v>0</v>
          </cell>
          <cell r="CT95">
            <v>0</v>
          </cell>
          <cell r="CU95">
            <v>0</v>
          </cell>
          <cell r="CW95">
            <v>0</v>
          </cell>
          <cell r="CX95">
            <v>0</v>
          </cell>
          <cell r="CY95">
            <v>0</v>
          </cell>
          <cell r="CZ95">
            <v>0</v>
          </cell>
          <cell r="DA95">
            <v>0</v>
          </cell>
          <cell r="DB95">
            <v>0</v>
          </cell>
          <cell r="DC95">
            <v>0</v>
          </cell>
          <cell r="DD95">
            <v>0</v>
          </cell>
          <cell r="DE95">
            <v>0</v>
          </cell>
          <cell r="DF95">
            <v>0</v>
          </cell>
          <cell r="DH95">
            <v>0</v>
          </cell>
          <cell r="DI95">
            <v>0</v>
          </cell>
          <cell r="DJ95">
            <v>0</v>
          </cell>
          <cell r="DK95">
            <v>0</v>
          </cell>
          <cell r="DL95">
            <v>0</v>
          </cell>
          <cell r="DM95">
            <v>0</v>
          </cell>
          <cell r="DN95">
            <v>0</v>
          </cell>
          <cell r="DO95">
            <v>0</v>
          </cell>
          <cell r="DP95">
            <v>0</v>
          </cell>
          <cell r="DQ95">
            <v>0</v>
          </cell>
          <cell r="DS95">
            <v>0</v>
          </cell>
          <cell r="DT95">
            <v>0</v>
          </cell>
          <cell r="DU95">
            <v>0</v>
          </cell>
          <cell r="DV95">
            <v>0</v>
          </cell>
          <cell r="DW95">
            <v>0</v>
          </cell>
          <cell r="DX95">
            <v>0</v>
          </cell>
          <cell r="DY95">
            <v>0</v>
          </cell>
          <cell r="DZ95">
            <v>0</v>
          </cell>
          <cell r="EA95">
            <v>0</v>
          </cell>
          <cell r="EB95">
            <v>0</v>
          </cell>
          <cell r="ED95">
            <v>0</v>
          </cell>
          <cell r="EE95">
            <v>0</v>
          </cell>
          <cell r="EF95">
            <v>0</v>
          </cell>
          <cell r="EG95">
            <v>0</v>
          </cell>
          <cell r="EH95">
            <v>0</v>
          </cell>
          <cell r="EI95">
            <v>0</v>
          </cell>
          <cell r="EJ95">
            <v>0</v>
          </cell>
          <cell r="EK95">
            <v>0</v>
          </cell>
          <cell r="EL95">
            <v>0</v>
          </cell>
          <cell r="EM95">
            <v>0</v>
          </cell>
          <cell r="EO95">
            <v>0</v>
          </cell>
          <cell r="EP95">
            <v>0</v>
          </cell>
          <cell r="EQ95">
            <v>0</v>
          </cell>
          <cell r="ER95">
            <v>0</v>
          </cell>
          <cell r="ES95">
            <v>0</v>
          </cell>
          <cell r="ET95">
            <v>0</v>
          </cell>
          <cell r="EU95">
            <v>0</v>
          </cell>
          <cell r="EV95">
            <v>0</v>
          </cell>
          <cell r="EW95">
            <v>0</v>
          </cell>
          <cell r="EX95">
            <v>0</v>
          </cell>
          <cell r="EZ95">
            <v>0</v>
          </cell>
          <cell r="FA95">
            <v>0</v>
          </cell>
          <cell r="FB95">
            <v>0</v>
          </cell>
          <cell r="FC95">
            <v>0</v>
          </cell>
          <cell r="FD95">
            <v>0</v>
          </cell>
          <cell r="FE95">
            <v>0</v>
          </cell>
          <cell r="FF95">
            <v>0</v>
          </cell>
          <cell r="FG95">
            <v>0</v>
          </cell>
          <cell r="FH95">
            <v>0</v>
          </cell>
          <cell r="FI95">
            <v>0</v>
          </cell>
          <cell r="FK95">
            <v>0</v>
          </cell>
          <cell r="FL95">
            <v>0</v>
          </cell>
          <cell r="FM95">
            <v>0</v>
          </cell>
          <cell r="FN95">
            <v>0</v>
          </cell>
          <cell r="FO95">
            <v>0</v>
          </cell>
          <cell r="FP95">
            <v>0</v>
          </cell>
          <cell r="FQ95">
            <v>0</v>
          </cell>
          <cell r="FR95">
            <v>0</v>
          </cell>
          <cell r="FS95">
            <v>0</v>
          </cell>
          <cell r="FT95">
            <v>0</v>
          </cell>
          <cell r="FV95">
            <v>0</v>
          </cell>
          <cell r="FW95">
            <v>0</v>
          </cell>
          <cell r="FX95">
            <v>0</v>
          </cell>
          <cell r="FY95">
            <v>0</v>
          </cell>
          <cell r="FZ95">
            <v>0</v>
          </cell>
          <cell r="GA95">
            <v>0</v>
          </cell>
          <cell r="GB95">
            <v>0</v>
          </cell>
          <cell r="GC95" t="str">
            <v>-</v>
          </cell>
          <cell r="GD95">
            <v>39083</v>
          </cell>
          <cell r="GF95">
            <v>38353</v>
          </cell>
          <cell r="GG95">
            <v>39600</v>
          </cell>
          <cell r="GI95">
            <v>39600</v>
          </cell>
          <cell r="GJ95">
            <v>39600</v>
          </cell>
          <cell r="GK95">
            <v>39600</v>
          </cell>
          <cell r="GL95">
            <v>39600</v>
          </cell>
          <cell r="GM95">
            <v>39600</v>
          </cell>
          <cell r="GN95">
            <v>39600</v>
          </cell>
          <cell r="GO95">
            <v>39600</v>
          </cell>
          <cell r="GP95" t="str">
            <v>-</v>
          </cell>
          <cell r="GQ95">
            <v>38078</v>
          </cell>
          <cell r="GS95">
            <v>0</v>
          </cell>
          <cell r="GT95">
            <v>0</v>
          </cell>
          <cell r="GU95">
            <v>0</v>
          </cell>
          <cell r="GV95">
            <v>0</v>
          </cell>
          <cell r="GW95">
            <v>0</v>
          </cell>
          <cell r="GX95">
            <v>0</v>
          </cell>
          <cell r="GY95">
            <v>0</v>
          </cell>
          <cell r="GZ95">
            <v>0</v>
          </cell>
          <cell r="HA95">
            <v>0</v>
          </cell>
          <cell r="HB95">
            <v>0</v>
          </cell>
        </row>
        <row r="96">
          <cell r="A96">
            <v>40544</v>
          </cell>
          <cell r="B96">
            <v>2011</v>
          </cell>
          <cell r="C96">
            <v>1</v>
          </cell>
          <cell r="E96">
            <v>1</v>
          </cell>
          <cell r="F96">
            <v>1</v>
          </cell>
          <cell r="G96">
            <v>1</v>
          </cell>
          <cell r="H96">
            <v>1</v>
          </cell>
          <cell r="I96">
            <v>1</v>
          </cell>
          <cell r="J96">
            <v>1</v>
          </cell>
          <cell r="K96">
            <v>1</v>
          </cell>
          <cell r="L96">
            <v>1</v>
          </cell>
          <cell r="M96">
            <v>1</v>
          </cell>
          <cell r="N96">
            <v>1</v>
          </cell>
          <cell r="P96">
            <v>1</v>
          </cell>
          <cell r="Q96">
            <v>1</v>
          </cell>
          <cell r="R96">
            <v>1</v>
          </cell>
          <cell r="S96">
            <v>1</v>
          </cell>
          <cell r="T96">
            <v>1</v>
          </cell>
          <cell r="U96">
            <v>1</v>
          </cell>
          <cell r="V96">
            <v>1</v>
          </cell>
          <cell r="W96">
            <v>1</v>
          </cell>
          <cell r="X96">
            <v>1</v>
          </cell>
          <cell r="Y96">
            <v>1</v>
          </cell>
          <cell r="AA96">
            <v>0</v>
          </cell>
          <cell r="AB96">
            <v>0</v>
          </cell>
          <cell r="AC96">
            <v>0</v>
          </cell>
          <cell r="AD96">
            <v>0</v>
          </cell>
          <cell r="AE96">
            <v>0</v>
          </cell>
          <cell r="AF96">
            <v>0</v>
          </cell>
          <cell r="AG96">
            <v>0</v>
          </cell>
          <cell r="AH96">
            <v>0</v>
          </cell>
          <cell r="AI96">
            <v>0</v>
          </cell>
          <cell r="AJ96">
            <v>0</v>
          </cell>
          <cell r="AL96">
            <v>0</v>
          </cell>
          <cell r="AM96">
            <v>0</v>
          </cell>
          <cell r="AN96">
            <v>0</v>
          </cell>
          <cell r="AO96">
            <v>0</v>
          </cell>
          <cell r="AP96">
            <v>0</v>
          </cell>
          <cell r="AQ96">
            <v>0</v>
          </cell>
          <cell r="AR96">
            <v>0</v>
          </cell>
          <cell r="AT96">
            <v>0</v>
          </cell>
          <cell r="AU96">
            <v>0</v>
          </cell>
          <cell r="AV96">
            <v>0</v>
          </cell>
          <cell r="AW96">
            <v>0</v>
          </cell>
          <cell r="AX96">
            <v>0</v>
          </cell>
          <cell r="AY96">
            <v>0</v>
          </cell>
          <cell r="AZ96">
            <v>0</v>
          </cell>
          <cell r="BA96">
            <v>0</v>
          </cell>
          <cell r="BB96">
            <v>0</v>
          </cell>
          <cell r="BC96">
            <v>0</v>
          </cell>
          <cell r="BE96">
            <v>0</v>
          </cell>
          <cell r="BF96">
            <v>0</v>
          </cell>
          <cell r="BG96">
            <v>0</v>
          </cell>
          <cell r="BH96">
            <v>0</v>
          </cell>
          <cell r="BI96">
            <v>0</v>
          </cell>
          <cell r="BJ96">
            <v>0</v>
          </cell>
          <cell r="BK96">
            <v>0</v>
          </cell>
          <cell r="BL96">
            <v>0</v>
          </cell>
          <cell r="BM96">
            <v>0</v>
          </cell>
          <cell r="BN96">
            <v>0</v>
          </cell>
          <cell r="BP96">
            <v>0</v>
          </cell>
          <cell r="BQ96">
            <v>0</v>
          </cell>
          <cell r="BR96">
            <v>0</v>
          </cell>
          <cell r="BS96">
            <v>0</v>
          </cell>
          <cell r="BT96">
            <v>0</v>
          </cell>
          <cell r="BU96">
            <v>0</v>
          </cell>
          <cell r="BV96">
            <v>0</v>
          </cell>
          <cell r="BW96">
            <v>0</v>
          </cell>
          <cell r="BX96">
            <v>0</v>
          </cell>
          <cell r="BY96">
            <v>0</v>
          </cell>
          <cell r="CA96">
            <v>0</v>
          </cell>
          <cell r="CB96">
            <v>0</v>
          </cell>
          <cell r="CC96">
            <v>0</v>
          </cell>
          <cell r="CD96">
            <v>0</v>
          </cell>
          <cell r="CE96">
            <v>0</v>
          </cell>
          <cell r="CF96">
            <v>0</v>
          </cell>
          <cell r="CG96">
            <v>0</v>
          </cell>
          <cell r="CH96">
            <v>0</v>
          </cell>
          <cell r="CI96">
            <v>0</v>
          </cell>
          <cell r="CJ96">
            <v>0</v>
          </cell>
          <cell r="CL96">
            <v>0</v>
          </cell>
          <cell r="CM96">
            <v>0</v>
          </cell>
          <cell r="CN96">
            <v>0</v>
          </cell>
          <cell r="CO96">
            <v>0</v>
          </cell>
          <cell r="CP96">
            <v>0</v>
          </cell>
          <cell r="CQ96">
            <v>0</v>
          </cell>
          <cell r="CR96">
            <v>0</v>
          </cell>
          <cell r="CS96">
            <v>0</v>
          </cell>
          <cell r="CT96">
            <v>0</v>
          </cell>
          <cell r="CU96">
            <v>0</v>
          </cell>
          <cell r="CW96">
            <v>0</v>
          </cell>
          <cell r="CX96">
            <v>0</v>
          </cell>
          <cell r="CY96">
            <v>0</v>
          </cell>
          <cell r="CZ96">
            <v>0</v>
          </cell>
          <cell r="DA96">
            <v>0</v>
          </cell>
          <cell r="DB96">
            <v>0</v>
          </cell>
          <cell r="DC96">
            <v>0</v>
          </cell>
          <cell r="DD96">
            <v>0</v>
          </cell>
          <cell r="DE96">
            <v>0</v>
          </cell>
          <cell r="DF96">
            <v>0</v>
          </cell>
          <cell r="DH96">
            <v>0</v>
          </cell>
          <cell r="DI96">
            <v>0</v>
          </cell>
          <cell r="DJ96">
            <v>0</v>
          </cell>
          <cell r="DK96">
            <v>0</v>
          </cell>
          <cell r="DL96">
            <v>0</v>
          </cell>
          <cell r="DM96">
            <v>0</v>
          </cell>
          <cell r="DN96">
            <v>0</v>
          </cell>
          <cell r="DO96">
            <v>0</v>
          </cell>
          <cell r="DP96">
            <v>0</v>
          </cell>
          <cell r="DQ96">
            <v>0</v>
          </cell>
          <cell r="DS96">
            <v>0</v>
          </cell>
          <cell r="DT96">
            <v>0</v>
          </cell>
          <cell r="DU96">
            <v>0</v>
          </cell>
          <cell r="DV96">
            <v>0</v>
          </cell>
          <cell r="DW96">
            <v>0</v>
          </cell>
          <cell r="DX96">
            <v>0</v>
          </cell>
          <cell r="DY96">
            <v>0</v>
          </cell>
          <cell r="DZ96">
            <v>0</v>
          </cell>
          <cell r="EA96">
            <v>0</v>
          </cell>
          <cell r="EB96">
            <v>0</v>
          </cell>
          <cell r="ED96">
            <v>0</v>
          </cell>
          <cell r="EE96">
            <v>0</v>
          </cell>
          <cell r="EF96">
            <v>0</v>
          </cell>
          <cell r="EG96">
            <v>0</v>
          </cell>
          <cell r="EH96">
            <v>0</v>
          </cell>
          <cell r="EI96">
            <v>0</v>
          </cell>
          <cell r="EJ96">
            <v>0</v>
          </cell>
          <cell r="EK96">
            <v>0</v>
          </cell>
          <cell r="EL96">
            <v>0</v>
          </cell>
          <cell r="EM96">
            <v>0</v>
          </cell>
          <cell r="EO96">
            <v>0</v>
          </cell>
          <cell r="EP96">
            <v>0</v>
          </cell>
          <cell r="EQ96">
            <v>0</v>
          </cell>
          <cell r="ER96">
            <v>0</v>
          </cell>
          <cell r="ES96">
            <v>0</v>
          </cell>
          <cell r="ET96">
            <v>0</v>
          </cell>
          <cell r="EU96">
            <v>0</v>
          </cell>
          <cell r="EV96">
            <v>0</v>
          </cell>
          <cell r="EW96">
            <v>0</v>
          </cell>
          <cell r="EX96">
            <v>0</v>
          </cell>
          <cell r="EZ96">
            <v>0</v>
          </cell>
          <cell r="FA96">
            <v>0</v>
          </cell>
          <cell r="FB96">
            <v>0</v>
          </cell>
          <cell r="FC96">
            <v>0</v>
          </cell>
          <cell r="FD96">
            <v>0</v>
          </cell>
          <cell r="FE96">
            <v>0</v>
          </cell>
          <cell r="FF96">
            <v>0</v>
          </cell>
          <cell r="FG96">
            <v>0</v>
          </cell>
          <cell r="FH96">
            <v>0</v>
          </cell>
          <cell r="FI96">
            <v>0</v>
          </cell>
          <cell r="FK96">
            <v>0</v>
          </cell>
          <cell r="FL96">
            <v>0</v>
          </cell>
          <cell r="FM96">
            <v>0</v>
          </cell>
          <cell r="FN96">
            <v>0</v>
          </cell>
          <cell r="FO96">
            <v>0</v>
          </cell>
          <cell r="FP96">
            <v>0</v>
          </cell>
          <cell r="FQ96">
            <v>0</v>
          </cell>
          <cell r="FR96">
            <v>0</v>
          </cell>
          <cell r="FS96">
            <v>0</v>
          </cell>
          <cell r="FT96">
            <v>0</v>
          </cell>
          <cell r="FV96">
            <v>0</v>
          </cell>
          <cell r="FW96">
            <v>0</v>
          </cell>
          <cell r="FX96">
            <v>0</v>
          </cell>
          <cell r="FY96">
            <v>0</v>
          </cell>
          <cell r="FZ96">
            <v>0</v>
          </cell>
          <cell r="GA96">
            <v>0</v>
          </cell>
          <cell r="GB96">
            <v>0</v>
          </cell>
          <cell r="GC96" t="str">
            <v>-</v>
          </cell>
          <cell r="GD96">
            <v>39083</v>
          </cell>
          <cell r="GF96">
            <v>38353</v>
          </cell>
          <cell r="GG96">
            <v>39600</v>
          </cell>
          <cell r="GI96">
            <v>39600</v>
          </cell>
          <cell r="GJ96">
            <v>39600</v>
          </cell>
          <cell r="GK96">
            <v>39600</v>
          </cell>
          <cell r="GL96">
            <v>39600</v>
          </cell>
          <cell r="GM96">
            <v>39600</v>
          </cell>
          <cell r="GN96">
            <v>39600</v>
          </cell>
          <cell r="GO96">
            <v>39600</v>
          </cell>
          <cell r="GP96" t="str">
            <v>-</v>
          </cell>
          <cell r="GQ96">
            <v>38078</v>
          </cell>
          <cell r="GS96">
            <v>0</v>
          </cell>
          <cell r="GT96">
            <v>0</v>
          </cell>
          <cell r="GU96">
            <v>0</v>
          </cell>
          <cell r="GV96">
            <v>0</v>
          </cell>
          <cell r="GW96">
            <v>0</v>
          </cell>
          <cell r="GX96">
            <v>0</v>
          </cell>
          <cell r="GY96">
            <v>0</v>
          </cell>
          <cell r="GZ96">
            <v>0</v>
          </cell>
          <cell r="HA96">
            <v>0</v>
          </cell>
          <cell r="HB96">
            <v>0</v>
          </cell>
        </row>
        <row r="97">
          <cell r="A97">
            <v>40575</v>
          </cell>
          <cell r="B97">
            <v>2011</v>
          </cell>
          <cell r="C97">
            <v>2</v>
          </cell>
          <cell r="E97">
            <v>2</v>
          </cell>
          <cell r="F97">
            <v>2</v>
          </cell>
          <cell r="G97">
            <v>2</v>
          </cell>
          <cell r="H97">
            <v>2</v>
          </cell>
          <cell r="I97">
            <v>2</v>
          </cell>
          <cell r="J97">
            <v>2</v>
          </cell>
          <cell r="K97">
            <v>2</v>
          </cell>
          <cell r="L97">
            <v>2</v>
          </cell>
          <cell r="M97">
            <v>2</v>
          </cell>
          <cell r="N97">
            <v>2</v>
          </cell>
          <cell r="P97">
            <v>2</v>
          </cell>
          <cell r="Q97">
            <v>2</v>
          </cell>
          <cell r="R97">
            <v>2</v>
          </cell>
          <cell r="S97">
            <v>2</v>
          </cell>
          <cell r="T97">
            <v>2</v>
          </cell>
          <cell r="U97">
            <v>2</v>
          </cell>
          <cell r="V97">
            <v>2</v>
          </cell>
          <cell r="W97">
            <v>2</v>
          </cell>
          <cell r="X97">
            <v>2</v>
          </cell>
          <cell r="Y97">
            <v>2</v>
          </cell>
          <cell r="AA97">
            <v>0</v>
          </cell>
          <cell r="AB97">
            <v>0</v>
          </cell>
          <cell r="AC97">
            <v>0</v>
          </cell>
          <cell r="AD97">
            <v>0</v>
          </cell>
          <cell r="AE97">
            <v>0</v>
          </cell>
          <cell r="AF97">
            <v>0</v>
          </cell>
          <cell r="AG97">
            <v>0</v>
          </cell>
          <cell r="AH97">
            <v>0</v>
          </cell>
          <cell r="AI97">
            <v>0</v>
          </cell>
          <cell r="AJ97">
            <v>0</v>
          </cell>
          <cell r="AL97">
            <v>0</v>
          </cell>
          <cell r="AM97">
            <v>0</v>
          </cell>
          <cell r="AN97">
            <v>0</v>
          </cell>
          <cell r="AO97">
            <v>0</v>
          </cell>
          <cell r="AP97">
            <v>0</v>
          </cell>
          <cell r="AQ97">
            <v>0</v>
          </cell>
          <cell r="AR97">
            <v>0</v>
          </cell>
          <cell r="AT97">
            <v>0</v>
          </cell>
          <cell r="AU97">
            <v>0</v>
          </cell>
          <cell r="AV97">
            <v>0</v>
          </cell>
          <cell r="AW97">
            <v>0</v>
          </cell>
          <cell r="AX97">
            <v>0</v>
          </cell>
          <cell r="AY97">
            <v>0</v>
          </cell>
          <cell r="AZ97">
            <v>0</v>
          </cell>
          <cell r="BA97">
            <v>0</v>
          </cell>
          <cell r="BB97">
            <v>0</v>
          </cell>
          <cell r="BC97">
            <v>0</v>
          </cell>
          <cell r="BE97">
            <v>0</v>
          </cell>
          <cell r="BF97">
            <v>0</v>
          </cell>
          <cell r="BG97">
            <v>0</v>
          </cell>
          <cell r="BH97">
            <v>0</v>
          </cell>
          <cell r="BI97">
            <v>0</v>
          </cell>
          <cell r="BJ97">
            <v>0</v>
          </cell>
          <cell r="BK97">
            <v>0</v>
          </cell>
          <cell r="BL97">
            <v>0</v>
          </cell>
          <cell r="BM97">
            <v>0</v>
          </cell>
          <cell r="BN97">
            <v>0</v>
          </cell>
          <cell r="BP97">
            <v>0</v>
          </cell>
          <cell r="BQ97">
            <v>0</v>
          </cell>
          <cell r="BR97">
            <v>0</v>
          </cell>
          <cell r="BS97">
            <v>0</v>
          </cell>
          <cell r="BT97">
            <v>0</v>
          </cell>
          <cell r="BU97">
            <v>0</v>
          </cell>
          <cell r="BV97">
            <v>0</v>
          </cell>
          <cell r="BW97">
            <v>0</v>
          </cell>
          <cell r="BX97">
            <v>0</v>
          </cell>
          <cell r="BY97">
            <v>0</v>
          </cell>
          <cell r="CA97">
            <v>0</v>
          </cell>
          <cell r="CB97">
            <v>0</v>
          </cell>
          <cell r="CC97">
            <v>0</v>
          </cell>
          <cell r="CD97">
            <v>0</v>
          </cell>
          <cell r="CE97">
            <v>0</v>
          </cell>
          <cell r="CF97">
            <v>0</v>
          </cell>
          <cell r="CG97">
            <v>0</v>
          </cell>
          <cell r="CH97">
            <v>0</v>
          </cell>
          <cell r="CI97">
            <v>0</v>
          </cell>
          <cell r="CJ97">
            <v>0</v>
          </cell>
          <cell r="CL97">
            <v>0</v>
          </cell>
          <cell r="CM97">
            <v>0</v>
          </cell>
          <cell r="CN97">
            <v>0</v>
          </cell>
          <cell r="CO97">
            <v>0</v>
          </cell>
          <cell r="CP97">
            <v>0</v>
          </cell>
          <cell r="CQ97">
            <v>0</v>
          </cell>
          <cell r="CR97">
            <v>0</v>
          </cell>
          <cell r="CS97">
            <v>0</v>
          </cell>
          <cell r="CT97">
            <v>0</v>
          </cell>
          <cell r="CU97">
            <v>0</v>
          </cell>
          <cell r="CW97">
            <v>0</v>
          </cell>
          <cell r="CX97">
            <v>0</v>
          </cell>
          <cell r="CY97">
            <v>0</v>
          </cell>
          <cell r="CZ97">
            <v>0</v>
          </cell>
          <cell r="DA97">
            <v>0</v>
          </cell>
          <cell r="DB97">
            <v>0</v>
          </cell>
          <cell r="DC97">
            <v>0</v>
          </cell>
          <cell r="DD97">
            <v>0</v>
          </cell>
          <cell r="DE97">
            <v>0</v>
          </cell>
          <cell r="DF97">
            <v>0</v>
          </cell>
          <cell r="DH97">
            <v>0</v>
          </cell>
          <cell r="DI97">
            <v>0</v>
          </cell>
          <cell r="DJ97">
            <v>0</v>
          </cell>
          <cell r="DK97">
            <v>0</v>
          </cell>
          <cell r="DL97">
            <v>0</v>
          </cell>
          <cell r="DM97">
            <v>0</v>
          </cell>
          <cell r="DN97">
            <v>0</v>
          </cell>
          <cell r="DO97">
            <v>0</v>
          </cell>
          <cell r="DP97">
            <v>0</v>
          </cell>
          <cell r="DQ97">
            <v>0</v>
          </cell>
          <cell r="DS97">
            <v>0</v>
          </cell>
          <cell r="DT97">
            <v>0</v>
          </cell>
          <cell r="DU97">
            <v>0</v>
          </cell>
          <cell r="DV97">
            <v>0</v>
          </cell>
          <cell r="DW97">
            <v>0</v>
          </cell>
          <cell r="DX97">
            <v>0</v>
          </cell>
          <cell r="DY97">
            <v>0</v>
          </cell>
          <cell r="DZ97">
            <v>0</v>
          </cell>
          <cell r="EA97">
            <v>0</v>
          </cell>
          <cell r="EB97">
            <v>0</v>
          </cell>
          <cell r="ED97">
            <v>0</v>
          </cell>
          <cell r="EE97">
            <v>0</v>
          </cell>
          <cell r="EF97">
            <v>0</v>
          </cell>
          <cell r="EG97">
            <v>0</v>
          </cell>
          <cell r="EH97">
            <v>0</v>
          </cell>
          <cell r="EI97">
            <v>0</v>
          </cell>
          <cell r="EJ97">
            <v>0</v>
          </cell>
          <cell r="EK97">
            <v>0</v>
          </cell>
          <cell r="EL97">
            <v>0</v>
          </cell>
          <cell r="EM97">
            <v>0</v>
          </cell>
          <cell r="EO97">
            <v>0</v>
          </cell>
          <cell r="EP97">
            <v>0</v>
          </cell>
          <cell r="EQ97">
            <v>0</v>
          </cell>
          <cell r="ER97">
            <v>0</v>
          </cell>
          <cell r="ES97">
            <v>0</v>
          </cell>
          <cell r="ET97">
            <v>0</v>
          </cell>
          <cell r="EU97">
            <v>0</v>
          </cell>
          <cell r="EV97">
            <v>0</v>
          </cell>
          <cell r="EW97">
            <v>0</v>
          </cell>
          <cell r="EX97">
            <v>0</v>
          </cell>
          <cell r="EZ97">
            <v>0</v>
          </cell>
          <cell r="FA97">
            <v>0</v>
          </cell>
          <cell r="FB97">
            <v>0</v>
          </cell>
          <cell r="FC97">
            <v>0</v>
          </cell>
          <cell r="FD97">
            <v>0</v>
          </cell>
          <cell r="FE97">
            <v>0</v>
          </cell>
          <cell r="FF97">
            <v>0</v>
          </cell>
          <cell r="FG97">
            <v>0</v>
          </cell>
          <cell r="FH97">
            <v>0</v>
          </cell>
          <cell r="FI97">
            <v>0</v>
          </cell>
          <cell r="FK97">
            <v>0</v>
          </cell>
          <cell r="FL97">
            <v>0</v>
          </cell>
          <cell r="FM97">
            <v>0</v>
          </cell>
          <cell r="FN97">
            <v>0</v>
          </cell>
          <cell r="FO97">
            <v>0</v>
          </cell>
          <cell r="FP97">
            <v>0</v>
          </cell>
          <cell r="FQ97">
            <v>0</v>
          </cell>
          <cell r="FR97">
            <v>0</v>
          </cell>
          <cell r="FS97">
            <v>0</v>
          </cell>
          <cell r="FT97">
            <v>0</v>
          </cell>
          <cell r="FV97">
            <v>0</v>
          </cell>
          <cell r="FW97">
            <v>0</v>
          </cell>
          <cell r="FX97">
            <v>0</v>
          </cell>
          <cell r="FY97">
            <v>0</v>
          </cell>
          <cell r="FZ97">
            <v>0</v>
          </cell>
          <cell r="GA97">
            <v>0</v>
          </cell>
          <cell r="GB97">
            <v>0</v>
          </cell>
          <cell r="GC97" t="str">
            <v>-</v>
          </cell>
          <cell r="GD97">
            <v>39083</v>
          </cell>
          <cell r="GF97">
            <v>38353</v>
          </cell>
          <cell r="GG97">
            <v>39600</v>
          </cell>
          <cell r="GI97">
            <v>39600</v>
          </cell>
          <cell r="GJ97">
            <v>39600</v>
          </cell>
          <cell r="GK97">
            <v>39600</v>
          </cell>
          <cell r="GL97">
            <v>39600</v>
          </cell>
          <cell r="GM97">
            <v>39600</v>
          </cell>
          <cell r="GN97">
            <v>39600</v>
          </cell>
          <cell r="GO97">
            <v>39600</v>
          </cell>
          <cell r="GP97" t="str">
            <v>-</v>
          </cell>
          <cell r="GQ97">
            <v>38078</v>
          </cell>
          <cell r="GS97">
            <v>0</v>
          </cell>
          <cell r="GT97">
            <v>0</v>
          </cell>
          <cell r="GU97">
            <v>0</v>
          </cell>
          <cell r="GV97">
            <v>0</v>
          </cell>
          <cell r="GW97">
            <v>0</v>
          </cell>
          <cell r="GX97">
            <v>0</v>
          </cell>
          <cell r="GY97">
            <v>0</v>
          </cell>
          <cell r="GZ97">
            <v>0</v>
          </cell>
          <cell r="HA97">
            <v>0</v>
          </cell>
          <cell r="HB97">
            <v>0</v>
          </cell>
        </row>
        <row r="98">
          <cell r="A98">
            <v>40603</v>
          </cell>
          <cell r="B98">
            <v>2011</v>
          </cell>
          <cell r="C98">
            <v>3</v>
          </cell>
          <cell r="E98">
            <v>3</v>
          </cell>
          <cell r="F98">
            <v>3</v>
          </cell>
          <cell r="G98">
            <v>3</v>
          </cell>
          <cell r="H98">
            <v>3</v>
          </cell>
          <cell r="I98">
            <v>3</v>
          </cell>
          <cell r="J98">
            <v>3</v>
          </cell>
          <cell r="K98">
            <v>3</v>
          </cell>
          <cell r="L98">
            <v>3</v>
          </cell>
          <cell r="M98">
            <v>3</v>
          </cell>
          <cell r="N98">
            <v>3</v>
          </cell>
          <cell r="P98">
            <v>3</v>
          </cell>
          <cell r="Q98">
            <v>3</v>
          </cell>
          <cell r="R98">
            <v>3</v>
          </cell>
          <cell r="S98">
            <v>3</v>
          </cell>
          <cell r="T98">
            <v>3</v>
          </cell>
          <cell r="U98">
            <v>3</v>
          </cell>
          <cell r="V98">
            <v>3</v>
          </cell>
          <cell r="W98">
            <v>3</v>
          </cell>
          <cell r="X98">
            <v>3</v>
          </cell>
          <cell r="Y98">
            <v>3</v>
          </cell>
          <cell r="AA98">
            <v>0</v>
          </cell>
          <cell r="AB98">
            <v>0</v>
          </cell>
          <cell r="AC98">
            <v>0</v>
          </cell>
          <cell r="AD98">
            <v>0</v>
          </cell>
          <cell r="AE98">
            <v>0</v>
          </cell>
          <cell r="AF98">
            <v>0</v>
          </cell>
          <cell r="AG98">
            <v>0</v>
          </cell>
          <cell r="AH98">
            <v>0</v>
          </cell>
          <cell r="AI98">
            <v>0</v>
          </cell>
          <cell r="AJ98">
            <v>0</v>
          </cell>
          <cell r="AL98">
            <v>0</v>
          </cell>
          <cell r="AM98">
            <v>0</v>
          </cell>
          <cell r="AN98">
            <v>0</v>
          </cell>
          <cell r="AO98">
            <v>0</v>
          </cell>
          <cell r="AP98">
            <v>0</v>
          </cell>
          <cell r="AQ98">
            <v>0</v>
          </cell>
          <cell r="AR98">
            <v>0</v>
          </cell>
          <cell r="AT98">
            <v>0</v>
          </cell>
          <cell r="AU98">
            <v>0</v>
          </cell>
          <cell r="AV98">
            <v>0</v>
          </cell>
          <cell r="AW98">
            <v>0</v>
          </cell>
          <cell r="AX98">
            <v>0</v>
          </cell>
          <cell r="AY98">
            <v>0</v>
          </cell>
          <cell r="AZ98">
            <v>0</v>
          </cell>
          <cell r="BA98">
            <v>0</v>
          </cell>
          <cell r="BB98">
            <v>0</v>
          </cell>
          <cell r="BC98">
            <v>0</v>
          </cell>
          <cell r="BE98">
            <v>0</v>
          </cell>
          <cell r="BF98">
            <v>0</v>
          </cell>
          <cell r="BG98">
            <v>0</v>
          </cell>
          <cell r="BH98">
            <v>0</v>
          </cell>
          <cell r="BI98">
            <v>0</v>
          </cell>
          <cell r="BJ98">
            <v>0</v>
          </cell>
          <cell r="BK98">
            <v>0</v>
          </cell>
          <cell r="BL98">
            <v>0</v>
          </cell>
          <cell r="BM98">
            <v>0</v>
          </cell>
          <cell r="BN98">
            <v>0</v>
          </cell>
          <cell r="BP98">
            <v>0</v>
          </cell>
          <cell r="BQ98">
            <v>0</v>
          </cell>
          <cell r="BR98">
            <v>0</v>
          </cell>
          <cell r="BS98">
            <v>0</v>
          </cell>
          <cell r="BT98">
            <v>0</v>
          </cell>
          <cell r="BU98">
            <v>0</v>
          </cell>
          <cell r="BV98">
            <v>0</v>
          </cell>
          <cell r="BW98">
            <v>0</v>
          </cell>
          <cell r="BX98">
            <v>0</v>
          </cell>
          <cell r="BY98">
            <v>0</v>
          </cell>
          <cell r="CA98">
            <v>0</v>
          </cell>
          <cell r="CB98">
            <v>0</v>
          </cell>
          <cell r="CC98">
            <v>0</v>
          </cell>
          <cell r="CD98">
            <v>0</v>
          </cell>
          <cell r="CE98">
            <v>0</v>
          </cell>
          <cell r="CF98">
            <v>0</v>
          </cell>
          <cell r="CG98">
            <v>0</v>
          </cell>
          <cell r="CH98">
            <v>0</v>
          </cell>
          <cell r="CI98">
            <v>0</v>
          </cell>
          <cell r="CJ98">
            <v>0</v>
          </cell>
          <cell r="CL98">
            <v>0</v>
          </cell>
          <cell r="CM98">
            <v>0</v>
          </cell>
          <cell r="CN98">
            <v>0</v>
          </cell>
          <cell r="CO98">
            <v>0</v>
          </cell>
          <cell r="CP98">
            <v>0</v>
          </cell>
          <cell r="CQ98">
            <v>0</v>
          </cell>
          <cell r="CR98">
            <v>0</v>
          </cell>
          <cell r="CS98">
            <v>0</v>
          </cell>
          <cell r="CT98">
            <v>0</v>
          </cell>
          <cell r="CU98">
            <v>0</v>
          </cell>
          <cell r="CW98">
            <v>0</v>
          </cell>
          <cell r="CX98">
            <v>0</v>
          </cell>
          <cell r="CY98">
            <v>0</v>
          </cell>
          <cell r="CZ98">
            <v>0</v>
          </cell>
          <cell r="DA98">
            <v>0</v>
          </cell>
          <cell r="DB98">
            <v>0</v>
          </cell>
          <cell r="DC98">
            <v>0</v>
          </cell>
          <cell r="DD98">
            <v>0</v>
          </cell>
          <cell r="DE98">
            <v>0</v>
          </cell>
          <cell r="DF98">
            <v>0</v>
          </cell>
          <cell r="DH98">
            <v>0</v>
          </cell>
          <cell r="DI98">
            <v>0</v>
          </cell>
          <cell r="DJ98">
            <v>0</v>
          </cell>
          <cell r="DK98">
            <v>0</v>
          </cell>
          <cell r="DL98">
            <v>0</v>
          </cell>
          <cell r="DM98">
            <v>0</v>
          </cell>
          <cell r="DN98">
            <v>0</v>
          </cell>
          <cell r="DO98">
            <v>0</v>
          </cell>
          <cell r="DP98">
            <v>0</v>
          </cell>
          <cell r="DQ98">
            <v>0</v>
          </cell>
          <cell r="DS98">
            <v>0</v>
          </cell>
          <cell r="DT98">
            <v>0</v>
          </cell>
          <cell r="DU98">
            <v>0</v>
          </cell>
          <cell r="DV98">
            <v>0</v>
          </cell>
          <cell r="DW98">
            <v>0</v>
          </cell>
          <cell r="DX98">
            <v>0</v>
          </cell>
          <cell r="DY98">
            <v>0</v>
          </cell>
          <cell r="DZ98">
            <v>0</v>
          </cell>
          <cell r="EA98">
            <v>0</v>
          </cell>
          <cell r="EB98">
            <v>0</v>
          </cell>
          <cell r="ED98">
            <v>0</v>
          </cell>
          <cell r="EE98">
            <v>0</v>
          </cell>
          <cell r="EF98">
            <v>0</v>
          </cell>
          <cell r="EG98">
            <v>0</v>
          </cell>
          <cell r="EH98">
            <v>0</v>
          </cell>
          <cell r="EI98">
            <v>0</v>
          </cell>
          <cell r="EJ98">
            <v>0</v>
          </cell>
          <cell r="EK98">
            <v>0</v>
          </cell>
          <cell r="EL98">
            <v>0</v>
          </cell>
          <cell r="EM98">
            <v>0</v>
          </cell>
          <cell r="EO98">
            <v>0</v>
          </cell>
          <cell r="EP98">
            <v>0</v>
          </cell>
          <cell r="EQ98">
            <v>0</v>
          </cell>
          <cell r="ER98">
            <v>0</v>
          </cell>
          <cell r="ES98">
            <v>0</v>
          </cell>
          <cell r="ET98">
            <v>0</v>
          </cell>
          <cell r="EU98">
            <v>0</v>
          </cell>
          <cell r="EV98">
            <v>0</v>
          </cell>
          <cell r="EW98">
            <v>0</v>
          </cell>
          <cell r="EX98">
            <v>0</v>
          </cell>
          <cell r="EZ98">
            <v>0</v>
          </cell>
          <cell r="FA98">
            <v>0</v>
          </cell>
          <cell r="FB98">
            <v>0</v>
          </cell>
          <cell r="FC98">
            <v>0</v>
          </cell>
          <cell r="FD98">
            <v>0</v>
          </cell>
          <cell r="FE98">
            <v>0</v>
          </cell>
          <cell r="FF98">
            <v>0</v>
          </cell>
          <cell r="FG98">
            <v>0</v>
          </cell>
          <cell r="FH98">
            <v>0</v>
          </cell>
          <cell r="FI98">
            <v>0</v>
          </cell>
          <cell r="FK98">
            <v>0</v>
          </cell>
          <cell r="FL98">
            <v>0</v>
          </cell>
          <cell r="FM98">
            <v>0</v>
          </cell>
          <cell r="FN98">
            <v>0</v>
          </cell>
          <cell r="FO98">
            <v>0</v>
          </cell>
          <cell r="FP98">
            <v>0</v>
          </cell>
          <cell r="FQ98">
            <v>0</v>
          </cell>
          <cell r="FR98">
            <v>0</v>
          </cell>
          <cell r="FS98">
            <v>0</v>
          </cell>
          <cell r="FT98">
            <v>0</v>
          </cell>
          <cell r="FV98">
            <v>0</v>
          </cell>
          <cell r="FW98">
            <v>0</v>
          </cell>
          <cell r="FX98">
            <v>0</v>
          </cell>
          <cell r="FY98">
            <v>0</v>
          </cell>
          <cell r="FZ98">
            <v>0</v>
          </cell>
          <cell r="GA98">
            <v>0</v>
          </cell>
          <cell r="GB98">
            <v>0</v>
          </cell>
          <cell r="GC98" t="str">
            <v>-</v>
          </cell>
          <cell r="GD98">
            <v>39083</v>
          </cell>
          <cell r="GF98">
            <v>38353</v>
          </cell>
          <cell r="GG98">
            <v>39600</v>
          </cell>
          <cell r="GI98">
            <v>39600</v>
          </cell>
          <cell r="GJ98">
            <v>39600</v>
          </cell>
          <cell r="GK98">
            <v>39600</v>
          </cell>
          <cell r="GL98">
            <v>39600</v>
          </cell>
          <cell r="GM98">
            <v>39600</v>
          </cell>
          <cell r="GN98">
            <v>39600</v>
          </cell>
          <cell r="GO98">
            <v>39600</v>
          </cell>
          <cell r="GP98" t="str">
            <v>-</v>
          </cell>
          <cell r="GQ98">
            <v>38078</v>
          </cell>
          <cell r="GS98">
            <v>0</v>
          </cell>
          <cell r="GT98">
            <v>0</v>
          </cell>
          <cell r="GU98">
            <v>0</v>
          </cell>
          <cell r="GV98">
            <v>0</v>
          </cell>
          <cell r="GW98">
            <v>0</v>
          </cell>
          <cell r="GX98">
            <v>0</v>
          </cell>
          <cell r="GY98">
            <v>0</v>
          </cell>
          <cell r="GZ98">
            <v>0</v>
          </cell>
          <cell r="HA98">
            <v>0</v>
          </cell>
          <cell r="HB98">
            <v>0</v>
          </cell>
        </row>
        <row r="99">
          <cell r="A99">
            <v>40634</v>
          </cell>
          <cell r="B99">
            <v>2011</v>
          </cell>
          <cell r="C99">
            <v>4</v>
          </cell>
          <cell r="E99">
            <v>4</v>
          </cell>
          <cell r="F99">
            <v>4</v>
          </cell>
          <cell r="G99">
            <v>4</v>
          </cell>
          <cell r="H99">
            <v>4</v>
          </cell>
          <cell r="I99">
            <v>4</v>
          </cell>
          <cell r="J99">
            <v>4</v>
          </cell>
          <cell r="K99">
            <v>4</v>
          </cell>
          <cell r="L99">
            <v>4</v>
          </cell>
          <cell r="M99">
            <v>4</v>
          </cell>
          <cell r="N99">
            <v>4</v>
          </cell>
          <cell r="P99">
            <v>4</v>
          </cell>
          <cell r="Q99">
            <v>4</v>
          </cell>
          <cell r="R99">
            <v>4</v>
          </cell>
          <cell r="S99">
            <v>4</v>
          </cell>
          <cell r="T99">
            <v>4</v>
          </cell>
          <cell r="U99">
            <v>4</v>
          </cell>
          <cell r="V99">
            <v>4</v>
          </cell>
          <cell r="W99">
            <v>4</v>
          </cell>
          <cell r="X99">
            <v>4</v>
          </cell>
          <cell r="Y99">
            <v>4</v>
          </cell>
          <cell r="AA99">
            <v>0</v>
          </cell>
          <cell r="AB99">
            <v>0</v>
          </cell>
          <cell r="AC99">
            <v>0</v>
          </cell>
          <cell r="AD99">
            <v>0</v>
          </cell>
          <cell r="AE99">
            <v>0</v>
          </cell>
          <cell r="AF99">
            <v>0</v>
          </cell>
          <cell r="AG99">
            <v>0</v>
          </cell>
          <cell r="AH99">
            <v>0</v>
          </cell>
          <cell r="AI99">
            <v>0</v>
          </cell>
          <cell r="AJ99">
            <v>0</v>
          </cell>
          <cell r="AL99">
            <v>0</v>
          </cell>
          <cell r="AM99">
            <v>0</v>
          </cell>
          <cell r="AN99">
            <v>0</v>
          </cell>
          <cell r="AO99">
            <v>0</v>
          </cell>
          <cell r="AP99">
            <v>0</v>
          </cell>
          <cell r="AQ99">
            <v>0</v>
          </cell>
          <cell r="AR99">
            <v>0</v>
          </cell>
          <cell r="AT99">
            <v>0</v>
          </cell>
          <cell r="AU99">
            <v>0</v>
          </cell>
          <cell r="AV99">
            <v>0</v>
          </cell>
          <cell r="AW99">
            <v>0</v>
          </cell>
          <cell r="AX99">
            <v>0</v>
          </cell>
          <cell r="AY99">
            <v>0</v>
          </cell>
          <cell r="AZ99">
            <v>0</v>
          </cell>
          <cell r="BA99">
            <v>0</v>
          </cell>
          <cell r="BB99">
            <v>0</v>
          </cell>
          <cell r="BC99">
            <v>0</v>
          </cell>
          <cell r="BE99">
            <v>0</v>
          </cell>
          <cell r="BF99">
            <v>0</v>
          </cell>
          <cell r="BG99">
            <v>0</v>
          </cell>
          <cell r="BH99">
            <v>0</v>
          </cell>
          <cell r="BI99">
            <v>0</v>
          </cell>
          <cell r="BJ99">
            <v>0</v>
          </cell>
          <cell r="BK99">
            <v>0</v>
          </cell>
          <cell r="BL99">
            <v>0</v>
          </cell>
          <cell r="BM99">
            <v>0</v>
          </cell>
          <cell r="BN99">
            <v>0</v>
          </cell>
          <cell r="BP99">
            <v>0</v>
          </cell>
          <cell r="BQ99">
            <v>0</v>
          </cell>
          <cell r="BR99">
            <v>0</v>
          </cell>
          <cell r="BS99">
            <v>0</v>
          </cell>
          <cell r="BT99">
            <v>0</v>
          </cell>
          <cell r="BU99">
            <v>0</v>
          </cell>
          <cell r="BV99">
            <v>0</v>
          </cell>
          <cell r="BW99">
            <v>0</v>
          </cell>
          <cell r="BX99">
            <v>0</v>
          </cell>
          <cell r="BY99">
            <v>0</v>
          </cell>
          <cell r="CA99">
            <v>0</v>
          </cell>
          <cell r="CB99">
            <v>0</v>
          </cell>
          <cell r="CC99">
            <v>0</v>
          </cell>
          <cell r="CD99">
            <v>0</v>
          </cell>
          <cell r="CE99">
            <v>0</v>
          </cell>
          <cell r="CF99">
            <v>0</v>
          </cell>
          <cell r="CG99">
            <v>0</v>
          </cell>
          <cell r="CH99">
            <v>0</v>
          </cell>
          <cell r="CI99">
            <v>0</v>
          </cell>
          <cell r="CJ99">
            <v>0</v>
          </cell>
          <cell r="CL99">
            <v>0</v>
          </cell>
          <cell r="CM99">
            <v>0</v>
          </cell>
          <cell r="CN99">
            <v>0</v>
          </cell>
          <cell r="CO99">
            <v>0</v>
          </cell>
          <cell r="CP99">
            <v>0</v>
          </cell>
          <cell r="CQ99">
            <v>0</v>
          </cell>
          <cell r="CR99">
            <v>0</v>
          </cell>
          <cell r="CS99">
            <v>0</v>
          </cell>
          <cell r="CT99">
            <v>0</v>
          </cell>
          <cell r="CU99">
            <v>0</v>
          </cell>
          <cell r="CW99">
            <v>0</v>
          </cell>
          <cell r="CX99">
            <v>0</v>
          </cell>
          <cell r="CY99">
            <v>0</v>
          </cell>
          <cell r="CZ99">
            <v>0</v>
          </cell>
          <cell r="DA99">
            <v>0</v>
          </cell>
          <cell r="DB99">
            <v>0</v>
          </cell>
          <cell r="DC99">
            <v>0</v>
          </cell>
          <cell r="DD99">
            <v>0</v>
          </cell>
          <cell r="DE99">
            <v>0</v>
          </cell>
          <cell r="DF99">
            <v>0</v>
          </cell>
          <cell r="DH99">
            <v>0</v>
          </cell>
          <cell r="DI99">
            <v>0</v>
          </cell>
          <cell r="DJ99">
            <v>0</v>
          </cell>
          <cell r="DK99">
            <v>0</v>
          </cell>
          <cell r="DL99">
            <v>0</v>
          </cell>
          <cell r="DM99">
            <v>0</v>
          </cell>
          <cell r="DN99">
            <v>0</v>
          </cell>
          <cell r="DO99">
            <v>0</v>
          </cell>
          <cell r="DP99">
            <v>0</v>
          </cell>
          <cell r="DQ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O99">
            <v>0</v>
          </cell>
          <cell r="EP99">
            <v>0</v>
          </cell>
          <cell r="EQ99">
            <v>0</v>
          </cell>
          <cell r="ER99">
            <v>0</v>
          </cell>
          <cell r="ES99">
            <v>0</v>
          </cell>
          <cell r="ET99">
            <v>0</v>
          </cell>
          <cell r="EU99">
            <v>0</v>
          </cell>
          <cell r="EV99">
            <v>0</v>
          </cell>
          <cell r="EW99">
            <v>0</v>
          </cell>
          <cell r="EX99">
            <v>0</v>
          </cell>
          <cell r="EZ99">
            <v>0</v>
          </cell>
          <cell r="FA99">
            <v>0</v>
          </cell>
          <cell r="FB99">
            <v>0</v>
          </cell>
          <cell r="FC99">
            <v>0</v>
          </cell>
          <cell r="FD99">
            <v>0</v>
          </cell>
          <cell r="FE99">
            <v>0</v>
          </cell>
          <cell r="FF99">
            <v>0</v>
          </cell>
          <cell r="FG99">
            <v>0</v>
          </cell>
          <cell r="FH99">
            <v>0</v>
          </cell>
          <cell r="FI99">
            <v>0</v>
          </cell>
          <cell r="FK99">
            <v>0</v>
          </cell>
          <cell r="FL99">
            <v>0</v>
          </cell>
          <cell r="FM99">
            <v>0</v>
          </cell>
          <cell r="FN99">
            <v>0</v>
          </cell>
          <cell r="FO99">
            <v>0</v>
          </cell>
          <cell r="FP99">
            <v>0</v>
          </cell>
          <cell r="FQ99">
            <v>0</v>
          </cell>
          <cell r="FR99">
            <v>0</v>
          </cell>
          <cell r="FS99">
            <v>0</v>
          </cell>
          <cell r="FT99">
            <v>0</v>
          </cell>
          <cell r="FV99">
            <v>0</v>
          </cell>
          <cell r="FW99">
            <v>0</v>
          </cell>
          <cell r="FX99">
            <v>0</v>
          </cell>
          <cell r="FY99">
            <v>0</v>
          </cell>
          <cell r="FZ99">
            <v>0</v>
          </cell>
          <cell r="GA99">
            <v>0</v>
          </cell>
          <cell r="GB99">
            <v>0</v>
          </cell>
          <cell r="GC99" t="str">
            <v>-</v>
          </cell>
          <cell r="GD99">
            <v>39083</v>
          </cell>
          <cell r="GF99">
            <v>38353</v>
          </cell>
          <cell r="GG99">
            <v>39600</v>
          </cell>
          <cell r="GI99">
            <v>39600</v>
          </cell>
          <cell r="GJ99">
            <v>39600</v>
          </cell>
          <cell r="GK99">
            <v>39600</v>
          </cell>
          <cell r="GL99">
            <v>39600</v>
          </cell>
          <cell r="GM99">
            <v>39600</v>
          </cell>
          <cell r="GN99">
            <v>39600</v>
          </cell>
          <cell r="GO99">
            <v>39600</v>
          </cell>
          <cell r="GP99" t="str">
            <v>-</v>
          </cell>
          <cell r="GQ99">
            <v>38078</v>
          </cell>
          <cell r="GS99">
            <v>0</v>
          </cell>
          <cell r="GT99">
            <v>0</v>
          </cell>
          <cell r="GU99">
            <v>0</v>
          </cell>
          <cell r="GV99">
            <v>0</v>
          </cell>
          <cell r="GW99">
            <v>0</v>
          </cell>
          <cell r="GX99">
            <v>0</v>
          </cell>
          <cell r="GY99">
            <v>0</v>
          </cell>
          <cell r="GZ99">
            <v>0</v>
          </cell>
          <cell r="HA99">
            <v>0</v>
          </cell>
          <cell r="HB99">
            <v>0</v>
          </cell>
        </row>
        <row r="100">
          <cell r="A100">
            <v>40664</v>
          </cell>
          <cell r="B100">
            <v>2011</v>
          </cell>
          <cell r="C100">
            <v>5</v>
          </cell>
          <cell r="E100">
            <v>5</v>
          </cell>
          <cell r="F100">
            <v>5</v>
          </cell>
          <cell r="G100">
            <v>5</v>
          </cell>
          <cell r="H100">
            <v>5</v>
          </cell>
          <cell r="I100">
            <v>5</v>
          </cell>
          <cell r="J100">
            <v>5</v>
          </cell>
          <cell r="K100">
            <v>5</v>
          </cell>
          <cell r="L100">
            <v>5</v>
          </cell>
          <cell r="M100">
            <v>5</v>
          </cell>
          <cell r="N100">
            <v>5</v>
          </cell>
          <cell r="P100">
            <v>5</v>
          </cell>
          <cell r="Q100">
            <v>5</v>
          </cell>
          <cell r="R100">
            <v>5</v>
          </cell>
          <cell r="S100">
            <v>5</v>
          </cell>
          <cell r="T100">
            <v>5</v>
          </cell>
          <cell r="U100">
            <v>5</v>
          </cell>
          <cell r="V100">
            <v>5</v>
          </cell>
          <cell r="W100">
            <v>5</v>
          </cell>
          <cell r="X100">
            <v>5</v>
          </cell>
          <cell r="Y100">
            <v>5</v>
          </cell>
          <cell r="AA100">
            <v>0</v>
          </cell>
          <cell r="AB100">
            <v>0</v>
          </cell>
          <cell r="AC100">
            <v>0</v>
          </cell>
          <cell r="AD100">
            <v>0</v>
          </cell>
          <cell r="AE100">
            <v>0</v>
          </cell>
          <cell r="AF100">
            <v>0</v>
          </cell>
          <cell r="AG100">
            <v>0</v>
          </cell>
          <cell r="AH100">
            <v>0</v>
          </cell>
          <cell r="AI100">
            <v>0</v>
          </cell>
          <cell r="AJ100">
            <v>0</v>
          </cell>
          <cell r="AL100">
            <v>0</v>
          </cell>
          <cell r="AM100">
            <v>0</v>
          </cell>
          <cell r="AN100">
            <v>0</v>
          </cell>
          <cell r="AO100">
            <v>0</v>
          </cell>
          <cell r="AP100">
            <v>0</v>
          </cell>
          <cell r="AQ100">
            <v>0</v>
          </cell>
          <cell r="AR100">
            <v>0</v>
          </cell>
          <cell r="AT100">
            <v>0</v>
          </cell>
          <cell r="AU100">
            <v>0</v>
          </cell>
          <cell r="AV100">
            <v>0</v>
          </cell>
          <cell r="AW100">
            <v>0</v>
          </cell>
          <cell r="AX100">
            <v>0</v>
          </cell>
          <cell r="AY100">
            <v>0</v>
          </cell>
          <cell r="AZ100">
            <v>0</v>
          </cell>
          <cell r="BA100">
            <v>0</v>
          </cell>
          <cell r="BB100">
            <v>0</v>
          </cell>
          <cell r="BC100">
            <v>0</v>
          </cell>
          <cell r="BE100">
            <v>0</v>
          </cell>
          <cell r="BF100">
            <v>0</v>
          </cell>
          <cell r="BG100">
            <v>0</v>
          </cell>
          <cell r="BH100">
            <v>0</v>
          </cell>
          <cell r="BI100">
            <v>0</v>
          </cell>
          <cell r="BJ100">
            <v>0</v>
          </cell>
          <cell r="BK100">
            <v>0</v>
          </cell>
          <cell r="BL100">
            <v>0</v>
          </cell>
          <cell r="BM100">
            <v>0</v>
          </cell>
          <cell r="BN100">
            <v>0</v>
          </cell>
          <cell r="BP100">
            <v>0</v>
          </cell>
          <cell r="BQ100">
            <v>0</v>
          </cell>
          <cell r="BR100">
            <v>0</v>
          </cell>
          <cell r="BS100">
            <v>0</v>
          </cell>
          <cell r="BT100">
            <v>0</v>
          </cell>
          <cell r="BU100">
            <v>0</v>
          </cell>
          <cell r="BV100">
            <v>0</v>
          </cell>
          <cell r="BW100">
            <v>0</v>
          </cell>
          <cell r="BX100">
            <v>0</v>
          </cell>
          <cell r="BY100">
            <v>0</v>
          </cell>
          <cell r="CA100">
            <v>0</v>
          </cell>
          <cell r="CB100">
            <v>0</v>
          </cell>
          <cell r="CC100">
            <v>0</v>
          </cell>
          <cell r="CD100">
            <v>0</v>
          </cell>
          <cell r="CE100">
            <v>0</v>
          </cell>
          <cell r="CF100">
            <v>0</v>
          </cell>
          <cell r="CG100">
            <v>0</v>
          </cell>
          <cell r="CH100">
            <v>0</v>
          </cell>
          <cell r="CI100">
            <v>0</v>
          </cell>
          <cell r="CJ100">
            <v>0</v>
          </cell>
          <cell r="CL100">
            <v>0</v>
          </cell>
          <cell r="CM100">
            <v>0</v>
          </cell>
          <cell r="CN100">
            <v>0</v>
          </cell>
          <cell r="CO100">
            <v>0</v>
          </cell>
          <cell r="CP100">
            <v>0</v>
          </cell>
          <cell r="CQ100">
            <v>0</v>
          </cell>
          <cell r="CR100">
            <v>0</v>
          </cell>
          <cell r="CS100">
            <v>0</v>
          </cell>
          <cell r="CT100">
            <v>0</v>
          </cell>
          <cell r="CU100">
            <v>0</v>
          </cell>
          <cell r="CW100">
            <v>0</v>
          </cell>
          <cell r="CX100">
            <v>0</v>
          </cell>
          <cell r="CY100">
            <v>0</v>
          </cell>
          <cell r="CZ100">
            <v>0</v>
          </cell>
          <cell r="DA100">
            <v>0</v>
          </cell>
          <cell r="DB100">
            <v>0</v>
          </cell>
          <cell r="DC100">
            <v>0</v>
          </cell>
          <cell r="DD100">
            <v>0</v>
          </cell>
          <cell r="DE100">
            <v>0</v>
          </cell>
          <cell r="DF100">
            <v>0</v>
          </cell>
          <cell r="DH100">
            <v>0</v>
          </cell>
          <cell r="DI100">
            <v>0</v>
          </cell>
          <cell r="DJ100">
            <v>0</v>
          </cell>
          <cell r="DK100">
            <v>0</v>
          </cell>
          <cell r="DL100">
            <v>0</v>
          </cell>
          <cell r="DM100">
            <v>0</v>
          </cell>
          <cell r="DN100">
            <v>0</v>
          </cell>
          <cell r="DO100">
            <v>0</v>
          </cell>
          <cell r="DP100">
            <v>0</v>
          </cell>
          <cell r="DQ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O100">
            <v>0</v>
          </cell>
          <cell r="EP100">
            <v>0</v>
          </cell>
          <cell r="EQ100">
            <v>0</v>
          </cell>
          <cell r="ER100">
            <v>0</v>
          </cell>
          <cell r="ES100">
            <v>0</v>
          </cell>
          <cell r="ET100">
            <v>0</v>
          </cell>
          <cell r="EU100">
            <v>0</v>
          </cell>
          <cell r="EV100">
            <v>0</v>
          </cell>
          <cell r="EW100">
            <v>0</v>
          </cell>
          <cell r="EX100">
            <v>0</v>
          </cell>
          <cell r="EZ100">
            <v>0</v>
          </cell>
          <cell r="FA100">
            <v>0</v>
          </cell>
          <cell r="FB100">
            <v>0</v>
          </cell>
          <cell r="FC100">
            <v>0</v>
          </cell>
          <cell r="FD100">
            <v>0</v>
          </cell>
          <cell r="FE100">
            <v>0</v>
          </cell>
          <cell r="FF100">
            <v>0</v>
          </cell>
          <cell r="FG100">
            <v>0</v>
          </cell>
          <cell r="FH100">
            <v>0</v>
          </cell>
          <cell r="FI100">
            <v>0</v>
          </cell>
          <cell r="FK100">
            <v>0</v>
          </cell>
          <cell r="FL100">
            <v>0</v>
          </cell>
          <cell r="FM100">
            <v>0</v>
          </cell>
          <cell r="FN100">
            <v>0</v>
          </cell>
          <cell r="FO100">
            <v>0</v>
          </cell>
          <cell r="FP100">
            <v>0</v>
          </cell>
          <cell r="FQ100">
            <v>0</v>
          </cell>
          <cell r="FR100">
            <v>0</v>
          </cell>
          <cell r="FS100">
            <v>0</v>
          </cell>
          <cell r="FT100">
            <v>0</v>
          </cell>
          <cell r="FV100">
            <v>0</v>
          </cell>
          <cell r="FW100">
            <v>0</v>
          </cell>
          <cell r="FX100">
            <v>0</v>
          </cell>
          <cell r="FY100">
            <v>0</v>
          </cell>
          <cell r="FZ100">
            <v>0</v>
          </cell>
          <cell r="GA100">
            <v>0</v>
          </cell>
          <cell r="GB100">
            <v>0</v>
          </cell>
          <cell r="GC100" t="str">
            <v>-</v>
          </cell>
          <cell r="GD100">
            <v>39083</v>
          </cell>
          <cell r="GF100">
            <v>38353</v>
          </cell>
          <cell r="GG100">
            <v>39600</v>
          </cell>
          <cell r="GI100">
            <v>39600</v>
          </cell>
          <cell r="GJ100">
            <v>39600</v>
          </cell>
          <cell r="GK100">
            <v>39600</v>
          </cell>
          <cell r="GL100">
            <v>39600</v>
          </cell>
          <cell r="GM100">
            <v>39600</v>
          </cell>
          <cell r="GN100">
            <v>39600</v>
          </cell>
          <cell r="GO100">
            <v>39600</v>
          </cell>
          <cell r="GP100" t="str">
            <v>-</v>
          </cell>
          <cell r="GQ100">
            <v>38078</v>
          </cell>
          <cell r="GS100">
            <v>0</v>
          </cell>
          <cell r="GT100">
            <v>0</v>
          </cell>
          <cell r="GU100">
            <v>0</v>
          </cell>
          <cell r="GV100">
            <v>0</v>
          </cell>
          <cell r="GW100">
            <v>0</v>
          </cell>
          <cell r="GX100">
            <v>0</v>
          </cell>
          <cell r="GY100">
            <v>0</v>
          </cell>
          <cell r="GZ100">
            <v>0</v>
          </cell>
          <cell r="HA100">
            <v>0</v>
          </cell>
          <cell r="HB100">
            <v>0</v>
          </cell>
        </row>
        <row r="101">
          <cell r="A101">
            <v>40695</v>
          </cell>
          <cell r="B101">
            <v>2011</v>
          </cell>
          <cell r="C101">
            <v>6</v>
          </cell>
          <cell r="E101">
            <v>6</v>
          </cell>
          <cell r="F101">
            <v>6</v>
          </cell>
          <cell r="G101">
            <v>6</v>
          </cell>
          <cell r="H101">
            <v>6</v>
          </cell>
          <cell r="I101">
            <v>6</v>
          </cell>
          <cell r="J101">
            <v>6</v>
          </cell>
          <cell r="K101">
            <v>6</v>
          </cell>
          <cell r="L101">
            <v>6</v>
          </cell>
          <cell r="M101">
            <v>6</v>
          </cell>
          <cell r="N101">
            <v>6</v>
          </cell>
          <cell r="P101">
            <v>6</v>
          </cell>
          <cell r="Q101">
            <v>6</v>
          </cell>
          <cell r="R101">
            <v>6</v>
          </cell>
          <cell r="S101">
            <v>6</v>
          </cell>
          <cell r="T101">
            <v>6</v>
          </cell>
          <cell r="U101">
            <v>6</v>
          </cell>
          <cell r="V101">
            <v>6</v>
          </cell>
          <cell r="W101">
            <v>6</v>
          </cell>
          <cell r="X101">
            <v>6</v>
          </cell>
          <cell r="Y101">
            <v>6</v>
          </cell>
          <cell r="AA101">
            <v>0</v>
          </cell>
          <cell r="AB101">
            <v>0</v>
          </cell>
          <cell r="AC101">
            <v>0</v>
          </cell>
          <cell r="AD101">
            <v>0</v>
          </cell>
          <cell r="AE101">
            <v>0</v>
          </cell>
          <cell r="AF101">
            <v>0</v>
          </cell>
          <cell r="AG101">
            <v>0</v>
          </cell>
          <cell r="AH101">
            <v>0</v>
          </cell>
          <cell r="AI101">
            <v>0</v>
          </cell>
          <cell r="AJ101">
            <v>0</v>
          </cell>
          <cell r="AL101">
            <v>0</v>
          </cell>
          <cell r="AM101">
            <v>0</v>
          </cell>
          <cell r="AN101">
            <v>0</v>
          </cell>
          <cell r="AO101">
            <v>0</v>
          </cell>
          <cell r="AP101">
            <v>0</v>
          </cell>
          <cell r="AQ101">
            <v>0</v>
          </cell>
          <cell r="AR101">
            <v>0</v>
          </cell>
          <cell r="AT101">
            <v>0</v>
          </cell>
          <cell r="AU101">
            <v>0</v>
          </cell>
          <cell r="AV101">
            <v>0</v>
          </cell>
          <cell r="AW101">
            <v>0</v>
          </cell>
          <cell r="AX101">
            <v>0</v>
          </cell>
          <cell r="AY101">
            <v>0</v>
          </cell>
          <cell r="AZ101">
            <v>0</v>
          </cell>
          <cell r="BA101">
            <v>0</v>
          </cell>
          <cell r="BB101">
            <v>0</v>
          </cell>
          <cell r="BC101">
            <v>0</v>
          </cell>
          <cell r="BE101">
            <v>0</v>
          </cell>
          <cell r="BF101">
            <v>0</v>
          </cell>
          <cell r="BG101">
            <v>0</v>
          </cell>
          <cell r="BH101">
            <v>0</v>
          </cell>
          <cell r="BI101">
            <v>0</v>
          </cell>
          <cell r="BJ101">
            <v>0</v>
          </cell>
          <cell r="BK101">
            <v>0</v>
          </cell>
          <cell r="BL101">
            <v>0</v>
          </cell>
          <cell r="BM101">
            <v>0</v>
          </cell>
          <cell r="BN101">
            <v>0</v>
          </cell>
          <cell r="BP101">
            <v>0</v>
          </cell>
          <cell r="BQ101">
            <v>0</v>
          </cell>
          <cell r="BR101">
            <v>0</v>
          </cell>
          <cell r="BS101">
            <v>0</v>
          </cell>
          <cell r="BT101">
            <v>0</v>
          </cell>
          <cell r="BU101">
            <v>0</v>
          </cell>
          <cell r="BV101">
            <v>0</v>
          </cell>
          <cell r="BW101">
            <v>0</v>
          </cell>
          <cell r="BX101">
            <v>0</v>
          </cell>
          <cell r="BY101">
            <v>0</v>
          </cell>
          <cell r="CA101">
            <v>0</v>
          </cell>
          <cell r="CB101">
            <v>0</v>
          </cell>
          <cell r="CC101">
            <v>0</v>
          </cell>
          <cell r="CD101">
            <v>0</v>
          </cell>
          <cell r="CE101">
            <v>0</v>
          </cell>
          <cell r="CF101">
            <v>0</v>
          </cell>
          <cell r="CG101">
            <v>0</v>
          </cell>
          <cell r="CH101">
            <v>0</v>
          </cell>
          <cell r="CI101">
            <v>0</v>
          </cell>
          <cell r="CJ101">
            <v>0</v>
          </cell>
          <cell r="CL101">
            <v>0</v>
          </cell>
          <cell r="CM101">
            <v>0</v>
          </cell>
          <cell r="CN101">
            <v>0</v>
          </cell>
          <cell r="CO101">
            <v>0</v>
          </cell>
          <cell r="CP101">
            <v>0</v>
          </cell>
          <cell r="CQ101">
            <v>0</v>
          </cell>
          <cell r="CR101">
            <v>0</v>
          </cell>
          <cell r="CS101">
            <v>0</v>
          </cell>
          <cell r="CT101">
            <v>0</v>
          </cell>
          <cell r="CU101">
            <v>0</v>
          </cell>
          <cell r="CW101">
            <v>0</v>
          </cell>
          <cell r="CX101">
            <v>0</v>
          </cell>
          <cell r="CY101">
            <v>0</v>
          </cell>
          <cell r="CZ101">
            <v>0</v>
          </cell>
          <cell r="DA101">
            <v>0</v>
          </cell>
          <cell r="DB101">
            <v>0</v>
          </cell>
          <cell r="DC101">
            <v>0</v>
          </cell>
          <cell r="DD101">
            <v>0</v>
          </cell>
          <cell r="DE101">
            <v>0</v>
          </cell>
          <cell r="DF101">
            <v>0</v>
          </cell>
          <cell r="DH101">
            <v>0</v>
          </cell>
          <cell r="DI101">
            <v>0</v>
          </cell>
          <cell r="DJ101">
            <v>0</v>
          </cell>
          <cell r="DK101">
            <v>0</v>
          </cell>
          <cell r="DL101">
            <v>0</v>
          </cell>
          <cell r="DM101">
            <v>0</v>
          </cell>
          <cell r="DN101">
            <v>0</v>
          </cell>
          <cell r="DO101">
            <v>0</v>
          </cell>
          <cell r="DP101">
            <v>0</v>
          </cell>
          <cell r="DQ101">
            <v>0</v>
          </cell>
          <cell r="DS101">
            <v>0</v>
          </cell>
          <cell r="DT101">
            <v>0</v>
          </cell>
          <cell r="DU101">
            <v>0</v>
          </cell>
          <cell r="DV101">
            <v>0</v>
          </cell>
          <cell r="DW101">
            <v>0</v>
          </cell>
          <cell r="DX101">
            <v>0</v>
          </cell>
          <cell r="DY101">
            <v>0</v>
          </cell>
          <cell r="DZ101">
            <v>0</v>
          </cell>
          <cell r="EA101">
            <v>0</v>
          </cell>
          <cell r="EB101">
            <v>0</v>
          </cell>
          <cell r="ED101">
            <v>0</v>
          </cell>
          <cell r="EE101">
            <v>0</v>
          </cell>
          <cell r="EF101">
            <v>0</v>
          </cell>
          <cell r="EG101">
            <v>0</v>
          </cell>
          <cell r="EH101">
            <v>0</v>
          </cell>
          <cell r="EI101">
            <v>0</v>
          </cell>
          <cell r="EJ101">
            <v>0</v>
          </cell>
          <cell r="EK101">
            <v>0</v>
          </cell>
          <cell r="EL101">
            <v>0</v>
          </cell>
          <cell r="EM101">
            <v>0</v>
          </cell>
          <cell r="EO101">
            <v>0</v>
          </cell>
          <cell r="EP101">
            <v>0</v>
          </cell>
          <cell r="EQ101">
            <v>0</v>
          </cell>
          <cell r="ER101">
            <v>0</v>
          </cell>
          <cell r="ES101">
            <v>0</v>
          </cell>
          <cell r="ET101">
            <v>0</v>
          </cell>
          <cell r="EU101">
            <v>0</v>
          </cell>
          <cell r="EV101">
            <v>0</v>
          </cell>
          <cell r="EW101">
            <v>0</v>
          </cell>
          <cell r="EX101">
            <v>0</v>
          </cell>
          <cell r="EZ101">
            <v>0</v>
          </cell>
          <cell r="FA101">
            <v>0</v>
          </cell>
          <cell r="FB101">
            <v>0</v>
          </cell>
          <cell r="FC101">
            <v>0</v>
          </cell>
          <cell r="FD101">
            <v>0</v>
          </cell>
          <cell r="FE101">
            <v>0</v>
          </cell>
          <cell r="FF101">
            <v>0</v>
          </cell>
          <cell r="FG101">
            <v>0</v>
          </cell>
          <cell r="FH101">
            <v>0</v>
          </cell>
          <cell r="FI101">
            <v>0</v>
          </cell>
          <cell r="FK101">
            <v>0</v>
          </cell>
          <cell r="FL101">
            <v>0</v>
          </cell>
          <cell r="FM101">
            <v>0</v>
          </cell>
          <cell r="FN101">
            <v>0</v>
          </cell>
          <cell r="FO101">
            <v>0</v>
          </cell>
          <cell r="FP101">
            <v>0</v>
          </cell>
          <cell r="FQ101">
            <v>0</v>
          </cell>
          <cell r="FR101">
            <v>0</v>
          </cell>
          <cell r="FS101">
            <v>0</v>
          </cell>
          <cell r="FT101">
            <v>0</v>
          </cell>
          <cell r="FV101">
            <v>0</v>
          </cell>
          <cell r="FW101">
            <v>0</v>
          </cell>
          <cell r="FX101">
            <v>0</v>
          </cell>
          <cell r="FY101">
            <v>0</v>
          </cell>
          <cell r="FZ101">
            <v>0</v>
          </cell>
          <cell r="GA101">
            <v>0</v>
          </cell>
          <cell r="GB101">
            <v>0</v>
          </cell>
          <cell r="GC101" t="str">
            <v>-</v>
          </cell>
          <cell r="GD101">
            <v>39083</v>
          </cell>
          <cell r="GF101">
            <v>38353</v>
          </cell>
          <cell r="GG101">
            <v>39600</v>
          </cell>
          <cell r="GI101">
            <v>39600</v>
          </cell>
          <cell r="GJ101">
            <v>39600</v>
          </cell>
          <cell r="GK101">
            <v>39600</v>
          </cell>
          <cell r="GL101">
            <v>39600</v>
          </cell>
          <cell r="GM101">
            <v>39600</v>
          </cell>
          <cell r="GN101">
            <v>39600</v>
          </cell>
          <cell r="GO101">
            <v>39600</v>
          </cell>
          <cell r="GP101" t="str">
            <v>-</v>
          </cell>
          <cell r="GQ101">
            <v>38078</v>
          </cell>
          <cell r="GS101">
            <v>0</v>
          </cell>
          <cell r="GT101">
            <v>0</v>
          </cell>
          <cell r="GU101">
            <v>0</v>
          </cell>
          <cell r="GV101">
            <v>0</v>
          </cell>
          <cell r="GW101">
            <v>0</v>
          </cell>
          <cell r="GX101">
            <v>0</v>
          </cell>
          <cell r="GY101">
            <v>0</v>
          </cell>
          <cell r="GZ101">
            <v>0</v>
          </cell>
          <cell r="HA101">
            <v>0</v>
          </cell>
          <cell r="HB10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Pg1"/>
      <sheetName val="HOMEPAGE"/>
      <sheetName val="REPORT CARD"/>
      <sheetName val="DATA ENTRY"/>
      <sheetName val="DATABASE"/>
      <sheetName val="L_NL PIVOT"/>
      <sheetName val="LOOKUP TABLES"/>
      <sheetName val="PIVOT TABLE"/>
      <sheetName val="RESULTS"/>
      <sheetName val="RESULTS Pg2"/>
      <sheetName val="SCORECARD"/>
      <sheetName val="CONTRACTORS"/>
      <sheetName val="SAFETY INSP"/>
      <sheetName val="Historical Performance"/>
      <sheetName val="REPORT DETAILS"/>
      <sheetName val="REPORT DETAIL ANALYSIS"/>
      <sheetName val="Track Incident Recommendations"/>
      <sheetName val="Disaster Preparedness"/>
      <sheetName val="Module4"/>
      <sheetName val="Module5"/>
      <sheetName val="Module6"/>
      <sheetName val="Module7"/>
      <sheetName val="Module8"/>
      <sheetName val="Module9"/>
      <sheetName val="Module10"/>
      <sheetName val="Module11"/>
      <sheetName val="Module1"/>
    </sheetNames>
    <sheetDataSet>
      <sheetData sheetId="0" refreshError="1">
        <row r="5">
          <cell r="A5" t="str">
            <v>Date</v>
          </cell>
          <cell r="B5" t="str">
            <v>Year</v>
          </cell>
          <cell r="C5" t="str">
            <v>Mth</v>
          </cell>
          <cell r="E5" t="str">
            <v>Hours (act)</v>
          </cell>
          <cell r="F5" t="str">
            <v>Fatlities</v>
          </cell>
          <cell r="G5" t="str">
            <v>LTIs</v>
          </cell>
          <cell r="H5" t="str">
            <v>MTIs</v>
          </cell>
          <cell r="I5" t="str">
            <v>FAIs</v>
          </cell>
          <cell r="J5" t="str">
            <v>NMs</v>
          </cell>
          <cell r="K5" t="str">
            <v>Days Lost</v>
          </cell>
          <cell r="L5" t="str">
            <v>LTIFR</v>
          </cell>
          <cell r="M5" t="str">
            <v>LTISR</v>
          </cell>
          <cell r="N5" t="str">
            <v>ATLR</v>
          </cell>
          <cell r="O5" t="str">
            <v>MTIFR</v>
          </cell>
          <cell r="P5" t="str">
            <v>TRIFR</v>
          </cell>
          <cell r="Q5" t="str">
            <v>AIFR</v>
          </cell>
          <cell r="S5" t="str">
            <v>Hours (act)</v>
          </cell>
          <cell r="T5" t="str">
            <v>Fatlities</v>
          </cell>
          <cell r="U5" t="str">
            <v>LTIs</v>
          </cell>
          <cell r="V5" t="str">
            <v>MTIs</v>
          </cell>
          <cell r="W5" t="str">
            <v>FAIs</v>
          </cell>
          <cell r="X5" t="str">
            <v>NMs</v>
          </cell>
          <cell r="Y5" t="str">
            <v>Days Lost</v>
          </cell>
          <cell r="Z5" t="str">
            <v>LTIFR</v>
          </cell>
          <cell r="AA5" t="str">
            <v>LTISR</v>
          </cell>
          <cell r="AB5" t="str">
            <v>ATLR</v>
          </cell>
          <cell r="AC5" t="str">
            <v>MTIFR</v>
          </cell>
          <cell r="AD5" t="str">
            <v>TRIFR</v>
          </cell>
          <cell r="AE5" t="str">
            <v>AIFR</v>
          </cell>
          <cell r="AG5" t="str">
            <v>Hours (act)</v>
          </cell>
          <cell r="AH5" t="str">
            <v>Fatlities</v>
          </cell>
          <cell r="AI5" t="str">
            <v>LTIs</v>
          </cell>
          <cell r="AJ5" t="str">
            <v>MTIs</v>
          </cell>
          <cell r="AK5" t="str">
            <v>FAIs</v>
          </cell>
          <cell r="AL5" t="str">
            <v>NMs</v>
          </cell>
          <cell r="AM5" t="str">
            <v>Days Lost</v>
          </cell>
          <cell r="AN5" t="str">
            <v>LTIFR</v>
          </cell>
          <cell r="AO5" t="str">
            <v>LTISR</v>
          </cell>
          <cell r="AP5" t="str">
            <v>ATLR</v>
          </cell>
          <cell r="AQ5" t="str">
            <v>MTIFR</v>
          </cell>
          <cell r="AR5" t="str">
            <v>TRIFR</v>
          </cell>
          <cell r="AS5" t="str">
            <v>AIFR</v>
          </cell>
          <cell r="AU5" t="str">
            <v>Hours (act)</v>
          </cell>
          <cell r="AV5" t="str">
            <v>Fatlities</v>
          </cell>
          <cell r="AW5" t="str">
            <v>LTIs</v>
          </cell>
          <cell r="AX5" t="str">
            <v>MTIs</v>
          </cell>
          <cell r="AY5" t="str">
            <v>FAIs</v>
          </cell>
          <cell r="AZ5" t="str">
            <v>NMs</v>
          </cell>
          <cell r="BA5" t="str">
            <v>Days Lost</v>
          </cell>
          <cell r="BB5" t="str">
            <v>LTIFR</v>
          </cell>
          <cell r="BC5" t="str">
            <v>LTISR</v>
          </cell>
          <cell r="BD5" t="str">
            <v>ATLR</v>
          </cell>
          <cell r="BE5" t="str">
            <v>MTIFR</v>
          </cell>
          <cell r="BF5" t="str">
            <v>TRIFR</v>
          </cell>
          <cell r="BG5" t="str">
            <v>AIFR</v>
          </cell>
          <cell r="BI5" t="str">
            <v>Hours (act)</v>
          </cell>
          <cell r="BJ5" t="str">
            <v>Fatlities</v>
          </cell>
          <cell r="BK5" t="str">
            <v>LTIs</v>
          </cell>
          <cell r="BL5" t="str">
            <v>MTIs</v>
          </cell>
          <cell r="BM5" t="str">
            <v>FAIs</v>
          </cell>
          <cell r="BN5" t="str">
            <v>NMs</v>
          </cell>
          <cell r="BO5" t="str">
            <v>Days Lost</v>
          </cell>
          <cell r="BP5" t="str">
            <v>LTIFR</v>
          </cell>
          <cell r="BQ5" t="str">
            <v>LTISR</v>
          </cell>
          <cell r="BR5" t="str">
            <v>ATLR</v>
          </cell>
          <cell r="BS5" t="str">
            <v>MTIFR</v>
          </cell>
          <cell r="BT5" t="str">
            <v>TRIFR</v>
          </cell>
          <cell r="BU5" t="str">
            <v>AIFR</v>
          </cell>
          <cell r="BW5" t="str">
            <v>Hours (act)</v>
          </cell>
          <cell r="BX5" t="str">
            <v>Fatlities</v>
          </cell>
          <cell r="BY5" t="str">
            <v>LTIs</v>
          </cell>
          <cell r="BZ5" t="str">
            <v>MTIs</v>
          </cell>
          <cell r="CA5" t="str">
            <v>FAIs</v>
          </cell>
          <cell r="CB5" t="str">
            <v>NMs</v>
          </cell>
          <cell r="CC5" t="str">
            <v>Days Lost</v>
          </cell>
          <cell r="CD5" t="str">
            <v>LTIFR</v>
          </cell>
          <cell r="CE5" t="str">
            <v>LTISR</v>
          </cell>
          <cell r="CF5" t="str">
            <v>ATLR</v>
          </cell>
          <cell r="CG5" t="str">
            <v>MTIFR</v>
          </cell>
          <cell r="CH5" t="str">
            <v>TRIFR</v>
          </cell>
          <cell r="CI5" t="str">
            <v>AIFR</v>
          </cell>
          <cell r="CK5" t="str">
            <v>Hours (act)</v>
          </cell>
          <cell r="CL5" t="str">
            <v>Fatlities</v>
          </cell>
          <cell r="CM5" t="str">
            <v>LTIs</v>
          </cell>
          <cell r="CN5" t="str">
            <v>MTIs</v>
          </cell>
          <cell r="CO5" t="str">
            <v>FAIs</v>
          </cell>
          <cell r="CP5" t="str">
            <v>NMs</v>
          </cell>
          <cell r="CQ5" t="str">
            <v>Days Lost</v>
          </cell>
          <cell r="CR5" t="str">
            <v>LTIFR</v>
          </cell>
          <cell r="CS5" t="str">
            <v>LTISR</v>
          </cell>
          <cell r="CT5" t="str">
            <v>ATLR</v>
          </cell>
          <cell r="CU5" t="str">
            <v>MTIFR</v>
          </cell>
          <cell r="CV5" t="str">
            <v>TRIFR</v>
          </cell>
          <cell r="CW5" t="str">
            <v>AIFR</v>
          </cell>
          <cell r="CY5" t="str">
            <v>Hours (act)</v>
          </cell>
          <cell r="CZ5" t="str">
            <v>Fatlities</v>
          </cell>
          <cell r="DA5" t="str">
            <v>LTIs</v>
          </cell>
          <cell r="DB5" t="str">
            <v>MTIs</v>
          </cell>
          <cell r="DC5" t="str">
            <v>FAIs</v>
          </cell>
          <cell r="DD5" t="str">
            <v>NMs</v>
          </cell>
          <cell r="DE5" t="str">
            <v>Days Lost</v>
          </cell>
          <cell r="DF5" t="str">
            <v>LTIFR</v>
          </cell>
          <cell r="DG5" t="str">
            <v>LTISR</v>
          </cell>
          <cell r="DH5" t="str">
            <v>ATLR</v>
          </cell>
          <cell r="DI5" t="str">
            <v>MTIFR</v>
          </cell>
          <cell r="DJ5" t="str">
            <v>TRIFR</v>
          </cell>
          <cell r="DK5" t="str">
            <v>AIFR</v>
          </cell>
          <cell r="DM5" t="str">
            <v>Hours (act)</v>
          </cell>
          <cell r="DN5" t="str">
            <v>Fatlities</v>
          </cell>
          <cell r="DO5" t="str">
            <v>LTIs</v>
          </cell>
          <cell r="DP5" t="str">
            <v>MTIs</v>
          </cell>
          <cell r="DQ5" t="str">
            <v>FAIs</v>
          </cell>
          <cell r="DR5" t="str">
            <v>NMs</v>
          </cell>
          <cell r="DS5" t="str">
            <v>Days Lost</v>
          </cell>
          <cell r="DT5" t="str">
            <v>LTIFR</v>
          </cell>
          <cell r="DU5" t="str">
            <v>LTISR</v>
          </cell>
          <cell r="DV5" t="str">
            <v>ATLR</v>
          </cell>
          <cell r="DW5" t="str">
            <v>MTIFR</v>
          </cell>
          <cell r="DX5" t="str">
            <v>TRIFR</v>
          </cell>
          <cell r="DY5" t="str">
            <v>AIFR</v>
          </cell>
          <cell r="EA5" t="str">
            <v>Hours (act)</v>
          </cell>
          <cell r="EB5" t="str">
            <v>Fatlities</v>
          </cell>
          <cell r="EC5" t="str">
            <v>LTIs</v>
          </cell>
          <cell r="ED5" t="str">
            <v>MTIs</v>
          </cell>
          <cell r="EE5" t="str">
            <v>FAIs</v>
          </cell>
          <cell r="EF5" t="str">
            <v>NMs</v>
          </cell>
          <cell r="EG5" t="str">
            <v>Days Lost</v>
          </cell>
          <cell r="EH5" t="str">
            <v>LTIFR</v>
          </cell>
          <cell r="EI5" t="str">
            <v>LTISR</v>
          </cell>
          <cell r="EJ5" t="str">
            <v>ATLR</v>
          </cell>
          <cell r="EK5" t="str">
            <v>MTIFR</v>
          </cell>
          <cell r="EL5" t="str">
            <v>TRIFR</v>
          </cell>
          <cell r="EM5" t="str">
            <v>AIFR</v>
          </cell>
          <cell r="EO5" t="str">
            <v>Hours (act)</v>
          </cell>
          <cell r="EP5" t="str">
            <v>Fatlities</v>
          </cell>
          <cell r="EQ5" t="str">
            <v>LTIs</v>
          </cell>
          <cell r="ER5" t="str">
            <v>MTIs</v>
          </cell>
          <cell r="ES5" t="str">
            <v>FAIs</v>
          </cell>
          <cell r="ET5" t="str">
            <v>NMs</v>
          </cell>
          <cell r="EU5" t="str">
            <v>Days Lost</v>
          </cell>
          <cell r="EV5" t="str">
            <v>LTIFR</v>
          </cell>
          <cell r="EW5" t="str">
            <v>LTISR</v>
          </cell>
          <cell r="EX5" t="str">
            <v>ATLR</v>
          </cell>
          <cell r="EY5" t="str">
            <v>MTIFR</v>
          </cell>
          <cell r="EZ5" t="str">
            <v>TRIFR</v>
          </cell>
          <cell r="FA5" t="str">
            <v>AIFR</v>
          </cell>
          <cell r="FC5" t="str">
            <v>Hours (act)</v>
          </cell>
          <cell r="FD5" t="str">
            <v>Fatlities</v>
          </cell>
          <cell r="FE5" t="str">
            <v>LTIs</v>
          </cell>
          <cell r="FF5" t="str">
            <v>MTIs</v>
          </cell>
          <cell r="FG5" t="str">
            <v>FAIs</v>
          </cell>
          <cell r="FH5" t="str">
            <v>NMs</v>
          </cell>
          <cell r="FI5" t="str">
            <v>Days Lost</v>
          </cell>
          <cell r="FJ5" t="str">
            <v>LTIFR</v>
          </cell>
          <cell r="FK5" t="str">
            <v>LTISR</v>
          </cell>
          <cell r="FL5" t="str">
            <v>ATLR</v>
          </cell>
          <cell r="FM5" t="str">
            <v>MTIFR</v>
          </cell>
          <cell r="FN5" t="str">
            <v>TRIFR</v>
          </cell>
          <cell r="FO5" t="str">
            <v>AIFR</v>
          </cell>
          <cell r="FQ5" t="str">
            <v>Hours (act)</v>
          </cell>
          <cell r="FR5" t="str">
            <v>Fatlities</v>
          </cell>
          <cell r="FS5" t="str">
            <v>LTIs</v>
          </cell>
          <cell r="FT5" t="str">
            <v>MTIs</v>
          </cell>
          <cell r="FU5" t="str">
            <v>FAIs</v>
          </cell>
          <cell r="FV5" t="str">
            <v>NMs</v>
          </cell>
          <cell r="FW5" t="str">
            <v>Days Lost</v>
          </cell>
          <cell r="FX5" t="str">
            <v>LTIFR</v>
          </cell>
          <cell r="FY5" t="str">
            <v>LTISR</v>
          </cell>
          <cell r="FZ5" t="str">
            <v>ATLR</v>
          </cell>
          <cell r="GA5" t="str">
            <v>MTIFR</v>
          </cell>
          <cell r="GB5" t="str">
            <v>TRIFR</v>
          </cell>
          <cell r="GC5" t="str">
            <v>AIFR</v>
          </cell>
        </row>
        <row r="6">
          <cell r="A6">
            <v>37803</v>
          </cell>
          <cell r="B6">
            <v>2003</v>
          </cell>
          <cell r="C6">
            <v>7</v>
          </cell>
          <cell r="E6">
            <v>62180.800000000003</v>
          </cell>
          <cell r="F6">
            <v>0</v>
          </cell>
          <cell r="G6">
            <v>0</v>
          </cell>
          <cell r="H6">
            <v>0</v>
          </cell>
          <cell r="I6">
            <v>0</v>
          </cell>
          <cell r="J6">
            <v>0</v>
          </cell>
          <cell r="K6">
            <v>0</v>
          </cell>
          <cell r="L6">
            <v>0</v>
          </cell>
          <cell r="M6">
            <v>0</v>
          </cell>
          <cell r="N6">
            <v>0</v>
          </cell>
          <cell r="O6">
            <v>0</v>
          </cell>
          <cell r="P6">
            <v>0</v>
          </cell>
          <cell r="Q6">
            <v>0</v>
          </cell>
          <cell r="S6">
            <v>28281</v>
          </cell>
          <cell r="T6">
            <v>0</v>
          </cell>
          <cell r="U6">
            <v>0</v>
          </cell>
          <cell r="V6">
            <v>0</v>
          </cell>
          <cell r="W6">
            <v>0</v>
          </cell>
          <cell r="X6">
            <v>0</v>
          </cell>
          <cell r="Y6">
            <v>0</v>
          </cell>
          <cell r="Z6">
            <v>0</v>
          </cell>
          <cell r="AA6">
            <v>0</v>
          </cell>
          <cell r="AB6">
            <v>0</v>
          </cell>
          <cell r="AC6">
            <v>0</v>
          </cell>
          <cell r="AD6">
            <v>0</v>
          </cell>
          <cell r="AE6">
            <v>0</v>
          </cell>
          <cell r="AG6">
            <v>0</v>
          </cell>
          <cell r="AH6">
            <v>0</v>
          </cell>
          <cell r="AI6">
            <v>0</v>
          </cell>
          <cell r="AJ6">
            <v>0</v>
          </cell>
          <cell r="AK6">
            <v>0</v>
          </cell>
          <cell r="AL6">
            <v>0</v>
          </cell>
          <cell r="AM6">
            <v>0</v>
          </cell>
          <cell r="AN6">
            <v>0</v>
          </cell>
          <cell r="AO6">
            <v>0</v>
          </cell>
          <cell r="AP6">
            <v>0</v>
          </cell>
          <cell r="AQ6">
            <v>0</v>
          </cell>
          <cell r="AR6">
            <v>0</v>
          </cell>
          <cell r="AS6">
            <v>0</v>
          </cell>
          <cell r="AU6">
            <v>31364</v>
          </cell>
          <cell r="AV6">
            <v>0</v>
          </cell>
          <cell r="AW6">
            <v>1</v>
          </cell>
          <cell r="AX6">
            <v>0</v>
          </cell>
          <cell r="AY6">
            <v>0</v>
          </cell>
          <cell r="AZ6">
            <v>0</v>
          </cell>
          <cell r="BA6">
            <v>2</v>
          </cell>
          <cell r="BB6">
            <v>31.883688305063131</v>
          </cell>
          <cell r="BC6">
            <v>63.767376610126263</v>
          </cell>
          <cell r="BD6">
            <v>2</v>
          </cell>
          <cell r="BE6">
            <v>0</v>
          </cell>
          <cell r="BF6">
            <v>31.883688305063131</v>
          </cell>
          <cell r="BG6">
            <v>31.883688305063131</v>
          </cell>
          <cell r="BI6">
            <v>0</v>
          </cell>
          <cell r="BJ6">
            <v>0</v>
          </cell>
          <cell r="BK6">
            <v>0</v>
          </cell>
          <cell r="BL6">
            <v>0</v>
          </cell>
          <cell r="BM6">
            <v>0</v>
          </cell>
          <cell r="BN6">
            <v>0</v>
          </cell>
          <cell r="BO6">
            <v>0</v>
          </cell>
          <cell r="BP6">
            <v>0</v>
          </cell>
          <cell r="BQ6">
            <v>0</v>
          </cell>
          <cell r="BR6">
            <v>0</v>
          </cell>
          <cell r="BS6">
            <v>0</v>
          </cell>
          <cell r="BT6">
            <v>0</v>
          </cell>
          <cell r="BU6">
            <v>0</v>
          </cell>
          <cell r="BW6">
            <v>0</v>
          </cell>
          <cell r="BX6">
            <v>0</v>
          </cell>
          <cell r="BY6">
            <v>0</v>
          </cell>
          <cell r="BZ6">
            <v>0</v>
          </cell>
          <cell r="CA6">
            <v>0</v>
          </cell>
          <cell r="CB6">
            <v>0</v>
          </cell>
          <cell r="CC6">
            <v>0</v>
          </cell>
          <cell r="CD6">
            <v>0</v>
          </cell>
          <cell r="CE6">
            <v>0</v>
          </cell>
          <cell r="CF6">
            <v>0</v>
          </cell>
          <cell r="CG6">
            <v>0</v>
          </cell>
          <cell r="CH6">
            <v>0</v>
          </cell>
          <cell r="CI6">
            <v>0</v>
          </cell>
          <cell r="CK6">
            <v>4303</v>
          </cell>
          <cell r="CL6">
            <v>0</v>
          </cell>
          <cell r="CM6">
            <v>0</v>
          </cell>
          <cell r="CN6">
            <v>0</v>
          </cell>
          <cell r="CO6">
            <v>0</v>
          </cell>
          <cell r="CP6">
            <v>0</v>
          </cell>
          <cell r="CQ6">
            <v>0</v>
          </cell>
          <cell r="CR6">
            <v>0</v>
          </cell>
          <cell r="CS6">
            <v>0</v>
          </cell>
          <cell r="CT6">
            <v>0</v>
          </cell>
          <cell r="CU6">
            <v>0</v>
          </cell>
          <cell r="CV6">
            <v>0</v>
          </cell>
          <cell r="CW6">
            <v>0</v>
          </cell>
          <cell r="CY6">
            <v>2900</v>
          </cell>
          <cell r="CZ6">
            <v>0</v>
          </cell>
          <cell r="DA6">
            <v>0</v>
          </cell>
          <cell r="DB6">
            <v>0</v>
          </cell>
          <cell r="DC6">
            <v>0</v>
          </cell>
          <cell r="DD6">
            <v>0</v>
          </cell>
          <cell r="DE6">
            <v>0</v>
          </cell>
          <cell r="DF6">
            <v>0</v>
          </cell>
          <cell r="DG6">
            <v>0</v>
          </cell>
          <cell r="DH6">
            <v>0</v>
          </cell>
          <cell r="DI6">
            <v>0</v>
          </cell>
          <cell r="DJ6">
            <v>0</v>
          </cell>
          <cell r="DK6">
            <v>0</v>
          </cell>
          <cell r="DM6">
            <v>5133.5</v>
          </cell>
          <cell r="DN6">
            <v>0</v>
          </cell>
          <cell r="DO6">
            <v>0</v>
          </cell>
          <cell r="DP6">
            <v>0</v>
          </cell>
          <cell r="DQ6">
            <v>0</v>
          </cell>
          <cell r="DR6">
            <v>0</v>
          </cell>
          <cell r="DS6">
            <v>0</v>
          </cell>
          <cell r="DT6">
            <v>0</v>
          </cell>
          <cell r="DU6">
            <v>0</v>
          </cell>
          <cell r="DV6">
            <v>0</v>
          </cell>
          <cell r="DW6">
            <v>0</v>
          </cell>
          <cell r="DX6">
            <v>0</v>
          </cell>
          <cell r="DY6">
            <v>0</v>
          </cell>
          <cell r="EA6">
            <v>957</v>
          </cell>
          <cell r="EB6">
            <v>0</v>
          </cell>
          <cell r="EC6">
            <v>0</v>
          </cell>
          <cell r="ED6">
            <v>0</v>
          </cell>
          <cell r="EE6">
            <v>0</v>
          </cell>
          <cell r="EF6">
            <v>0</v>
          </cell>
          <cell r="EG6">
            <v>0</v>
          </cell>
          <cell r="EH6">
            <v>0</v>
          </cell>
          <cell r="EI6">
            <v>0</v>
          </cell>
          <cell r="EJ6">
            <v>0</v>
          </cell>
          <cell r="EK6">
            <v>0</v>
          </cell>
          <cell r="EL6">
            <v>0</v>
          </cell>
          <cell r="EM6">
            <v>0</v>
          </cell>
          <cell r="EO6">
            <v>64883</v>
          </cell>
          <cell r="EP6">
            <v>0</v>
          </cell>
          <cell r="EQ6">
            <v>2</v>
          </cell>
          <cell r="ER6">
            <v>0</v>
          </cell>
          <cell r="ES6">
            <v>0</v>
          </cell>
          <cell r="ET6">
            <v>0</v>
          </cell>
          <cell r="EU6">
            <v>259</v>
          </cell>
          <cell r="EV6">
            <v>30.824715256692816</v>
          </cell>
          <cell r="EW6">
            <v>3991.8006257417201</v>
          </cell>
          <cell r="EX6">
            <v>129.5</v>
          </cell>
          <cell r="EY6">
            <v>0</v>
          </cell>
          <cell r="EZ6">
            <v>30.824715256692816</v>
          </cell>
          <cell r="FA6">
            <v>30.824715256692816</v>
          </cell>
          <cell r="FC6">
            <v>10859.5</v>
          </cell>
          <cell r="FD6">
            <v>0</v>
          </cell>
          <cell r="FE6">
            <v>0</v>
          </cell>
          <cell r="FF6">
            <v>0</v>
          </cell>
          <cell r="FG6">
            <v>0</v>
          </cell>
          <cell r="FH6">
            <v>0</v>
          </cell>
          <cell r="FI6">
            <v>0</v>
          </cell>
          <cell r="FJ6">
            <v>0</v>
          </cell>
          <cell r="FK6">
            <v>0</v>
          </cell>
          <cell r="FL6">
            <v>0</v>
          </cell>
          <cell r="FM6">
            <v>0</v>
          </cell>
          <cell r="FN6">
            <v>0</v>
          </cell>
          <cell r="FO6">
            <v>0</v>
          </cell>
          <cell r="FQ6">
            <v>0</v>
          </cell>
          <cell r="FR6">
            <v>0</v>
          </cell>
          <cell r="FS6">
            <v>0</v>
          </cell>
          <cell r="FT6">
            <v>0</v>
          </cell>
          <cell r="FU6">
            <v>0</v>
          </cell>
          <cell r="FV6">
            <v>0</v>
          </cell>
          <cell r="FW6">
            <v>0</v>
          </cell>
          <cell r="FX6">
            <v>0</v>
          </cell>
          <cell r="FY6">
            <v>0</v>
          </cell>
          <cell r="FZ6">
            <v>0</v>
          </cell>
          <cell r="GA6">
            <v>0</v>
          </cell>
          <cell r="GB6">
            <v>0</v>
          </cell>
          <cell r="GC6">
            <v>0</v>
          </cell>
        </row>
        <row r="7">
          <cell r="A7">
            <v>37834</v>
          </cell>
          <cell r="B7">
            <v>2003</v>
          </cell>
          <cell r="C7">
            <v>8</v>
          </cell>
          <cell r="E7">
            <v>124323.4</v>
          </cell>
          <cell r="F7">
            <v>0</v>
          </cell>
          <cell r="G7">
            <v>0</v>
          </cell>
          <cell r="H7">
            <v>0</v>
          </cell>
          <cell r="I7">
            <v>0</v>
          </cell>
          <cell r="J7">
            <v>0</v>
          </cell>
          <cell r="K7">
            <v>0</v>
          </cell>
          <cell r="L7">
            <v>0</v>
          </cell>
          <cell r="M7">
            <v>0</v>
          </cell>
          <cell r="N7">
            <v>0</v>
          </cell>
          <cell r="O7">
            <v>0</v>
          </cell>
          <cell r="P7">
            <v>0</v>
          </cell>
          <cell r="Q7">
            <v>0</v>
          </cell>
          <cell r="S7">
            <v>37141</v>
          </cell>
          <cell r="T7">
            <v>0</v>
          </cell>
          <cell r="U7">
            <v>0</v>
          </cell>
          <cell r="V7">
            <v>0</v>
          </cell>
          <cell r="W7">
            <v>0</v>
          </cell>
          <cell r="X7">
            <v>0</v>
          </cell>
          <cell r="Y7">
            <v>0</v>
          </cell>
          <cell r="Z7">
            <v>0</v>
          </cell>
          <cell r="AA7">
            <v>0</v>
          </cell>
          <cell r="AB7">
            <v>0</v>
          </cell>
          <cell r="AC7">
            <v>0</v>
          </cell>
          <cell r="AD7">
            <v>0</v>
          </cell>
          <cell r="AE7">
            <v>0</v>
          </cell>
          <cell r="AG7">
            <v>0</v>
          </cell>
          <cell r="AH7">
            <v>0</v>
          </cell>
          <cell r="AI7">
            <v>0</v>
          </cell>
          <cell r="AJ7">
            <v>0</v>
          </cell>
          <cell r="AK7">
            <v>0</v>
          </cell>
          <cell r="AL7">
            <v>0</v>
          </cell>
          <cell r="AM7">
            <v>0</v>
          </cell>
          <cell r="AN7">
            <v>0</v>
          </cell>
          <cell r="AO7">
            <v>0</v>
          </cell>
          <cell r="AP7">
            <v>0</v>
          </cell>
          <cell r="AQ7">
            <v>0</v>
          </cell>
          <cell r="AR7">
            <v>0</v>
          </cell>
          <cell r="AS7">
            <v>0</v>
          </cell>
          <cell r="AU7">
            <v>56495</v>
          </cell>
          <cell r="AV7">
            <v>0</v>
          </cell>
          <cell r="AW7">
            <v>2</v>
          </cell>
          <cell r="AX7">
            <v>0</v>
          </cell>
          <cell r="AY7">
            <v>0</v>
          </cell>
          <cell r="AZ7">
            <v>0</v>
          </cell>
          <cell r="BA7">
            <v>89</v>
          </cell>
          <cell r="BB7">
            <v>35.401362952473669</v>
          </cell>
          <cell r="BC7">
            <v>1575.3606513850782</v>
          </cell>
          <cell r="BD7">
            <v>44.5</v>
          </cell>
          <cell r="BE7">
            <v>0</v>
          </cell>
          <cell r="BF7">
            <v>35.401362952473669</v>
          </cell>
          <cell r="BG7">
            <v>35.401362952473669</v>
          </cell>
          <cell r="BI7">
            <v>0</v>
          </cell>
          <cell r="BJ7">
            <v>0</v>
          </cell>
          <cell r="BK7">
            <v>0</v>
          </cell>
          <cell r="BL7">
            <v>0</v>
          </cell>
          <cell r="BM7">
            <v>0</v>
          </cell>
          <cell r="BN7">
            <v>0</v>
          </cell>
          <cell r="BO7">
            <v>0</v>
          </cell>
          <cell r="BP7">
            <v>0</v>
          </cell>
          <cell r="BQ7">
            <v>0</v>
          </cell>
          <cell r="BR7">
            <v>0</v>
          </cell>
          <cell r="BS7">
            <v>0</v>
          </cell>
          <cell r="BT7">
            <v>0</v>
          </cell>
          <cell r="BU7">
            <v>0</v>
          </cell>
          <cell r="BW7">
            <v>0</v>
          </cell>
          <cell r="BX7">
            <v>0</v>
          </cell>
          <cell r="BY7">
            <v>0</v>
          </cell>
          <cell r="BZ7">
            <v>0</v>
          </cell>
          <cell r="CA7">
            <v>0</v>
          </cell>
          <cell r="CB7">
            <v>0</v>
          </cell>
          <cell r="CC7">
            <v>0</v>
          </cell>
          <cell r="CD7">
            <v>0</v>
          </cell>
          <cell r="CE7">
            <v>0</v>
          </cell>
          <cell r="CF7">
            <v>0</v>
          </cell>
          <cell r="CG7">
            <v>0</v>
          </cell>
          <cell r="CH7">
            <v>0</v>
          </cell>
          <cell r="CI7">
            <v>0</v>
          </cell>
          <cell r="CK7">
            <v>7485</v>
          </cell>
          <cell r="CL7">
            <v>0</v>
          </cell>
          <cell r="CM7">
            <v>0</v>
          </cell>
          <cell r="CN7">
            <v>0</v>
          </cell>
          <cell r="CO7">
            <v>0</v>
          </cell>
          <cell r="CP7">
            <v>0</v>
          </cell>
          <cell r="CQ7">
            <v>0</v>
          </cell>
          <cell r="CR7">
            <v>0</v>
          </cell>
          <cell r="CS7">
            <v>0</v>
          </cell>
          <cell r="CT7">
            <v>0</v>
          </cell>
          <cell r="CU7">
            <v>0</v>
          </cell>
          <cell r="CV7">
            <v>0</v>
          </cell>
          <cell r="CW7">
            <v>0</v>
          </cell>
          <cell r="CY7">
            <v>5910</v>
          </cell>
          <cell r="CZ7">
            <v>0</v>
          </cell>
          <cell r="DA7">
            <v>1</v>
          </cell>
          <cell r="DB7">
            <v>0</v>
          </cell>
          <cell r="DC7">
            <v>0</v>
          </cell>
          <cell r="DD7">
            <v>0</v>
          </cell>
          <cell r="DE7">
            <v>3</v>
          </cell>
          <cell r="DF7">
            <v>169.20473773265653</v>
          </cell>
          <cell r="DG7">
            <v>507.61421319796955</v>
          </cell>
          <cell r="DH7">
            <v>3</v>
          </cell>
          <cell r="DI7">
            <v>0</v>
          </cell>
          <cell r="DJ7">
            <v>169.20473773265653</v>
          </cell>
          <cell r="DK7">
            <v>169.20473773265653</v>
          </cell>
          <cell r="DM7">
            <v>10199.5</v>
          </cell>
          <cell r="DN7">
            <v>0</v>
          </cell>
          <cell r="DO7">
            <v>1</v>
          </cell>
          <cell r="DP7">
            <v>0</v>
          </cell>
          <cell r="DQ7">
            <v>0</v>
          </cell>
          <cell r="DR7">
            <v>0</v>
          </cell>
          <cell r="DS7">
            <v>5</v>
          </cell>
          <cell r="DT7">
            <v>98.044021765772825</v>
          </cell>
          <cell r="DU7">
            <v>490.22010882886417</v>
          </cell>
          <cell r="DV7">
            <v>5</v>
          </cell>
          <cell r="DW7">
            <v>0</v>
          </cell>
          <cell r="DX7">
            <v>98.044021765772825</v>
          </cell>
          <cell r="DY7">
            <v>98.044021765772825</v>
          </cell>
          <cell r="EA7">
            <v>1493</v>
          </cell>
          <cell r="EB7">
            <v>0</v>
          </cell>
          <cell r="EC7">
            <v>0</v>
          </cell>
          <cell r="ED7">
            <v>0</v>
          </cell>
          <cell r="EE7">
            <v>0</v>
          </cell>
          <cell r="EF7">
            <v>0</v>
          </cell>
          <cell r="EG7">
            <v>0</v>
          </cell>
          <cell r="EH7">
            <v>0</v>
          </cell>
          <cell r="EI7">
            <v>0</v>
          </cell>
          <cell r="EJ7">
            <v>0</v>
          </cell>
          <cell r="EK7">
            <v>0</v>
          </cell>
          <cell r="EL7">
            <v>0</v>
          </cell>
          <cell r="EM7">
            <v>0</v>
          </cell>
          <cell r="EO7">
            <v>122420</v>
          </cell>
          <cell r="EP7">
            <v>0</v>
          </cell>
          <cell r="EQ7">
            <v>2</v>
          </cell>
          <cell r="ER7">
            <v>0</v>
          </cell>
          <cell r="ES7">
            <v>0</v>
          </cell>
          <cell r="ET7">
            <v>0</v>
          </cell>
          <cell r="EU7">
            <v>259</v>
          </cell>
          <cell r="EV7">
            <v>16.337199803953602</v>
          </cell>
          <cell r="EW7">
            <v>2115.6673746119914</v>
          </cell>
          <cell r="EX7">
            <v>129.5</v>
          </cell>
          <cell r="EY7">
            <v>0</v>
          </cell>
          <cell r="EZ7">
            <v>16.337199803953602</v>
          </cell>
          <cell r="FA7">
            <v>16.337199803953602</v>
          </cell>
          <cell r="FC7">
            <v>20987</v>
          </cell>
          <cell r="FD7">
            <v>0</v>
          </cell>
          <cell r="FE7">
            <v>1</v>
          </cell>
          <cell r="FF7">
            <v>0</v>
          </cell>
          <cell r="FG7">
            <v>0</v>
          </cell>
          <cell r="FH7">
            <v>0</v>
          </cell>
          <cell r="FI7">
            <v>1</v>
          </cell>
          <cell r="FJ7">
            <v>47.64854433697051</v>
          </cell>
          <cell r="FK7">
            <v>47.64854433697051</v>
          </cell>
          <cell r="FL7">
            <v>1</v>
          </cell>
          <cell r="FM7">
            <v>0</v>
          </cell>
          <cell r="FN7">
            <v>47.64854433697051</v>
          </cell>
          <cell r="FO7">
            <v>47.64854433697051</v>
          </cell>
          <cell r="FQ7">
            <v>0</v>
          </cell>
          <cell r="FR7">
            <v>0</v>
          </cell>
          <cell r="FS7">
            <v>0</v>
          </cell>
          <cell r="FT7">
            <v>0</v>
          </cell>
          <cell r="FU7">
            <v>0</v>
          </cell>
          <cell r="FV7">
            <v>0</v>
          </cell>
          <cell r="FW7">
            <v>0</v>
          </cell>
          <cell r="FX7">
            <v>0</v>
          </cell>
          <cell r="FY7">
            <v>0</v>
          </cell>
          <cell r="FZ7">
            <v>0</v>
          </cell>
          <cell r="GA7">
            <v>0</v>
          </cell>
          <cell r="GB7">
            <v>0</v>
          </cell>
          <cell r="GC7">
            <v>0</v>
          </cell>
        </row>
        <row r="8">
          <cell r="A8">
            <v>37865</v>
          </cell>
          <cell r="B8">
            <v>2003</v>
          </cell>
          <cell r="C8">
            <v>9</v>
          </cell>
          <cell r="E8">
            <v>186110.03999999998</v>
          </cell>
          <cell r="F8">
            <v>0</v>
          </cell>
          <cell r="G8">
            <v>0</v>
          </cell>
          <cell r="H8">
            <v>0</v>
          </cell>
          <cell r="I8">
            <v>0</v>
          </cell>
          <cell r="J8">
            <v>0</v>
          </cell>
          <cell r="K8">
            <v>0</v>
          </cell>
          <cell r="L8">
            <v>0</v>
          </cell>
          <cell r="M8">
            <v>0</v>
          </cell>
          <cell r="N8">
            <v>0</v>
          </cell>
          <cell r="O8">
            <v>0</v>
          </cell>
          <cell r="P8">
            <v>0</v>
          </cell>
          <cell r="Q8">
            <v>0</v>
          </cell>
          <cell r="S8">
            <v>46585.599999999999</v>
          </cell>
          <cell r="T8">
            <v>0</v>
          </cell>
          <cell r="U8">
            <v>1</v>
          </cell>
          <cell r="V8">
            <v>0</v>
          </cell>
          <cell r="W8">
            <v>0</v>
          </cell>
          <cell r="X8">
            <v>0</v>
          </cell>
          <cell r="Y8">
            <v>1</v>
          </cell>
          <cell r="Z8">
            <v>21.465860695150432</v>
          </cell>
          <cell r="AA8">
            <v>21.465860695150432</v>
          </cell>
          <cell r="AB8">
            <v>1</v>
          </cell>
          <cell r="AC8">
            <v>0</v>
          </cell>
          <cell r="AD8">
            <v>21.465860695150432</v>
          </cell>
          <cell r="AE8">
            <v>21.465860695150432</v>
          </cell>
          <cell r="AG8">
            <v>0</v>
          </cell>
          <cell r="AH8">
            <v>0</v>
          </cell>
          <cell r="AI8">
            <v>0</v>
          </cell>
          <cell r="AJ8">
            <v>0</v>
          </cell>
          <cell r="AK8">
            <v>0</v>
          </cell>
          <cell r="AL8">
            <v>0</v>
          </cell>
          <cell r="AM8">
            <v>0</v>
          </cell>
          <cell r="AN8">
            <v>0</v>
          </cell>
          <cell r="AO8">
            <v>0</v>
          </cell>
          <cell r="AP8">
            <v>0</v>
          </cell>
          <cell r="AQ8">
            <v>0</v>
          </cell>
          <cell r="AR8">
            <v>0</v>
          </cell>
          <cell r="AS8">
            <v>0</v>
          </cell>
          <cell r="AU8">
            <v>84400</v>
          </cell>
          <cell r="AV8">
            <v>0</v>
          </cell>
          <cell r="AW8">
            <v>2</v>
          </cell>
          <cell r="AX8">
            <v>0</v>
          </cell>
          <cell r="AY8">
            <v>0</v>
          </cell>
          <cell r="AZ8">
            <v>0</v>
          </cell>
          <cell r="BA8">
            <v>89</v>
          </cell>
          <cell r="BB8">
            <v>23.696682464454977</v>
          </cell>
          <cell r="BC8">
            <v>1054.5023696682465</v>
          </cell>
          <cell r="BD8">
            <v>44.5</v>
          </cell>
          <cell r="BE8">
            <v>0</v>
          </cell>
          <cell r="BF8">
            <v>23.696682464454977</v>
          </cell>
          <cell r="BG8">
            <v>23.696682464454977</v>
          </cell>
          <cell r="BI8">
            <v>0</v>
          </cell>
          <cell r="BJ8">
            <v>0</v>
          </cell>
          <cell r="BK8">
            <v>0</v>
          </cell>
          <cell r="BL8">
            <v>0</v>
          </cell>
          <cell r="BM8">
            <v>0</v>
          </cell>
          <cell r="BN8">
            <v>0</v>
          </cell>
          <cell r="BO8">
            <v>0</v>
          </cell>
          <cell r="BP8">
            <v>0</v>
          </cell>
          <cell r="BQ8">
            <v>0</v>
          </cell>
          <cell r="BR8">
            <v>0</v>
          </cell>
          <cell r="BS8">
            <v>0</v>
          </cell>
          <cell r="BT8">
            <v>0</v>
          </cell>
          <cell r="BU8">
            <v>0</v>
          </cell>
          <cell r="BW8">
            <v>0</v>
          </cell>
          <cell r="BX8">
            <v>0</v>
          </cell>
          <cell r="BY8">
            <v>0</v>
          </cell>
          <cell r="BZ8">
            <v>0</v>
          </cell>
          <cell r="CA8">
            <v>0</v>
          </cell>
          <cell r="CB8">
            <v>0</v>
          </cell>
          <cell r="CC8">
            <v>0</v>
          </cell>
          <cell r="CD8">
            <v>0</v>
          </cell>
          <cell r="CE8">
            <v>0</v>
          </cell>
          <cell r="CF8">
            <v>0</v>
          </cell>
          <cell r="CG8">
            <v>0</v>
          </cell>
          <cell r="CH8">
            <v>0</v>
          </cell>
          <cell r="CI8">
            <v>0</v>
          </cell>
          <cell r="CK8">
            <v>10781</v>
          </cell>
          <cell r="CL8">
            <v>0</v>
          </cell>
          <cell r="CM8">
            <v>0</v>
          </cell>
          <cell r="CN8">
            <v>0</v>
          </cell>
          <cell r="CO8">
            <v>0</v>
          </cell>
          <cell r="CP8">
            <v>0</v>
          </cell>
          <cell r="CQ8">
            <v>0</v>
          </cell>
          <cell r="CR8">
            <v>0</v>
          </cell>
          <cell r="CS8">
            <v>0</v>
          </cell>
          <cell r="CT8">
            <v>0</v>
          </cell>
          <cell r="CU8">
            <v>0</v>
          </cell>
          <cell r="CV8">
            <v>0</v>
          </cell>
          <cell r="CW8">
            <v>0</v>
          </cell>
          <cell r="CY8">
            <v>9160</v>
          </cell>
          <cell r="CZ8">
            <v>0</v>
          </cell>
          <cell r="DA8">
            <v>1</v>
          </cell>
          <cell r="DB8">
            <v>0</v>
          </cell>
          <cell r="DC8">
            <v>0</v>
          </cell>
          <cell r="DD8">
            <v>0</v>
          </cell>
          <cell r="DE8">
            <v>3</v>
          </cell>
          <cell r="DF8">
            <v>109.1703056768559</v>
          </cell>
          <cell r="DG8">
            <v>327.51091703056767</v>
          </cell>
          <cell r="DH8">
            <v>2.9999999999999996</v>
          </cell>
          <cell r="DI8">
            <v>0</v>
          </cell>
          <cell r="DJ8">
            <v>109.1703056768559</v>
          </cell>
          <cell r="DK8">
            <v>109.1703056768559</v>
          </cell>
          <cell r="DM8">
            <v>12459</v>
          </cell>
          <cell r="DN8">
            <v>0</v>
          </cell>
          <cell r="DO8">
            <v>1</v>
          </cell>
          <cell r="DP8">
            <v>0</v>
          </cell>
          <cell r="DQ8">
            <v>0</v>
          </cell>
          <cell r="DR8">
            <v>0</v>
          </cell>
          <cell r="DS8">
            <v>5</v>
          </cell>
          <cell r="DT8">
            <v>80.263263504294088</v>
          </cell>
          <cell r="DU8">
            <v>401.31631752147041</v>
          </cell>
          <cell r="DV8">
            <v>5</v>
          </cell>
          <cell r="DW8">
            <v>0</v>
          </cell>
          <cell r="DX8">
            <v>80.263263504294088</v>
          </cell>
          <cell r="DY8">
            <v>80.263263504294088</v>
          </cell>
          <cell r="EA8">
            <v>3379</v>
          </cell>
          <cell r="EB8">
            <v>0</v>
          </cell>
          <cell r="EC8">
            <v>0</v>
          </cell>
          <cell r="ED8">
            <v>0</v>
          </cell>
          <cell r="EE8">
            <v>0</v>
          </cell>
          <cell r="EF8">
            <v>0</v>
          </cell>
          <cell r="EG8">
            <v>0</v>
          </cell>
          <cell r="EH8">
            <v>0</v>
          </cell>
          <cell r="EI8">
            <v>0</v>
          </cell>
          <cell r="EJ8">
            <v>0</v>
          </cell>
          <cell r="EK8">
            <v>0</v>
          </cell>
          <cell r="EL8">
            <v>0</v>
          </cell>
          <cell r="EM8">
            <v>0</v>
          </cell>
          <cell r="EO8">
            <v>185267</v>
          </cell>
          <cell r="EP8">
            <v>0</v>
          </cell>
          <cell r="EQ8">
            <v>2</v>
          </cell>
          <cell r="ER8">
            <v>0</v>
          </cell>
          <cell r="ES8">
            <v>0</v>
          </cell>
          <cell r="ET8">
            <v>0</v>
          </cell>
          <cell r="EU8">
            <v>259</v>
          </cell>
          <cell r="EV8">
            <v>10.795230667091278</v>
          </cell>
          <cell r="EW8">
            <v>1397.9823713883206</v>
          </cell>
          <cell r="EX8">
            <v>129.5</v>
          </cell>
          <cell r="EY8">
            <v>0</v>
          </cell>
          <cell r="EZ8">
            <v>10.795230667091278</v>
          </cell>
          <cell r="FA8">
            <v>10.795230667091278</v>
          </cell>
          <cell r="FC8">
            <v>29974.2</v>
          </cell>
          <cell r="FD8">
            <v>0</v>
          </cell>
          <cell r="FE8">
            <v>1</v>
          </cell>
          <cell r="FF8">
            <v>0</v>
          </cell>
          <cell r="FG8">
            <v>0</v>
          </cell>
          <cell r="FH8">
            <v>0</v>
          </cell>
          <cell r="FI8">
            <v>1</v>
          </cell>
          <cell r="FJ8">
            <v>33.362024674553446</v>
          </cell>
          <cell r="FK8">
            <v>33.362024674553446</v>
          </cell>
          <cell r="FL8">
            <v>1</v>
          </cell>
          <cell r="FM8">
            <v>0</v>
          </cell>
          <cell r="FN8">
            <v>33.362024674553446</v>
          </cell>
          <cell r="FO8">
            <v>33.362024674553446</v>
          </cell>
          <cell r="FQ8">
            <v>0</v>
          </cell>
          <cell r="FR8">
            <v>0</v>
          </cell>
          <cell r="FS8">
            <v>0</v>
          </cell>
          <cell r="FT8">
            <v>0</v>
          </cell>
          <cell r="FU8">
            <v>0</v>
          </cell>
          <cell r="FV8">
            <v>0</v>
          </cell>
          <cell r="FW8">
            <v>0</v>
          </cell>
          <cell r="FX8">
            <v>0</v>
          </cell>
          <cell r="FY8">
            <v>0</v>
          </cell>
          <cell r="FZ8">
            <v>0</v>
          </cell>
          <cell r="GA8">
            <v>0</v>
          </cell>
          <cell r="GB8">
            <v>0</v>
          </cell>
          <cell r="GC8">
            <v>0</v>
          </cell>
        </row>
        <row r="9">
          <cell r="A9">
            <v>37895</v>
          </cell>
          <cell r="B9">
            <v>2003</v>
          </cell>
          <cell r="C9">
            <v>10</v>
          </cell>
          <cell r="E9">
            <v>247208.08</v>
          </cell>
          <cell r="F9">
            <v>0</v>
          </cell>
          <cell r="G9">
            <v>0</v>
          </cell>
          <cell r="H9">
            <v>0</v>
          </cell>
          <cell r="I9">
            <v>0</v>
          </cell>
          <cell r="J9">
            <v>0</v>
          </cell>
          <cell r="K9">
            <v>0</v>
          </cell>
          <cell r="L9">
            <v>0</v>
          </cell>
          <cell r="M9">
            <v>0</v>
          </cell>
          <cell r="N9">
            <v>0</v>
          </cell>
          <cell r="O9">
            <v>0</v>
          </cell>
          <cell r="P9">
            <v>0</v>
          </cell>
          <cell r="Q9">
            <v>0</v>
          </cell>
          <cell r="S9">
            <v>56832.399999999994</v>
          </cell>
          <cell r="T9">
            <v>0</v>
          </cell>
          <cell r="U9">
            <v>1</v>
          </cell>
          <cell r="V9">
            <v>0</v>
          </cell>
          <cell r="W9">
            <v>0</v>
          </cell>
          <cell r="X9">
            <v>0</v>
          </cell>
          <cell r="Y9">
            <v>1</v>
          </cell>
          <cell r="Z9">
            <v>17.595596877837291</v>
          </cell>
          <cell r="AA9">
            <v>17.595596877837291</v>
          </cell>
          <cell r="AB9">
            <v>1</v>
          </cell>
          <cell r="AC9">
            <v>0</v>
          </cell>
          <cell r="AD9">
            <v>17.595596877837291</v>
          </cell>
          <cell r="AE9">
            <v>17.595596877837291</v>
          </cell>
          <cell r="AG9">
            <v>0</v>
          </cell>
          <cell r="AH9">
            <v>0</v>
          </cell>
          <cell r="AI9">
            <v>0</v>
          </cell>
          <cell r="AJ9">
            <v>0</v>
          </cell>
          <cell r="AK9">
            <v>0</v>
          </cell>
          <cell r="AL9">
            <v>0</v>
          </cell>
          <cell r="AM9">
            <v>0</v>
          </cell>
          <cell r="AN9">
            <v>0</v>
          </cell>
          <cell r="AO9">
            <v>0</v>
          </cell>
          <cell r="AP9">
            <v>0</v>
          </cell>
          <cell r="AQ9">
            <v>0</v>
          </cell>
          <cell r="AR9">
            <v>0</v>
          </cell>
          <cell r="AS9">
            <v>0</v>
          </cell>
          <cell r="AU9">
            <v>114773</v>
          </cell>
          <cell r="AV9">
            <v>0</v>
          </cell>
          <cell r="AW9">
            <v>2</v>
          </cell>
          <cell r="AX9">
            <v>0</v>
          </cell>
          <cell r="AY9">
            <v>0</v>
          </cell>
          <cell r="AZ9">
            <v>0</v>
          </cell>
          <cell r="BA9">
            <v>89</v>
          </cell>
          <cell r="BB9">
            <v>17.425701166650693</v>
          </cell>
          <cell r="BC9">
            <v>775.44370191595578</v>
          </cell>
          <cell r="BD9">
            <v>44.499999999999993</v>
          </cell>
          <cell r="BE9">
            <v>0</v>
          </cell>
          <cell r="BF9">
            <v>17.425701166650693</v>
          </cell>
          <cell r="BG9">
            <v>17.425701166650693</v>
          </cell>
          <cell r="BI9">
            <v>0</v>
          </cell>
          <cell r="BJ9">
            <v>0</v>
          </cell>
          <cell r="BK9">
            <v>0</v>
          </cell>
          <cell r="BL9">
            <v>0</v>
          </cell>
          <cell r="BM9">
            <v>0</v>
          </cell>
          <cell r="BN9">
            <v>0</v>
          </cell>
          <cell r="BO9">
            <v>0</v>
          </cell>
          <cell r="BP9">
            <v>0</v>
          </cell>
          <cell r="BQ9">
            <v>0</v>
          </cell>
          <cell r="BR9">
            <v>0</v>
          </cell>
          <cell r="BS9">
            <v>0</v>
          </cell>
          <cell r="BT9">
            <v>0</v>
          </cell>
          <cell r="BU9">
            <v>0</v>
          </cell>
          <cell r="BW9">
            <v>0</v>
          </cell>
          <cell r="BX9">
            <v>0</v>
          </cell>
          <cell r="BY9">
            <v>0</v>
          </cell>
          <cell r="BZ9">
            <v>0</v>
          </cell>
          <cell r="CA9">
            <v>0</v>
          </cell>
          <cell r="CB9">
            <v>0</v>
          </cell>
          <cell r="CC9">
            <v>0</v>
          </cell>
          <cell r="CD9">
            <v>0</v>
          </cell>
          <cell r="CE9">
            <v>0</v>
          </cell>
          <cell r="CF9">
            <v>0</v>
          </cell>
          <cell r="CG9">
            <v>0</v>
          </cell>
          <cell r="CH9">
            <v>0</v>
          </cell>
          <cell r="CI9">
            <v>0</v>
          </cell>
          <cell r="CK9">
            <v>14555.5</v>
          </cell>
          <cell r="CL9">
            <v>0</v>
          </cell>
          <cell r="CM9">
            <v>0</v>
          </cell>
          <cell r="CN9">
            <v>0</v>
          </cell>
          <cell r="CO9">
            <v>0</v>
          </cell>
          <cell r="CP9">
            <v>0</v>
          </cell>
          <cell r="CQ9">
            <v>0</v>
          </cell>
          <cell r="CR9">
            <v>0</v>
          </cell>
          <cell r="CS9">
            <v>0</v>
          </cell>
          <cell r="CT9">
            <v>0</v>
          </cell>
          <cell r="CU9">
            <v>0</v>
          </cell>
          <cell r="CV9">
            <v>0</v>
          </cell>
          <cell r="CW9">
            <v>0</v>
          </cell>
          <cell r="CY9">
            <v>12160</v>
          </cell>
          <cell r="CZ9">
            <v>0</v>
          </cell>
          <cell r="DA9">
            <v>1</v>
          </cell>
          <cell r="DB9">
            <v>0</v>
          </cell>
          <cell r="DC9">
            <v>0</v>
          </cell>
          <cell r="DD9">
            <v>0</v>
          </cell>
          <cell r="DE9">
            <v>3</v>
          </cell>
          <cell r="DF9">
            <v>82.23684210526315</v>
          </cell>
          <cell r="DG9">
            <v>246.71052631578948</v>
          </cell>
          <cell r="DH9">
            <v>3.0000000000000004</v>
          </cell>
          <cell r="DI9">
            <v>0</v>
          </cell>
          <cell r="DJ9">
            <v>82.23684210526315</v>
          </cell>
          <cell r="DK9">
            <v>82.23684210526315</v>
          </cell>
          <cell r="DM9">
            <v>14783</v>
          </cell>
          <cell r="DN9">
            <v>0</v>
          </cell>
          <cell r="DO9">
            <v>1</v>
          </cell>
          <cell r="DP9">
            <v>0</v>
          </cell>
          <cell r="DQ9">
            <v>0</v>
          </cell>
          <cell r="DR9">
            <v>0</v>
          </cell>
          <cell r="DS9">
            <v>5</v>
          </cell>
          <cell r="DT9">
            <v>67.645268213488464</v>
          </cell>
          <cell r="DU9">
            <v>338.22634106744232</v>
          </cell>
          <cell r="DV9">
            <v>5</v>
          </cell>
          <cell r="DW9">
            <v>0</v>
          </cell>
          <cell r="DX9">
            <v>67.645268213488464</v>
          </cell>
          <cell r="DY9">
            <v>67.645268213488464</v>
          </cell>
          <cell r="EA9">
            <v>4528</v>
          </cell>
          <cell r="EB9">
            <v>0</v>
          </cell>
          <cell r="EC9">
            <v>0</v>
          </cell>
          <cell r="ED9">
            <v>0</v>
          </cell>
          <cell r="EE9">
            <v>0</v>
          </cell>
          <cell r="EF9">
            <v>0</v>
          </cell>
          <cell r="EG9">
            <v>0</v>
          </cell>
          <cell r="EH9">
            <v>0</v>
          </cell>
          <cell r="EI9">
            <v>0</v>
          </cell>
          <cell r="EJ9">
            <v>0</v>
          </cell>
          <cell r="EK9">
            <v>0</v>
          </cell>
          <cell r="EL9">
            <v>0</v>
          </cell>
          <cell r="EM9">
            <v>0</v>
          </cell>
          <cell r="EO9">
            <v>252786</v>
          </cell>
          <cell r="EP9">
            <v>0</v>
          </cell>
          <cell r="EQ9">
            <v>2</v>
          </cell>
          <cell r="ER9">
            <v>0</v>
          </cell>
          <cell r="ES9">
            <v>0</v>
          </cell>
          <cell r="ET9">
            <v>0</v>
          </cell>
          <cell r="EU9">
            <v>467</v>
          </cell>
          <cell r="EV9">
            <v>7.911830560236722</v>
          </cell>
          <cell r="EW9">
            <v>1847.4124358152746</v>
          </cell>
          <cell r="EX9">
            <v>233.5</v>
          </cell>
          <cell r="EY9">
            <v>0</v>
          </cell>
          <cell r="EZ9">
            <v>7.911830560236722</v>
          </cell>
          <cell r="FA9">
            <v>7.911830560236722</v>
          </cell>
          <cell r="FC9">
            <v>39266.199999999997</v>
          </cell>
          <cell r="FD9">
            <v>0</v>
          </cell>
          <cell r="FE9">
            <v>1</v>
          </cell>
          <cell r="FF9">
            <v>0</v>
          </cell>
          <cell r="FG9">
            <v>0</v>
          </cell>
          <cell r="FH9">
            <v>0</v>
          </cell>
          <cell r="FI9">
            <v>1</v>
          </cell>
          <cell r="FJ9">
            <v>25.46719570521212</v>
          </cell>
          <cell r="FK9">
            <v>25.46719570521212</v>
          </cell>
          <cell r="FL9">
            <v>1</v>
          </cell>
          <cell r="FM9">
            <v>0</v>
          </cell>
          <cell r="FN9">
            <v>25.46719570521212</v>
          </cell>
          <cell r="FO9">
            <v>25.46719570521212</v>
          </cell>
          <cell r="FQ9">
            <v>0</v>
          </cell>
          <cell r="FR9">
            <v>0</v>
          </cell>
          <cell r="FS9">
            <v>0</v>
          </cell>
          <cell r="FT9">
            <v>0</v>
          </cell>
          <cell r="FU9">
            <v>0</v>
          </cell>
          <cell r="FV9">
            <v>0</v>
          </cell>
          <cell r="FW9">
            <v>0</v>
          </cell>
          <cell r="FX9">
            <v>0</v>
          </cell>
          <cell r="FY9">
            <v>0</v>
          </cell>
          <cell r="FZ9">
            <v>0</v>
          </cell>
          <cell r="GA9">
            <v>0</v>
          </cell>
          <cell r="GB9">
            <v>0</v>
          </cell>
          <cell r="GC9">
            <v>0</v>
          </cell>
        </row>
        <row r="10">
          <cell r="A10">
            <v>37926</v>
          </cell>
          <cell r="B10">
            <v>2003</v>
          </cell>
          <cell r="C10">
            <v>11</v>
          </cell>
          <cell r="E10">
            <v>308308.07999999996</v>
          </cell>
          <cell r="F10">
            <v>0</v>
          </cell>
          <cell r="G10">
            <v>0</v>
          </cell>
          <cell r="H10">
            <v>0</v>
          </cell>
          <cell r="I10">
            <v>0</v>
          </cell>
          <cell r="J10">
            <v>0</v>
          </cell>
          <cell r="K10">
            <v>0</v>
          </cell>
          <cell r="L10">
            <v>0</v>
          </cell>
          <cell r="M10">
            <v>0</v>
          </cell>
          <cell r="N10">
            <v>0</v>
          </cell>
          <cell r="O10">
            <v>0</v>
          </cell>
          <cell r="P10">
            <v>0</v>
          </cell>
          <cell r="Q10">
            <v>0</v>
          </cell>
          <cell r="S10">
            <v>65491.899999999994</v>
          </cell>
          <cell r="T10">
            <v>0</v>
          </cell>
          <cell r="U10">
            <v>1</v>
          </cell>
          <cell r="V10">
            <v>0</v>
          </cell>
          <cell r="W10">
            <v>0</v>
          </cell>
          <cell r="X10">
            <v>0</v>
          </cell>
          <cell r="Y10">
            <v>1</v>
          </cell>
          <cell r="Z10">
            <v>15.269063807890749</v>
          </cell>
          <cell r="AA10">
            <v>15.269063807890749</v>
          </cell>
          <cell r="AB10">
            <v>1</v>
          </cell>
          <cell r="AC10">
            <v>0</v>
          </cell>
          <cell r="AD10">
            <v>15.269063807890749</v>
          </cell>
          <cell r="AE10">
            <v>15.269063807890749</v>
          </cell>
          <cell r="AG10">
            <v>0</v>
          </cell>
          <cell r="AH10">
            <v>0</v>
          </cell>
          <cell r="AI10">
            <v>0</v>
          </cell>
          <cell r="AJ10">
            <v>0</v>
          </cell>
          <cell r="AK10">
            <v>0</v>
          </cell>
          <cell r="AL10">
            <v>0</v>
          </cell>
          <cell r="AM10">
            <v>0</v>
          </cell>
          <cell r="AN10">
            <v>0</v>
          </cell>
          <cell r="AO10">
            <v>0</v>
          </cell>
          <cell r="AP10">
            <v>0</v>
          </cell>
          <cell r="AQ10">
            <v>0</v>
          </cell>
          <cell r="AR10">
            <v>0</v>
          </cell>
          <cell r="AS10">
            <v>0</v>
          </cell>
          <cell r="AU10">
            <v>143414.5</v>
          </cell>
          <cell r="AV10">
            <v>0</v>
          </cell>
          <cell r="AW10">
            <v>2</v>
          </cell>
          <cell r="AX10">
            <v>0</v>
          </cell>
          <cell r="AY10">
            <v>0</v>
          </cell>
          <cell r="AZ10">
            <v>0</v>
          </cell>
          <cell r="BA10">
            <v>89</v>
          </cell>
          <cell r="BB10">
            <v>13.945591275638099</v>
          </cell>
          <cell r="BC10">
            <v>620.57881176589535</v>
          </cell>
          <cell r="BD10">
            <v>44.499999999999993</v>
          </cell>
          <cell r="BE10">
            <v>0</v>
          </cell>
          <cell r="BF10">
            <v>13.945591275638099</v>
          </cell>
          <cell r="BG10">
            <v>13.945591275638099</v>
          </cell>
          <cell r="BI10">
            <v>0</v>
          </cell>
          <cell r="BJ10">
            <v>0</v>
          </cell>
          <cell r="BK10">
            <v>0</v>
          </cell>
          <cell r="BL10">
            <v>0</v>
          </cell>
          <cell r="BM10">
            <v>0</v>
          </cell>
          <cell r="BN10">
            <v>0</v>
          </cell>
          <cell r="BO10">
            <v>0</v>
          </cell>
          <cell r="BP10">
            <v>0</v>
          </cell>
          <cell r="BQ10">
            <v>0</v>
          </cell>
          <cell r="BR10">
            <v>0</v>
          </cell>
          <cell r="BS10">
            <v>0</v>
          </cell>
          <cell r="BT10">
            <v>0</v>
          </cell>
          <cell r="BU10">
            <v>0</v>
          </cell>
          <cell r="BW10">
            <v>0</v>
          </cell>
          <cell r="BX10">
            <v>0</v>
          </cell>
          <cell r="BY10">
            <v>0</v>
          </cell>
          <cell r="BZ10">
            <v>0</v>
          </cell>
          <cell r="CA10">
            <v>0</v>
          </cell>
          <cell r="CB10">
            <v>0</v>
          </cell>
          <cell r="CC10">
            <v>0</v>
          </cell>
          <cell r="CD10">
            <v>0</v>
          </cell>
          <cell r="CE10">
            <v>0</v>
          </cell>
          <cell r="CF10">
            <v>0</v>
          </cell>
          <cell r="CG10">
            <v>0</v>
          </cell>
          <cell r="CH10">
            <v>0</v>
          </cell>
          <cell r="CI10">
            <v>0</v>
          </cell>
          <cell r="CK10">
            <v>18558.5</v>
          </cell>
          <cell r="CL10">
            <v>0</v>
          </cell>
          <cell r="CM10">
            <v>0</v>
          </cell>
          <cell r="CN10">
            <v>0</v>
          </cell>
          <cell r="CO10">
            <v>0</v>
          </cell>
          <cell r="CP10">
            <v>0</v>
          </cell>
          <cell r="CQ10">
            <v>0</v>
          </cell>
          <cell r="CR10">
            <v>0</v>
          </cell>
          <cell r="CS10">
            <v>0</v>
          </cell>
          <cell r="CT10">
            <v>0</v>
          </cell>
          <cell r="CU10">
            <v>0</v>
          </cell>
          <cell r="CV10">
            <v>0</v>
          </cell>
          <cell r="CW10">
            <v>0</v>
          </cell>
          <cell r="CY10">
            <v>14176</v>
          </cell>
          <cell r="CZ10">
            <v>0</v>
          </cell>
          <cell r="DA10">
            <v>1</v>
          </cell>
          <cell r="DB10">
            <v>0</v>
          </cell>
          <cell r="DC10">
            <v>0</v>
          </cell>
          <cell r="DD10">
            <v>0</v>
          </cell>
          <cell r="DE10">
            <v>3</v>
          </cell>
          <cell r="DF10">
            <v>70.541760722347618</v>
          </cell>
          <cell r="DG10">
            <v>211.62528216704288</v>
          </cell>
          <cell r="DH10">
            <v>3.0000000000000004</v>
          </cell>
          <cell r="DI10">
            <v>0</v>
          </cell>
          <cell r="DJ10">
            <v>70.541760722347618</v>
          </cell>
          <cell r="DK10">
            <v>70.541760722347618</v>
          </cell>
          <cell r="DM10">
            <v>16982</v>
          </cell>
          <cell r="DN10">
            <v>0</v>
          </cell>
          <cell r="DO10">
            <v>1</v>
          </cell>
          <cell r="DP10">
            <v>0</v>
          </cell>
          <cell r="DQ10">
            <v>0</v>
          </cell>
          <cell r="DR10">
            <v>0</v>
          </cell>
          <cell r="DS10">
            <v>5</v>
          </cell>
          <cell r="DT10">
            <v>58.885879166175954</v>
          </cell>
          <cell r="DU10">
            <v>294.42939583087974</v>
          </cell>
          <cell r="DV10">
            <v>4.9999999999999991</v>
          </cell>
          <cell r="DW10">
            <v>0</v>
          </cell>
          <cell r="DX10">
            <v>58.885879166175954</v>
          </cell>
          <cell r="DY10">
            <v>58.885879166175954</v>
          </cell>
          <cell r="EA10">
            <v>5519</v>
          </cell>
          <cell r="EB10">
            <v>0</v>
          </cell>
          <cell r="EC10">
            <v>0</v>
          </cell>
          <cell r="ED10">
            <v>0</v>
          </cell>
          <cell r="EE10">
            <v>0</v>
          </cell>
          <cell r="EF10">
            <v>0</v>
          </cell>
          <cell r="EG10">
            <v>0</v>
          </cell>
          <cell r="EH10">
            <v>0</v>
          </cell>
          <cell r="EI10">
            <v>0</v>
          </cell>
          <cell r="EJ10">
            <v>0</v>
          </cell>
          <cell r="EK10">
            <v>0</v>
          </cell>
          <cell r="EL10">
            <v>0</v>
          </cell>
          <cell r="EM10">
            <v>0</v>
          </cell>
          <cell r="EO10">
            <v>316525</v>
          </cell>
          <cell r="EP10">
            <v>0</v>
          </cell>
          <cell r="EQ10">
            <v>2</v>
          </cell>
          <cell r="ER10">
            <v>0</v>
          </cell>
          <cell r="ES10">
            <v>0</v>
          </cell>
          <cell r="ET10">
            <v>0</v>
          </cell>
          <cell r="EU10">
            <v>467</v>
          </cell>
          <cell r="EV10">
            <v>6.3186162230471528</v>
          </cell>
          <cell r="EW10">
            <v>1475.39688808151</v>
          </cell>
          <cell r="EX10">
            <v>233.49999999999997</v>
          </cell>
          <cell r="EY10">
            <v>0</v>
          </cell>
          <cell r="EZ10">
            <v>6.3186162230471528</v>
          </cell>
          <cell r="FA10">
            <v>6.3186162230471528</v>
          </cell>
          <cell r="FC10">
            <v>46167.199999999997</v>
          </cell>
          <cell r="FD10">
            <v>0</v>
          </cell>
          <cell r="FE10">
            <v>1</v>
          </cell>
          <cell r="FF10">
            <v>0</v>
          </cell>
          <cell r="FG10">
            <v>0</v>
          </cell>
          <cell r="FH10">
            <v>0</v>
          </cell>
          <cell r="FI10">
            <v>1</v>
          </cell>
          <cell r="FJ10">
            <v>21.660399591051657</v>
          </cell>
          <cell r="FK10">
            <v>21.660399591051657</v>
          </cell>
          <cell r="FL10">
            <v>1</v>
          </cell>
          <cell r="FM10">
            <v>0</v>
          </cell>
          <cell r="FN10">
            <v>21.660399591051657</v>
          </cell>
          <cell r="FO10">
            <v>21.660399591051657</v>
          </cell>
          <cell r="FQ10">
            <v>0</v>
          </cell>
          <cell r="FR10">
            <v>0</v>
          </cell>
          <cell r="FS10">
            <v>0</v>
          </cell>
          <cell r="FT10">
            <v>0</v>
          </cell>
          <cell r="FU10">
            <v>0</v>
          </cell>
          <cell r="FV10">
            <v>0</v>
          </cell>
          <cell r="FW10">
            <v>0</v>
          </cell>
          <cell r="FX10">
            <v>0</v>
          </cell>
          <cell r="FY10">
            <v>0</v>
          </cell>
          <cell r="FZ10">
            <v>0</v>
          </cell>
          <cell r="GA10">
            <v>0</v>
          </cell>
          <cell r="GB10">
            <v>0</v>
          </cell>
          <cell r="GC10">
            <v>0</v>
          </cell>
        </row>
        <row r="11">
          <cell r="A11">
            <v>37956</v>
          </cell>
          <cell r="B11">
            <v>2003</v>
          </cell>
          <cell r="C11">
            <v>12</v>
          </cell>
          <cell r="E11">
            <v>369191.48</v>
          </cell>
          <cell r="F11">
            <v>0</v>
          </cell>
          <cell r="G11">
            <v>1</v>
          </cell>
          <cell r="H11">
            <v>0</v>
          </cell>
          <cell r="I11">
            <v>0</v>
          </cell>
          <cell r="J11">
            <v>0</v>
          </cell>
          <cell r="K11">
            <v>6</v>
          </cell>
          <cell r="L11">
            <v>2.7086215532384443</v>
          </cell>
          <cell r="M11">
            <v>16.251729319430666</v>
          </cell>
          <cell r="N11">
            <v>6</v>
          </cell>
          <cell r="O11">
            <v>0</v>
          </cell>
          <cell r="P11">
            <v>2.7086215532384443</v>
          </cell>
          <cell r="Q11">
            <v>2.7086215532384443</v>
          </cell>
          <cell r="S11">
            <v>73078.399999999994</v>
          </cell>
          <cell r="T11">
            <v>0</v>
          </cell>
          <cell r="U11">
            <v>1</v>
          </cell>
          <cell r="V11">
            <v>0</v>
          </cell>
          <cell r="W11">
            <v>0</v>
          </cell>
          <cell r="X11">
            <v>0</v>
          </cell>
          <cell r="Y11">
            <v>1</v>
          </cell>
          <cell r="Z11">
            <v>13.683933966808251</v>
          </cell>
          <cell r="AA11">
            <v>13.683933966808251</v>
          </cell>
          <cell r="AB11">
            <v>1</v>
          </cell>
          <cell r="AC11">
            <v>0</v>
          </cell>
          <cell r="AD11">
            <v>13.683933966808251</v>
          </cell>
          <cell r="AE11">
            <v>13.683933966808251</v>
          </cell>
          <cell r="AG11">
            <v>0</v>
          </cell>
          <cell r="AH11">
            <v>0</v>
          </cell>
          <cell r="AI11">
            <v>0</v>
          </cell>
          <cell r="AJ11">
            <v>0</v>
          </cell>
          <cell r="AK11">
            <v>0</v>
          </cell>
          <cell r="AL11">
            <v>0</v>
          </cell>
          <cell r="AM11">
            <v>0</v>
          </cell>
          <cell r="AN11">
            <v>0</v>
          </cell>
          <cell r="AO11">
            <v>0</v>
          </cell>
          <cell r="AP11">
            <v>0</v>
          </cell>
          <cell r="AQ11">
            <v>0</v>
          </cell>
          <cell r="AR11">
            <v>0</v>
          </cell>
          <cell r="AS11">
            <v>0</v>
          </cell>
          <cell r="AU11">
            <v>171539.5</v>
          </cell>
          <cell r="AV11">
            <v>0</v>
          </cell>
          <cell r="AW11">
            <v>3</v>
          </cell>
          <cell r="AX11">
            <v>0</v>
          </cell>
          <cell r="AY11">
            <v>0</v>
          </cell>
          <cell r="AZ11">
            <v>0</v>
          </cell>
          <cell r="BA11">
            <v>101</v>
          </cell>
          <cell r="BB11">
            <v>17.488683364472905</v>
          </cell>
          <cell r="BC11">
            <v>588.78567327058784</v>
          </cell>
          <cell r="BD11">
            <v>33.666666666666671</v>
          </cell>
          <cell r="BE11">
            <v>0</v>
          </cell>
          <cell r="BF11">
            <v>17.488683364472905</v>
          </cell>
          <cell r="BG11">
            <v>17.488683364472905</v>
          </cell>
          <cell r="BI11">
            <v>0</v>
          </cell>
          <cell r="BJ11">
            <v>0</v>
          </cell>
          <cell r="BK11">
            <v>0</v>
          </cell>
          <cell r="BL11">
            <v>0</v>
          </cell>
          <cell r="BM11">
            <v>0</v>
          </cell>
          <cell r="BN11">
            <v>0</v>
          </cell>
          <cell r="BO11">
            <v>0</v>
          </cell>
          <cell r="BP11">
            <v>0</v>
          </cell>
          <cell r="BQ11">
            <v>0</v>
          </cell>
          <cell r="BR11">
            <v>0</v>
          </cell>
          <cell r="BS11">
            <v>0</v>
          </cell>
          <cell r="BT11">
            <v>0</v>
          </cell>
          <cell r="BU11">
            <v>0</v>
          </cell>
          <cell r="BW11">
            <v>0</v>
          </cell>
          <cell r="BX11">
            <v>0</v>
          </cell>
          <cell r="BY11">
            <v>0</v>
          </cell>
          <cell r="BZ11">
            <v>0</v>
          </cell>
          <cell r="CA11">
            <v>0</v>
          </cell>
          <cell r="CB11">
            <v>0</v>
          </cell>
          <cell r="CC11">
            <v>0</v>
          </cell>
          <cell r="CD11">
            <v>0</v>
          </cell>
          <cell r="CE11">
            <v>0</v>
          </cell>
          <cell r="CF11">
            <v>0</v>
          </cell>
          <cell r="CG11">
            <v>0</v>
          </cell>
          <cell r="CH11">
            <v>0</v>
          </cell>
          <cell r="CI11">
            <v>0</v>
          </cell>
          <cell r="CK11">
            <v>21869.5</v>
          </cell>
          <cell r="CL11">
            <v>0</v>
          </cell>
          <cell r="CM11">
            <v>0</v>
          </cell>
          <cell r="CN11">
            <v>0</v>
          </cell>
          <cell r="CO11">
            <v>0</v>
          </cell>
          <cell r="CP11">
            <v>0</v>
          </cell>
          <cell r="CQ11">
            <v>0</v>
          </cell>
          <cell r="CR11">
            <v>0</v>
          </cell>
          <cell r="CS11">
            <v>0</v>
          </cell>
          <cell r="CT11">
            <v>0</v>
          </cell>
          <cell r="CU11">
            <v>0</v>
          </cell>
          <cell r="CV11">
            <v>0</v>
          </cell>
          <cell r="CW11">
            <v>0</v>
          </cell>
          <cell r="CY11">
            <v>15916</v>
          </cell>
          <cell r="CZ11">
            <v>0</v>
          </cell>
          <cell r="DA11">
            <v>1</v>
          </cell>
          <cell r="DB11">
            <v>0</v>
          </cell>
          <cell r="DC11">
            <v>0</v>
          </cell>
          <cell r="DD11">
            <v>0</v>
          </cell>
          <cell r="DE11">
            <v>3</v>
          </cell>
          <cell r="DF11">
            <v>62.829856747926605</v>
          </cell>
          <cell r="DG11">
            <v>188.48957024377984</v>
          </cell>
          <cell r="DH11">
            <v>3.0000000000000004</v>
          </cell>
          <cell r="DI11">
            <v>0</v>
          </cell>
          <cell r="DJ11">
            <v>62.829856747926605</v>
          </cell>
          <cell r="DK11">
            <v>62.829856747926605</v>
          </cell>
          <cell r="DM11">
            <v>19186</v>
          </cell>
          <cell r="DN11">
            <v>0</v>
          </cell>
          <cell r="DO11">
            <v>1</v>
          </cell>
          <cell r="DP11">
            <v>0</v>
          </cell>
          <cell r="DQ11">
            <v>0</v>
          </cell>
          <cell r="DR11">
            <v>0</v>
          </cell>
          <cell r="DS11">
            <v>5</v>
          </cell>
          <cell r="DT11">
            <v>52.12133847597206</v>
          </cell>
          <cell r="DU11">
            <v>260.60669237986031</v>
          </cell>
          <cell r="DV11">
            <v>5</v>
          </cell>
          <cell r="DW11">
            <v>0</v>
          </cell>
          <cell r="DX11">
            <v>52.12133847597206</v>
          </cell>
          <cell r="DY11">
            <v>52.12133847597206</v>
          </cell>
          <cell r="EA11">
            <v>6286</v>
          </cell>
          <cell r="EB11">
            <v>0</v>
          </cell>
          <cell r="EC11">
            <v>0</v>
          </cell>
          <cell r="ED11">
            <v>0</v>
          </cell>
          <cell r="EE11">
            <v>0</v>
          </cell>
          <cell r="EF11">
            <v>0</v>
          </cell>
          <cell r="EG11">
            <v>0</v>
          </cell>
          <cell r="EH11">
            <v>0</v>
          </cell>
          <cell r="EI11">
            <v>0</v>
          </cell>
          <cell r="EJ11">
            <v>0</v>
          </cell>
          <cell r="EK11">
            <v>0</v>
          </cell>
          <cell r="EL11">
            <v>0</v>
          </cell>
          <cell r="EM11">
            <v>0</v>
          </cell>
          <cell r="EO11">
            <v>394942</v>
          </cell>
          <cell r="EP11">
            <v>0</v>
          </cell>
          <cell r="EQ11">
            <v>2</v>
          </cell>
          <cell r="ER11">
            <v>0</v>
          </cell>
          <cell r="ES11">
            <v>0</v>
          </cell>
          <cell r="ET11">
            <v>0</v>
          </cell>
          <cell r="EU11">
            <v>467</v>
          </cell>
          <cell r="EV11">
            <v>5.0640347190220334</v>
          </cell>
          <cell r="EW11">
            <v>1182.4521068916449</v>
          </cell>
          <cell r="EX11">
            <v>233.50000000000003</v>
          </cell>
          <cell r="EY11">
            <v>0</v>
          </cell>
          <cell r="EZ11">
            <v>5.0640347190220334</v>
          </cell>
          <cell r="FA11">
            <v>5.0640347190220334</v>
          </cell>
          <cell r="FC11">
            <v>55804.7</v>
          </cell>
          <cell r="FD11">
            <v>0</v>
          </cell>
          <cell r="FE11">
            <v>1</v>
          </cell>
          <cell r="FF11">
            <v>0</v>
          </cell>
          <cell r="FG11">
            <v>0</v>
          </cell>
          <cell r="FH11">
            <v>0</v>
          </cell>
          <cell r="FI11">
            <v>1</v>
          </cell>
          <cell r="FJ11">
            <v>17.919637593249316</v>
          </cell>
          <cell r="FK11">
            <v>17.919637593249316</v>
          </cell>
          <cell r="FL11">
            <v>1</v>
          </cell>
          <cell r="FM11">
            <v>0</v>
          </cell>
          <cell r="FN11">
            <v>17.919637593249316</v>
          </cell>
          <cell r="FO11">
            <v>17.919637593249316</v>
          </cell>
          <cell r="FQ11">
            <v>0</v>
          </cell>
          <cell r="FR11">
            <v>0</v>
          </cell>
          <cell r="FS11">
            <v>0</v>
          </cell>
          <cell r="FT11">
            <v>0</v>
          </cell>
          <cell r="FU11">
            <v>0</v>
          </cell>
          <cell r="FV11">
            <v>0</v>
          </cell>
          <cell r="FW11">
            <v>0</v>
          </cell>
          <cell r="FX11">
            <v>0</v>
          </cell>
          <cell r="FY11">
            <v>0</v>
          </cell>
          <cell r="FZ11">
            <v>0</v>
          </cell>
          <cell r="GA11">
            <v>0</v>
          </cell>
          <cell r="GB11">
            <v>0</v>
          </cell>
          <cell r="GC11">
            <v>0</v>
          </cell>
        </row>
        <row r="12">
          <cell r="A12">
            <v>37987</v>
          </cell>
          <cell r="B12">
            <v>2004</v>
          </cell>
          <cell r="C12">
            <v>1</v>
          </cell>
          <cell r="E12">
            <v>430333.95999999996</v>
          </cell>
          <cell r="F12">
            <v>0</v>
          </cell>
          <cell r="G12">
            <v>3</v>
          </cell>
          <cell r="H12">
            <v>0</v>
          </cell>
          <cell r="I12">
            <v>0</v>
          </cell>
          <cell r="J12">
            <v>0</v>
          </cell>
          <cell r="K12">
            <v>6</v>
          </cell>
          <cell r="L12">
            <v>6.9713298945776909</v>
          </cell>
          <cell r="M12">
            <v>13.942659789155382</v>
          </cell>
          <cell r="N12">
            <v>2</v>
          </cell>
          <cell r="O12">
            <v>0</v>
          </cell>
          <cell r="P12">
            <v>6.9713298945776909</v>
          </cell>
          <cell r="Q12">
            <v>6.9713298945776909</v>
          </cell>
          <cell r="S12">
            <v>81589.099999999991</v>
          </cell>
          <cell r="T12">
            <v>0</v>
          </cell>
          <cell r="U12">
            <v>1</v>
          </cell>
          <cell r="V12">
            <v>0</v>
          </cell>
          <cell r="W12">
            <v>0</v>
          </cell>
          <cell r="X12">
            <v>0</v>
          </cell>
          <cell r="Y12">
            <v>1</v>
          </cell>
          <cell r="Z12">
            <v>12.256539170060707</v>
          </cell>
          <cell r="AA12">
            <v>12.256539170060707</v>
          </cell>
          <cell r="AB12">
            <v>1</v>
          </cell>
          <cell r="AC12">
            <v>0</v>
          </cell>
          <cell r="AD12">
            <v>12.256539170060707</v>
          </cell>
          <cell r="AE12">
            <v>12.256539170060707</v>
          </cell>
          <cell r="AG12">
            <v>0</v>
          </cell>
          <cell r="AH12">
            <v>0</v>
          </cell>
          <cell r="AI12">
            <v>0</v>
          </cell>
          <cell r="AJ12">
            <v>0</v>
          </cell>
          <cell r="AK12">
            <v>0</v>
          </cell>
          <cell r="AL12">
            <v>0</v>
          </cell>
          <cell r="AM12">
            <v>0</v>
          </cell>
          <cell r="AN12">
            <v>0</v>
          </cell>
          <cell r="AO12">
            <v>0</v>
          </cell>
          <cell r="AP12">
            <v>0</v>
          </cell>
          <cell r="AQ12">
            <v>0</v>
          </cell>
          <cell r="AR12">
            <v>0</v>
          </cell>
          <cell r="AS12">
            <v>0</v>
          </cell>
          <cell r="AU12">
            <v>205621.5</v>
          </cell>
          <cell r="AV12">
            <v>0</v>
          </cell>
          <cell r="AW12">
            <v>3</v>
          </cell>
          <cell r="AX12">
            <v>0</v>
          </cell>
          <cell r="AY12">
            <v>0</v>
          </cell>
          <cell r="AZ12">
            <v>0</v>
          </cell>
          <cell r="BA12">
            <v>101</v>
          </cell>
          <cell r="BB12">
            <v>14.589913992457015</v>
          </cell>
          <cell r="BC12">
            <v>491.19377107938612</v>
          </cell>
          <cell r="BD12">
            <v>33.666666666666664</v>
          </cell>
          <cell r="BE12">
            <v>0</v>
          </cell>
          <cell r="BF12">
            <v>14.589913992457015</v>
          </cell>
          <cell r="BG12">
            <v>14.589913992457015</v>
          </cell>
          <cell r="BI12">
            <v>0</v>
          </cell>
          <cell r="BJ12">
            <v>0</v>
          </cell>
          <cell r="BK12">
            <v>0</v>
          </cell>
          <cell r="BL12">
            <v>0</v>
          </cell>
          <cell r="BM12">
            <v>0</v>
          </cell>
          <cell r="BN12">
            <v>0</v>
          </cell>
          <cell r="BO12">
            <v>0</v>
          </cell>
          <cell r="BP12">
            <v>0</v>
          </cell>
          <cell r="BQ12">
            <v>0</v>
          </cell>
          <cell r="BR12">
            <v>0</v>
          </cell>
          <cell r="BS12">
            <v>0</v>
          </cell>
          <cell r="BT12">
            <v>0</v>
          </cell>
          <cell r="BU12">
            <v>0</v>
          </cell>
          <cell r="BW12">
            <v>0</v>
          </cell>
          <cell r="BX12">
            <v>0</v>
          </cell>
          <cell r="BY12">
            <v>0</v>
          </cell>
          <cell r="BZ12">
            <v>0</v>
          </cell>
          <cell r="CA12">
            <v>0</v>
          </cell>
          <cell r="CB12">
            <v>0</v>
          </cell>
          <cell r="CC12">
            <v>0</v>
          </cell>
          <cell r="CD12">
            <v>0</v>
          </cell>
          <cell r="CE12">
            <v>0</v>
          </cell>
          <cell r="CF12">
            <v>0</v>
          </cell>
          <cell r="CG12">
            <v>0</v>
          </cell>
          <cell r="CH12">
            <v>0</v>
          </cell>
          <cell r="CI12">
            <v>0</v>
          </cell>
          <cell r="CK12">
            <v>25694.5</v>
          </cell>
          <cell r="CL12">
            <v>0</v>
          </cell>
          <cell r="CM12">
            <v>0</v>
          </cell>
          <cell r="CN12">
            <v>0</v>
          </cell>
          <cell r="CO12">
            <v>0</v>
          </cell>
          <cell r="CP12">
            <v>0</v>
          </cell>
          <cell r="CQ12">
            <v>0</v>
          </cell>
          <cell r="CR12">
            <v>0</v>
          </cell>
          <cell r="CS12">
            <v>0</v>
          </cell>
          <cell r="CT12">
            <v>0</v>
          </cell>
          <cell r="CU12">
            <v>0</v>
          </cell>
          <cell r="CV12">
            <v>0</v>
          </cell>
          <cell r="CW12">
            <v>0</v>
          </cell>
          <cell r="CY12">
            <v>18336</v>
          </cell>
          <cell r="CZ12">
            <v>0</v>
          </cell>
          <cell r="DA12">
            <v>1</v>
          </cell>
          <cell r="DB12">
            <v>0</v>
          </cell>
          <cell r="DC12">
            <v>0</v>
          </cell>
          <cell r="DD12">
            <v>0</v>
          </cell>
          <cell r="DE12">
            <v>3</v>
          </cell>
          <cell r="DF12">
            <v>54.537521815008724</v>
          </cell>
          <cell r="DG12">
            <v>163.61256544502618</v>
          </cell>
          <cell r="DH12">
            <v>3</v>
          </cell>
          <cell r="DI12">
            <v>0</v>
          </cell>
          <cell r="DJ12">
            <v>54.537521815008724</v>
          </cell>
          <cell r="DK12">
            <v>54.537521815008724</v>
          </cell>
          <cell r="DM12">
            <v>23123.200000000001</v>
          </cell>
          <cell r="DN12">
            <v>0</v>
          </cell>
          <cell r="DO12">
            <v>2</v>
          </cell>
          <cell r="DP12">
            <v>0</v>
          </cell>
          <cell r="DQ12">
            <v>0</v>
          </cell>
          <cell r="DR12">
            <v>0</v>
          </cell>
          <cell r="DS12">
            <v>51</v>
          </cell>
          <cell r="DT12">
            <v>86.493218931635766</v>
          </cell>
          <cell r="DU12">
            <v>2205.5770827567117</v>
          </cell>
          <cell r="DV12">
            <v>25.499999999999996</v>
          </cell>
          <cell r="DW12">
            <v>0</v>
          </cell>
          <cell r="DX12">
            <v>86.493218931635766</v>
          </cell>
          <cell r="DY12">
            <v>86.493218931635766</v>
          </cell>
          <cell r="EA12">
            <v>7138</v>
          </cell>
          <cell r="EB12">
            <v>0</v>
          </cell>
          <cell r="EC12">
            <v>0</v>
          </cell>
          <cell r="ED12">
            <v>0</v>
          </cell>
          <cell r="EE12">
            <v>0</v>
          </cell>
          <cell r="EF12">
            <v>0</v>
          </cell>
          <cell r="EG12">
            <v>0</v>
          </cell>
          <cell r="EH12">
            <v>0</v>
          </cell>
          <cell r="EI12">
            <v>0</v>
          </cell>
          <cell r="EJ12">
            <v>0</v>
          </cell>
          <cell r="EK12">
            <v>0</v>
          </cell>
          <cell r="EL12">
            <v>0</v>
          </cell>
          <cell r="EM12">
            <v>0</v>
          </cell>
          <cell r="EO12">
            <v>456155</v>
          </cell>
          <cell r="EP12">
            <v>0</v>
          </cell>
          <cell r="EQ12">
            <v>2</v>
          </cell>
          <cell r="ER12">
            <v>0</v>
          </cell>
          <cell r="ES12">
            <v>0</v>
          </cell>
          <cell r="ET12">
            <v>0</v>
          </cell>
          <cell r="EU12">
            <v>467</v>
          </cell>
          <cell r="EV12">
            <v>4.3844745755280554</v>
          </cell>
          <cell r="EW12">
            <v>1023.7748133858008</v>
          </cell>
          <cell r="EX12">
            <v>233.49999999999997</v>
          </cell>
          <cell r="EY12">
            <v>0</v>
          </cell>
          <cell r="EZ12">
            <v>4.3844745755280554</v>
          </cell>
          <cell r="FA12">
            <v>4.3844745755280554</v>
          </cell>
          <cell r="FC12">
            <v>64651.899999999994</v>
          </cell>
          <cell r="FD12">
            <v>0</v>
          </cell>
          <cell r="FE12">
            <v>1</v>
          </cell>
          <cell r="FF12">
            <v>0</v>
          </cell>
          <cell r="FG12">
            <v>0</v>
          </cell>
          <cell r="FH12">
            <v>0</v>
          </cell>
          <cell r="FI12">
            <v>1</v>
          </cell>
          <cell r="FJ12">
            <v>15.467449525845336</v>
          </cell>
          <cell r="FK12">
            <v>15.467449525845336</v>
          </cell>
          <cell r="FL12">
            <v>1</v>
          </cell>
          <cell r="FM12">
            <v>0</v>
          </cell>
          <cell r="FN12">
            <v>15.467449525845336</v>
          </cell>
          <cell r="FO12">
            <v>15.467449525845336</v>
          </cell>
          <cell r="FQ12">
            <v>0</v>
          </cell>
          <cell r="FR12">
            <v>0</v>
          </cell>
          <cell r="FS12">
            <v>0</v>
          </cell>
          <cell r="FT12">
            <v>0</v>
          </cell>
          <cell r="FU12">
            <v>0</v>
          </cell>
          <cell r="FV12">
            <v>0</v>
          </cell>
          <cell r="FW12">
            <v>0</v>
          </cell>
          <cell r="FX12">
            <v>0</v>
          </cell>
          <cell r="FY12">
            <v>0</v>
          </cell>
          <cell r="FZ12">
            <v>0</v>
          </cell>
          <cell r="GA12">
            <v>0</v>
          </cell>
          <cell r="GB12">
            <v>0</v>
          </cell>
          <cell r="GC12">
            <v>0</v>
          </cell>
        </row>
        <row r="13">
          <cell r="A13">
            <v>38018</v>
          </cell>
          <cell r="B13">
            <v>2004</v>
          </cell>
          <cell r="C13">
            <v>2</v>
          </cell>
          <cell r="E13">
            <v>491469.95999999996</v>
          </cell>
          <cell r="F13">
            <v>0</v>
          </cell>
          <cell r="G13">
            <v>3</v>
          </cell>
          <cell r="H13">
            <v>0</v>
          </cell>
          <cell r="I13">
            <v>0</v>
          </cell>
          <cell r="J13">
            <v>0</v>
          </cell>
          <cell r="K13">
            <v>6</v>
          </cell>
          <cell r="L13">
            <v>6.1041370666886747</v>
          </cell>
          <cell r="M13">
            <v>12.208274133377349</v>
          </cell>
          <cell r="N13">
            <v>2</v>
          </cell>
          <cell r="O13">
            <v>0</v>
          </cell>
          <cell r="P13">
            <v>6.1041370666886747</v>
          </cell>
          <cell r="Q13">
            <v>6.1041370666886747</v>
          </cell>
          <cell r="S13">
            <v>89951.599999999991</v>
          </cell>
          <cell r="T13">
            <v>0</v>
          </cell>
          <cell r="U13">
            <v>2</v>
          </cell>
          <cell r="V13">
            <v>0</v>
          </cell>
          <cell r="W13">
            <v>0</v>
          </cell>
          <cell r="X13">
            <v>0</v>
          </cell>
          <cell r="Y13">
            <v>6.5</v>
          </cell>
          <cell r="Z13">
            <v>22.234179269740618</v>
          </cell>
          <cell r="AA13">
            <v>72.261082626657014</v>
          </cell>
          <cell r="AB13">
            <v>3.25</v>
          </cell>
          <cell r="AC13">
            <v>0</v>
          </cell>
          <cell r="AD13">
            <v>22.234179269740618</v>
          </cell>
          <cell r="AE13">
            <v>22.234179269740618</v>
          </cell>
          <cell r="AG13">
            <v>0</v>
          </cell>
          <cell r="AH13">
            <v>0</v>
          </cell>
          <cell r="AI13">
            <v>0</v>
          </cell>
          <cell r="AJ13">
            <v>0</v>
          </cell>
          <cell r="AK13">
            <v>0</v>
          </cell>
          <cell r="AL13">
            <v>0</v>
          </cell>
          <cell r="AM13">
            <v>0</v>
          </cell>
          <cell r="AN13">
            <v>0</v>
          </cell>
          <cell r="AO13">
            <v>0</v>
          </cell>
          <cell r="AP13">
            <v>0</v>
          </cell>
          <cell r="AQ13">
            <v>0</v>
          </cell>
          <cell r="AR13">
            <v>0</v>
          </cell>
          <cell r="AS13">
            <v>0</v>
          </cell>
          <cell r="AU13">
            <v>239946.5</v>
          </cell>
          <cell r="AV13">
            <v>0</v>
          </cell>
          <cell r="AW13">
            <v>3</v>
          </cell>
          <cell r="AX13">
            <v>0</v>
          </cell>
          <cell r="AY13">
            <v>0</v>
          </cell>
          <cell r="AZ13">
            <v>0</v>
          </cell>
          <cell r="BA13">
            <v>101</v>
          </cell>
          <cell r="BB13">
            <v>12.502787079619832</v>
          </cell>
          <cell r="BC13">
            <v>420.92716501386769</v>
          </cell>
          <cell r="BD13">
            <v>33.666666666666664</v>
          </cell>
          <cell r="BE13">
            <v>0</v>
          </cell>
          <cell r="BF13">
            <v>12.502787079619832</v>
          </cell>
          <cell r="BG13">
            <v>12.502787079619832</v>
          </cell>
          <cell r="BI13">
            <v>0</v>
          </cell>
          <cell r="BJ13">
            <v>0</v>
          </cell>
          <cell r="BK13">
            <v>0</v>
          </cell>
          <cell r="BL13">
            <v>0</v>
          </cell>
          <cell r="BM13">
            <v>0</v>
          </cell>
          <cell r="BN13">
            <v>0</v>
          </cell>
          <cell r="BO13">
            <v>0</v>
          </cell>
          <cell r="BP13">
            <v>0</v>
          </cell>
          <cell r="BQ13">
            <v>0</v>
          </cell>
          <cell r="BR13">
            <v>0</v>
          </cell>
          <cell r="BS13">
            <v>0</v>
          </cell>
          <cell r="BT13">
            <v>0</v>
          </cell>
          <cell r="BU13">
            <v>0</v>
          </cell>
          <cell r="BW13">
            <v>0</v>
          </cell>
          <cell r="BX13">
            <v>0</v>
          </cell>
          <cell r="BY13">
            <v>0</v>
          </cell>
          <cell r="BZ13">
            <v>0</v>
          </cell>
          <cell r="CA13">
            <v>0</v>
          </cell>
          <cell r="CB13">
            <v>0</v>
          </cell>
          <cell r="CC13">
            <v>0</v>
          </cell>
          <cell r="CD13">
            <v>0</v>
          </cell>
          <cell r="CE13">
            <v>0</v>
          </cell>
          <cell r="CF13">
            <v>0</v>
          </cell>
          <cell r="CG13">
            <v>0</v>
          </cell>
          <cell r="CH13">
            <v>0</v>
          </cell>
          <cell r="CI13">
            <v>0</v>
          </cell>
          <cell r="CK13">
            <v>28574.5</v>
          </cell>
          <cell r="CL13">
            <v>0</v>
          </cell>
          <cell r="CM13">
            <v>0</v>
          </cell>
          <cell r="CN13">
            <v>0</v>
          </cell>
          <cell r="CO13">
            <v>0</v>
          </cell>
          <cell r="CP13">
            <v>0</v>
          </cell>
          <cell r="CQ13">
            <v>0</v>
          </cell>
          <cell r="CR13">
            <v>0</v>
          </cell>
          <cell r="CS13">
            <v>0</v>
          </cell>
          <cell r="CT13">
            <v>0</v>
          </cell>
          <cell r="CU13">
            <v>0</v>
          </cell>
          <cell r="CV13">
            <v>0</v>
          </cell>
          <cell r="CW13">
            <v>0</v>
          </cell>
          <cell r="CY13">
            <v>19736</v>
          </cell>
          <cell r="CZ13">
            <v>0</v>
          </cell>
          <cell r="DA13">
            <v>1</v>
          </cell>
          <cell r="DB13">
            <v>0</v>
          </cell>
          <cell r="DC13">
            <v>0</v>
          </cell>
          <cell r="DD13">
            <v>0</v>
          </cell>
          <cell r="DE13">
            <v>3</v>
          </cell>
          <cell r="DF13">
            <v>50.668828536684231</v>
          </cell>
          <cell r="DG13">
            <v>152.00648561005269</v>
          </cell>
          <cell r="DH13">
            <v>3</v>
          </cell>
          <cell r="DI13">
            <v>0</v>
          </cell>
          <cell r="DJ13">
            <v>50.668828536684231</v>
          </cell>
          <cell r="DK13">
            <v>50.668828536684231</v>
          </cell>
          <cell r="DM13">
            <v>27683.200000000001</v>
          </cell>
          <cell r="DN13">
            <v>0</v>
          </cell>
          <cell r="DO13">
            <v>2</v>
          </cell>
          <cell r="DP13">
            <v>0</v>
          </cell>
          <cell r="DQ13">
            <v>0</v>
          </cell>
          <cell r="DR13">
            <v>0</v>
          </cell>
          <cell r="DS13">
            <v>51</v>
          </cell>
          <cell r="DT13">
            <v>72.245983123338334</v>
          </cell>
          <cell r="DU13">
            <v>1842.2725696451278</v>
          </cell>
          <cell r="DV13">
            <v>25.500000000000004</v>
          </cell>
          <cell r="DW13">
            <v>0</v>
          </cell>
          <cell r="DX13">
            <v>72.245983123338334</v>
          </cell>
          <cell r="DY13">
            <v>72.245983123338334</v>
          </cell>
          <cell r="EA13">
            <v>7631</v>
          </cell>
          <cell r="EB13">
            <v>0</v>
          </cell>
          <cell r="EC13">
            <v>0</v>
          </cell>
          <cell r="ED13">
            <v>0</v>
          </cell>
          <cell r="EE13">
            <v>0</v>
          </cell>
          <cell r="EF13">
            <v>0</v>
          </cell>
          <cell r="EG13">
            <v>0</v>
          </cell>
          <cell r="EH13">
            <v>0</v>
          </cell>
          <cell r="EI13">
            <v>0</v>
          </cell>
          <cell r="EJ13">
            <v>0</v>
          </cell>
          <cell r="EK13">
            <v>0</v>
          </cell>
          <cell r="EL13">
            <v>0</v>
          </cell>
          <cell r="EM13">
            <v>0</v>
          </cell>
          <cell r="EO13">
            <v>527121</v>
          </cell>
          <cell r="EP13">
            <v>1</v>
          </cell>
          <cell r="EQ13">
            <v>2</v>
          </cell>
          <cell r="ER13">
            <v>0</v>
          </cell>
          <cell r="ES13">
            <v>0</v>
          </cell>
          <cell r="ET13">
            <v>0</v>
          </cell>
          <cell r="EU13">
            <v>873</v>
          </cell>
          <cell r="EV13">
            <v>5.6912928910060501</v>
          </cell>
          <cell r="EW13">
            <v>1656.1662312827605</v>
          </cell>
          <cell r="EX13">
            <v>291</v>
          </cell>
          <cell r="EY13">
            <v>0</v>
          </cell>
          <cell r="EZ13">
            <v>5.6912928910060501</v>
          </cell>
          <cell r="FA13">
            <v>5.6912928910060501</v>
          </cell>
          <cell r="FC13">
            <v>72892.899999999994</v>
          </cell>
          <cell r="FD13">
            <v>0</v>
          </cell>
          <cell r="FE13">
            <v>1</v>
          </cell>
          <cell r="FF13">
            <v>0</v>
          </cell>
          <cell r="FG13">
            <v>0</v>
          </cell>
          <cell r="FH13">
            <v>0</v>
          </cell>
          <cell r="FI13">
            <v>1</v>
          </cell>
          <cell r="FJ13">
            <v>13.718757245218672</v>
          </cell>
          <cell r="FK13">
            <v>13.718757245218672</v>
          </cell>
          <cell r="FL13">
            <v>1</v>
          </cell>
          <cell r="FM13">
            <v>0</v>
          </cell>
          <cell r="FN13">
            <v>13.718757245218672</v>
          </cell>
          <cell r="FO13">
            <v>13.718757245218672</v>
          </cell>
          <cell r="FQ13">
            <v>0</v>
          </cell>
          <cell r="FR13">
            <v>0</v>
          </cell>
          <cell r="FS13">
            <v>0</v>
          </cell>
          <cell r="FT13">
            <v>0</v>
          </cell>
          <cell r="FU13">
            <v>0</v>
          </cell>
          <cell r="FV13">
            <v>0</v>
          </cell>
          <cell r="FW13">
            <v>0</v>
          </cell>
          <cell r="FX13">
            <v>0</v>
          </cell>
          <cell r="FY13">
            <v>0</v>
          </cell>
          <cell r="FZ13">
            <v>0</v>
          </cell>
          <cell r="GA13">
            <v>0</v>
          </cell>
          <cell r="GB13">
            <v>0</v>
          </cell>
          <cell r="GC13">
            <v>0</v>
          </cell>
        </row>
        <row r="14">
          <cell r="A14">
            <v>38047</v>
          </cell>
          <cell r="B14">
            <v>2004</v>
          </cell>
          <cell r="C14">
            <v>3</v>
          </cell>
          <cell r="E14">
            <v>552568.55999999994</v>
          </cell>
          <cell r="F14">
            <v>0</v>
          </cell>
          <cell r="G14">
            <v>3</v>
          </cell>
          <cell r="H14">
            <v>0</v>
          </cell>
          <cell r="I14">
            <v>0</v>
          </cell>
          <cell r="J14">
            <v>0</v>
          </cell>
          <cell r="K14">
            <v>6</v>
          </cell>
          <cell r="L14">
            <v>5.4291905424369427</v>
          </cell>
          <cell r="M14">
            <v>10.858381084873885</v>
          </cell>
          <cell r="N14">
            <v>2</v>
          </cell>
          <cell r="O14">
            <v>0</v>
          </cell>
          <cell r="P14">
            <v>5.4291905424369427</v>
          </cell>
          <cell r="Q14">
            <v>5.4291905424369427</v>
          </cell>
          <cell r="S14">
            <v>102180.59999999999</v>
          </cell>
          <cell r="T14">
            <v>0</v>
          </cell>
          <cell r="U14">
            <v>2</v>
          </cell>
          <cell r="V14">
            <v>0</v>
          </cell>
          <cell r="W14">
            <v>0</v>
          </cell>
          <cell r="X14">
            <v>0</v>
          </cell>
          <cell r="Y14">
            <v>6.5</v>
          </cell>
          <cell r="Z14">
            <v>19.573187082479457</v>
          </cell>
          <cell r="AA14">
            <v>63.612858018058226</v>
          </cell>
          <cell r="AB14">
            <v>3.2499999999999996</v>
          </cell>
          <cell r="AC14">
            <v>0</v>
          </cell>
          <cell r="AD14">
            <v>19.573187082479457</v>
          </cell>
          <cell r="AE14">
            <v>19.573187082479457</v>
          </cell>
          <cell r="AG14">
            <v>0</v>
          </cell>
          <cell r="AH14">
            <v>0</v>
          </cell>
          <cell r="AI14">
            <v>0</v>
          </cell>
          <cell r="AJ14">
            <v>0</v>
          </cell>
          <cell r="AK14">
            <v>0</v>
          </cell>
          <cell r="AL14">
            <v>0</v>
          </cell>
          <cell r="AM14">
            <v>0</v>
          </cell>
          <cell r="AN14">
            <v>0</v>
          </cell>
          <cell r="AO14">
            <v>0</v>
          </cell>
          <cell r="AP14">
            <v>0</v>
          </cell>
          <cell r="AQ14">
            <v>0</v>
          </cell>
          <cell r="AR14">
            <v>0</v>
          </cell>
          <cell r="AS14">
            <v>0</v>
          </cell>
          <cell r="AU14">
            <v>269381.5</v>
          </cell>
          <cell r="AV14">
            <v>0</v>
          </cell>
          <cell r="AW14">
            <v>4</v>
          </cell>
          <cell r="AX14">
            <v>0</v>
          </cell>
          <cell r="AY14">
            <v>0</v>
          </cell>
          <cell r="AZ14">
            <v>0</v>
          </cell>
          <cell r="BA14">
            <v>116</v>
          </cell>
          <cell r="BB14">
            <v>14.8488296338093</v>
          </cell>
          <cell r="BC14">
            <v>430.61605938046972</v>
          </cell>
          <cell r="BD14">
            <v>29</v>
          </cell>
          <cell r="BE14">
            <v>0</v>
          </cell>
          <cell r="BF14">
            <v>14.8488296338093</v>
          </cell>
          <cell r="BG14">
            <v>14.8488296338093</v>
          </cell>
          <cell r="BI14">
            <v>0</v>
          </cell>
          <cell r="BJ14">
            <v>0</v>
          </cell>
          <cell r="BK14">
            <v>0</v>
          </cell>
          <cell r="BL14">
            <v>0</v>
          </cell>
          <cell r="BM14">
            <v>0</v>
          </cell>
          <cell r="BN14">
            <v>0</v>
          </cell>
          <cell r="BO14">
            <v>0</v>
          </cell>
          <cell r="BP14">
            <v>0</v>
          </cell>
          <cell r="BQ14">
            <v>0</v>
          </cell>
          <cell r="BR14">
            <v>0</v>
          </cell>
          <cell r="BS14">
            <v>0</v>
          </cell>
          <cell r="BT14">
            <v>0</v>
          </cell>
          <cell r="BU14">
            <v>0</v>
          </cell>
          <cell r="BW14">
            <v>0</v>
          </cell>
          <cell r="BX14">
            <v>0</v>
          </cell>
          <cell r="BY14">
            <v>0</v>
          </cell>
          <cell r="BZ14">
            <v>0</v>
          </cell>
          <cell r="CA14">
            <v>0</v>
          </cell>
          <cell r="CB14">
            <v>0</v>
          </cell>
          <cell r="CC14">
            <v>0</v>
          </cell>
          <cell r="CD14">
            <v>0</v>
          </cell>
          <cell r="CE14">
            <v>0</v>
          </cell>
          <cell r="CF14">
            <v>0</v>
          </cell>
          <cell r="CG14">
            <v>0</v>
          </cell>
          <cell r="CH14">
            <v>0</v>
          </cell>
          <cell r="CI14">
            <v>0</v>
          </cell>
          <cell r="CK14">
            <v>31984.5</v>
          </cell>
          <cell r="CL14">
            <v>0</v>
          </cell>
          <cell r="CM14">
            <v>0</v>
          </cell>
          <cell r="CN14">
            <v>0</v>
          </cell>
          <cell r="CO14">
            <v>0</v>
          </cell>
          <cell r="CP14">
            <v>0</v>
          </cell>
          <cell r="CQ14">
            <v>0</v>
          </cell>
          <cell r="CR14">
            <v>0</v>
          </cell>
          <cell r="CS14">
            <v>0</v>
          </cell>
          <cell r="CT14">
            <v>0</v>
          </cell>
          <cell r="CU14">
            <v>0</v>
          </cell>
          <cell r="CV14">
            <v>0</v>
          </cell>
          <cell r="CW14">
            <v>0</v>
          </cell>
          <cell r="CY14">
            <v>21436</v>
          </cell>
          <cell r="CZ14">
            <v>0</v>
          </cell>
          <cell r="DA14">
            <v>2</v>
          </cell>
          <cell r="DB14">
            <v>0</v>
          </cell>
          <cell r="DC14">
            <v>0</v>
          </cell>
          <cell r="DD14">
            <v>0</v>
          </cell>
          <cell r="DE14">
            <v>4</v>
          </cell>
          <cell r="DF14">
            <v>93.300988990483305</v>
          </cell>
          <cell r="DG14">
            <v>186.60197798096661</v>
          </cell>
          <cell r="DH14">
            <v>2</v>
          </cell>
          <cell r="DI14">
            <v>0</v>
          </cell>
          <cell r="DJ14">
            <v>93.300988990483305</v>
          </cell>
          <cell r="DK14">
            <v>93.300988990483305</v>
          </cell>
          <cell r="DM14">
            <v>32789.199999999997</v>
          </cell>
          <cell r="DN14">
            <v>0</v>
          </cell>
          <cell r="DO14">
            <v>2</v>
          </cell>
          <cell r="DP14">
            <v>0</v>
          </cell>
          <cell r="DQ14">
            <v>0</v>
          </cell>
          <cell r="DR14">
            <v>0</v>
          </cell>
          <cell r="DS14">
            <v>51</v>
          </cell>
          <cell r="DT14">
            <v>60.995693704024504</v>
          </cell>
          <cell r="DU14">
            <v>1555.3901894526248</v>
          </cell>
          <cell r="DV14">
            <v>25.5</v>
          </cell>
          <cell r="DW14">
            <v>0</v>
          </cell>
          <cell r="DX14">
            <v>60.995693704024504</v>
          </cell>
          <cell r="DY14">
            <v>60.995693704024504</v>
          </cell>
          <cell r="EA14">
            <v>8727</v>
          </cell>
          <cell r="EB14">
            <v>0</v>
          </cell>
          <cell r="EC14">
            <v>0</v>
          </cell>
          <cell r="ED14">
            <v>0</v>
          </cell>
          <cell r="EE14">
            <v>0</v>
          </cell>
          <cell r="EF14">
            <v>0</v>
          </cell>
          <cell r="EG14">
            <v>0</v>
          </cell>
          <cell r="EH14">
            <v>0</v>
          </cell>
          <cell r="EI14">
            <v>0</v>
          </cell>
          <cell r="EJ14">
            <v>0</v>
          </cell>
          <cell r="EK14">
            <v>0</v>
          </cell>
          <cell r="EL14">
            <v>0</v>
          </cell>
          <cell r="EM14">
            <v>0</v>
          </cell>
          <cell r="EO14">
            <v>602242</v>
          </cell>
          <cell r="EP14">
            <v>1</v>
          </cell>
          <cell r="EQ14">
            <v>2</v>
          </cell>
          <cell r="ER14">
            <v>0</v>
          </cell>
          <cell r="ES14">
            <v>0</v>
          </cell>
          <cell r="ET14">
            <v>0</v>
          </cell>
          <cell r="EU14">
            <v>873</v>
          </cell>
          <cell r="EV14">
            <v>4.9813862201573453</v>
          </cell>
          <cell r="EW14">
            <v>1449.5833900657876</v>
          </cell>
          <cell r="EX14">
            <v>291</v>
          </cell>
          <cell r="EY14">
            <v>0</v>
          </cell>
          <cell r="EZ14">
            <v>4.9813862201573453</v>
          </cell>
          <cell r="FA14">
            <v>4.9813862201573453</v>
          </cell>
          <cell r="FC14">
            <v>81952.899999999994</v>
          </cell>
          <cell r="FD14">
            <v>0</v>
          </cell>
          <cell r="FE14">
            <v>1</v>
          </cell>
          <cell r="FF14">
            <v>0</v>
          </cell>
          <cell r="FG14">
            <v>0</v>
          </cell>
          <cell r="FH14">
            <v>0</v>
          </cell>
          <cell r="FI14">
            <v>1</v>
          </cell>
          <cell r="FJ14">
            <v>12.202130736069133</v>
          </cell>
          <cell r="FK14">
            <v>12.202130736069133</v>
          </cell>
          <cell r="FL14">
            <v>1</v>
          </cell>
          <cell r="FM14">
            <v>0</v>
          </cell>
          <cell r="FN14">
            <v>12.202130736069133</v>
          </cell>
          <cell r="FO14">
            <v>12.202130736069133</v>
          </cell>
          <cell r="FQ14">
            <v>0</v>
          </cell>
          <cell r="FR14">
            <v>0</v>
          </cell>
          <cell r="FS14">
            <v>0</v>
          </cell>
          <cell r="FT14">
            <v>0</v>
          </cell>
          <cell r="FU14">
            <v>0</v>
          </cell>
          <cell r="FV14">
            <v>0</v>
          </cell>
          <cell r="FW14">
            <v>0</v>
          </cell>
          <cell r="FX14">
            <v>0</v>
          </cell>
          <cell r="FY14">
            <v>0</v>
          </cell>
          <cell r="FZ14">
            <v>0</v>
          </cell>
          <cell r="GA14">
            <v>0</v>
          </cell>
          <cell r="GB14">
            <v>0</v>
          </cell>
          <cell r="GC14">
            <v>0</v>
          </cell>
        </row>
        <row r="15">
          <cell r="A15">
            <v>38078</v>
          </cell>
          <cell r="B15">
            <v>2004</v>
          </cell>
          <cell r="C15">
            <v>4</v>
          </cell>
          <cell r="E15">
            <v>613666.96</v>
          </cell>
          <cell r="F15">
            <v>0</v>
          </cell>
          <cell r="G15">
            <v>5</v>
          </cell>
          <cell r="H15">
            <v>0</v>
          </cell>
          <cell r="I15">
            <v>0</v>
          </cell>
          <cell r="J15">
            <v>0</v>
          </cell>
          <cell r="K15">
            <v>10</v>
          </cell>
          <cell r="L15">
            <v>8.1477418957018646</v>
          </cell>
          <cell r="M15">
            <v>16.295483791403729</v>
          </cell>
          <cell r="N15">
            <v>2</v>
          </cell>
          <cell r="O15">
            <v>0</v>
          </cell>
          <cell r="P15">
            <v>8.1477418957018646</v>
          </cell>
          <cell r="Q15">
            <v>8.1477418957018646</v>
          </cell>
          <cell r="S15">
            <v>108123.59999999999</v>
          </cell>
          <cell r="T15">
            <v>0</v>
          </cell>
          <cell r="U15">
            <v>2</v>
          </cell>
          <cell r="V15">
            <v>0</v>
          </cell>
          <cell r="W15">
            <v>0</v>
          </cell>
          <cell r="X15">
            <v>0</v>
          </cell>
          <cell r="Y15">
            <v>6.5</v>
          </cell>
          <cell r="Z15">
            <v>18.497349329841033</v>
          </cell>
          <cell r="AA15">
            <v>60.116385321983365</v>
          </cell>
          <cell r="AB15">
            <v>3.2500000000000004</v>
          </cell>
          <cell r="AC15">
            <v>0</v>
          </cell>
          <cell r="AD15">
            <v>18.497349329841033</v>
          </cell>
          <cell r="AE15">
            <v>18.497349329841033</v>
          </cell>
          <cell r="AG15">
            <v>0</v>
          </cell>
          <cell r="AH15">
            <v>0</v>
          </cell>
          <cell r="AI15">
            <v>0</v>
          </cell>
          <cell r="AJ15">
            <v>0</v>
          </cell>
          <cell r="AK15">
            <v>0</v>
          </cell>
          <cell r="AL15">
            <v>0</v>
          </cell>
          <cell r="AM15">
            <v>0</v>
          </cell>
          <cell r="AN15">
            <v>0</v>
          </cell>
          <cell r="AO15">
            <v>0</v>
          </cell>
          <cell r="AP15">
            <v>0</v>
          </cell>
          <cell r="AQ15">
            <v>0</v>
          </cell>
          <cell r="AR15">
            <v>0</v>
          </cell>
          <cell r="AS15">
            <v>0</v>
          </cell>
          <cell r="AU15">
            <v>299828.5</v>
          </cell>
          <cell r="AV15">
            <v>0</v>
          </cell>
          <cell r="AW15">
            <v>5</v>
          </cell>
          <cell r="AX15">
            <v>0</v>
          </cell>
          <cell r="AY15">
            <v>0</v>
          </cell>
          <cell r="AZ15">
            <v>0</v>
          </cell>
          <cell r="BA15">
            <v>136</v>
          </cell>
          <cell r="BB15">
            <v>16.676199894272891</v>
          </cell>
          <cell r="BC15">
            <v>453.59263712422268</v>
          </cell>
          <cell r="BD15">
            <v>27.200000000000003</v>
          </cell>
          <cell r="BE15">
            <v>0</v>
          </cell>
          <cell r="BF15">
            <v>16.676199894272891</v>
          </cell>
          <cell r="BG15">
            <v>16.676199894272891</v>
          </cell>
          <cell r="BI15">
            <v>0</v>
          </cell>
          <cell r="BJ15">
            <v>0</v>
          </cell>
          <cell r="BK15">
            <v>0</v>
          </cell>
          <cell r="BL15">
            <v>0</v>
          </cell>
          <cell r="BM15">
            <v>0</v>
          </cell>
          <cell r="BN15">
            <v>0</v>
          </cell>
          <cell r="BO15">
            <v>0</v>
          </cell>
          <cell r="BP15">
            <v>0</v>
          </cell>
          <cell r="BQ15">
            <v>0</v>
          </cell>
          <cell r="BR15">
            <v>0</v>
          </cell>
          <cell r="BS15">
            <v>0</v>
          </cell>
          <cell r="BT15">
            <v>0</v>
          </cell>
          <cell r="BU15">
            <v>0</v>
          </cell>
          <cell r="BW15">
            <v>0</v>
          </cell>
          <cell r="BX15">
            <v>0</v>
          </cell>
          <cell r="BY15">
            <v>0</v>
          </cell>
          <cell r="BZ15">
            <v>0</v>
          </cell>
          <cell r="CA15">
            <v>0</v>
          </cell>
          <cell r="CB15">
            <v>0</v>
          </cell>
          <cell r="CC15">
            <v>0</v>
          </cell>
          <cell r="CD15">
            <v>0</v>
          </cell>
          <cell r="CE15">
            <v>0</v>
          </cell>
          <cell r="CF15">
            <v>0</v>
          </cell>
          <cell r="CG15">
            <v>0</v>
          </cell>
          <cell r="CH15">
            <v>0</v>
          </cell>
          <cell r="CI15">
            <v>0</v>
          </cell>
          <cell r="CK15">
            <v>35760.5</v>
          </cell>
          <cell r="CL15">
            <v>0</v>
          </cell>
          <cell r="CM15">
            <v>0</v>
          </cell>
          <cell r="CN15">
            <v>0</v>
          </cell>
          <cell r="CO15">
            <v>0</v>
          </cell>
          <cell r="CP15">
            <v>0</v>
          </cell>
          <cell r="CQ15">
            <v>0</v>
          </cell>
          <cell r="CR15">
            <v>0</v>
          </cell>
          <cell r="CS15">
            <v>0</v>
          </cell>
          <cell r="CT15">
            <v>0</v>
          </cell>
          <cell r="CU15">
            <v>0</v>
          </cell>
          <cell r="CV15">
            <v>0</v>
          </cell>
          <cell r="CW15">
            <v>0</v>
          </cell>
          <cell r="CY15">
            <v>23536</v>
          </cell>
          <cell r="CZ15">
            <v>0</v>
          </cell>
          <cell r="DA15">
            <v>2</v>
          </cell>
          <cell r="DB15">
            <v>0</v>
          </cell>
          <cell r="DC15">
            <v>0</v>
          </cell>
          <cell r="DD15">
            <v>0</v>
          </cell>
          <cell r="DE15">
            <v>4</v>
          </cell>
          <cell r="DF15">
            <v>84.976206662134601</v>
          </cell>
          <cell r="DG15">
            <v>169.9524133242692</v>
          </cell>
          <cell r="DH15">
            <v>2</v>
          </cell>
          <cell r="DI15">
            <v>0</v>
          </cell>
          <cell r="DJ15">
            <v>84.976206662134601</v>
          </cell>
          <cell r="DK15">
            <v>84.976206662134601</v>
          </cell>
          <cell r="DM15">
            <v>36433.199999999997</v>
          </cell>
          <cell r="DN15">
            <v>0</v>
          </cell>
          <cell r="DO15">
            <v>2</v>
          </cell>
          <cell r="DP15">
            <v>0</v>
          </cell>
          <cell r="DQ15">
            <v>0</v>
          </cell>
          <cell r="DR15">
            <v>0</v>
          </cell>
          <cell r="DS15">
            <v>51</v>
          </cell>
          <cell r="DT15">
            <v>54.894985891988632</v>
          </cell>
          <cell r="DU15">
            <v>1399.82214024571</v>
          </cell>
          <cell r="DV15">
            <v>25.499999999999996</v>
          </cell>
          <cell r="DW15">
            <v>0</v>
          </cell>
          <cell r="DX15">
            <v>54.894985891988632</v>
          </cell>
          <cell r="DY15">
            <v>54.894985891988632</v>
          </cell>
          <cell r="EA15">
            <v>9898</v>
          </cell>
          <cell r="EB15">
            <v>0</v>
          </cell>
          <cell r="EC15">
            <v>0</v>
          </cell>
          <cell r="ED15">
            <v>0</v>
          </cell>
          <cell r="EE15">
            <v>0</v>
          </cell>
          <cell r="EF15">
            <v>0</v>
          </cell>
          <cell r="EG15">
            <v>0</v>
          </cell>
          <cell r="EH15">
            <v>0</v>
          </cell>
          <cell r="EI15">
            <v>0</v>
          </cell>
          <cell r="EJ15">
            <v>0</v>
          </cell>
          <cell r="EK15">
            <v>0</v>
          </cell>
          <cell r="EL15">
            <v>0</v>
          </cell>
          <cell r="EM15">
            <v>0</v>
          </cell>
          <cell r="EO15">
            <v>660275</v>
          </cell>
          <cell r="EP15">
            <v>1</v>
          </cell>
          <cell r="EQ15">
            <v>3</v>
          </cell>
          <cell r="ER15">
            <v>0</v>
          </cell>
          <cell r="ES15">
            <v>0</v>
          </cell>
          <cell r="ET15">
            <v>0</v>
          </cell>
          <cell r="EU15">
            <v>1059</v>
          </cell>
          <cell r="EV15">
            <v>6.0580818598311303</v>
          </cell>
          <cell r="EW15">
            <v>1603.8771723902921</v>
          </cell>
          <cell r="EX15">
            <v>264.75000000000006</v>
          </cell>
          <cell r="EY15">
            <v>0</v>
          </cell>
          <cell r="EZ15">
            <v>6.0580818598311303</v>
          </cell>
          <cell r="FA15">
            <v>6.0580818598311303</v>
          </cell>
          <cell r="FC15">
            <v>93169.4</v>
          </cell>
          <cell r="FD15">
            <v>0</v>
          </cell>
          <cell r="FE15">
            <v>1</v>
          </cell>
          <cell r="FF15">
            <v>0</v>
          </cell>
          <cell r="FG15">
            <v>0</v>
          </cell>
          <cell r="FH15">
            <v>0</v>
          </cell>
          <cell r="FI15">
            <v>1</v>
          </cell>
          <cell r="FJ15">
            <v>10.733137704010117</v>
          </cell>
          <cell r="FK15">
            <v>10.733137704010117</v>
          </cell>
          <cell r="FL15">
            <v>1</v>
          </cell>
          <cell r="FM15">
            <v>0</v>
          </cell>
          <cell r="FN15">
            <v>10.733137704010117</v>
          </cell>
          <cell r="FO15">
            <v>10.733137704010117</v>
          </cell>
          <cell r="FQ15">
            <v>0</v>
          </cell>
          <cell r="FR15">
            <v>0</v>
          </cell>
          <cell r="FS15">
            <v>0</v>
          </cell>
          <cell r="FT15">
            <v>0</v>
          </cell>
          <cell r="FU15">
            <v>0</v>
          </cell>
          <cell r="FV15">
            <v>0</v>
          </cell>
          <cell r="FW15">
            <v>0</v>
          </cell>
          <cell r="FX15">
            <v>0</v>
          </cell>
          <cell r="FY15">
            <v>0</v>
          </cell>
          <cell r="FZ15">
            <v>0</v>
          </cell>
          <cell r="GA15">
            <v>0</v>
          </cell>
          <cell r="GB15">
            <v>0</v>
          </cell>
          <cell r="GC15">
            <v>0</v>
          </cell>
        </row>
        <row r="16">
          <cell r="A16">
            <v>38108</v>
          </cell>
          <cell r="B16">
            <v>2004</v>
          </cell>
          <cell r="C16">
            <v>5</v>
          </cell>
          <cell r="E16">
            <v>675964.55999999994</v>
          </cell>
          <cell r="F16">
            <v>0</v>
          </cell>
          <cell r="G16">
            <v>5</v>
          </cell>
          <cell r="H16">
            <v>0</v>
          </cell>
          <cell r="I16">
            <v>0</v>
          </cell>
          <cell r="J16">
            <v>0</v>
          </cell>
          <cell r="K16">
            <v>10</v>
          </cell>
          <cell r="L16">
            <v>7.3968374910069263</v>
          </cell>
          <cell r="M16">
            <v>14.793674982013853</v>
          </cell>
          <cell r="N16">
            <v>2</v>
          </cell>
          <cell r="O16">
            <v>0</v>
          </cell>
          <cell r="P16">
            <v>7.3968374910069263</v>
          </cell>
          <cell r="Q16">
            <v>7.3968374910069263</v>
          </cell>
          <cell r="S16">
            <v>116907.59999999999</v>
          </cell>
          <cell r="T16">
            <v>0</v>
          </cell>
          <cell r="U16">
            <v>2</v>
          </cell>
          <cell r="V16">
            <v>0</v>
          </cell>
          <cell r="W16">
            <v>0</v>
          </cell>
          <cell r="X16">
            <v>0</v>
          </cell>
          <cell r="Y16">
            <v>6.5</v>
          </cell>
          <cell r="Z16">
            <v>17.107527654318453</v>
          </cell>
          <cell r="AA16">
            <v>55.599464876534981</v>
          </cell>
          <cell r="AB16">
            <v>3.2500000000000004</v>
          </cell>
          <cell r="AC16">
            <v>0</v>
          </cell>
          <cell r="AD16">
            <v>17.107527654318453</v>
          </cell>
          <cell r="AE16">
            <v>17.107527654318453</v>
          </cell>
          <cell r="AG16">
            <v>0</v>
          </cell>
          <cell r="AH16">
            <v>0</v>
          </cell>
          <cell r="AI16">
            <v>0</v>
          </cell>
          <cell r="AJ16">
            <v>0</v>
          </cell>
          <cell r="AK16">
            <v>0</v>
          </cell>
          <cell r="AL16">
            <v>0</v>
          </cell>
          <cell r="AM16">
            <v>0</v>
          </cell>
          <cell r="AN16">
            <v>0</v>
          </cell>
          <cell r="AO16">
            <v>0</v>
          </cell>
          <cell r="AP16">
            <v>0</v>
          </cell>
          <cell r="AQ16">
            <v>0</v>
          </cell>
          <cell r="AR16">
            <v>0</v>
          </cell>
          <cell r="AS16">
            <v>0</v>
          </cell>
          <cell r="AU16">
            <v>326966.5</v>
          </cell>
          <cell r="AV16">
            <v>0</v>
          </cell>
          <cell r="AW16">
            <v>5</v>
          </cell>
          <cell r="AX16">
            <v>0</v>
          </cell>
          <cell r="AY16">
            <v>0</v>
          </cell>
          <cell r="AZ16">
            <v>0</v>
          </cell>
          <cell r="BA16">
            <v>136</v>
          </cell>
          <cell r="BB16">
            <v>15.292086498158067</v>
          </cell>
          <cell r="BC16">
            <v>415.94475274989941</v>
          </cell>
          <cell r="BD16">
            <v>27.2</v>
          </cell>
          <cell r="BE16">
            <v>0</v>
          </cell>
          <cell r="BF16">
            <v>15.292086498158067</v>
          </cell>
          <cell r="BG16">
            <v>15.292086498158067</v>
          </cell>
          <cell r="BI16">
            <v>0</v>
          </cell>
          <cell r="BJ16">
            <v>0</v>
          </cell>
          <cell r="BK16">
            <v>0</v>
          </cell>
          <cell r="BL16">
            <v>0</v>
          </cell>
          <cell r="BM16">
            <v>0</v>
          </cell>
          <cell r="BN16">
            <v>0</v>
          </cell>
          <cell r="BO16">
            <v>0</v>
          </cell>
          <cell r="BP16">
            <v>0</v>
          </cell>
          <cell r="BQ16">
            <v>0</v>
          </cell>
          <cell r="BR16">
            <v>0</v>
          </cell>
          <cell r="BS16">
            <v>0</v>
          </cell>
          <cell r="BT16">
            <v>0</v>
          </cell>
          <cell r="BU16">
            <v>0</v>
          </cell>
          <cell r="BW16">
            <v>0</v>
          </cell>
          <cell r="BX16">
            <v>0</v>
          </cell>
          <cell r="BY16">
            <v>0</v>
          </cell>
          <cell r="BZ16">
            <v>0</v>
          </cell>
          <cell r="CA16">
            <v>0</v>
          </cell>
          <cell r="CB16">
            <v>0</v>
          </cell>
          <cell r="CC16">
            <v>0</v>
          </cell>
          <cell r="CD16">
            <v>0</v>
          </cell>
          <cell r="CE16">
            <v>0</v>
          </cell>
          <cell r="CF16">
            <v>0</v>
          </cell>
          <cell r="CG16">
            <v>0</v>
          </cell>
          <cell r="CH16">
            <v>0</v>
          </cell>
          <cell r="CI16">
            <v>0</v>
          </cell>
          <cell r="CK16">
            <v>40311.5</v>
          </cell>
          <cell r="CL16">
            <v>0</v>
          </cell>
          <cell r="CM16">
            <v>0</v>
          </cell>
          <cell r="CN16">
            <v>0</v>
          </cell>
          <cell r="CO16">
            <v>0</v>
          </cell>
          <cell r="CP16">
            <v>0</v>
          </cell>
          <cell r="CQ16">
            <v>0</v>
          </cell>
          <cell r="CR16">
            <v>0</v>
          </cell>
          <cell r="CS16">
            <v>0</v>
          </cell>
          <cell r="CT16">
            <v>0</v>
          </cell>
          <cell r="CU16">
            <v>0</v>
          </cell>
          <cell r="CV16">
            <v>0</v>
          </cell>
          <cell r="CW16">
            <v>0</v>
          </cell>
          <cell r="CY16">
            <v>24636</v>
          </cell>
          <cell r="CZ16">
            <v>0</v>
          </cell>
          <cell r="DA16">
            <v>2</v>
          </cell>
          <cell r="DB16">
            <v>0</v>
          </cell>
          <cell r="DC16">
            <v>0</v>
          </cell>
          <cell r="DD16">
            <v>0</v>
          </cell>
          <cell r="DE16">
            <v>4</v>
          </cell>
          <cell r="DF16">
            <v>81.182010066569248</v>
          </cell>
          <cell r="DG16">
            <v>162.3640201331385</v>
          </cell>
          <cell r="DH16">
            <v>2</v>
          </cell>
          <cell r="DI16">
            <v>0</v>
          </cell>
          <cell r="DJ16">
            <v>81.182010066569248</v>
          </cell>
          <cell r="DK16">
            <v>81.182010066569248</v>
          </cell>
          <cell r="DM16">
            <v>39996.199999999997</v>
          </cell>
          <cell r="DN16">
            <v>0</v>
          </cell>
          <cell r="DO16">
            <v>2</v>
          </cell>
          <cell r="DP16">
            <v>0</v>
          </cell>
          <cell r="DQ16">
            <v>0</v>
          </cell>
          <cell r="DR16">
            <v>0</v>
          </cell>
          <cell r="DS16">
            <v>51</v>
          </cell>
          <cell r="DT16">
            <v>50.004750451292878</v>
          </cell>
          <cell r="DU16">
            <v>1275.1211365079682</v>
          </cell>
          <cell r="DV16">
            <v>25.499999999999996</v>
          </cell>
          <cell r="DW16">
            <v>0</v>
          </cell>
          <cell r="DX16">
            <v>50.004750451292878</v>
          </cell>
          <cell r="DY16">
            <v>50.004750451292878</v>
          </cell>
          <cell r="EA16">
            <v>10711</v>
          </cell>
          <cell r="EB16">
            <v>0</v>
          </cell>
          <cell r="EC16">
            <v>0</v>
          </cell>
          <cell r="ED16">
            <v>0</v>
          </cell>
          <cell r="EE16">
            <v>0</v>
          </cell>
          <cell r="EF16">
            <v>0</v>
          </cell>
          <cell r="EG16">
            <v>0</v>
          </cell>
          <cell r="EH16">
            <v>0</v>
          </cell>
          <cell r="EI16">
            <v>0</v>
          </cell>
          <cell r="EJ16">
            <v>0</v>
          </cell>
          <cell r="EK16">
            <v>0</v>
          </cell>
          <cell r="EL16">
            <v>0</v>
          </cell>
          <cell r="EM16">
            <v>0</v>
          </cell>
          <cell r="EO16">
            <v>718225</v>
          </cell>
          <cell r="EP16">
            <v>1</v>
          </cell>
          <cell r="EQ16">
            <v>3</v>
          </cell>
          <cell r="ER16">
            <v>0</v>
          </cell>
          <cell r="ES16">
            <v>0</v>
          </cell>
          <cell r="ET16">
            <v>0</v>
          </cell>
          <cell r="EU16">
            <v>1059</v>
          </cell>
          <cell r="EV16">
            <v>5.5692853910682585</v>
          </cell>
          <cell r="EW16">
            <v>1474.4683072853213</v>
          </cell>
          <cell r="EX16">
            <v>264.75</v>
          </cell>
          <cell r="EY16">
            <v>0</v>
          </cell>
          <cell r="EZ16">
            <v>5.5692853910682585</v>
          </cell>
          <cell r="FA16">
            <v>5.5692853910682585</v>
          </cell>
          <cell r="FC16">
            <v>101772.4</v>
          </cell>
          <cell r="FD16">
            <v>0</v>
          </cell>
          <cell r="FE16">
            <v>1</v>
          </cell>
          <cell r="FF16">
            <v>0</v>
          </cell>
          <cell r="FG16">
            <v>0</v>
          </cell>
          <cell r="FH16">
            <v>0</v>
          </cell>
          <cell r="FI16">
            <v>1</v>
          </cell>
          <cell r="FJ16">
            <v>9.8258466932095541</v>
          </cell>
          <cell r="FK16">
            <v>9.8258466932095541</v>
          </cell>
          <cell r="FL16">
            <v>1</v>
          </cell>
          <cell r="FM16">
            <v>0</v>
          </cell>
          <cell r="FN16">
            <v>9.8258466932095541</v>
          </cell>
          <cell r="FO16">
            <v>9.8258466932095541</v>
          </cell>
          <cell r="FQ16">
            <v>0</v>
          </cell>
          <cell r="FR16">
            <v>0</v>
          </cell>
          <cell r="FS16">
            <v>0</v>
          </cell>
          <cell r="FT16">
            <v>0</v>
          </cell>
          <cell r="FU16">
            <v>0</v>
          </cell>
          <cell r="FV16">
            <v>0</v>
          </cell>
          <cell r="FW16">
            <v>0</v>
          </cell>
          <cell r="FX16">
            <v>0</v>
          </cell>
          <cell r="FY16">
            <v>0</v>
          </cell>
          <cell r="FZ16">
            <v>0</v>
          </cell>
          <cell r="GA16">
            <v>0</v>
          </cell>
          <cell r="GB16">
            <v>0</v>
          </cell>
          <cell r="GC16">
            <v>0</v>
          </cell>
        </row>
        <row r="17">
          <cell r="A17">
            <v>38139</v>
          </cell>
          <cell r="B17">
            <v>2004</v>
          </cell>
          <cell r="C17">
            <v>6</v>
          </cell>
          <cell r="E17">
            <v>729863.96</v>
          </cell>
          <cell r="F17">
            <v>0</v>
          </cell>
          <cell r="G17">
            <v>5</v>
          </cell>
          <cell r="H17">
            <v>0</v>
          </cell>
          <cell r="I17">
            <v>0</v>
          </cell>
          <cell r="J17">
            <v>0</v>
          </cell>
          <cell r="K17">
            <v>10</v>
          </cell>
          <cell r="L17">
            <v>6.8505917184895662</v>
          </cell>
          <cell r="M17">
            <v>13.701183436979132</v>
          </cell>
          <cell r="N17">
            <v>2</v>
          </cell>
          <cell r="O17">
            <v>0</v>
          </cell>
          <cell r="P17">
            <v>6.8505917184895662</v>
          </cell>
          <cell r="Q17">
            <v>6.8505917184895662</v>
          </cell>
          <cell r="S17">
            <v>125938.59999999999</v>
          </cell>
          <cell r="T17">
            <v>0</v>
          </cell>
          <cell r="U17">
            <v>2</v>
          </cell>
          <cell r="V17">
            <v>0</v>
          </cell>
          <cell r="W17">
            <v>0</v>
          </cell>
          <cell r="X17">
            <v>0</v>
          </cell>
          <cell r="Y17">
            <v>6.5</v>
          </cell>
          <cell r="Z17">
            <v>15.880754589935096</v>
          </cell>
          <cell r="AA17">
            <v>51.612452417289063</v>
          </cell>
          <cell r="AB17">
            <v>3.25</v>
          </cell>
          <cell r="AC17">
            <v>0</v>
          </cell>
          <cell r="AD17">
            <v>15.880754589935096</v>
          </cell>
          <cell r="AE17">
            <v>15.880754589935096</v>
          </cell>
          <cell r="AG17">
            <v>0</v>
          </cell>
          <cell r="AH17">
            <v>0</v>
          </cell>
          <cell r="AI17">
            <v>0</v>
          </cell>
          <cell r="AJ17">
            <v>0</v>
          </cell>
          <cell r="AK17">
            <v>0</v>
          </cell>
          <cell r="AL17">
            <v>0</v>
          </cell>
          <cell r="AM17">
            <v>0</v>
          </cell>
          <cell r="AN17">
            <v>0</v>
          </cell>
          <cell r="AO17">
            <v>0</v>
          </cell>
          <cell r="AP17">
            <v>0</v>
          </cell>
          <cell r="AQ17">
            <v>0</v>
          </cell>
          <cell r="AR17">
            <v>0</v>
          </cell>
          <cell r="AS17">
            <v>0</v>
          </cell>
          <cell r="AU17">
            <v>347130.5</v>
          </cell>
          <cell r="AV17">
            <v>0</v>
          </cell>
          <cell r="AW17">
            <v>5</v>
          </cell>
          <cell r="AX17">
            <v>0</v>
          </cell>
          <cell r="AY17">
            <v>0</v>
          </cell>
          <cell r="AZ17">
            <v>0</v>
          </cell>
          <cell r="BA17">
            <v>136</v>
          </cell>
          <cell r="BB17">
            <v>14.403804909104789</v>
          </cell>
          <cell r="BC17">
            <v>391.78349352765025</v>
          </cell>
          <cell r="BD17">
            <v>27.2</v>
          </cell>
          <cell r="BE17">
            <v>0</v>
          </cell>
          <cell r="BF17">
            <v>14.403804909104789</v>
          </cell>
          <cell r="BG17">
            <v>14.403804909104789</v>
          </cell>
          <cell r="BI17">
            <v>0</v>
          </cell>
          <cell r="BJ17">
            <v>0</v>
          </cell>
          <cell r="BK17">
            <v>0</v>
          </cell>
          <cell r="BL17">
            <v>0</v>
          </cell>
          <cell r="BM17">
            <v>0</v>
          </cell>
          <cell r="BN17">
            <v>0</v>
          </cell>
          <cell r="BO17">
            <v>0</v>
          </cell>
          <cell r="BP17">
            <v>0</v>
          </cell>
          <cell r="BQ17">
            <v>0</v>
          </cell>
          <cell r="BR17">
            <v>0</v>
          </cell>
          <cell r="BS17">
            <v>0</v>
          </cell>
          <cell r="BT17">
            <v>0</v>
          </cell>
          <cell r="BU17">
            <v>0</v>
          </cell>
          <cell r="BW17">
            <v>0</v>
          </cell>
          <cell r="BX17">
            <v>0</v>
          </cell>
          <cell r="BY17">
            <v>0</v>
          </cell>
          <cell r="BZ17">
            <v>0</v>
          </cell>
          <cell r="CA17">
            <v>0</v>
          </cell>
          <cell r="CB17">
            <v>0</v>
          </cell>
          <cell r="CC17">
            <v>0</v>
          </cell>
          <cell r="CD17">
            <v>0</v>
          </cell>
          <cell r="CE17">
            <v>0</v>
          </cell>
          <cell r="CF17">
            <v>0</v>
          </cell>
          <cell r="CG17">
            <v>0</v>
          </cell>
          <cell r="CH17">
            <v>0</v>
          </cell>
          <cell r="CI17">
            <v>0</v>
          </cell>
          <cell r="CK17">
            <v>44836.5</v>
          </cell>
          <cell r="CL17">
            <v>0</v>
          </cell>
          <cell r="CM17">
            <v>0</v>
          </cell>
          <cell r="CN17">
            <v>0</v>
          </cell>
          <cell r="CO17">
            <v>0</v>
          </cell>
          <cell r="CP17">
            <v>0</v>
          </cell>
          <cell r="CQ17">
            <v>0</v>
          </cell>
          <cell r="CR17">
            <v>0</v>
          </cell>
          <cell r="CS17">
            <v>0</v>
          </cell>
          <cell r="CT17">
            <v>0</v>
          </cell>
          <cell r="CU17">
            <v>0</v>
          </cell>
          <cell r="CV17">
            <v>0</v>
          </cell>
          <cell r="CW17">
            <v>0</v>
          </cell>
          <cell r="CY17">
            <v>25636</v>
          </cell>
          <cell r="CZ17">
            <v>0</v>
          </cell>
          <cell r="DA17">
            <v>2</v>
          </cell>
          <cell r="DB17">
            <v>0</v>
          </cell>
          <cell r="DC17">
            <v>0</v>
          </cell>
          <cell r="DD17">
            <v>0</v>
          </cell>
          <cell r="DE17">
            <v>4</v>
          </cell>
          <cell r="DF17">
            <v>78.015290997035422</v>
          </cell>
          <cell r="DG17">
            <v>156.03058199407084</v>
          </cell>
          <cell r="DH17">
            <v>2</v>
          </cell>
          <cell r="DI17">
            <v>0</v>
          </cell>
          <cell r="DJ17">
            <v>78.015290997035422</v>
          </cell>
          <cell r="DK17">
            <v>78.015290997035422</v>
          </cell>
          <cell r="DM17">
            <v>45918.2</v>
          </cell>
          <cell r="DN17">
            <v>0</v>
          </cell>
          <cell r="DO17">
            <v>3</v>
          </cell>
          <cell r="DP17">
            <v>0</v>
          </cell>
          <cell r="DQ17">
            <v>0</v>
          </cell>
          <cell r="DR17">
            <v>0</v>
          </cell>
          <cell r="DS17">
            <v>111</v>
          </cell>
          <cell r="DT17">
            <v>65.333571437904794</v>
          </cell>
          <cell r="DU17">
            <v>2417.3421432024775</v>
          </cell>
          <cell r="DV17">
            <v>37</v>
          </cell>
          <cell r="DW17">
            <v>0</v>
          </cell>
          <cell r="DX17">
            <v>65.333571437904794</v>
          </cell>
          <cell r="DY17">
            <v>65.333571437904794</v>
          </cell>
          <cell r="EA17">
            <v>11162</v>
          </cell>
          <cell r="EB17">
            <v>0</v>
          </cell>
          <cell r="EC17">
            <v>0</v>
          </cell>
          <cell r="ED17">
            <v>0</v>
          </cell>
          <cell r="EE17">
            <v>0</v>
          </cell>
          <cell r="EF17">
            <v>0</v>
          </cell>
          <cell r="EG17">
            <v>0</v>
          </cell>
          <cell r="EH17">
            <v>0</v>
          </cell>
          <cell r="EI17">
            <v>0</v>
          </cell>
          <cell r="EJ17">
            <v>0</v>
          </cell>
          <cell r="EK17">
            <v>0</v>
          </cell>
          <cell r="EL17">
            <v>0</v>
          </cell>
          <cell r="EM17">
            <v>0</v>
          </cell>
          <cell r="EO17">
            <v>792210</v>
          </cell>
          <cell r="EP17">
            <v>1</v>
          </cell>
          <cell r="EQ17">
            <v>3</v>
          </cell>
          <cell r="ER17">
            <v>0</v>
          </cell>
          <cell r="ES17">
            <v>0</v>
          </cell>
          <cell r="ET17">
            <v>0</v>
          </cell>
          <cell r="EU17">
            <v>1059</v>
          </cell>
          <cell r="EV17">
            <v>5.0491662564219082</v>
          </cell>
          <cell r="EW17">
            <v>1336.7667663877</v>
          </cell>
          <cell r="EX17">
            <v>264.74999999999994</v>
          </cell>
          <cell r="EY17">
            <v>0</v>
          </cell>
          <cell r="EZ17">
            <v>5.0491662564219082</v>
          </cell>
          <cell r="FA17">
            <v>5.0491662564219082</v>
          </cell>
          <cell r="FC17">
            <v>108994.9</v>
          </cell>
          <cell r="FD17">
            <v>0</v>
          </cell>
          <cell r="FE17">
            <v>1</v>
          </cell>
          <cell r="FF17">
            <v>0</v>
          </cell>
          <cell r="FG17">
            <v>0</v>
          </cell>
          <cell r="FH17">
            <v>0</v>
          </cell>
          <cell r="FI17">
            <v>1</v>
          </cell>
          <cell r="FJ17">
            <v>9.1747412034875033</v>
          </cell>
          <cell r="FK17">
            <v>9.1747412034875033</v>
          </cell>
          <cell r="FL17">
            <v>1</v>
          </cell>
          <cell r="FM17">
            <v>0</v>
          </cell>
          <cell r="FN17">
            <v>9.1747412034875033</v>
          </cell>
          <cell r="FO17">
            <v>9.1747412034875033</v>
          </cell>
          <cell r="FQ17">
            <v>0</v>
          </cell>
          <cell r="FR17">
            <v>0</v>
          </cell>
          <cell r="FS17">
            <v>0</v>
          </cell>
          <cell r="FT17">
            <v>0</v>
          </cell>
          <cell r="FU17">
            <v>0</v>
          </cell>
          <cell r="FV17">
            <v>0</v>
          </cell>
          <cell r="FW17">
            <v>0</v>
          </cell>
          <cell r="FX17">
            <v>0</v>
          </cell>
          <cell r="FY17">
            <v>0</v>
          </cell>
          <cell r="FZ17">
            <v>0</v>
          </cell>
          <cell r="GA17">
            <v>0</v>
          </cell>
          <cell r="GB17">
            <v>0</v>
          </cell>
          <cell r="GC17">
            <v>0</v>
          </cell>
        </row>
        <row r="18">
          <cell r="A18">
            <v>38169</v>
          </cell>
          <cell r="B18">
            <v>2004</v>
          </cell>
          <cell r="C18">
            <v>7</v>
          </cell>
          <cell r="E18">
            <v>68411.199999999997</v>
          </cell>
          <cell r="F18">
            <v>0</v>
          </cell>
          <cell r="G18">
            <v>0</v>
          </cell>
          <cell r="H18">
            <v>0</v>
          </cell>
          <cell r="I18">
            <v>0</v>
          </cell>
          <cell r="J18">
            <v>0</v>
          </cell>
          <cell r="K18">
            <v>0</v>
          </cell>
          <cell r="L18">
            <v>0</v>
          </cell>
          <cell r="M18">
            <v>0</v>
          </cell>
          <cell r="N18">
            <v>0</v>
          </cell>
          <cell r="O18">
            <v>0</v>
          </cell>
          <cell r="P18">
            <v>0</v>
          </cell>
          <cell r="Q18">
            <v>0</v>
          </cell>
          <cell r="S18">
            <v>8833.5</v>
          </cell>
          <cell r="T18">
            <v>0</v>
          </cell>
          <cell r="U18">
            <v>0</v>
          </cell>
          <cell r="V18">
            <v>0</v>
          </cell>
          <cell r="W18">
            <v>0</v>
          </cell>
          <cell r="X18">
            <v>0</v>
          </cell>
          <cell r="Y18">
            <v>0</v>
          </cell>
          <cell r="Z18">
            <v>0</v>
          </cell>
          <cell r="AA18">
            <v>0</v>
          </cell>
          <cell r="AB18">
            <v>0</v>
          </cell>
          <cell r="AC18">
            <v>0</v>
          </cell>
          <cell r="AD18">
            <v>0</v>
          </cell>
          <cell r="AE18">
            <v>0</v>
          </cell>
          <cell r="AG18">
            <v>0</v>
          </cell>
          <cell r="AH18">
            <v>0</v>
          </cell>
          <cell r="AI18">
            <v>0</v>
          </cell>
          <cell r="AJ18">
            <v>0</v>
          </cell>
          <cell r="AK18">
            <v>0</v>
          </cell>
          <cell r="AL18">
            <v>0</v>
          </cell>
          <cell r="AM18">
            <v>0</v>
          </cell>
          <cell r="AN18">
            <v>0</v>
          </cell>
          <cell r="AO18">
            <v>0</v>
          </cell>
          <cell r="AP18">
            <v>0</v>
          </cell>
          <cell r="AQ18">
            <v>0</v>
          </cell>
          <cell r="AR18">
            <v>0</v>
          </cell>
          <cell r="AS18">
            <v>0</v>
          </cell>
          <cell r="AU18">
            <v>25810.25</v>
          </cell>
          <cell r="AV18">
            <v>0</v>
          </cell>
          <cell r="AW18">
            <v>0</v>
          </cell>
          <cell r="AX18">
            <v>0</v>
          </cell>
          <cell r="AY18">
            <v>0</v>
          </cell>
          <cell r="AZ18">
            <v>0</v>
          </cell>
          <cell r="BA18">
            <v>0</v>
          </cell>
          <cell r="BB18">
            <v>0</v>
          </cell>
          <cell r="BC18">
            <v>0</v>
          </cell>
          <cell r="BD18">
            <v>0</v>
          </cell>
          <cell r="BE18">
            <v>0</v>
          </cell>
          <cell r="BF18">
            <v>0</v>
          </cell>
          <cell r="BG18">
            <v>0</v>
          </cell>
          <cell r="BI18">
            <v>0</v>
          </cell>
          <cell r="BJ18">
            <v>0</v>
          </cell>
          <cell r="BK18">
            <v>0</v>
          </cell>
          <cell r="BL18">
            <v>0</v>
          </cell>
          <cell r="BM18">
            <v>0</v>
          </cell>
          <cell r="BN18">
            <v>0</v>
          </cell>
          <cell r="BO18">
            <v>0</v>
          </cell>
          <cell r="BP18">
            <v>0</v>
          </cell>
          <cell r="BQ18">
            <v>0</v>
          </cell>
          <cell r="BR18">
            <v>0</v>
          </cell>
          <cell r="BS18">
            <v>0</v>
          </cell>
          <cell r="BT18">
            <v>0</v>
          </cell>
          <cell r="BU18">
            <v>0</v>
          </cell>
          <cell r="BW18">
            <v>0</v>
          </cell>
          <cell r="BX18">
            <v>0</v>
          </cell>
          <cell r="BY18">
            <v>0</v>
          </cell>
          <cell r="BZ18">
            <v>0</v>
          </cell>
          <cell r="CA18">
            <v>0</v>
          </cell>
          <cell r="CB18">
            <v>0</v>
          </cell>
          <cell r="CC18">
            <v>0</v>
          </cell>
          <cell r="CD18">
            <v>0</v>
          </cell>
          <cell r="CE18">
            <v>0</v>
          </cell>
          <cell r="CF18">
            <v>0</v>
          </cell>
          <cell r="CG18">
            <v>0</v>
          </cell>
          <cell r="CH18">
            <v>0</v>
          </cell>
          <cell r="CI18">
            <v>0</v>
          </cell>
          <cell r="CK18">
            <v>4641</v>
          </cell>
          <cell r="CL18">
            <v>0</v>
          </cell>
          <cell r="CM18">
            <v>0</v>
          </cell>
          <cell r="CN18">
            <v>0</v>
          </cell>
          <cell r="CO18">
            <v>0</v>
          </cell>
          <cell r="CP18">
            <v>0</v>
          </cell>
          <cell r="CQ18">
            <v>0</v>
          </cell>
          <cell r="CR18">
            <v>0</v>
          </cell>
          <cell r="CS18">
            <v>0</v>
          </cell>
          <cell r="CT18">
            <v>0</v>
          </cell>
          <cell r="CU18">
            <v>0</v>
          </cell>
          <cell r="CV18">
            <v>0</v>
          </cell>
          <cell r="CW18">
            <v>0</v>
          </cell>
          <cell r="CY18">
            <v>960</v>
          </cell>
          <cell r="CZ18">
            <v>0</v>
          </cell>
          <cell r="DA18">
            <v>0</v>
          </cell>
          <cell r="DB18">
            <v>0</v>
          </cell>
          <cell r="DC18">
            <v>0</v>
          </cell>
          <cell r="DD18">
            <v>0</v>
          </cell>
          <cell r="DE18">
            <v>0</v>
          </cell>
          <cell r="DF18">
            <v>0</v>
          </cell>
          <cell r="DG18">
            <v>0</v>
          </cell>
          <cell r="DH18">
            <v>0</v>
          </cell>
          <cell r="DI18">
            <v>0</v>
          </cell>
          <cell r="DJ18">
            <v>0</v>
          </cell>
          <cell r="DK18">
            <v>0</v>
          </cell>
          <cell r="DM18">
            <v>1989.5</v>
          </cell>
          <cell r="DN18">
            <v>0</v>
          </cell>
          <cell r="DO18">
            <v>0</v>
          </cell>
          <cell r="DP18">
            <v>0</v>
          </cell>
          <cell r="DQ18">
            <v>0</v>
          </cell>
          <cell r="DR18">
            <v>0</v>
          </cell>
          <cell r="DS18">
            <v>0</v>
          </cell>
          <cell r="DT18">
            <v>0</v>
          </cell>
          <cell r="DU18">
            <v>0</v>
          </cell>
          <cell r="DV18">
            <v>0</v>
          </cell>
          <cell r="DW18">
            <v>0</v>
          </cell>
          <cell r="DX18">
            <v>0</v>
          </cell>
          <cell r="DY18">
            <v>0</v>
          </cell>
          <cell r="EA18">
            <v>450</v>
          </cell>
          <cell r="EB18">
            <v>0</v>
          </cell>
          <cell r="EC18">
            <v>0</v>
          </cell>
          <cell r="ED18">
            <v>0</v>
          </cell>
          <cell r="EE18">
            <v>0</v>
          </cell>
          <cell r="EF18">
            <v>0</v>
          </cell>
          <cell r="EG18">
            <v>0</v>
          </cell>
          <cell r="EH18">
            <v>0</v>
          </cell>
          <cell r="EI18">
            <v>0</v>
          </cell>
          <cell r="EJ18">
            <v>0</v>
          </cell>
          <cell r="EK18">
            <v>0</v>
          </cell>
          <cell r="EL18">
            <v>0</v>
          </cell>
          <cell r="EM18">
            <v>0</v>
          </cell>
          <cell r="EO18">
            <v>55529</v>
          </cell>
          <cell r="EP18">
            <v>0</v>
          </cell>
          <cell r="EQ18">
            <v>2</v>
          </cell>
          <cell r="ER18">
            <v>0</v>
          </cell>
          <cell r="ES18">
            <v>0</v>
          </cell>
          <cell r="ET18">
            <v>0</v>
          </cell>
          <cell r="EU18">
            <v>5</v>
          </cell>
          <cell r="EV18">
            <v>36.017216229357629</v>
          </cell>
          <cell r="EW18">
            <v>90.04304057339408</v>
          </cell>
          <cell r="EX18">
            <v>2.5</v>
          </cell>
          <cell r="EY18">
            <v>0</v>
          </cell>
          <cell r="EZ18">
            <v>36.017216229357629</v>
          </cell>
          <cell r="FA18">
            <v>36.017216229357629</v>
          </cell>
          <cell r="FC18">
            <v>7272.5</v>
          </cell>
          <cell r="FD18">
            <v>0</v>
          </cell>
          <cell r="FE18">
            <v>0</v>
          </cell>
          <cell r="FF18">
            <v>0</v>
          </cell>
          <cell r="FG18">
            <v>0</v>
          </cell>
          <cell r="FH18">
            <v>0</v>
          </cell>
          <cell r="FI18">
            <v>0</v>
          </cell>
          <cell r="FJ18">
            <v>0</v>
          </cell>
          <cell r="FK18">
            <v>0</v>
          </cell>
          <cell r="FL18">
            <v>0</v>
          </cell>
          <cell r="FM18">
            <v>0</v>
          </cell>
          <cell r="FN18">
            <v>0</v>
          </cell>
          <cell r="FO18">
            <v>0</v>
          </cell>
          <cell r="FQ18">
            <v>0</v>
          </cell>
          <cell r="FR18">
            <v>0</v>
          </cell>
          <cell r="FS18">
            <v>0</v>
          </cell>
          <cell r="FT18">
            <v>0</v>
          </cell>
          <cell r="FU18">
            <v>0</v>
          </cell>
          <cell r="FV18">
            <v>0</v>
          </cell>
          <cell r="FW18">
            <v>0</v>
          </cell>
          <cell r="FX18">
            <v>0</v>
          </cell>
          <cell r="FY18">
            <v>0</v>
          </cell>
          <cell r="FZ18">
            <v>0</v>
          </cell>
          <cell r="GA18">
            <v>0</v>
          </cell>
          <cell r="GB18">
            <v>0</v>
          </cell>
          <cell r="GC18">
            <v>0</v>
          </cell>
        </row>
        <row r="19">
          <cell r="A19">
            <v>38200</v>
          </cell>
          <cell r="B19">
            <v>2004</v>
          </cell>
          <cell r="C19">
            <v>8</v>
          </cell>
          <cell r="E19">
            <v>139110.39999999999</v>
          </cell>
          <cell r="F19">
            <v>0</v>
          </cell>
          <cell r="G19">
            <v>0</v>
          </cell>
          <cell r="H19">
            <v>0</v>
          </cell>
          <cell r="I19">
            <v>0</v>
          </cell>
          <cell r="J19">
            <v>0</v>
          </cell>
          <cell r="K19">
            <v>0</v>
          </cell>
          <cell r="L19">
            <v>0</v>
          </cell>
          <cell r="M19">
            <v>0</v>
          </cell>
          <cell r="N19">
            <v>0</v>
          </cell>
          <cell r="O19">
            <v>0</v>
          </cell>
          <cell r="P19">
            <v>0</v>
          </cell>
          <cell r="Q19">
            <v>0</v>
          </cell>
          <cell r="S19">
            <v>17116</v>
          </cell>
          <cell r="T19">
            <v>0</v>
          </cell>
          <cell r="U19">
            <v>0</v>
          </cell>
          <cell r="V19">
            <v>0</v>
          </cell>
          <cell r="W19">
            <v>0</v>
          </cell>
          <cell r="X19">
            <v>0</v>
          </cell>
          <cell r="Y19">
            <v>0</v>
          </cell>
          <cell r="Z19">
            <v>0</v>
          </cell>
          <cell r="AA19">
            <v>0</v>
          </cell>
          <cell r="AB19">
            <v>0</v>
          </cell>
          <cell r="AC19">
            <v>0</v>
          </cell>
          <cell r="AD19">
            <v>0</v>
          </cell>
          <cell r="AE19">
            <v>0</v>
          </cell>
          <cell r="AG19">
            <v>0</v>
          </cell>
          <cell r="AH19">
            <v>0</v>
          </cell>
          <cell r="AI19">
            <v>0</v>
          </cell>
          <cell r="AJ19">
            <v>0</v>
          </cell>
          <cell r="AK19">
            <v>0</v>
          </cell>
          <cell r="AL19">
            <v>0</v>
          </cell>
          <cell r="AM19">
            <v>0</v>
          </cell>
          <cell r="AN19">
            <v>0</v>
          </cell>
          <cell r="AO19">
            <v>0</v>
          </cell>
          <cell r="AP19">
            <v>0</v>
          </cell>
          <cell r="AQ19">
            <v>0</v>
          </cell>
          <cell r="AR19">
            <v>0</v>
          </cell>
          <cell r="AS19">
            <v>0</v>
          </cell>
          <cell r="AU19">
            <v>54155.25</v>
          </cell>
          <cell r="AV19">
            <v>0</v>
          </cell>
          <cell r="AW19">
            <v>0</v>
          </cell>
          <cell r="AX19">
            <v>0</v>
          </cell>
          <cell r="AY19">
            <v>0</v>
          </cell>
          <cell r="AZ19">
            <v>0</v>
          </cell>
          <cell r="BA19">
            <v>0</v>
          </cell>
          <cell r="BB19">
            <v>0</v>
          </cell>
          <cell r="BC19">
            <v>0</v>
          </cell>
          <cell r="BD19">
            <v>0</v>
          </cell>
          <cell r="BE19">
            <v>0</v>
          </cell>
          <cell r="BF19">
            <v>0</v>
          </cell>
          <cell r="BG19">
            <v>0</v>
          </cell>
          <cell r="BI19">
            <v>0</v>
          </cell>
          <cell r="BJ19">
            <v>0</v>
          </cell>
          <cell r="BK19">
            <v>0</v>
          </cell>
          <cell r="BL19">
            <v>0</v>
          </cell>
          <cell r="BM19">
            <v>0</v>
          </cell>
          <cell r="BN19">
            <v>0</v>
          </cell>
          <cell r="BO19">
            <v>0</v>
          </cell>
          <cell r="BP19">
            <v>0</v>
          </cell>
          <cell r="BQ19">
            <v>0</v>
          </cell>
          <cell r="BR19">
            <v>0</v>
          </cell>
          <cell r="BS19">
            <v>0</v>
          </cell>
          <cell r="BT19">
            <v>0</v>
          </cell>
          <cell r="BU19">
            <v>0</v>
          </cell>
          <cell r="BW19">
            <v>0</v>
          </cell>
          <cell r="BX19">
            <v>0</v>
          </cell>
          <cell r="BY19">
            <v>0</v>
          </cell>
          <cell r="BZ19">
            <v>0</v>
          </cell>
          <cell r="CA19">
            <v>0</v>
          </cell>
          <cell r="CB19">
            <v>0</v>
          </cell>
          <cell r="CC19">
            <v>0</v>
          </cell>
          <cell r="CD19">
            <v>0</v>
          </cell>
          <cell r="CE19">
            <v>0</v>
          </cell>
          <cell r="CF19">
            <v>0</v>
          </cell>
          <cell r="CG19">
            <v>0</v>
          </cell>
          <cell r="CH19">
            <v>0</v>
          </cell>
          <cell r="CI19">
            <v>0</v>
          </cell>
          <cell r="CK19">
            <v>7562.5</v>
          </cell>
          <cell r="CL19">
            <v>0</v>
          </cell>
          <cell r="CM19">
            <v>0</v>
          </cell>
          <cell r="CN19">
            <v>0</v>
          </cell>
          <cell r="CO19">
            <v>0</v>
          </cell>
          <cell r="CP19">
            <v>0</v>
          </cell>
          <cell r="CQ19">
            <v>0</v>
          </cell>
          <cell r="CR19">
            <v>0</v>
          </cell>
          <cell r="CS19">
            <v>0</v>
          </cell>
          <cell r="CT19">
            <v>0</v>
          </cell>
          <cell r="CU19">
            <v>0</v>
          </cell>
          <cell r="CV19">
            <v>0</v>
          </cell>
          <cell r="CW19">
            <v>0</v>
          </cell>
          <cell r="CY19">
            <v>1800</v>
          </cell>
          <cell r="CZ19">
            <v>0</v>
          </cell>
          <cell r="DA19">
            <v>0</v>
          </cell>
          <cell r="DB19">
            <v>0</v>
          </cell>
          <cell r="DC19">
            <v>0</v>
          </cell>
          <cell r="DD19">
            <v>0</v>
          </cell>
          <cell r="DE19">
            <v>0</v>
          </cell>
          <cell r="DF19">
            <v>0</v>
          </cell>
          <cell r="DG19">
            <v>0</v>
          </cell>
          <cell r="DH19">
            <v>0</v>
          </cell>
          <cell r="DI19">
            <v>0</v>
          </cell>
          <cell r="DJ19">
            <v>0</v>
          </cell>
          <cell r="DK19">
            <v>0</v>
          </cell>
          <cell r="DM19">
            <v>3799.5</v>
          </cell>
          <cell r="DN19">
            <v>0</v>
          </cell>
          <cell r="DO19">
            <v>0</v>
          </cell>
          <cell r="DP19">
            <v>0</v>
          </cell>
          <cell r="DQ19">
            <v>0</v>
          </cell>
          <cell r="DR19">
            <v>0</v>
          </cell>
          <cell r="DS19">
            <v>0</v>
          </cell>
          <cell r="DT19">
            <v>0</v>
          </cell>
          <cell r="DU19">
            <v>0</v>
          </cell>
          <cell r="DV19">
            <v>0</v>
          </cell>
          <cell r="DW19">
            <v>0</v>
          </cell>
          <cell r="DX19">
            <v>0</v>
          </cell>
          <cell r="DY19">
            <v>0</v>
          </cell>
          <cell r="EA19">
            <v>974</v>
          </cell>
          <cell r="EB19">
            <v>0</v>
          </cell>
          <cell r="EC19">
            <v>0</v>
          </cell>
          <cell r="ED19">
            <v>0</v>
          </cell>
          <cell r="EE19">
            <v>0</v>
          </cell>
          <cell r="EF19">
            <v>0</v>
          </cell>
          <cell r="EG19">
            <v>0</v>
          </cell>
          <cell r="EH19">
            <v>0</v>
          </cell>
          <cell r="EI19">
            <v>0</v>
          </cell>
          <cell r="EJ19">
            <v>0</v>
          </cell>
          <cell r="EK19">
            <v>0</v>
          </cell>
          <cell r="EL19">
            <v>0</v>
          </cell>
          <cell r="EM19">
            <v>0</v>
          </cell>
          <cell r="EO19">
            <v>120505</v>
          </cell>
          <cell r="EP19">
            <v>0</v>
          </cell>
          <cell r="EQ19">
            <v>3</v>
          </cell>
          <cell r="ER19">
            <v>0</v>
          </cell>
          <cell r="ES19">
            <v>0</v>
          </cell>
          <cell r="ET19">
            <v>0</v>
          </cell>
          <cell r="EU19">
            <v>8</v>
          </cell>
          <cell r="EV19">
            <v>24.895232562964193</v>
          </cell>
          <cell r="EW19">
            <v>66.387286834571171</v>
          </cell>
          <cell r="EX19">
            <v>2.6666666666666661</v>
          </cell>
          <cell r="EY19">
            <v>0</v>
          </cell>
          <cell r="EZ19">
            <v>24.895232562964193</v>
          </cell>
          <cell r="FA19">
            <v>24.895232562964193</v>
          </cell>
          <cell r="FC19">
            <v>17542</v>
          </cell>
          <cell r="FD19">
            <v>0</v>
          </cell>
          <cell r="FE19">
            <v>0</v>
          </cell>
          <cell r="FF19">
            <v>0</v>
          </cell>
          <cell r="FG19">
            <v>0</v>
          </cell>
          <cell r="FH19">
            <v>0</v>
          </cell>
          <cell r="FI19">
            <v>0</v>
          </cell>
          <cell r="FJ19">
            <v>0</v>
          </cell>
          <cell r="FK19">
            <v>0</v>
          </cell>
          <cell r="FL19">
            <v>0</v>
          </cell>
          <cell r="FM19">
            <v>0</v>
          </cell>
          <cell r="FN19">
            <v>0</v>
          </cell>
          <cell r="FO19">
            <v>0</v>
          </cell>
          <cell r="FQ19">
            <v>0</v>
          </cell>
          <cell r="FR19">
            <v>0</v>
          </cell>
          <cell r="FS19">
            <v>0</v>
          </cell>
          <cell r="FT19">
            <v>0</v>
          </cell>
          <cell r="FU19">
            <v>0</v>
          </cell>
          <cell r="FV19">
            <v>0</v>
          </cell>
          <cell r="FW19">
            <v>0</v>
          </cell>
          <cell r="FX19">
            <v>0</v>
          </cell>
          <cell r="FY19">
            <v>0</v>
          </cell>
          <cell r="FZ19">
            <v>0</v>
          </cell>
          <cell r="GA19">
            <v>0</v>
          </cell>
          <cell r="GB19">
            <v>0</v>
          </cell>
          <cell r="GC19">
            <v>0</v>
          </cell>
        </row>
        <row r="20">
          <cell r="A20">
            <v>38231</v>
          </cell>
          <cell r="B20">
            <v>2004</v>
          </cell>
          <cell r="C20">
            <v>9</v>
          </cell>
          <cell r="E20">
            <v>212044.79999999999</v>
          </cell>
          <cell r="F20">
            <v>0</v>
          </cell>
          <cell r="G20">
            <v>0</v>
          </cell>
          <cell r="H20">
            <v>0</v>
          </cell>
          <cell r="I20">
            <v>0</v>
          </cell>
          <cell r="J20">
            <v>0</v>
          </cell>
          <cell r="K20">
            <v>0</v>
          </cell>
          <cell r="L20">
            <v>0</v>
          </cell>
          <cell r="M20">
            <v>0</v>
          </cell>
          <cell r="N20">
            <v>0</v>
          </cell>
          <cell r="O20">
            <v>0</v>
          </cell>
          <cell r="P20">
            <v>0</v>
          </cell>
          <cell r="Q20">
            <v>0</v>
          </cell>
          <cell r="S20">
            <v>26646.25</v>
          </cell>
          <cell r="T20">
            <v>0</v>
          </cell>
          <cell r="U20">
            <v>0</v>
          </cell>
          <cell r="V20">
            <v>0</v>
          </cell>
          <cell r="W20">
            <v>0</v>
          </cell>
          <cell r="X20">
            <v>0</v>
          </cell>
          <cell r="Y20">
            <v>0</v>
          </cell>
          <cell r="Z20">
            <v>0</v>
          </cell>
          <cell r="AA20">
            <v>0</v>
          </cell>
          <cell r="AB20">
            <v>0</v>
          </cell>
          <cell r="AC20">
            <v>0</v>
          </cell>
          <cell r="AD20">
            <v>0</v>
          </cell>
          <cell r="AE20">
            <v>0</v>
          </cell>
          <cell r="AG20">
            <v>0</v>
          </cell>
          <cell r="AH20">
            <v>0</v>
          </cell>
          <cell r="AI20">
            <v>0</v>
          </cell>
          <cell r="AJ20">
            <v>0</v>
          </cell>
          <cell r="AK20">
            <v>0</v>
          </cell>
          <cell r="AL20">
            <v>0</v>
          </cell>
          <cell r="AM20">
            <v>0</v>
          </cell>
          <cell r="AN20">
            <v>0</v>
          </cell>
          <cell r="AO20">
            <v>0</v>
          </cell>
          <cell r="AP20">
            <v>0</v>
          </cell>
          <cell r="AQ20">
            <v>0</v>
          </cell>
          <cell r="AR20">
            <v>0</v>
          </cell>
          <cell r="AS20">
            <v>0</v>
          </cell>
          <cell r="AU20">
            <v>78023.5</v>
          </cell>
          <cell r="AV20">
            <v>0</v>
          </cell>
          <cell r="AW20">
            <v>1</v>
          </cell>
          <cell r="AX20">
            <v>0</v>
          </cell>
          <cell r="AY20">
            <v>0</v>
          </cell>
          <cell r="AZ20">
            <v>0</v>
          </cell>
          <cell r="BA20">
            <v>6</v>
          </cell>
          <cell r="BB20">
            <v>12.816651393490423</v>
          </cell>
          <cell r="BC20">
            <v>76.899908360942533</v>
          </cell>
          <cell r="BD20">
            <v>6</v>
          </cell>
          <cell r="BE20">
            <v>0</v>
          </cell>
          <cell r="BF20">
            <v>12.816651393490423</v>
          </cell>
          <cell r="BG20">
            <v>12.816651393490423</v>
          </cell>
          <cell r="BI20">
            <v>0</v>
          </cell>
          <cell r="BJ20">
            <v>0</v>
          </cell>
          <cell r="BK20">
            <v>0</v>
          </cell>
          <cell r="BL20">
            <v>0</v>
          </cell>
          <cell r="BM20">
            <v>0</v>
          </cell>
          <cell r="BN20">
            <v>0</v>
          </cell>
          <cell r="BO20">
            <v>0</v>
          </cell>
          <cell r="BP20">
            <v>0</v>
          </cell>
          <cell r="BQ20">
            <v>0</v>
          </cell>
          <cell r="BR20">
            <v>0</v>
          </cell>
          <cell r="BS20">
            <v>0</v>
          </cell>
          <cell r="BT20">
            <v>0</v>
          </cell>
          <cell r="BU20">
            <v>0</v>
          </cell>
          <cell r="BW20">
            <v>0</v>
          </cell>
          <cell r="BX20">
            <v>0</v>
          </cell>
          <cell r="BY20">
            <v>0</v>
          </cell>
          <cell r="BZ20">
            <v>0</v>
          </cell>
          <cell r="CA20">
            <v>0</v>
          </cell>
          <cell r="CB20">
            <v>0</v>
          </cell>
          <cell r="CC20">
            <v>0</v>
          </cell>
          <cell r="CD20">
            <v>0</v>
          </cell>
          <cell r="CE20">
            <v>0</v>
          </cell>
          <cell r="CF20">
            <v>0</v>
          </cell>
          <cell r="CG20">
            <v>0</v>
          </cell>
          <cell r="CH20">
            <v>0</v>
          </cell>
          <cell r="CI20">
            <v>0</v>
          </cell>
          <cell r="CK20">
            <v>10386</v>
          </cell>
          <cell r="CL20">
            <v>0</v>
          </cell>
          <cell r="CM20">
            <v>0</v>
          </cell>
          <cell r="CN20">
            <v>0</v>
          </cell>
          <cell r="CO20">
            <v>0</v>
          </cell>
          <cell r="CP20">
            <v>0</v>
          </cell>
          <cell r="CQ20">
            <v>0</v>
          </cell>
          <cell r="CR20">
            <v>0</v>
          </cell>
          <cell r="CS20">
            <v>0</v>
          </cell>
          <cell r="CT20">
            <v>0</v>
          </cell>
          <cell r="CU20">
            <v>0</v>
          </cell>
          <cell r="CV20">
            <v>0</v>
          </cell>
          <cell r="CW20">
            <v>0</v>
          </cell>
          <cell r="CY20">
            <v>2610</v>
          </cell>
          <cell r="CZ20">
            <v>0</v>
          </cell>
          <cell r="DA20">
            <v>0</v>
          </cell>
          <cell r="DB20">
            <v>0</v>
          </cell>
          <cell r="DC20">
            <v>0</v>
          </cell>
          <cell r="DD20">
            <v>0</v>
          </cell>
          <cell r="DE20">
            <v>0</v>
          </cell>
          <cell r="DF20">
            <v>0</v>
          </cell>
          <cell r="DG20">
            <v>0</v>
          </cell>
          <cell r="DH20">
            <v>0</v>
          </cell>
          <cell r="DI20">
            <v>0</v>
          </cell>
          <cell r="DJ20">
            <v>0</v>
          </cell>
          <cell r="DK20">
            <v>0</v>
          </cell>
          <cell r="DM20">
            <v>6248.5</v>
          </cell>
          <cell r="DN20">
            <v>0</v>
          </cell>
          <cell r="DO20">
            <v>0</v>
          </cell>
          <cell r="DP20">
            <v>0</v>
          </cell>
          <cell r="DQ20">
            <v>0</v>
          </cell>
          <cell r="DR20">
            <v>0</v>
          </cell>
          <cell r="DS20">
            <v>0</v>
          </cell>
          <cell r="DT20">
            <v>0</v>
          </cell>
          <cell r="DU20">
            <v>0</v>
          </cell>
          <cell r="DV20">
            <v>0</v>
          </cell>
          <cell r="DW20">
            <v>0</v>
          </cell>
          <cell r="DX20">
            <v>0</v>
          </cell>
          <cell r="DY20">
            <v>0</v>
          </cell>
          <cell r="EA20">
            <v>2010</v>
          </cell>
          <cell r="EB20">
            <v>0</v>
          </cell>
          <cell r="EC20">
            <v>0</v>
          </cell>
          <cell r="ED20">
            <v>0</v>
          </cell>
          <cell r="EE20">
            <v>0</v>
          </cell>
          <cell r="EF20">
            <v>0</v>
          </cell>
          <cell r="EG20">
            <v>0</v>
          </cell>
          <cell r="EH20">
            <v>0</v>
          </cell>
          <cell r="EI20">
            <v>0</v>
          </cell>
          <cell r="EJ20">
            <v>0</v>
          </cell>
          <cell r="EK20">
            <v>0</v>
          </cell>
          <cell r="EL20">
            <v>0</v>
          </cell>
          <cell r="EM20">
            <v>0</v>
          </cell>
          <cell r="EO20">
            <v>197366</v>
          </cell>
          <cell r="EP20">
            <v>0</v>
          </cell>
          <cell r="EQ20">
            <v>3</v>
          </cell>
          <cell r="ER20">
            <v>0</v>
          </cell>
          <cell r="ES20">
            <v>0</v>
          </cell>
          <cell r="ET20">
            <v>0</v>
          </cell>
          <cell r="EU20">
            <v>15</v>
          </cell>
          <cell r="EV20">
            <v>15.200186455620523</v>
          </cell>
          <cell r="EW20">
            <v>76.00093227810261</v>
          </cell>
          <cell r="EX20">
            <v>5</v>
          </cell>
          <cell r="EY20">
            <v>0</v>
          </cell>
          <cell r="EZ20">
            <v>15.200186455620523</v>
          </cell>
          <cell r="FA20">
            <v>15.200186455620523</v>
          </cell>
          <cell r="FC20">
            <v>28468</v>
          </cell>
          <cell r="FD20">
            <v>0</v>
          </cell>
          <cell r="FE20">
            <v>0</v>
          </cell>
          <cell r="FF20">
            <v>0</v>
          </cell>
          <cell r="FG20">
            <v>0</v>
          </cell>
          <cell r="FH20">
            <v>0</v>
          </cell>
          <cell r="FI20">
            <v>0</v>
          </cell>
          <cell r="FJ20">
            <v>0</v>
          </cell>
          <cell r="FK20">
            <v>0</v>
          </cell>
          <cell r="FL20">
            <v>0</v>
          </cell>
          <cell r="FM20">
            <v>0</v>
          </cell>
          <cell r="FN20">
            <v>0</v>
          </cell>
          <cell r="FO20">
            <v>0</v>
          </cell>
          <cell r="FQ20">
            <v>0</v>
          </cell>
          <cell r="FR20">
            <v>0</v>
          </cell>
          <cell r="FS20">
            <v>0</v>
          </cell>
          <cell r="FT20">
            <v>0</v>
          </cell>
          <cell r="FU20">
            <v>0</v>
          </cell>
          <cell r="FV20">
            <v>0</v>
          </cell>
          <cell r="FW20">
            <v>0</v>
          </cell>
          <cell r="FX20">
            <v>0</v>
          </cell>
          <cell r="FY20">
            <v>0</v>
          </cell>
          <cell r="FZ20">
            <v>0</v>
          </cell>
          <cell r="GA20">
            <v>0</v>
          </cell>
          <cell r="GB20">
            <v>0</v>
          </cell>
          <cell r="GC20">
            <v>0</v>
          </cell>
        </row>
        <row r="21">
          <cell r="A21">
            <v>38261</v>
          </cell>
          <cell r="B21">
            <v>2004</v>
          </cell>
          <cell r="C21">
            <v>10</v>
          </cell>
          <cell r="E21">
            <v>278236.79999999999</v>
          </cell>
          <cell r="F21">
            <v>0</v>
          </cell>
          <cell r="G21">
            <v>0</v>
          </cell>
          <cell r="H21">
            <v>0</v>
          </cell>
          <cell r="I21">
            <v>0</v>
          </cell>
          <cell r="J21">
            <v>0</v>
          </cell>
          <cell r="K21">
            <v>0</v>
          </cell>
          <cell r="L21">
            <v>0</v>
          </cell>
          <cell r="M21">
            <v>0</v>
          </cell>
          <cell r="N21">
            <v>0</v>
          </cell>
          <cell r="O21">
            <v>0</v>
          </cell>
          <cell r="P21">
            <v>0</v>
          </cell>
          <cell r="Q21">
            <v>0</v>
          </cell>
          <cell r="S21">
            <v>36795.5</v>
          </cell>
          <cell r="T21">
            <v>0</v>
          </cell>
          <cell r="U21">
            <v>0</v>
          </cell>
          <cell r="V21">
            <v>0</v>
          </cell>
          <cell r="W21">
            <v>0</v>
          </cell>
          <cell r="X21">
            <v>0</v>
          </cell>
          <cell r="Y21">
            <v>0</v>
          </cell>
          <cell r="Z21">
            <v>0</v>
          </cell>
          <cell r="AA21">
            <v>0</v>
          </cell>
          <cell r="AB21">
            <v>0</v>
          </cell>
          <cell r="AC21">
            <v>0</v>
          </cell>
          <cell r="AD21">
            <v>0</v>
          </cell>
          <cell r="AE21">
            <v>0</v>
          </cell>
          <cell r="AG21">
            <v>0</v>
          </cell>
          <cell r="AH21">
            <v>0</v>
          </cell>
          <cell r="AI21">
            <v>0</v>
          </cell>
          <cell r="AJ21">
            <v>0</v>
          </cell>
          <cell r="AK21">
            <v>0</v>
          </cell>
          <cell r="AL21">
            <v>0</v>
          </cell>
          <cell r="AM21">
            <v>0</v>
          </cell>
          <cell r="AN21">
            <v>0</v>
          </cell>
          <cell r="AO21">
            <v>0</v>
          </cell>
          <cell r="AP21">
            <v>0</v>
          </cell>
          <cell r="AQ21">
            <v>0</v>
          </cell>
          <cell r="AR21">
            <v>0</v>
          </cell>
          <cell r="AS21">
            <v>0</v>
          </cell>
          <cell r="AU21">
            <v>110571.25</v>
          </cell>
          <cell r="AV21">
            <v>0</v>
          </cell>
          <cell r="AW21">
            <v>1</v>
          </cell>
          <cell r="AX21">
            <v>0</v>
          </cell>
          <cell r="AY21">
            <v>0</v>
          </cell>
          <cell r="AZ21">
            <v>0</v>
          </cell>
          <cell r="BA21">
            <v>11</v>
          </cell>
          <cell r="BB21">
            <v>9.0439422544287051</v>
          </cell>
          <cell r="BC21">
            <v>99.483364798715755</v>
          </cell>
          <cell r="BD21">
            <v>11</v>
          </cell>
          <cell r="BE21">
            <v>0</v>
          </cell>
          <cell r="BF21">
            <v>9.0439422544287051</v>
          </cell>
          <cell r="BG21">
            <v>9.0439422544287051</v>
          </cell>
          <cell r="BI21">
            <v>0</v>
          </cell>
          <cell r="BJ21">
            <v>0</v>
          </cell>
          <cell r="BK21">
            <v>0</v>
          </cell>
          <cell r="BL21">
            <v>0</v>
          </cell>
          <cell r="BM21">
            <v>0</v>
          </cell>
          <cell r="BN21">
            <v>0</v>
          </cell>
          <cell r="BO21">
            <v>0</v>
          </cell>
          <cell r="BP21">
            <v>0</v>
          </cell>
          <cell r="BQ21">
            <v>0</v>
          </cell>
          <cell r="BR21">
            <v>0</v>
          </cell>
          <cell r="BS21">
            <v>0</v>
          </cell>
          <cell r="BT21">
            <v>0</v>
          </cell>
          <cell r="BU21">
            <v>0</v>
          </cell>
          <cell r="BW21">
            <v>0</v>
          </cell>
          <cell r="BX21">
            <v>0</v>
          </cell>
          <cell r="BY21">
            <v>0</v>
          </cell>
          <cell r="BZ21">
            <v>0</v>
          </cell>
          <cell r="CA21">
            <v>0</v>
          </cell>
          <cell r="CB21">
            <v>0</v>
          </cell>
          <cell r="CC21">
            <v>0</v>
          </cell>
          <cell r="CD21">
            <v>0</v>
          </cell>
          <cell r="CE21">
            <v>0</v>
          </cell>
          <cell r="CF21">
            <v>0</v>
          </cell>
          <cell r="CG21">
            <v>0</v>
          </cell>
          <cell r="CH21">
            <v>0</v>
          </cell>
          <cell r="CI21">
            <v>0</v>
          </cell>
          <cell r="CK21">
            <v>13194</v>
          </cell>
          <cell r="CL21">
            <v>0</v>
          </cell>
          <cell r="CM21">
            <v>0</v>
          </cell>
          <cell r="CN21">
            <v>0</v>
          </cell>
          <cell r="CO21">
            <v>0</v>
          </cell>
          <cell r="CP21">
            <v>0</v>
          </cell>
          <cell r="CQ21">
            <v>0</v>
          </cell>
          <cell r="CR21">
            <v>0</v>
          </cell>
          <cell r="CS21">
            <v>0</v>
          </cell>
          <cell r="CT21">
            <v>0</v>
          </cell>
          <cell r="CU21">
            <v>0</v>
          </cell>
          <cell r="CV21">
            <v>0</v>
          </cell>
          <cell r="CW21">
            <v>0</v>
          </cell>
          <cell r="CY21">
            <v>3610</v>
          </cell>
          <cell r="CZ21">
            <v>0</v>
          </cell>
          <cell r="DA21">
            <v>0</v>
          </cell>
          <cell r="DB21">
            <v>0</v>
          </cell>
          <cell r="DC21">
            <v>0</v>
          </cell>
          <cell r="DD21">
            <v>0</v>
          </cell>
          <cell r="DE21">
            <v>0</v>
          </cell>
          <cell r="DF21">
            <v>0</v>
          </cell>
          <cell r="DG21">
            <v>0</v>
          </cell>
          <cell r="DH21">
            <v>0</v>
          </cell>
          <cell r="DI21">
            <v>0</v>
          </cell>
          <cell r="DJ21">
            <v>0</v>
          </cell>
          <cell r="DK21">
            <v>0</v>
          </cell>
          <cell r="DM21">
            <v>8173.5</v>
          </cell>
          <cell r="DN21">
            <v>0</v>
          </cell>
          <cell r="DO21">
            <v>0</v>
          </cell>
          <cell r="DP21">
            <v>0</v>
          </cell>
          <cell r="DQ21">
            <v>0</v>
          </cell>
          <cell r="DR21">
            <v>0</v>
          </cell>
          <cell r="DS21">
            <v>0</v>
          </cell>
          <cell r="DT21">
            <v>0</v>
          </cell>
          <cell r="DU21">
            <v>0</v>
          </cell>
          <cell r="DV21">
            <v>0</v>
          </cell>
          <cell r="DW21">
            <v>0</v>
          </cell>
          <cell r="DX21">
            <v>0</v>
          </cell>
          <cell r="DY21">
            <v>0</v>
          </cell>
          <cell r="EA21">
            <v>3214</v>
          </cell>
          <cell r="EB21">
            <v>0</v>
          </cell>
          <cell r="EC21">
            <v>0</v>
          </cell>
          <cell r="ED21">
            <v>0</v>
          </cell>
          <cell r="EE21">
            <v>0</v>
          </cell>
          <cell r="EF21">
            <v>0</v>
          </cell>
          <cell r="EG21">
            <v>0</v>
          </cell>
          <cell r="EH21">
            <v>0</v>
          </cell>
          <cell r="EI21">
            <v>0</v>
          </cell>
          <cell r="EJ21">
            <v>0</v>
          </cell>
          <cell r="EK21">
            <v>0</v>
          </cell>
          <cell r="EL21">
            <v>0</v>
          </cell>
          <cell r="EM21">
            <v>0</v>
          </cell>
          <cell r="EO21">
            <v>256550</v>
          </cell>
          <cell r="EP21">
            <v>0</v>
          </cell>
          <cell r="EQ21">
            <v>4</v>
          </cell>
          <cell r="ER21">
            <v>0</v>
          </cell>
          <cell r="ES21">
            <v>0</v>
          </cell>
          <cell r="ET21">
            <v>0</v>
          </cell>
          <cell r="EU21">
            <v>15</v>
          </cell>
          <cell r="EV21">
            <v>15.591502631066069</v>
          </cell>
          <cell r="EW21">
            <v>58.468134866497763</v>
          </cell>
          <cell r="EX21">
            <v>3.7500000000000004</v>
          </cell>
          <cell r="EY21">
            <v>0</v>
          </cell>
          <cell r="EZ21">
            <v>15.591502631066069</v>
          </cell>
          <cell r="FA21">
            <v>15.591502631066069</v>
          </cell>
          <cell r="FC21">
            <v>38248.300000000003</v>
          </cell>
          <cell r="FD21">
            <v>0</v>
          </cell>
          <cell r="FE21">
            <v>0</v>
          </cell>
          <cell r="FF21">
            <v>0</v>
          </cell>
          <cell r="FG21">
            <v>0</v>
          </cell>
          <cell r="FH21">
            <v>0</v>
          </cell>
          <cell r="FI21">
            <v>0</v>
          </cell>
          <cell r="FJ21">
            <v>0</v>
          </cell>
          <cell r="FK21">
            <v>0</v>
          </cell>
          <cell r="FL21">
            <v>0</v>
          </cell>
          <cell r="FM21">
            <v>0</v>
          </cell>
          <cell r="FN21">
            <v>0</v>
          </cell>
          <cell r="FO21">
            <v>0</v>
          </cell>
          <cell r="FQ21">
            <v>0</v>
          </cell>
          <cell r="FR21">
            <v>0</v>
          </cell>
          <cell r="FS21">
            <v>0</v>
          </cell>
          <cell r="FT21">
            <v>0</v>
          </cell>
          <cell r="FU21">
            <v>0</v>
          </cell>
          <cell r="FV21">
            <v>0</v>
          </cell>
          <cell r="FW21">
            <v>0</v>
          </cell>
          <cell r="FX21">
            <v>0</v>
          </cell>
          <cell r="FY21">
            <v>0</v>
          </cell>
          <cell r="FZ21">
            <v>0</v>
          </cell>
          <cell r="GA21">
            <v>0</v>
          </cell>
          <cell r="GB21">
            <v>0</v>
          </cell>
          <cell r="GC21">
            <v>0</v>
          </cell>
        </row>
        <row r="22">
          <cell r="A22">
            <v>38292</v>
          </cell>
          <cell r="B22">
            <v>2004</v>
          </cell>
          <cell r="C22">
            <v>11</v>
          </cell>
          <cell r="E22">
            <v>353758.4</v>
          </cell>
          <cell r="F22">
            <v>0</v>
          </cell>
          <cell r="G22">
            <v>0</v>
          </cell>
          <cell r="H22">
            <v>0</v>
          </cell>
          <cell r="I22">
            <v>0</v>
          </cell>
          <cell r="J22">
            <v>0</v>
          </cell>
          <cell r="K22">
            <v>0</v>
          </cell>
          <cell r="L22">
            <v>0</v>
          </cell>
          <cell r="M22">
            <v>0</v>
          </cell>
          <cell r="N22">
            <v>0</v>
          </cell>
          <cell r="O22">
            <v>0</v>
          </cell>
          <cell r="P22">
            <v>0</v>
          </cell>
          <cell r="Q22">
            <v>0</v>
          </cell>
          <cell r="S22">
            <v>45403.5</v>
          </cell>
          <cell r="T22">
            <v>0</v>
          </cell>
          <cell r="U22">
            <v>0</v>
          </cell>
          <cell r="V22">
            <v>0</v>
          </cell>
          <cell r="W22">
            <v>0</v>
          </cell>
          <cell r="X22">
            <v>0</v>
          </cell>
          <cell r="Y22">
            <v>0</v>
          </cell>
          <cell r="Z22">
            <v>0</v>
          </cell>
          <cell r="AA22">
            <v>0</v>
          </cell>
          <cell r="AB22">
            <v>0</v>
          </cell>
          <cell r="AC22">
            <v>0</v>
          </cell>
          <cell r="AD22">
            <v>0</v>
          </cell>
          <cell r="AE22">
            <v>0</v>
          </cell>
          <cell r="AG22">
            <v>0</v>
          </cell>
          <cell r="AH22">
            <v>0</v>
          </cell>
          <cell r="AI22">
            <v>0</v>
          </cell>
          <cell r="AJ22">
            <v>0</v>
          </cell>
          <cell r="AK22">
            <v>0</v>
          </cell>
          <cell r="AL22">
            <v>0</v>
          </cell>
          <cell r="AM22">
            <v>0</v>
          </cell>
          <cell r="AN22">
            <v>0</v>
          </cell>
          <cell r="AO22">
            <v>0</v>
          </cell>
          <cell r="AP22">
            <v>0</v>
          </cell>
          <cell r="AQ22">
            <v>0</v>
          </cell>
          <cell r="AR22">
            <v>0</v>
          </cell>
          <cell r="AS22">
            <v>0</v>
          </cell>
          <cell r="AU22">
            <v>147261.04999999999</v>
          </cell>
          <cell r="AV22">
            <v>0</v>
          </cell>
          <cell r="AW22">
            <v>2</v>
          </cell>
          <cell r="AX22">
            <v>0</v>
          </cell>
          <cell r="AY22">
            <v>0</v>
          </cell>
          <cell r="AZ22">
            <v>0</v>
          </cell>
          <cell r="BA22">
            <v>12</v>
          </cell>
          <cell r="BB22">
            <v>13.581323778419346</v>
          </cell>
          <cell r="BC22">
            <v>81.487942670516063</v>
          </cell>
          <cell r="BD22">
            <v>5.9999999999999991</v>
          </cell>
          <cell r="BE22">
            <v>0</v>
          </cell>
          <cell r="BF22">
            <v>13.581323778419346</v>
          </cell>
          <cell r="BG22">
            <v>13.581323778419346</v>
          </cell>
          <cell r="BI22">
            <v>0</v>
          </cell>
          <cell r="BJ22">
            <v>0</v>
          </cell>
          <cell r="BK22">
            <v>0</v>
          </cell>
          <cell r="BL22">
            <v>0</v>
          </cell>
          <cell r="BM22">
            <v>0</v>
          </cell>
          <cell r="BN22">
            <v>0</v>
          </cell>
          <cell r="BO22">
            <v>0</v>
          </cell>
          <cell r="BP22">
            <v>0</v>
          </cell>
          <cell r="BQ22">
            <v>0</v>
          </cell>
          <cell r="BR22">
            <v>0</v>
          </cell>
          <cell r="BS22">
            <v>0</v>
          </cell>
          <cell r="BT22">
            <v>0</v>
          </cell>
          <cell r="BU22">
            <v>0</v>
          </cell>
          <cell r="BW22">
            <v>0</v>
          </cell>
          <cell r="BX22">
            <v>0</v>
          </cell>
          <cell r="BY22">
            <v>0</v>
          </cell>
          <cell r="BZ22">
            <v>0</v>
          </cell>
          <cell r="CA22">
            <v>0</v>
          </cell>
          <cell r="CB22">
            <v>0</v>
          </cell>
          <cell r="CC22">
            <v>0</v>
          </cell>
          <cell r="CD22">
            <v>0</v>
          </cell>
          <cell r="CE22">
            <v>0</v>
          </cell>
          <cell r="CF22">
            <v>0</v>
          </cell>
          <cell r="CG22">
            <v>0</v>
          </cell>
          <cell r="CH22">
            <v>0</v>
          </cell>
          <cell r="CI22">
            <v>0</v>
          </cell>
          <cell r="CK22">
            <v>16875</v>
          </cell>
          <cell r="CL22">
            <v>0</v>
          </cell>
          <cell r="CM22">
            <v>0</v>
          </cell>
          <cell r="CN22">
            <v>0</v>
          </cell>
          <cell r="CO22">
            <v>0</v>
          </cell>
          <cell r="CP22">
            <v>0</v>
          </cell>
          <cell r="CQ22">
            <v>0</v>
          </cell>
          <cell r="CR22">
            <v>0</v>
          </cell>
          <cell r="CS22">
            <v>0</v>
          </cell>
          <cell r="CT22">
            <v>0</v>
          </cell>
          <cell r="CU22">
            <v>0</v>
          </cell>
          <cell r="CV22">
            <v>0</v>
          </cell>
          <cell r="CW22">
            <v>0</v>
          </cell>
          <cell r="CY22">
            <v>4570</v>
          </cell>
          <cell r="CZ22">
            <v>0</v>
          </cell>
          <cell r="DA22">
            <v>0</v>
          </cell>
          <cell r="DB22">
            <v>0</v>
          </cell>
          <cell r="DC22">
            <v>0</v>
          </cell>
          <cell r="DD22">
            <v>0</v>
          </cell>
          <cell r="DE22">
            <v>0</v>
          </cell>
          <cell r="DF22">
            <v>0</v>
          </cell>
          <cell r="DG22">
            <v>0</v>
          </cell>
          <cell r="DH22">
            <v>0</v>
          </cell>
          <cell r="DI22">
            <v>0</v>
          </cell>
          <cell r="DJ22">
            <v>0</v>
          </cell>
          <cell r="DK22">
            <v>0</v>
          </cell>
          <cell r="DM22">
            <v>8659.5</v>
          </cell>
          <cell r="DN22">
            <v>0</v>
          </cell>
          <cell r="DO22">
            <v>0</v>
          </cell>
          <cell r="DP22">
            <v>0</v>
          </cell>
          <cell r="DQ22">
            <v>0</v>
          </cell>
          <cell r="DR22">
            <v>0</v>
          </cell>
          <cell r="DS22">
            <v>0</v>
          </cell>
          <cell r="DT22">
            <v>0</v>
          </cell>
          <cell r="DU22">
            <v>0</v>
          </cell>
          <cell r="DV22">
            <v>0</v>
          </cell>
          <cell r="DW22">
            <v>0</v>
          </cell>
          <cell r="DX22">
            <v>0</v>
          </cell>
          <cell r="DY22">
            <v>0</v>
          </cell>
          <cell r="EA22">
            <v>4251</v>
          </cell>
          <cell r="EB22">
            <v>0</v>
          </cell>
          <cell r="EC22">
            <v>0</v>
          </cell>
          <cell r="ED22">
            <v>0</v>
          </cell>
          <cell r="EE22">
            <v>0</v>
          </cell>
          <cell r="EF22">
            <v>0</v>
          </cell>
          <cell r="EG22">
            <v>0</v>
          </cell>
          <cell r="EH22">
            <v>0</v>
          </cell>
          <cell r="EI22">
            <v>0</v>
          </cell>
          <cell r="EJ22">
            <v>0</v>
          </cell>
          <cell r="EK22">
            <v>0</v>
          </cell>
          <cell r="EL22">
            <v>0</v>
          </cell>
          <cell r="EM22">
            <v>0</v>
          </cell>
          <cell r="EO22">
            <v>322217</v>
          </cell>
          <cell r="EP22">
            <v>0</v>
          </cell>
          <cell r="EQ22">
            <v>4</v>
          </cell>
          <cell r="ER22">
            <v>0</v>
          </cell>
          <cell r="ES22">
            <v>0</v>
          </cell>
          <cell r="ET22">
            <v>0</v>
          </cell>
          <cell r="EU22">
            <v>15</v>
          </cell>
          <cell r="EV22">
            <v>12.413994295769621</v>
          </cell>
          <cell r="EW22">
            <v>46.552478609136081</v>
          </cell>
          <cell r="EX22">
            <v>3.75</v>
          </cell>
          <cell r="EY22">
            <v>0</v>
          </cell>
          <cell r="EZ22">
            <v>12.413994295769621</v>
          </cell>
          <cell r="FA22">
            <v>12.413994295769621</v>
          </cell>
          <cell r="FC22">
            <v>48623.8</v>
          </cell>
          <cell r="FD22">
            <v>0</v>
          </cell>
          <cell r="FE22">
            <v>0</v>
          </cell>
          <cell r="FF22">
            <v>0</v>
          </cell>
          <cell r="FG22">
            <v>0</v>
          </cell>
          <cell r="FH22">
            <v>0</v>
          </cell>
          <cell r="FI22">
            <v>0</v>
          </cell>
          <cell r="FJ22">
            <v>0</v>
          </cell>
          <cell r="FK22">
            <v>0</v>
          </cell>
          <cell r="FL22">
            <v>0</v>
          </cell>
          <cell r="FM22">
            <v>0</v>
          </cell>
          <cell r="FN22">
            <v>0</v>
          </cell>
          <cell r="FO22">
            <v>0</v>
          </cell>
          <cell r="FQ22">
            <v>0</v>
          </cell>
          <cell r="FR22">
            <v>0</v>
          </cell>
          <cell r="FS22">
            <v>0</v>
          </cell>
          <cell r="FT22">
            <v>0</v>
          </cell>
          <cell r="FU22">
            <v>0</v>
          </cell>
          <cell r="FV22">
            <v>0</v>
          </cell>
          <cell r="FW22">
            <v>0</v>
          </cell>
          <cell r="FX22">
            <v>0</v>
          </cell>
          <cell r="FY22">
            <v>0</v>
          </cell>
          <cell r="FZ22">
            <v>0</v>
          </cell>
          <cell r="GA22">
            <v>0</v>
          </cell>
          <cell r="GB22">
            <v>0</v>
          </cell>
          <cell r="GC22">
            <v>0</v>
          </cell>
        </row>
        <row r="23">
          <cell r="A23">
            <v>38322</v>
          </cell>
          <cell r="B23">
            <v>2004</v>
          </cell>
          <cell r="C23">
            <v>12</v>
          </cell>
          <cell r="E23">
            <v>485734.40000000002</v>
          </cell>
          <cell r="F23">
            <v>0</v>
          </cell>
          <cell r="G23">
            <v>0</v>
          </cell>
          <cell r="H23">
            <v>0</v>
          </cell>
          <cell r="I23">
            <v>0</v>
          </cell>
          <cell r="J23">
            <v>0</v>
          </cell>
          <cell r="K23">
            <v>0</v>
          </cell>
          <cell r="L23">
            <v>0</v>
          </cell>
          <cell r="M23">
            <v>0</v>
          </cell>
          <cell r="N23">
            <v>0</v>
          </cell>
          <cell r="O23">
            <v>0</v>
          </cell>
          <cell r="P23">
            <v>0</v>
          </cell>
          <cell r="Q23">
            <v>0</v>
          </cell>
          <cell r="S23">
            <v>53563.5</v>
          </cell>
          <cell r="T23">
            <v>0</v>
          </cell>
          <cell r="U23">
            <v>0</v>
          </cell>
          <cell r="V23">
            <v>0</v>
          </cell>
          <cell r="W23">
            <v>0</v>
          </cell>
          <cell r="X23">
            <v>0</v>
          </cell>
          <cell r="Y23">
            <v>0</v>
          </cell>
          <cell r="Z23">
            <v>0</v>
          </cell>
          <cell r="AA23">
            <v>0</v>
          </cell>
          <cell r="AB23">
            <v>0</v>
          </cell>
          <cell r="AC23">
            <v>0</v>
          </cell>
          <cell r="AD23">
            <v>0</v>
          </cell>
          <cell r="AE23">
            <v>0</v>
          </cell>
          <cell r="AG23">
            <v>0</v>
          </cell>
          <cell r="AH23">
            <v>0</v>
          </cell>
          <cell r="AI23">
            <v>0</v>
          </cell>
          <cell r="AJ23">
            <v>0</v>
          </cell>
          <cell r="AK23">
            <v>0</v>
          </cell>
          <cell r="AL23">
            <v>0</v>
          </cell>
          <cell r="AM23">
            <v>0</v>
          </cell>
          <cell r="AN23">
            <v>0</v>
          </cell>
          <cell r="AO23">
            <v>0</v>
          </cell>
          <cell r="AP23">
            <v>0</v>
          </cell>
          <cell r="AQ23">
            <v>0</v>
          </cell>
          <cell r="AR23">
            <v>0</v>
          </cell>
          <cell r="AS23">
            <v>0</v>
          </cell>
          <cell r="AU23">
            <v>175769.05</v>
          </cell>
          <cell r="AV23">
            <v>0</v>
          </cell>
          <cell r="AW23">
            <v>2</v>
          </cell>
          <cell r="AX23">
            <v>0</v>
          </cell>
          <cell r="AY23">
            <v>0</v>
          </cell>
          <cell r="AZ23">
            <v>0</v>
          </cell>
          <cell r="BA23">
            <v>12</v>
          </cell>
          <cell r="BB23">
            <v>11.378567500933755</v>
          </cell>
          <cell r="BC23">
            <v>68.271405005602531</v>
          </cell>
          <cell r="BD23">
            <v>6</v>
          </cell>
          <cell r="BE23">
            <v>0</v>
          </cell>
          <cell r="BF23">
            <v>11.378567500933755</v>
          </cell>
          <cell r="BG23">
            <v>11.378567500933755</v>
          </cell>
          <cell r="BI23">
            <v>0</v>
          </cell>
          <cell r="BJ23">
            <v>0</v>
          </cell>
          <cell r="BK23">
            <v>0</v>
          </cell>
          <cell r="BL23">
            <v>0</v>
          </cell>
          <cell r="BM23">
            <v>0</v>
          </cell>
          <cell r="BN23">
            <v>0</v>
          </cell>
          <cell r="BO23">
            <v>0</v>
          </cell>
          <cell r="BP23">
            <v>0</v>
          </cell>
          <cell r="BQ23">
            <v>0</v>
          </cell>
          <cell r="BR23">
            <v>0</v>
          </cell>
          <cell r="BS23">
            <v>0</v>
          </cell>
          <cell r="BT23">
            <v>0</v>
          </cell>
          <cell r="BU23">
            <v>0</v>
          </cell>
          <cell r="BW23">
            <v>0</v>
          </cell>
          <cell r="BX23">
            <v>0</v>
          </cell>
          <cell r="BY23">
            <v>0</v>
          </cell>
          <cell r="BZ23">
            <v>0</v>
          </cell>
          <cell r="CA23">
            <v>0</v>
          </cell>
          <cell r="CB23">
            <v>0</v>
          </cell>
          <cell r="CC23">
            <v>0</v>
          </cell>
          <cell r="CD23">
            <v>0</v>
          </cell>
          <cell r="CE23">
            <v>0</v>
          </cell>
          <cell r="CF23">
            <v>0</v>
          </cell>
          <cell r="CG23">
            <v>0</v>
          </cell>
          <cell r="CH23">
            <v>0</v>
          </cell>
          <cell r="CI23">
            <v>0</v>
          </cell>
          <cell r="CK23">
            <v>19568</v>
          </cell>
          <cell r="CL23">
            <v>0</v>
          </cell>
          <cell r="CM23">
            <v>0</v>
          </cell>
          <cell r="CN23">
            <v>0</v>
          </cell>
          <cell r="CO23">
            <v>0</v>
          </cell>
          <cell r="CP23">
            <v>0</v>
          </cell>
          <cell r="CQ23">
            <v>0</v>
          </cell>
          <cell r="CR23">
            <v>0</v>
          </cell>
          <cell r="CS23">
            <v>0</v>
          </cell>
          <cell r="CT23">
            <v>0</v>
          </cell>
          <cell r="CU23">
            <v>0</v>
          </cell>
          <cell r="CV23">
            <v>0</v>
          </cell>
          <cell r="CW23">
            <v>0</v>
          </cell>
          <cell r="CY23">
            <v>5298</v>
          </cell>
          <cell r="CZ23">
            <v>0</v>
          </cell>
          <cell r="DA23">
            <v>0</v>
          </cell>
          <cell r="DB23">
            <v>0</v>
          </cell>
          <cell r="DC23">
            <v>0</v>
          </cell>
          <cell r="DD23">
            <v>0</v>
          </cell>
          <cell r="DE23">
            <v>0</v>
          </cell>
          <cell r="DF23">
            <v>0</v>
          </cell>
          <cell r="DG23">
            <v>0</v>
          </cell>
          <cell r="DH23">
            <v>0</v>
          </cell>
          <cell r="DI23">
            <v>0</v>
          </cell>
          <cell r="DJ23">
            <v>0</v>
          </cell>
          <cell r="DK23">
            <v>0</v>
          </cell>
          <cell r="DM23">
            <v>10016.5</v>
          </cell>
          <cell r="DN23">
            <v>0</v>
          </cell>
          <cell r="DO23">
            <v>0</v>
          </cell>
          <cell r="DP23">
            <v>0</v>
          </cell>
          <cell r="DQ23">
            <v>0</v>
          </cell>
          <cell r="DR23">
            <v>0</v>
          </cell>
          <cell r="DS23">
            <v>0</v>
          </cell>
          <cell r="DT23">
            <v>0</v>
          </cell>
          <cell r="DU23">
            <v>0</v>
          </cell>
          <cell r="DV23">
            <v>0</v>
          </cell>
          <cell r="DW23">
            <v>0</v>
          </cell>
          <cell r="DX23">
            <v>0</v>
          </cell>
          <cell r="DY23">
            <v>0</v>
          </cell>
          <cell r="EA23">
            <v>4869</v>
          </cell>
          <cell r="EB23">
            <v>0</v>
          </cell>
          <cell r="EC23">
            <v>0</v>
          </cell>
          <cell r="ED23">
            <v>0</v>
          </cell>
          <cell r="EE23">
            <v>0</v>
          </cell>
          <cell r="EF23">
            <v>0</v>
          </cell>
          <cell r="EG23">
            <v>0</v>
          </cell>
          <cell r="EH23">
            <v>0</v>
          </cell>
          <cell r="EI23">
            <v>0</v>
          </cell>
          <cell r="EJ23">
            <v>0</v>
          </cell>
          <cell r="EK23">
            <v>0</v>
          </cell>
          <cell r="EL23">
            <v>0</v>
          </cell>
          <cell r="EM23">
            <v>0</v>
          </cell>
          <cell r="EO23">
            <v>400485</v>
          </cell>
          <cell r="EP23">
            <v>0</v>
          </cell>
          <cell r="EQ23">
            <v>4</v>
          </cell>
          <cell r="ER23">
            <v>0</v>
          </cell>
          <cell r="ES23">
            <v>0</v>
          </cell>
          <cell r="ET23">
            <v>0</v>
          </cell>
          <cell r="EU23">
            <v>15</v>
          </cell>
          <cell r="EV23">
            <v>9.9878896837584428</v>
          </cell>
          <cell r="EW23">
            <v>37.454586314094165</v>
          </cell>
          <cell r="EX23">
            <v>3.7500000000000004</v>
          </cell>
          <cell r="EY23">
            <v>0</v>
          </cell>
          <cell r="EZ23">
            <v>9.9878896837584428</v>
          </cell>
          <cell r="FA23">
            <v>9.9878896837584428</v>
          </cell>
          <cell r="FC23">
            <v>57595.8</v>
          </cell>
          <cell r="FD23">
            <v>0</v>
          </cell>
          <cell r="FE23">
            <v>0</v>
          </cell>
          <cell r="FF23">
            <v>0</v>
          </cell>
          <cell r="FG23">
            <v>0</v>
          </cell>
          <cell r="FH23">
            <v>0</v>
          </cell>
          <cell r="FI23">
            <v>0</v>
          </cell>
          <cell r="FJ23">
            <v>0</v>
          </cell>
          <cell r="FK23">
            <v>0</v>
          </cell>
          <cell r="FL23">
            <v>0</v>
          </cell>
          <cell r="FM23">
            <v>0</v>
          </cell>
          <cell r="FN23">
            <v>0</v>
          </cell>
          <cell r="FO23">
            <v>0</v>
          </cell>
          <cell r="FQ23">
            <v>0</v>
          </cell>
          <cell r="FR23">
            <v>0</v>
          </cell>
          <cell r="FS23">
            <v>0</v>
          </cell>
          <cell r="FT23">
            <v>0</v>
          </cell>
          <cell r="FU23">
            <v>0</v>
          </cell>
          <cell r="FV23">
            <v>0</v>
          </cell>
          <cell r="FW23">
            <v>0</v>
          </cell>
          <cell r="FX23">
            <v>0</v>
          </cell>
          <cell r="FY23">
            <v>0</v>
          </cell>
          <cell r="FZ23">
            <v>0</v>
          </cell>
          <cell r="GA23">
            <v>0</v>
          </cell>
          <cell r="GB23">
            <v>0</v>
          </cell>
          <cell r="GC23">
            <v>0</v>
          </cell>
        </row>
        <row r="24">
          <cell r="A24">
            <v>38353</v>
          </cell>
          <cell r="B24">
            <v>2005</v>
          </cell>
          <cell r="C24">
            <v>1</v>
          </cell>
          <cell r="E24">
            <v>623638.4</v>
          </cell>
          <cell r="F24">
            <v>0</v>
          </cell>
          <cell r="G24">
            <v>0</v>
          </cell>
          <cell r="H24">
            <v>0</v>
          </cell>
          <cell r="I24">
            <v>0</v>
          </cell>
          <cell r="J24">
            <v>0</v>
          </cell>
          <cell r="K24">
            <v>0</v>
          </cell>
          <cell r="L24">
            <v>0</v>
          </cell>
          <cell r="M24">
            <v>0</v>
          </cell>
          <cell r="N24">
            <v>0</v>
          </cell>
          <cell r="O24">
            <v>0</v>
          </cell>
          <cell r="P24">
            <v>0</v>
          </cell>
          <cell r="Q24">
            <v>0</v>
          </cell>
          <cell r="S24">
            <v>62077.5</v>
          </cell>
          <cell r="T24">
            <v>1</v>
          </cell>
          <cell r="U24">
            <v>0</v>
          </cell>
          <cell r="V24">
            <v>0</v>
          </cell>
          <cell r="W24">
            <v>0</v>
          </cell>
          <cell r="X24">
            <v>0</v>
          </cell>
          <cell r="Y24">
            <v>220</v>
          </cell>
          <cell r="Z24">
            <v>16.108896137892152</v>
          </cell>
          <cell r="AA24">
            <v>3543.9571503362731</v>
          </cell>
          <cell r="AB24">
            <v>219.99999999999997</v>
          </cell>
          <cell r="AC24">
            <v>0</v>
          </cell>
          <cell r="AD24">
            <v>16.108896137892152</v>
          </cell>
          <cell r="AE24">
            <v>16.108896137892152</v>
          </cell>
          <cell r="AG24">
            <v>0</v>
          </cell>
          <cell r="AH24">
            <v>0</v>
          </cell>
          <cell r="AI24">
            <v>0</v>
          </cell>
          <cell r="AJ24">
            <v>0</v>
          </cell>
          <cell r="AK24">
            <v>0</v>
          </cell>
          <cell r="AL24">
            <v>0</v>
          </cell>
          <cell r="AM24">
            <v>0</v>
          </cell>
          <cell r="AN24">
            <v>0</v>
          </cell>
          <cell r="AO24">
            <v>0</v>
          </cell>
          <cell r="AP24">
            <v>0</v>
          </cell>
          <cell r="AQ24">
            <v>0</v>
          </cell>
          <cell r="AR24">
            <v>0</v>
          </cell>
          <cell r="AS24">
            <v>0</v>
          </cell>
          <cell r="AU24">
            <v>199093.05</v>
          </cell>
          <cell r="AV24">
            <v>0</v>
          </cell>
          <cell r="AW24">
            <v>2</v>
          </cell>
          <cell r="AX24">
            <v>0</v>
          </cell>
          <cell r="AY24">
            <v>0</v>
          </cell>
          <cell r="AZ24">
            <v>0</v>
          </cell>
          <cell r="BA24">
            <v>12</v>
          </cell>
          <cell r="BB24">
            <v>10.045554076347718</v>
          </cell>
          <cell r="BC24">
            <v>60.273324458086307</v>
          </cell>
          <cell r="BD24">
            <v>6</v>
          </cell>
          <cell r="BE24">
            <v>0</v>
          </cell>
          <cell r="BF24">
            <v>10.045554076347718</v>
          </cell>
          <cell r="BG24">
            <v>10.045554076347718</v>
          </cell>
          <cell r="BI24">
            <v>0</v>
          </cell>
          <cell r="BJ24">
            <v>0</v>
          </cell>
          <cell r="BK24">
            <v>0</v>
          </cell>
          <cell r="BL24">
            <v>0</v>
          </cell>
          <cell r="BM24">
            <v>0</v>
          </cell>
          <cell r="BN24">
            <v>0</v>
          </cell>
          <cell r="BO24">
            <v>0</v>
          </cell>
          <cell r="BP24">
            <v>0</v>
          </cell>
          <cell r="BQ24">
            <v>0</v>
          </cell>
          <cell r="BR24">
            <v>0</v>
          </cell>
          <cell r="BS24">
            <v>0</v>
          </cell>
          <cell r="BT24">
            <v>0</v>
          </cell>
          <cell r="BU24">
            <v>0</v>
          </cell>
          <cell r="BW24">
            <v>0</v>
          </cell>
          <cell r="BX24">
            <v>0</v>
          </cell>
          <cell r="BY24">
            <v>0</v>
          </cell>
          <cell r="BZ24">
            <v>0</v>
          </cell>
          <cell r="CA24">
            <v>0</v>
          </cell>
          <cell r="CB24">
            <v>0</v>
          </cell>
          <cell r="CC24">
            <v>0</v>
          </cell>
          <cell r="CD24">
            <v>0</v>
          </cell>
          <cell r="CE24">
            <v>0</v>
          </cell>
          <cell r="CF24">
            <v>0</v>
          </cell>
          <cell r="CG24">
            <v>0</v>
          </cell>
          <cell r="CH24">
            <v>0</v>
          </cell>
          <cell r="CI24">
            <v>0</v>
          </cell>
          <cell r="CK24">
            <v>22787</v>
          </cell>
          <cell r="CL24">
            <v>0</v>
          </cell>
          <cell r="CM24">
            <v>0</v>
          </cell>
          <cell r="CN24">
            <v>0</v>
          </cell>
          <cell r="CO24">
            <v>0</v>
          </cell>
          <cell r="CP24">
            <v>0</v>
          </cell>
          <cell r="CQ24">
            <v>0</v>
          </cell>
          <cell r="CR24">
            <v>0</v>
          </cell>
          <cell r="CS24">
            <v>0</v>
          </cell>
          <cell r="CT24">
            <v>0</v>
          </cell>
          <cell r="CU24">
            <v>0</v>
          </cell>
          <cell r="CV24">
            <v>0</v>
          </cell>
          <cell r="CW24">
            <v>0</v>
          </cell>
          <cell r="CY24">
            <v>6948</v>
          </cell>
          <cell r="CZ24">
            <v>0</v>
          </cell>
          <cell r="DA24">
            <v>0</v>
          </cell>
          <cell r="DB24">
            <v>0</v>
          </cell>
          <cell r="DC24">
            <v>0</v>
          </cell>
          <cell r="DD24">
            <v>0</v>
          </cell>
          <cell r="DE24">
            <v>0</v>
          </cell>
          <cell r="DF24">
            <v>0</v>
          </cell>
          <cell r="DG24">
            <v>0</v>
          </cell>
          <cell r="DH24">
            <v>0</v>
          </cell>
          <cell r="DI24">
            <v>0</v>
          </cell>
          <cell r="DJ24">
            <v>0</v>
          </cell>
          <cell r="DK24">
            <v>0</v>
          </cell>
          <cell r="DM24">
            <v>11208.5</v>
          </cell>
          <cell r="DN24">
            <v>0</v>
          </cell>
          <cell r="DO24">
            <v>0</v>
          </cell>
          <cell r="DP24">
            <v>0</v>
          </cell>
          <cell r="DQ24">
            <v>0</v>
          </cell>
          <cell r="DR24">
            <v>0</v>
          </cell>
          <cell r="DS24">
            <v>0</v>
          </cell>
          <cell r="DT24">
            <v>0</v>
          </cell>
          <cell r="DU24">
            <v>0</v>
          </cell>
          <cell r="DV24">
            <v>0</v>
          </cell>
          <cell r="DW24">
            <v>0</v>
          </cell>
          <cell r="DX24">
            <v>0</v>
          </cell>
          <cell r="DY24">
            <v>0</v>
          </cell>
          <cell r="EA24">
            <v>5992</v>
          </cell>
          <cell r="EB24">
            <v>0</v>
          </cell>
          <cell r="EC24">
            <v>0</v>
          </cell>
          <cell r="ED24">
            <v>0</v>
          </cell>
          <cell r="EE24">
            <v>0</v>
          </cell>
          <cell r="EF24">
            <v>0</v>
          </cell>
          <cell r="EG24">
            <v>0</v>
          </cell>
          <cell r="EH24">
            <v>0</v>
          </cell>
          <cell r="EI24">
            <v>0</v>
          </cell>
          <cell r="EJ24">
            <v>0</v>
          </cell>
          <cell r="EK24">
            <v>0</v>
          </cell>
          <cell r="EL24">
            <v>0</v>
          </cell>
          <cell r="EM24">
            <v>0</v>
          </cell>
          <cell r="EO24">
            <v>444841</v>
          </cell>
          <cell r="EP24">
            <v>0</v>
          </cell>
          <cell r="EQ24">
            <v>4</v>
          </cell>
          <cell r="ER24">
            <v>0</v>
          </cell>
          <cell r="ES24">
            <v>0</v>
          </cell>
          <cell r="ET24">
            <v>0</v>
          </cell>
          <cell r="EU24">
            <v>15</v>
          </cell>
          <cell r="EV24">
            <v>8.9919769086032986</v>
          </cell>
          <cell r="EW24">
            <v>33.719913407262368</v>
          </cell>
          <cell r="EX24">
            <v>3.75</v>
          </cell>
          <cell r="EY24">
            <v>0</v>
          </cell>
          <cell r="EZ24">
            <v>8.9919769086032986</v>
          </cell>
          <cell r="FA24">
            <v>8.9919769086032986</v>
          </cell>
          <cell r="FC24">
            <v>65702.8</v>
          </cell>
          <cell r="FD24">
            <v>0</v>
          </cell>
          <cell r="FE24">
            <v>0</v>
          </cell>
          <cell r="FF24">
            <v>0</v>
          </cell>
          <cell r="FG24">
            <v>0</v>
          </cell>
          <cell r="FH24">
            <v>0</v>
          </cell>
          <cell r="FI24">
            <v>0</v>
          </cell>
          <cell r="FJ24">
            <v>0</v>
          </cell>
          <cell r="FK24">
            <v>0</v>
          </cell>
          <cell r="FL24">
            <v>0</v>
          </cell>
          <cell r="FM24">
            <v>0</v>
          </cell>
          <cell r="FN24">
            <v>0</v>
          </cell>
          <cell r="FO24">
            <v>0</v>
          </cell>
          <cell r="FQ24">
            <v>0</v>
          </cell>
          <cell r="FR24">
            <v>0</v>
          </cell>
          <cell r="FS24">
            <v>0</v>
          </cell>
          <cell r="FT24">
            <v>0</v>
          </cell>
          <cell r="FU24">
            <v>0</v>
          </cell>
          <cell r="FV24">
            <v>0</v>
          </cell>
          <cell r="FW24">
            <v>0</v>
          </cell>
          <cell r="FX24">
            <v>0</v>
          </cell>
          <cell r="FY24">
            <v>0</v>
          </cell>
          <cell r="FZ24">
            <v>0</v>
          </cell>
          <cell r="GA24">
            <v>0</v>
          </cell>
          <cell r="GB24">
            <v>0</v>
          </cell>
          <cell r="GC24">
            <v>0</v>
          </cell>
        </row>
        <row r="25">
          <cell r="A25">
            <v>38384</v>
          </cell>
          <cell r="B25">
            <v>2005</v>
          </cell>
          <cell r="C25">
            <v>2</v>
          </cell>
          <cell r="E25">
            <v>691886.4</v>
          </cell>
          <cell r="F25">
            <v>0</v>
          </cell>
          <cell r="G25">
            <v>0</v>
          </cell>
          <cell r="H25">
            <v>0</v>
          </cell>
          <cell r="I25">
            <v>0</v>
          </cell>
          <cell r="J25">
            <v>0</v>
          </cell>
          <cell r="K25">
            <v>0</v>
          </cell>
          <cell r="L25">
            <v>0</v>
          </cell>
          <cell r="M25">
            <v>0</v>
          </cell>
          <cell r="N25">
            <v>0</v>
          </cell>
          <cell r="O25">
            <v>0</v>
          </cell>
          <cell r="P25">
            <v>0</v>
          </cell>
          <cell r="Q25">
            <v>0</v>
          </cell>
          <cell r="S25">
            <v>72476</v>
          </cell>
          <cell r="T25">
            <v>1</v>
          </cell>
          <cell r="U25">
            <v>0</v>
          </cell>
          <cell r="V25">
            <v>0</v>
          </cell>
          <cell r="W25">
            <v>0</v>
          </cell>
          <cell r="X25">
            <v>0</v>
          </cell>
          <cell r="Y25">
            <v>220</v>
          </cell>
          <cell r="Z25">
            <v>13.797670953143109</v>
          </cell>
          <cell r="AA25">
            <v>3035.4876096914841</v>
          </cell>
          <cell r="AB25">
            <v>220</v>
          </cell>
          <cell r="AC25">
            <v>0</v>
          </cell>
          <cell r="AD25">
            <v>13.797670953143109</v>
          </cell>
          <cell r="AE25">
            <v>13.797670953143109</v>
          </cell>
          <cell r="AG25">
            <v>0</v>
          </cell>
          <cell r="AH25">
            <v>0</v>
          </cell>
          <cell r="AI25">
            <v>0</v>
          </cell>
          <cell r="AJ25">
            <v>0</v>
          </cell>
          <cell r="AK25">
            <v>0</v>
          </cell>
          <cell r="AL25">
            <v>0</v>
          </cell>
          <cell r="AM25">
            <v>0</v>
          </cell>
          <cell r="AN25">
            <v>0</v>
          </cell>
          <cell r="AO25">
            <v>0</v>
          </cell>
          <cell r="AP25">
            <v>0</v>
          </cell>
          <cell r="AQ25">
            <v>0</v>
          </cell>
          <cell r="AR25">
            <v>0</v>
          </cell>
          <cell r="AS25">
            <v>0</v>
          </cell>
          <cell r="AU25">
            <v>224990.05</v>
          </cell>
          <cell r="AV25">
            <v>0</v>
          </cell>
          <cell r="AW25">
            <v>2</v>
          </cell>
          <cell r="AX25">
            <v>0</v>
          </cell>
          <cell r="AY25">
            <v>0</v>
          </cell>
          <cell r="AZ25">
            <v>0</v>
          </cell>
          <cell r="BA25">
            <v>12</v>
          </cell>
          <cell r="BB25">
            <v>8.8892819926925668</v>
          </cell>
          <cell r="BC25">
            <v>53.335691956155394</v>
          </cell>
          <cell r="BD25">
            <v>5.9999999999999991</v>
          </cell>
          <cell r="BE25">
            <v>0</v>
          </cell>
          <cell r="BF25">
            <v>8.8892819926925668</v>
          </cell>
          <cell r="BG25">
            <v>8.8892819926925668</v>
          </cell>
          <cell r="BI25">
            <v>0</v>
          </cell>
          <cell r="BJ25">
            <v>0</v>
          </cell>
          <cell r="BK25">
            <v>0</v>
          </cell>
          <cell r="BL25">
            <v>0</v>
          </cell>
          <cell r="BM25">
            <v>0</v>
          </cell>
          <cell r="BN25">
            <v>0</v>
          </cell>
          <cell r="BO25">
            <v>0</v>
          </cell>
          <cell r="BP25">
            <v>0</v>
          </cell>
          <cell r="BQ25">
            <v>0</v>
          </cell>
          <cell r="BR25">
            <v>0</v>
          </cell>
          <cell r="BS25">
            <v>0</v>
          </cell>
          <cell r="BT25">
            <v>0</v>
          </cell>
          <cell r="BU25">
            <v>0</v>
          </cell>
          <cell r="BW25">
            <v>0</v>
          </cell>
          <cell r="BX25">
            <v>0</v>
          </cell>
          <cell r="BY25">
            <v>0</v>
          </cell>
          <cell r="BZ25">
            <v>0</v>
          </cell>
          <cell r="CA25">
            <v>0</v>
          </cell>
          <cell r="CB25">
            <v>0</v>
          </cell>
          <cell r="CC25">
            <v>0</v>
          </cell>
          <cell r="CD25">
            <v>0</v>
          </cell>
          <cell r="CE25">
            <v>0</v>
          </cell>
          <cell r="CF25">
            <v>0</v>
          </cell>
          <cell r="CG25">
            <v>0</v>
          </cell>
          <cell r="CH25">
            <v>0</v>
          </cell>
          <cell r="CI25">
            <v>0</v>
          </cell>
          <cell r="CK25">
            <v>25900</v>
          </cell>
          <cell r="CL25">
            <v>0</v>
          </cell>
          <cell r="CM25">
            <v>0</v>
          </cell>
          <cell r="CN25">
            <v>0</v>
          </cell>
          <cell r="CO25">
            <v>0</v>
          </cell>
          <cell r="CP25">
            <v>0</v>
          </cell>
          <cell r="CQ25">
            <v>0</v>
          </cell>
          <cell r="CR25">
            <v>0</v>
          </cell>
          <cell r="CS25">
            <v>0</v>
          </cell>
          <cell r="CT25">
            <v>0</v>
          </cell>
          <cell r="CU25">
            <v>0</v>
          </cell>
          <cell r="CV25">
            <v>0</v>
          </cell>
          <cell r="CW25">
            <v>0</v>
          </cell>
          <cell r="CY25">
            <v>8548</v>
          </cell>
          <cell r="CZ25">
            <v>0</v>
          </cell>
          <cell r="DA25">
            <v>0</v>
          </cell>
          <cell r="DB25">
            <v>0</v>
          </cell>
          <cell r="DC25">
            <v>0</v>
          </cell>
          <cell r="DD25">
            <v>0</v>
          </cell>
          <cell r="DE25">
            <v>0</v>
          </cell>
          <cell r="DF25">
            <v>0</v>
          </cell>
          <cell r="DG25">
            <v>0</v>
          </cell>
          <cell r="DH25">
            <v>0</v>
          </cell>
          <cell r="DI25">
            <v>0</v>
          </cell>
          <cell r="DJ25">
            <v>0</v>
          </cell>
          <cell r="DK25">
            <v>0</v>
          </cell>
          <cell r="DM25">
            <v>13394.5</v>
          </cell>
          <cell r="DN25">
            <v>0</v>
          </cell>
          <cell r="DO25">
            <v>0</v>
          </cell>
          <cell r="DP25">
            <v>0</v>
          </cell>
          <cell r="DQ25">
            <v>0</v>
          </cell>
          <cell r="DR25">
            <v>0</v>
          </cell>
          <cell r="DS25">
            <v>0</v>
          </cell>
          <cell r="DT25">
            <v>0</v>
          </cell>
          <cell r="DU25">
            <v>0</v>
          </cell>
          <cell r="DV25">
            <v>0</v>
          </cell>
          <cell r="DW25">
            <v>0</v>
          </cell>
          <cell r="DX25">
            <v>0</v>
          </cell>
          <cell r="DY25">
            <v>0</v>
          </cell>
          <cell r="EA25">
            <v>7427</v>
          </cell>
          <cell r="EB25">
            <v>0</v>
          </cell>
          <cell r="EC25">
            <v>0</v>
          </cell>
          <cell r="ED25">
            <v>0</v>
          </cell>
          <cell r="EE25">
            <v>0</v>
          </cell>
          <cell r="EF25">
            <v>0</v>
          </cell>
          <cell r="EG25">
            <v>0</v>
          </cell>
          <cell r="EH25">
            <v>0</v>
          </cell>
          <cell r="EI25">
            <v>0</v>
          </cell>
          <cell r="EJ25">
            <v>0</v>
          </cell>
          <cell r="EK25">
            <v>0</v>
          </cell>
          <cell r="EL25">
            <v>0</v>
          </cell>
          <cell r="EM25">
            <v>0</v>
          </cell>
          <cell r="EO25">
            <v>519969</v>
          </cell>
          <cell r="EP25">
            <v>0</v>
          </cell>
          <cell r="EQ25">
            <v>4</v>
          </cell>
          <cell r="ER25">
            <v>0</v>
          </cell>
          <cell r="ES25">
            <v>0</v>
          </cell>
          <cell r="ET25">
            <v>0</v>
          </cell>
          <cell r="EU25">
            <v>15</v>
          </cell>
          <cell r="EV25">
            <v>7.6927662995293957</v>
          </cell>
          <cell r="EW25">
            <v>28.847873623235234</v>
          </cell>
          <cell r="EX25">
            <v>3.75</v>
          </cell>
          <cell r="EY25">
            <v>0</v>
          </cell>
          <cell r="EZ25">
            <v>7.6927662995293957</v>
          </cell>
          <cell r="FA25">
            <v>7.6927662995293957</v>
          </cell>
          <cell r="FC25">
            <v>75859.05</v>
          </cell>
          <cell r="FD25">
            <v>0</v>
          </cell>
          <cell r="FE25">
            <v>0</v>
          </cell>
          <cell r="FF25">
            <v>0</v>
          </cell>
          <cell r="FG25">
            <v>0</v>
          </cell>
          <cell r="FH25">
            <v>0</v>
          </cell>
          <cell r="FI25">
            <v>0</v>
          </cell>
          <cell r="FJ25">
            <v>0</v>
          </cell>
          <cell r="FK25">
            <v>0</v>
          </cell>
          <cell r="FL25">
            <v>0</v>
          </cell>
          <cell r="FM25">
            <v>0</v>
          </cell>
          <cell r="FN25">
            <v>0</v>
          </cell>
          <cell r="FO25">
            <v>0</v>
          </cell>
          <cell r="FQ25">
            <v>0</v>
          </cell>
          <cell r="FR25">
            <v>0</v>
          </cell>
          <cell r="FS25">
            <v>0</v>
          </cell>
          <cell r="FT25">
            <v>0</v>
          </cell>
          <cell r="FU25">
            <v>0</v>
          </cell>
          <cell r="FV25">
            <v>0</v>
          </cell>
          <cell r="FW25">
            <v>0</v>
          </cell>
          <cell r="FX25">
            <v>0</v>
          </cell>
          <cell r="FY25">
            <v>0</v>
          </cell>
          <cell r="FZ25">
            <v>0</v>
          </cell>
          <cell r="GA25">
            <v>0</v>
          </cell>
          <cell r="GB25">
            <v>0</v>
          </cell>
          <cell r="GC25">
            <v>0</v>
          </cell>
        </row>
        <row r="26">
          <cell r="A26">
            <v>38412</v>
          </cell>
          <cell r="B26">
            <v>2005</v>
          </cell>
          <cell r="C26">
            <v>3</v>
          </cell>
          <cell r="E26">
            <v>775422.4</v>
          </cell>
          <cell r="F26">
            <v>0</v>
          </cell>
          <cell r="G26">
            <v>0</v>
          </cell>
          <cell r="H26">
            <v>0</v>
          </cell>
          <cell r="I26">
            <v>0</v>
          </cell>
          <cell r="J26">
            <v>0</v>
          </cell>
          <cell r="K26">
            <v>0</v>
          </cell>
          <cell r="L26">
            <v>0</v>
          </cell>
          <cell r="M26">
            <v>0</v>
          </cell>
          <cell r="N26">
            <v>0</v>
          </cell>
          <cell r="O26">
            <v>0</v>
          </cell>
          <cell r="P26">
            <v>0</v>
          </cell>
          <cell r="Q26">
            <v>0</v>
          </cell>
          <cell r="S26">
            <v>82983</v>
          </cell>
          <cell r="T26">
            <v>1</v>
          </cell>
          <cell r="U26">
            <v>0</v>
          </cell>
          <cell r="V26">
            <v>0</v>
          </cell>
          <cell r="W26">
            <v>0</v>
          </cell>
          <cell r="X26">
            <v>0</v>
          </cell>
          <cell r="Y26">
            <v>220</v>
          </cell>
          <cell r="Z26">
            <v>12.050660978754685</v>
          </cell>
          <cell r="AA26">
            <v>2651.1454153260306</v>
          </cell>
          <cell r="AB26">
            <v>220</v>
          </cell>
          <cell r="AC26">
            <v>0</v>
          </cell>
          <cell r="AD26">
            <v>12.050660978754685</v>
          </cell>
          <cell r="AE26">
            <v>12.050660978754685</v>
          </cell>
          <cell r="AG26">
            <v>0</v>
          </cell>
          <cell r="AH26">
            <v>0</v>
          </cell>
          <cell r="AI26">
            <v>0</v>
          </cell>
          <cell r="AJ26">
            <v>0</v>
          </cell>
          <cell r="AK26">
            <v>0</v>
          </cell>
          <cell r="AL26">
            <v>0</v>
          </cell>
          <cell r="AM26">
            <v>0</v>
          </cell>
          <cell r="AN26">
            <v>0</v>
          </cell>
          <cell r="AO26">
            <v>0</v>
          </cell>
          <cell r="AP26">
            <v>0</v>
          </cell>
          <cell r="AQ26">
            <v>0</v>
          </cell>
          <cell r="AR26">
            <v>0</v>
          </cell>
          <cell r="AS26">
            <v>0</v>
          </cell>
          <cell r="AU26">
            <v>251245.05</v>
          </cell>
          <cell r="AV26">
            <v>0</v>
          </cell>
          <cell r="AW26">
            <v>3</v>
          </cell>
          <cell r="AX26">
            <v>0</v>
          </cell>
          <cell r="AY26">
            <v>0</v>
          </cell>
          <cell r="AZ26">
            <v>0</v>
          </cell>
          <cell r="BA26">
            <v>16</v>
          </cell>
          <cell r="BB26">
            <v>11.940533753799331</v>
          </cell>
          <cell r="BC26">
            <v>63.682846686929757</v>
          </cell>
          <cell r="BD26">
            <v>5.333333333333333</v>
          </cell>
          <cell r="BE26">
            <v>0</v>
          </cell>
          <cell r="BF26">
            <v>11.940533753799331</v>
          </cell>
          <cell r="BG26">
            <v>11.940533753799331</v>
          </cell>
          <cell r="BI26">
            <v>0</v>
          </cell>
          <cell r="BJ26">
            <v>0</v>
          </cell>
          <cell r="BK26">
            <v>0</v>
          </cell>
          <cell r="BL26">
            <v>0</v>
          </cell>
          <cell r="BM26">
            <v>0</v>
          </cell>
          <cell r="BN26">
            <v>0</v>
          </cell>
          <cell r="BO26">
            <v>0</v>
          </cell>
          <cell r="BP26">
            <v>0</v>
          </cell>
          <cell r="BQ26">
            <v>0</v>
          </cell>
          <cell r="BR26">
            <v>0</v>
          </cell>
          <cell r="BS26">
            <v>0</v>
          </cell>
          <cell r="BT26">
            <v>0</v>
          </cell>
          <cell r="BU26">
            <v>0</v>
          </cell>
          <cell r="BW26">
            <v>0</v>
          </cell>
          <cell r="BX26">
            <v>0</v>
          </cell>
          <cell r="BY26">
            <v>0</v>
          </cell>
          <cell r="BZ26">
            <v>0</v>
          </cell>
          <cell r="CA26">
            <v>0</v>
          </cell>
          <cell r="CB26">
            <v>0</v>
          </cell>
          <cell r="CC26">
            <v>0</v>
          </cell>
          <cell r="CD26">
            <v>0</v>
          </cell>
          <cell r="CE26">
            <v>0</v>
          </cell>
          <cell r="CF26">
            <v>0</v>
          </cell>
          <cell r="CG26">
            <v>0</v>
          </cell>
          <cell r="CH26">
            <v>0</v>
          </cell>
          <cell r="CI26">
            <v>0</v>
          </cell>
          <cell r="CK26">
            <v>28688</v>
          </cell>
          <cell r="CL26">
            <v>0</v>
          </cell>
          <cell r="CM26">
            <v>0</v>
          </cell>
          <cell r="CN26">
            <v>0</v>
          </cell>
          <cell r="CO26">
            <v>0</v>
          </cell>
          <cell r="CP26">
            <v>0</v>
          </cell>
          <cell r="CQ26">
            <v>0</v>
          </cell>
          <cell r="CR26">
            <v>0</v>
          </cell>
          <cell r="CS26">
            <v>0</v>
          </cell>
          <cell r="CT26">
            <v>0</v>
          </cell>
          <cell r="CU26">
            <v>0</v>
          </cell>
          <cell r="CV26">
            <v>0</v>
          </cell>
          <cell r="CW26">
            <v>0</v>
          </cell>
          <cell r="CY26">
            <v>10948</v>
          </cell>
          <cell r="CZ26">
            <v>0</v>
          </cell>
          <cell r="DA26">
            <v>0</v>
          </cell>
          <cell r="DB26">
            <v>0</v>
          </cell>
          <cell r="DC26">
            <v>0</v>
          </cell>
          <cell r="DD26">
            <v>0</v>
          </cell>
          <cell r="DE26">
            <v>0</v>
          </cell>
          <cell r="DF26">
            <v>0</v>
          </cell>
          <cell r="DG26">
            <v>0</v>
          </cell>
          <cell r="DH26">
            <v>0</v>
          </cell>
          <cell r="DI26">
            <v>0</v>
          </cell>
          <cell r="DJ26">
            <v>0</v>
          </cell>
          <cell r="DK26">
            <v>0</v>
          </cell>
          <cell r="DM26">
            <v>15312</v>
          </cell>
          <cell r="DN26">
            <v>0</v>
          </cell>
          <cell r="DO26">
            <v>0</v>
          </cell>
          <cell r="DP26">
            <v>0</v>
          </cell>
          <cell r="DQ26">
            <v>0</v>
          </cell>
          <cell r="DR26">
            <v>0</v>
          </cell>
          <cell r="DS26">
            <v>0</v>
          </cell>
          <cell r="DT26">
            <v>0</v>
          </cell>
          <cell r="DU26">
            <v>0</v>
          </cell>
          <cell r="DV26">
            <v>0</v>
          </cell>
          <cell r="DW26">
            <v>0</v>
          </cell>
          <cell r="DX26">
            <v>0</v>
          </cell>
          <cell r="DY26">
            <v>0</v>
          </cell>
          <cell r="EA26">
            <v>8529</v>
          </cell>
          <cell r="EB26">
            <v>0</v>
          </cell>
          <cell r="EC26">
            <v>0</v>
          </cell>
          <cell r="ED26">
            <v>0</v>
          </cell>
          <cell r="EE26">
            <v>0</v>
          </cell>
          <cell r="EF26">
            <v>0</v>
          </cell>
          <cell r="EG26">
            <v>0</v>
          </cell>
          <cell r="EH26">
            <v>0</v>
          </cell>
          <cell r="EI26">
            <v>0</v>
          </cell>
          <cell r="EJ26">
            <v>0</v>
          </cell>
          <cell r="EK26">
            <v>0</v>
          </cell>
          <cell r="EL26">
            <v>0</v>
          </cell>
          <cell r="EM26">
            <v>0</v>
          </cell>
          <cell r="EO26">
            <v>577513</v>
          </cell>
          <cell r="EP26">
            <v>0</v>
          </cell>
          <cell r="EQ26">
            <v>4</v>
          </cell>
          <cell r="ER26">
            <v>0</v>
          </cell>
          <cell r="ES26">
            <v>0</v>
          </cell>
          <cell r="ET26">
            <v>0</v>
          </cell>
          <cell r="EU26">
            <v>15</v>
          </cell>
          <cell r="EV26">
            <v>6.9262510107997564</v>
          </cell>
          <cell r="EW26">
            <v>25.973441290499085</v>
          </cell>
          <cell r="EX26">
            <v>3.75</v>
          </cell>
          <cell r="EY26">
            <v>0</v>
          </cell>
          <cell r="EZ26">
            <v>6.9262510107997564</v>
          </cell>
          <cell r="FA26">
            <v>6.9262510107997564</v>
          </cell>
          <cell r="FC26">
            <v>87752.8</v>
          </cell>
          <cell r="FD26">
            <v>0</v>
          </cell>
          <cell r="FE26">
            <v>0</v>
          </cell>
          <cell r="FF26">
            <v>0</v>
          </cell>
          <cell r="FG26">
            <v>0</v>
          </cell>
          <cell r="FH26">
            <v>0</v>
          </cell>
          <cell r="FI26">
            <v>0</v>
          </cell>
          <cell r="FJ26">
            <v>0</v>
          </cell>
          <cell r="FK26">
            <v>0</v>
          </cell>
          <cell r="FL26">
            <v>0</v>
          </cell>
          <cell r="FM26">
            <v>0</v>
          </cell>
          <cell r="FN26">
            <v>0</v>
          </cell>
          <cell r="FO26">
            <v>0</v>
          </cell>
          <cell r="FQ26">
            <v>0</v>
          </cell>
          <cell r="FR26">
            <v>0</v>
          </cell>
          <cell r="FS26">
            <v>0</v>
          </cell>
          <cell r="FT26">
            <v>0</v>
          </cell>
          <cell r="FU26">
            <v>0</v>
          </cell>
          <cell r="FV26">
            <v>0</v>
          </cell>
          <cell r="FW26">
            <v>0</v>
          </cell>
          <cell r="FX26">
            <v>0</v>
          </cell>
          <cell r="FY26">
            <v>0</v>
          </cell>
          <cell r="FZ26">
            <v>0</v>
          </cell>
          <cell r="GA26">
            <v>0</v>
          </cell>
          <cell r="GB26">
            <v>0</v>
          </cell>
          <cell r="GC26">
            <v>0</v>
          </cell>
        </row>
        <row r="27">
          <cell r="A27">
            <v>38443</v>
          </cell>
          <cell r="B27">
            <v>2005</v>
          </cell>
          <cell r="C27">
            <v>4</v>
          </cell>
          <cell r="E27">
            <v>849022.4</v>
          </cell>
          <cell r="F27">
            <v>0</v>
          </cell>
          <cell r="G27">
            <v>0</v>
          </cell>
          <cell r="H27">
            <v>0</v>
          </cell>
          <cell r="I27">
            <v>0</v>
          </cell>
          <cell r="J27">
            <v>0</v>
          </cell>
          <cell r="K27">
            <v>0</v>
          </cell>
          <cell r="L27">
            <v>0</v>
          </cell>
          <cell r="M27">
            <v>0</v>
          </cell>
          <cell r="N27">
            <v>0</v>
          </cell>
          <cell r="O27">
            <v>0</v>
          </cell>
          <cell r="P27">
            <v>0</v>
          </cell>
          <cell r="Q27">
            <v>0</v>
          </cell>
          <cell r="S27">
            <v>92668.5</v>
          </cell>
          <cell r="T27">
            <v>1</v>
          </cell>
          <cell r="U27">
            <v>0</v>
          </cell>
          <cell r="V27">
            <v>0</v>
          </cell>
          <cell r="W27">
            <v>0</v>
          </cell>
          <cell r="X27">
            <v>0</v>
          </cell>
          <cell r="Y27">
            <v>220</v>
          </cell>
          <cell r="Z27">
            <v>10.791153412432488</v>
          </cell>
          <cell r="AA27">
            <v>2374.0537507351473</v>
          </cell>
          <cell r="AB27">
            <v>220</v>
          </cell>
          <cell r="AC27">
            <v>0</v>
          </cell>
          <cell r="AD27">
            <v>10.791153412432488</v>
          </cell>
          <cell r="AE27">
            <v>10.791153412432488</v>
          </cell>
          <cell r="AG27">
            <v>0</v>
          </cell>
          <cell r="AH27">
            <v>0</v>
          </cell>
          <cell r="AI27">
            <v>0</v>
          </cell>
          <cell r="AJ27">
            <v>0</v>
          </cell>
          <cell r="AK27">
            <v>0</v>
          </cell>
          <cell r="AL27">
            <v>0</v>
          </cell>
          <cell r="AM27">
            <v>0</v>
          </cell>
          <cell r="AN27">
            <v>0</v>
          </cell>
          <cell r="AO27">
            <v>0</v>
          </cell>
          <cell r="AP27">
            <v>0</v>
          </cell>
          <cell r="AQ27">
            <v>0</v>
          </cell>
          <cell r="AR27">
            <v>0</v>
          </cell>
          <cell r="AS27">
            <v>0</v>
          </cell>
          <cell r="AU27">
            <v>281116.09999999998</v>
          </cell>
          <cell r="AV27">
            <v>0</v>
          </cell>
          <cell r="AW27">
            <v>3</v>
          </cell>
          <cell r="AX27">
            <v>0</v>
          </cell>
          <cell r="AY27">
            <v>0</v>
          </cell>
          <cell r="AZ27">
            <v>0</v>
          </cell>
          <cell r="BA27">
            <v>16</v>
          </cell>
          <cell r="BB27">
            <v>10.671747367013133</v>
          </cell>
          <cell r="BC27">
            <v>56.915985957403365</v>
          </cell>
          <cell r="BD27">
            <v>5.3333333333333321</v>
          </cell>
          <cell r="BE27">
            <v>0</v>
          </cell>
          <cell r="BF27">
            <v>10.671747367013133</v>
          </cell>
          <cell r="BG27">
            <v>10.671747367013133</v>
          </cell>
          <cell r="BI27">
            <v>0</v>
          </cell>
          <cell r="BJ27">
            <v>0</v>
          </cell>
          <cell r="BK27">
            <v>0</v>
          </cell>
          <cell r="BL27">
            <v>0</v>
          </cell>
          <cell r="BM27">
            <v>0</v>
          </cell>
          <cell r="BN27">
            <v>0</v>
          </cell>
          <cell r="BO27">
            <v>0</v>
          </cell>
          <cell r="BP27">
            <v>0</v>
          </cell>
          <cell r="BQ27">
            <v>0</v>
          </cell>
          <cell r="BR27">
            <v>0</v>
          </cell>
          <cell r="BS27">
            <v>0</v>
          </cell>
          <cell r="BT27">
            <v>0</v>
          </cell>
          <cell r="BU27">
            <v>0</v>
          </cell>
          <cell r="BW27">
            <v>0</v>
          </cell>
          <cell r="BX27">
            <v>0</v>
          </cell>
          <cell r="BY27">
            <v>0</v>
          </cell>
          <cell r="BZ27">
            <v>0</v>
          </cell>
          <cell r="CA27">
            <v>0</v>
          </cell>
          <cell r="CB27">
            <v>0</v>
          </cell>
          <cell r="CC27">
            <v>0</v>
          </cell>
          <cell r="CD27">
            <v>0</v>
          </cell>
          <cell r="CE27">
            <v>0</v>
          </cell>
          <cell r="CF27">
            <v>0</v>
          </cell>
          <cell r="CG27">
            <v>0</v>
          </cell>
          <cell r="CH27">
            <v>0</v>
          </cell>
          <cell r="CI27">
            <v>0</v>
          </cell>
          <cell r="CK27">
            <v>31769</v>
          </cell>
          <cell r="CL27">
            <v>0</v>
          </cell>
          <cell r="CM27">
            <v>0</v>
          </cell>
          <cell r="CN27">
            <v>0</v>
          </cell>
          <cell r="CO27">
            <v>0</v>
          </cell>
          <cell r="CP27">
            <v>0</v>
          </cell>
          <cell r="CQ27">
            <v>0</v>
          </cell>
          <cell r="CR27">
            <v>0</v>
          </cell>
          <cell r="CS27">
            <v>0</v>
          </cell>
          <cell r="CT27">
            <v>0</v>
          </cell>
          <cell r="CU27">
            <v>0</v>
          </cell>
          <cell r="CV27">
            <v>0</v>
          </cell>
          <cell r="CW27">
            <v>0</v>
          </cell>
          <cell r="CY27">
            <v>14148</v>
          </cell>
          <cell r="CZ27">
            <v>0</v>
          </cell>
          <cell r="DA27">
            <v>0</v>
          </cell>
          <cell r="DB27">
            <v>0</v>
          </cell>
          <cell r="DC27">
            <v>0</v>
          </cell>
          <cell r="DD27">
            <v>0</v>
          </cell>
          <cell r="DE27">
            <v>0</v>
          </cell>
          <cell r="DF27">
            <v>0</v>
          </cell>
          <cell r="DG27">
            <v>0</v>
          </cell>
          <cell r="DH27">
            <v>0</v>
          </cell>
          <cell r="DI27">
            <v>0</v>
          </cell>
          <cell r="DJ27">
            <v>0</v>
          </cell>
          <cell r="DK27">
            <v>0</v>
          </cell>
          <cell r="DM27">
            <v>16977.5</v>
          </cell>
          <cell r="DN27">
            <v>0</v>
          </cell>
          <cell r="DO27">
            <v>0</v>
          </cell>
          <cell r="DP27">
            <v>0</v>
          </cell>
          <cell r="DQ27">
            <v>0</v>
          </cell>
          <cell r="DR27">
            <v>0</v>
          </cell>
          <cell r="DS27">
            <v>0</v>
          </cell>
          <cell r="DT27">
            <v>0</v>
          </cell>
          <cell r="DU27">
            <v>0</v>
          </cell>
          <cell r="DV27">
            <v>0</v>
          </cell>
          <cell r="DW27">
            <v>0</v>
          </cell>
          <cell r="DX27">
            <v>0</v>
          </cell>
          <cell r="DY27">
            <v>0</v>
          </cell>
          <cell r="EA27">
            <v>9317</v>
          </cell>
          <cell r="EB27">
            <v>0</v>
          </cell>
          <cell r="EC27">
            <v>0</v>
          </cell>
          <cell r="ED27">
            <v>0</v>
          </cell>
          <cell r="EE27">
            <v>0</v>
          </cell>
          <cell r="EF27">
            <v>0</v>
          </cell>
          <cell r="EG27">
            <v>0</v>
          </cell>
          <cell r="EH27">
            <v>0</v>
          </cell>
          <cell r="EI27">
            <v>0</v>
          </cell>
          <cell r="EJ27">
            <v>0</v>
          </cell>
          <cell r="EK27">
            <v>0</v>
          </cell>
          <cell r="EL27">
            <v>0</v>
          </cell>
          <cell r="EM27">
            <v>0</v>
          </cell>
          <cell r="EO27">
            <v>643331</v>
          </cell>
          <cell r="EP27">
            <v>0</v>
          </cell>
          <cell r="EQ27">
            <v>4</v>
          </cell>
          <cell r="ER27">
            <v>0</v>
          </cell>
          <cell r="ES27">
            <v>0</v>
          </cell>
          <cell r="ET27">
            <v>0</v>
          </cell>
          <cell r="EU27">
            <v>15</v>
          </cell>
          <cell r="EV27">
            <v>6.2176391313336374</v>
          </cell>
          <cell r="EW27">
            <v>23.316146742501136</v>
          </cell>
          <cell r="EX27">
            <v>3.7499999999999991</v>
          </cell>
          <cell r="EY27">
            <v>0</v>
          </cell>
          <cell r="EZ27">
            <v>6.2176391313336374</v>
          </cell>
          <cell r="FA27">
            <v>6.2176391313336374</v>
          </cell>
          <cell r="FC27">
            <v>96644.3</v>
          </cell>
          <cell r="FD27">
            <v>0</v>
          </cell>
          <cell r="FE27">
            <v>0</v>
          </cell>
          <cell r="FF27">
            <v>0</v>
          </cell>
          <cell r="FG27">
            <v>0</v>
          </cell>
          <cell r="FH27">
            <v>0</v>
          </cell>
          <cell r="FI27">
            <v>0</v>
          </cell>
          <cell r="FJ27">
            <v>0</v>
          </cell>
          <cell r="FK27">
            <v>0</v>
          </cell>
          <cell r="FL27">
            <v>0</v>
          </cell>
          <cell r="FM27">
            <v>0</v>
          </cell>
          <cell r="FN27">
            <v>0</v>
          </cell>
          <cell r="FO27">
            <v>0</v>
          </cell>
          <cell r="FQ27">
            <v>0</v>
          </cell>
          <cell r="FR27">
            <v>0</v>
          </cell>
          <cell r="FS27">
            <v>0</v>
          </cell>
          <cell r="FT27">
            <v>0</v>
          </cell>
          <cell r="FU27">
            <v>0</v>
          </cell>
          <cell r="FV27">
            <v>0</v>
          </cell>
          <cell r="FW27">
            <v>0</v>
          </cell>
          <cell r="FX27">
            <v>0</v>
          </cell>
          <cell r="FY27">
            <v>0</v>
          </cell>
          <cell r="FZ27">
            <v>0</v>
          </cell>
          <cell r="GA27">
            <v>0</v>
          </cell>
          <cell r="GB27">
            <v>0</v>
          </cell>
          <cell r="GC27">
            <v>0</v>
          </cell>
        </row>
        <row r="28">
          <cell r="A28">
            <v>38473</v>
          </cell>
          <cell r="B28">
            <v>2005</v>
          </cell>
          <cell r="C28">
            <v>5</v>
          </cell>
          <cell r="E28">
            <v>921940.8</v>
          </cell>
          <cell r="F28">
            <v>0</v>
          </cell>
          <cell r="G28">
            <v>0</v>
          </cell>
          <cell r="H28">
            <v>0</v>
          </cell>
          <cell r="I28">
            <v>0</v>
          </cell>
          <cell r="J28">
            <v>0</v>
          </cell>
          <cell r="K28">
            <v>0</v>
          </cell>
          <cell r="L28">
            <v>0</v>
          </cell>
          <cell r="M28">
            <v>0</v>
          </cell>
          <cell r="N28">
            <v>0</v>
          </cell>
          <cell r="O28">
            <v>0</v>
          </cell>
          <cell r="P28">
            <v>0</v>
          </cell>
          <cell r="Q28">
            <v>0</v>
          </cell>
          <cell r="S28">
            <v>102883.5</v>
          </cell>
          <cell r="T28">
            <v>1</v>
          </cell>
          <cell r="U28">
            <v>1</v>
          </cell>
          <cell r="V28">
            <v>0</v>
          </cell>
          <cell r="W28">
            <v>0</v>
          </cell>
          <cell r="X28">
            <v>0</v>
          </cell>
          <cell r="Y28">
            <v>222</v>
          </cell>
          <cell r="Z28">
            <v>19.439463082029675</v>
          </cell>
          <cell r="AA28">
            <v>2157.7804021052939</v>
          </cell>
          <cell r="AB28">
            <v>111</v>
          </cell>
          <cell r="AC28">
            <v>0</v>
          </cell>
          <cell r="AD28">
            <v>19.439463082029675</v>
          </cell>
          <cell r="AE28">
            <v>19.439463082029675</v>
          </cell>
          <cell r="AG28">
            <v>0</v>
          </cell>
          <cell r="AH28">
            <v>0</v>
          </cell>
          <cell r="AI28">
            <v>0</v>
          </cell>
          <cell r="AJ28">
            <v>0</v>
          </cell>
          <cell r="AK28">
            <v>0</v>
          </cell>
          <cell r="AL28">
            <v>0</v>
          </cell>
          <cell r="AM28">
            <v>0</v>
          </cell>
          <cell r="AN28">
            <v>0</v>
          </cell>
          <cell r="AO28">
            <v>0</v>
          </cell>
          <cell r="AP28">
            <v>0</v>
          </cell>
          <cell r="AQ28">
            <v>0</v>
          </cell>
          <cell r="AR28">
            <v>0</v>
          </cell>
          <cell r="AS28">
            <v>0</v>
          </cell>
          <cell r="AU28">
            <v>301003.5</v>
          </cell>
          <cell r="AV28">
            <v>0</v>
          </cell>
          <cell r="AW28">
            <v>3</v>
          </cell>
          <cell r="AX28">
            <v>0</v>
          </cell>
          <cell r="AY28">
            <v>0</v>
          </cell>
          <cell r="AZ28">
            <v>0</v>
          </cell>
          <cell r="BA28">
            <v>16</v>
          </cell>
          <cell r="BB28">
            <v>9.9666615172248836</v>
          </cell>
          <cell r="BC28">
            <v>53.155528091866039</v>
          </cell>
          <cell r="BD28">
            <v>5.333333333333333</v>
          </cell>
          <cell r="BE28">
            <v>0</v>
          </cell>
          <cell r="BF28">
            <v>9.9666615172248836</v>
          </cell>
          <cell r="BG28">
            <v>9.9666615172248836</v>
          </cell>
          <cell r="BI28">
            <v>0</v>
          </cell>
          <cell r="BJ28">
            <v>0</v>
          </cell>
          <cell r="BK28">
            <v>0</v>
          </cell>
          <cell r="BL28">
            <v>0</v>
          </cell>
          <cell r="BM28">
            <v>0</v>
          </cell>
          <cell r="BN28">
            <v>0</v>
          </cell>
          <cell r="BO28">
            <v>0</v>
          </cell>
          <cell r="BP28">
            <v>0</v>
          </cell>
          <cell r="BQ28">
            <v>0</v>
          </cell>
          <cell r="BR28">
            <v>0</v>
          </cell>
          <cell r="BS28">
            <v>0</v>
          </cell>
          <cell r="BT28">
            <v>0</v>
          </cell>
          <cell r="BU28">
            <v>0</v>
          </cell>
          <cell r="BW28">
            <v>0</v>
          </cell>
          <cell r="BX28">
            <v>0</v>
          </cell>
          <cell r="BY28">
            <v>0</v>
          </cell>
          <cell r="BZ28">
            <v>0</v>
          </cell>
          <cell r="CA28">
            <v>0</v>
          </cell>
          <cell r="CB28">
            <v>0</v>
          </cell>
          <cell r="CC28">
            <v>0</v>
          </cell>
          <cell r="CD28">
            <v>0</v>
          </cell>
          <cell r="CE28">
            <v>0</v>
          </cell>
          <cell r="CF28">
            <v>0</v>
          </cell>
          <cell r="CG28">
            <v>0</v>
          </cell>
          <cell r="CH28">
            <v>0</v>
          </cell>
          <cell r="CI28">
            <v>0</v>
          </cell>
          <cell r="CK28">
            <v>35530</v>
          </cell>
          <cell r="CL28">
            <v>0</v>
          </cell>
          <cell r="CM28">
            <v>0</v>
          </cell>
          <cell r="CN28">
            <v>0</v>
          </cell>
          <cell r="CO28">
            <v>0</v>
          </cell>
          <cell r="CP28">
            <v>0</v>
          </cell>
          <cell r="CQ28">
            <v>0</v>
          </cell>
          <cell r="CR28">
            <v>0</v>
          </cell>
          <cell r="CS28">
            <v>0</v>
          </cell>
          <cell r="CT28">
            <v>0</v>
          </cell>
          <cell r="CU28">
            <v>0</v>
          </cell>
          <cell r="CV28">
            <v>0</v>
          </cell>
          <cell r="CW28">
            <v>0</v>
          </cell>
          <cell r="CY28">
            <v>16648</v>
          </cell>
          <cell r="CZ28">
            <v>0</v>
          </cell>
          <cell r="DA28">
            <v>0</v>
          </cell>
          <cell r="DB28">
            <v>0</v>
          </cell>
          <cell r="DC28">
            <v>0</v>
          </cell>
          <cell r="DD28">
            <v>0</v>
          </cell>
          <cell r="DE28">
            <v>0</v>
          </cell>
          <cell r="DF28">
            <v>0</v>
          </cell>
          <cell r="DG28">
            <v>0</v>
          </cell>
          <cell r="DH28">
            <v>0</v>
          </cell>
          <cell r="DI28">
            <v>0</v>
          </cell>
          <cell r="DJ28">
            <v>0</v>
          </cell>
          <cell r="DK28">
            <v>0</v>
          </cell>
          <cell r="DM28">
            <v>19971</v>
          </cell>
          <cell r="DN28">
            <v>0</v>
          </cell>
          <cell r="DO28">
            <v>0</v>
          </cell>
          <cell r="DP28">
            <v>0</v>
          </cell>
          <cell r="DQ28">
            <v>0</v>
          </cell>
          <cell r="DR28">
            <v>0</v>
          </cell>
          <cell r="DS28">
            <v>0</v>
          </cell>
          <cell r="DT28">
            <v>0</v>
          </cell>
          <cell r="DU28">
            <v>0</v>
          </cell>
          <cell r="DV28">
            <v>0</v>
          </cell>
          <cell r="DW28">
            <v>0</v>
          </cell>
          <cell r="DX28">
            <v>0</v>
          </cell>
          <cell r="DY28">
            <v>0</v>
          </cell>
          <cell r="EA28">
            <v>10147</v>
          </cell>
          <cell r="EB28">
            <v>0</v>
          </cell>
          <cell r="EC28">
            <v>0</v>
          </cell>
          <cell r="ED28">
            <v>0</v>
          </cell>
          <cell r="EE28">
            <v>0</v>
          </cell>
          <cell r="EF28">
            <v>0</v>
          </cell>
          <cell r="EG28">
            <v>0</v>
          </cell>
          <cell r="EH28">
            <v>0</v>
          </cell>
          <cell r="EI28">
            <v>0</v>
          </cell>
          <cell r="EJ28">
            <v>0</v>
          </cell>
          <cell r="EK28">
            <v>0</v>
          </cell>
          <cell r="EL28">
            <v>0</v>
          </cell>
          <cell r="EM28">
            <v>0</v>
          </cell>
          <cell r="EO28">
            <v>705344</v>
          </cell>
          <cell r="EP28">
            <v>0</v>
          </cell>
          <cell r="EQ28">
            <v>4</v>
          </cell>
          <cell r="ER28">
            <v>0</v>
          </cell>
          <cell r="ES28">
            <v>0</v>
          </cell>
          <cell r="ET28">
            <v>0</v>
          </cell>
          <cell r="EU28">
            <v>15</v>
          </cell>
          <cell r="EV28">
            <v>5.6709917430360228</v>
          </cell>
          <cell r="EW28">
            <v>21.266219036385085</v>
          </cell>
          <cell r="EX28">
            <v>3.75</v>
          </cell>
          <cell r="EY28">
            <v>0</v>
          </cell>
          <cell r="EZ28">
            <v>5.6709917430360228</v>
          </cell>
          <cell r="FA28">
            <v>5.6709917430360228</v>
          </cell>
          <cell r="FC28">
            <v>106267.8</v>
          </cell>
          <cell r="FD28">
            <v>0</v>
          </cell>
          <cell r="FE28">
            <v>0</v>
          </cell>
          <cell r="FF28">
            <v>0</v>
          </cell>
          <cell r="FG28">
            <v>0</v>
          </cell>
          <cell r="FH28">
            <v>0</v>
          </cell>
          <cell r="FI28">
            <v>0</v>
          </cell>
          <cell r="FJ28">
            <v>0</v>
          </cell>
          <cell r="FK28">
            <v>0</v>
          </cell>
          <cell r="FL28">
            <v>0</v>
          </cell>
          <cell r="FM28">
            <v>0</v>
          </cell>
          <cell r="FN28">
            <v>0</v>
          </cell>
          <cell r="FO28">
            <v>0</v>
          </cell>
          <cell r="FQ28">
            <v>0</v>
          </cell>
          <cell r="FR28">
            <v>0</v>
          </cell>
          <cell r="FS28">
            <v>0</v>
          </cell>
          <cell r="FT28">
            <v>0</v>
          </cell>
          <cell r="FU28">
            <v>0</v>
          </cell>
          <cell r="FV28">
            <v>0</v>
          </cell>
          <cell r="FW28">
            <v>0</v>
          </cell>
          <cell r="FX28">
            <v>0</v>
          </cell>
          <cell r="FY28">
            <v>0</v>
          </cell>
          <cell r="FZ28">
            <v>0</v>
          </cell>
          <cell r="GA28">
            <v>0</v>
          </cell>
          <cell r="GB28">
            <v>0</v>
          </cell>
          <cell r="GC28">
            <v>0</v>
          </cell>
        </row>
        <row r="29">
          <cell r="A29">
            <v>38504</v>
          </cell>
          <cell r="B29">
            <v>2005</v>
          </cell>
          <cell r="C29">
            <v>6</v>
          </cell>
          <cell r="E29">
            <v>997256.88</v>
          </cell>
          <cell r="F29">
            <v>0</v>
          </cell>
          <cell r="G29">
            <v>0</v>
          </cell>
          <cell r="H29">
            <v>0</v>
          </cell>
          <cell r="I29">
            <v>0</v>
          </cell>
          <cell r="J29">
            <v>0</v>
          </cell>
          <cell r="K29">
            <v>0</v>
          </cell>
          <cell r="L29">
            <v>0</v>
          </cell>
          <cell r="M29">
            <v>0</v>
          </cell>
          <cell r="N29">
            <v>0</v>
          </cell>
          <cell r="O29">
            <v>0</v>
          </cell>
          <cell r="P29">
            <v>0</v>
          </cell>
          <cell r="Q29">
            <v>0</v>
          </cell>
          <cell r="S29">
            <v>111734.5</v>
          </cell>
          <cell r="T29">
            <v>1</v>
          </cell>
          <cell r="U29">
            <v>1</v>
          </cell>
          <cell r="V29">
            <v>0</v>
          </cell>
          <cell r="W29">
            <v>0</v>
          </cell>
          <cell r="X29">
            <v>0</v>
          </cell>
          <cell r="Y29">
            <v>222</v>
          </cell>
          <cell r="Z29">
            <v>17.899574437617744</v>
          </cell>
          <cell r="AA29">
            <v>1986.8527625755698</v>
          </cell>
          <cell r="AB29">
            <v>111.00000000000001</v>
          </cell>
          <cell r="AC29">
            <v>0</v>
          </cell>
          <cell r="AD29">
            <v>17.899574437617744</v>
          </cell>
          <cell r="AE29">
            <v>17.899574437617744</v>
          </cell>
          <cell r="AG29">
            <v>0</v>
          </cell>
          <cell r="AH29">
            <v>0</v>
          </cell>
          <cell r="AI29">
            <v>0</v>
          </cell>
          <cell r="AJ29">
            <v>0</v>
          </cell>
          <cell r="AK29">
            <v>0</v>
          </cell>
          <cell r="AL29">
            <v>0</v>
          </cell>
          <cell r="AM29">
            <v>0</v>
          </cell>
          <cell r="AN29">
            <v>0</v>
          </cell>
          <cell r="AO29">
            <v>0</v>
          </cell>
          <cell r="AP29">
            <v>0</v>
          </cell>
          <cell r="AQ29">
            <v>0</v>
          </cell>
          <cell r="AR29">
            <v>0</v>
          </cell>
          <cell r="AS29">
            <v>0</v>
          </cell>
          <cell r="AU29">
            <v>322785.5</v>
          </cell>
          <cell r="AV29">
            <v>0</v>
          </cell>
          <cell r="AW29">
            <v>3</v>
          </cell>
          <cell r="AX29">
            <v>0</v>
          </cell>
          <cell r="AY29">
            <v>0</v>
          </cell>
          <cell r="AZ29">
            <v>0</v>
          </cell>
          <cell r="BA29">
            <v>16</v>
          </cell>
          <cell r="BB29">
            <v>9.2940977832027762</v>
          </cell>
          <cell r="BC29">
            <v>49.568521510414811</v>
          </cell>
          <cell r="BD29">
            <v>5.3333333333333339</v>
          </cell>
          <cell r="BE29">
            <v>0</v>
          </cell>
          <cell r="BF29">
            <v>9.2940977832027762</v>
          </cell>
          <cell r="BG29">
            <v>9.2940977832027762</v>
          </cell>
          <cell r="BI29">
            <v>0</v>
          </cell>
          <cell r="BJ29">
            <v>0</v>
          </cell>
          <cell r="BK29">
            <v>0</v>
          </cell>
          <cell r="BL29">
            <v>0</v>
          </cell>
          <cell r="BM29">
            <v>0</v>
          </cell>
          <cell r="BN29">
            <v>0</v>
          </cell>
          <cell r="BO29">
            <v>0</v>
          </cell>
          <cell r="BP29">
            <v>0</v>
          </cell>
          <cell r="BQ29">
            <v>0</v>
          </cell>
          <cell r="BR29">
            <v>0</v>
          </cell>
          <cell r="BS29">
            <v>0</v>
          </cell>
          <cell r="BT29">
            <v>0</v>
          </cell>
          <cell r="BU29">
            <v>0</v>
          </cell>
          <cell r="BW29">
            <v>0</v>
          </cell>
          <cell r="BX29">
            <v>0</v>
          </cell>
          <cell r="BY29">
            <v>0</v>
          </cell>
          <cell r="BZ29">
            <v>0</v>
          </cell>
          <cell r="CA29">
            <v>0</v>
          </cell>
          <cell r="CB29">
            <v>0</v>
          </cell>
          <cell r="CC29">
            <v>0</v>
          </cell>
          <cell r="CD29">
            <v>0</v>
          </cell>
          <cell r="CE29">
            <v>0</v>
          </cell>
          <cell r="CF29">
            <v>0</v>
          </cell>
          <cell r="CG29">
            <v>0</v>
          </cell>
          <cell r="CH29">
            <v>0</v>
          </cell>
          <cell r="CI29">
            <v>0</v>
          </cell>
          <cell r="CK29">
            <v>39916.5</v>
          </cell>
          <cell r="CL29">
            <v>0</v>
          </cell>
          <cell r="CM29">
            <v>0</v>
          </cell>
          <cell r="CN29">
            <v>0</v>
          </cell>
          <cell r="CO29">
            <v>0</v>
          </cell>
          <cell r="CP29">
            <v>0</v>
          </cell>
          <cell r="CQ29">
            <v>0</v>
          </cell>
          <cell r="CR29">
            <v>0</v>
          </cell>
          <cell r="CS29">
            <v>0</v>
          </cell>
          <cell r="CT29">
            <v>0</v>
          </cell>
          <cell r="CU29">
            <v>0</v>
          </cell>
          <cell r="CV29">
            <v>0</v>
          </cell>
          <cell r="CW29">
            <v>0</v>
          </cell>
          <cell r="CY29">
            <v>19448</v>
          </cell>
          <cell r="CZ29">
            <v>0</v>
          </cell>
          <cell r="DA29">
            <v>0</v>
          </cell>
          <cell r="DB29">
            <v>0</v>
          </cell>
          <cell r="DC29">
            <v>0</v>
          </cell>
          <cell r="DD29">
            <v>0</v>
          </cell>
          <cell r="DE29">
            <v>0</v>
          </cell>
          <cell r="DF29">
            <v>0</v>
          </cell>
          <cell r="DG29">
            <v>0</v>
          </cell>
          <cell r="DH29">
            <v>0</v>
          </cell>
          <cell r="DI29">
            <v>0</v>
          </cell>
          <cell r="DJ29">
            <v>0</v>
          </cell>
          <cell r="DK29">
            <v>0</v>
          </cell>
          <cell r="DM29">
            <v>23274.75</v>
          </cell>
          <cell r="DN29">
            <v>0</v>
          </cell>
          <cell r="DO29">
            <v>0</v>
          </cell>
          <cell r="DP29">
            <v>0</v>
          </cell>
          <cell r="DQ29">
            <v>0</v>
          </cell>
          <cell r="DR29">
            <v>0</v>
          </cell>
          <cell r="DS29">
            <v>0</v>
          </cell>
          <cell r="DT29">
            <v>0</v>
          </cell>
          <cell r="DU29">
            <v>0</v>
          </cell>
          <cell r="DV29">
            <v>0</v>
          </cell>
          <cell r="DW29">
            <v>0</v>
          </cell>
          <cell r="DX29">
            <v>0</v>
          </cell>
          <cell r="DY29">
            <v>0</v>
          </cell>
          <cell r="EA29">
            <v>11384</v>
          </cell>
          <cell r="EB29">
            <v>0</v>
          </cell>
          <cell r="EC29">
            <v>0</v>
          </cell>
          <cell r="ED29">
            <v>0</v>
          </cell>
          <cell r="EE29">
            <v>0</v>
          </cell>
          <cell r="EF29">
            <v>0</v>
          </cell>
          <cell r="EG29">
            <v>0</v>
          </cell>
          <cell r="EH29">
            <v>0</v>
          </cell>
          <cell r="EI29">
            <v>0</v>
          </cell>
          <cell r="EJ29">
            <v>0</v>
          </cell>
          <cell r="EK29">
            <v>0</v>
          </cell>
          <cell r="EL29">
            <v>0</v>
          </cell>
          <cell r="EM29">
            <v>0</v>
          </cell>
          <cell r="EO29">
            <v>772413</v>
          </cell>
          <cell r="EP29">
            <v>0</v>
          </cell>
          <cell r="EQ29">
            <v>4</v>
          </cell>
          <cell r="ER29">
            <v>0</v>
          </cell>
          <cell r="ES29">
            <v>0</v>
          </cell>
          <cell r="ET29">
            <v>0</v>
          </cell>
          <cell r="EU29">
            <v>15</v>
          </cell>
          <cell r="EV29">
            <v>5.1785767458600516</v>
          </cell>
          <cell r="EW29">
            <v>19.419662796975192</v>
          </cell>
          <cell r="EX29">
            <v>3.75</v>
          </cell>
          <cell r="EY29">
            <v>0</v>
          </cell>
          <cell r="EZ29">
            <v>5.1785767458600516</v>
          </cell>
          <cell r="FA29">
            <v>5.1785767458600516</v>
          </cell>
          <cell r="FC29">
            <v>116537.85</v>
          </cell>
          <cell r="FD29">
            <v>0</v>
          </cell>
          <cell r="FE29">
            <v>0</v>
          </cell>
          <cell r="FF29">
            <v>0</v>
          </cell>
          <cell r="FG29">
            <v>0</v>
          </cell>
          <cell r="FH29">
            <v>0</v>
          </cell>
          <cell r="FI29">
            <v>0</v>
          </cell>
          <cell r="FJ29">
            <v>0</v>
          </cell>
          <cell r="FK29">
            <v>0</v>
          </cell>
          <cell r="FL29">
            <v>0</v>
          </cell>
          <cell r="FM29">
            <v>0</v>
          </cell>
          <cell r="FN29">
            <v>0</v>
          </cell>
          <cell r="FO29">
            <v>0</v>
          </cell>
          <cell r="FQ29">
            <v>0</v>
          </cell>
          <cell r="FR29">
            <v>0</v>
          </cell>
          <cell r="FS29">
            <v>0</v>
          </cell>
          <cell r="FT29">
            <v>0</v>
          </cell>
          <cell r="FU29">
            <v>0</v>
          </cell>
          <cell r="FV29">
            <v>0</v>
          </cell>
          <cell r="FW29">
            <v>0</v>
          </cell>
          <cell r="FX29">
            <v>0</v>
          </cell>
          <cell r="FY29">
            <v>0</v>
          </cell>
          <cell r="FZ29">
            <v>0</v>
          </cell>
          <cell r="GA29">
            <v>0</v>
          </cell>
          <cell r="GB29">
            <v>0</v>
          </cell>
          <cell r="GC29">
            <v>0</v>
          </cell>
        </row>
        <row r="30">
          <cell r="A30">
            <v>38534</v>
          </cell>
          <cell r="B30">
            <v>2005</v>
          </cell>
          <cell r="C30">
            <v>7</v>
          </cell>
          <cell r="E30">
            <v>76156.08</v>
          </cell>
          <cell r="F30">
            <v>0</v>
          </cell>
          <cell r="G30">
            <v>0</v>
          </cell>
          <cell r="H30">
            <v>0</v>
          </cell>
          <cell r="I30">
            <v>0</v>
          </cell>
          <cell r="J30">
            <v>0</v>
          </cell>
          <cell r="K30">
            <v>0</v>
          </cell>
          <cell r="L30">
            <v>0</v>
          </cell>
          <cell r="M30">
            <v>0</v>
          </cell>
          <cell r="N30">
            <v>0</v>
          </cell>
          <cell r="O30">
            <v>0</v>
          </cell>
          <cell r="P30">
            <v>0</v>
          </cell>
          <cell r="Q30">
            <v>0</v>
          </cell>
          <cell r="S30">
            <v>9334.25</v>
          </cell>
          <cell r="T30">
            <v>0</v>
          </cell>
          <cell r="U30">
            <v>0</v>
          </cell>
          <cell r="V30">
            <v>0</v>
          </cell>
          <cell r="W30">
            <v>0</v>
          </cell>
          <cell r="X30">
            <v>0</v>
          </cell>
          <cell r="Y30">
            <v>0</v>
          </cell>
          <cell r="Z30">
            <v>0</v>
          </cell>
          <cell r="AA30">
            <v>0</v>
          </cell>
          <cell r="AB30">
            <v>0</v>
          </cell>
          <cell r="AC30">
            <v>0</v>
          </cell>
          <cell r="AD30">
            <v>0</v>
          </cell>
          <cell r="AE30">
            <v>0</v>
          </cell>
          <cell r="AG30">
            <v>0</v>
          </cell>
          <cell r="AH30">
            <v>0</v>
          </cell>
          <cell r="AI30">
            <v>0</v>
          </cell>
          <cell r="AJ30">
            <v>0</v>
          </cell>
          <cell r="AK30">
            <v>0</v>
          </cell>
          <cell r="AL30">
            <v>0</v>
          </cell>
          <cell r="AM30">
            <v>0</v>
          </cell>
          <cell r="AN30">
            <v>0</v>
          </cell>
          <cell r="AO30">
            <v>0</v>
          </cell>
          <cell r="AP30">
            <v>0</v>
          </cell>
          <cell r="AQ30">
            <v>0</v>
          </cell>
          <cell r="AR30">
            <v>0</v>
          </cell>
          <cell r="AS30">
            <v>0</v>
          </cell>
          <cell r="AU30">
            <v>50067.25</v>
          </cell>
          <cell r="AV30">
            <v>0</v>
          </cell>
          <cell r="AW30">
            <v>0</v>
          </cell>
          <cell r="AX30">
            <v>0</v>
          </cell>
          <cell r="AY30">
            <v>0</v>
          </cell>
          <cell r="AZ30">
            <v>0</v>
          </cell>
          <cell r="BA30">
            <v>0</v>
          </cell>
          <cell r="BB30">
            <v>0</v>
          </cell>
          <cell r="BC30">
            <v>0</v>
          </cell>
          <cell r="BD30">
            <v>0</v>
          </cell>
          <cell r="BE30">
            <v>0</v>
          </cell>
          <cell r="BF30">
            <v>0</v>
          </cell>
          <cell r="BG30">
            <v>0</v>
          </cell>
          <cell r="BI30">
            <v>0</v>
          </cell>
          <cell r="BJ30">
            <v>0</v>
          </cell>
          <cell r="BK30">
            <v>0</v>
          </cell>
          <cell r="BL30">
            <v>0</v>
          </cell>
          <cell r="BM30">
            <v>0</v>
          </cell>
          <cell r="BN30">
            <v>0</v>
          </cell>
          <cell r="BO30">
            <v>0</v>
          </cell>
          <cell r="BP30">
            <v>0</v>
          </cell>
          <cell r="BQ30">
            <v>0</v>
          </cell>
          <cell r="BR30">
            <v>0</v>
          </cell>
          <cell r="BS30">
            <v>0</v>
          </cell>
          <cell r="BT30">
            <v>0</v>
          </cell>
          <cell r="BU30">
            <v>0</v>
          </cell>
          <cell r="BW30">
            <v>0</v>
          </cell>
          <cell r="BX30">
            <v>0</v>
          </cell>
          <cell r="BY30">
            <v>0</v>
          </cell>
          <cell r="BZ30">
            <v>0</v>
          </cell>
          <cell r="CA30">
            <v>0</v>
          </cell>
          <cell r="CB30">
            <v>0</v>
          </cell>
          <cell r="CC30">
            <v>0</v>
          </cell>
          <cell r="CD30">
            <v>0</v>
          </cell>
          <cell r="CE30">
            <v>0</v>
          </cell>
          <cell r="CF30">
            <v>0</v>
          </cell>
          <cell r="CG30">
            <v>0</v>
          </cell>
          <cell r="CH30">
            <v>0</v>
          </cell>
          <cell r="CI30">
            <v>0</v>
          </cell>
          <cell r="CK30">
            <v>3149</v>
          </cell>
          <cell r="CL30">
            <v>0</v>
          </cell>
          <cell r="CM30">
            <v>0</v>
          </cell>
          <cell r="CN30">
            <v>0</v>
          </cell>
          <cell r="CO30">
            <v>0</v>
          </cell>
          <cell r="CP30">
            <v>0</v>
          </cell>
          <cell r="CQ30">
            <v>0</v>
          </cell>
          <cell r="CR30">
            <v>0</v>
          </cell>
          <cell r="CS30">
            <v>0</v>
          </cell>
          <cell r="CT30">
            <v>0</v>
          </cell>
          <cell r="CU30">
            <v>0</v>
          </cell>
          <cell r="CV30">
            <v>0</v>
          </cell>
          <cell r="CW30">
            <v>0</v>
          </cell>
          <cell r="CY30">
            <v>2300</v>
          </cell>
          <cell r="CZ30">
            <v>0</v>
          </cell>
          <cell r="DA30">
            <v>0</v>
          </cell>
          <cell r="DB30">
            <v>0</v>
          </cell>
          <cell r="DC30">
            <v>0</v>
          </cell>
          <cell r="DD30">
            <v>0</v>
          </cell>
          <cell r="DE30">
            <v>0</v>
          </cell>
          <cell r="DF30">
            <v>0</v>
          </cell>
          <cell r="DG30">
            <v>0</v>
          </cell>
          <cell r="DH30">
            <v>0</v>
          </cell>
          <cell r="DI30">
            <v>0</v>
          </cell>
          <cell r="DJ30">
            <v>0</v>
          </cell>
          <cell r="DK30">
            <v>0</v>
          </cell>
          <cell r="DM30">
            <v>1819.5</v>
          </cell>
          <cell r="DN30">
            <v>0</v>
          </cell>
          <cell r="DO30">
            <v>0</v>
          </cell>
          <cell r="DP30">
            <v>0</v>
          </cell>
          <cell r="DQ30">
            <v>0</v>
          </cell>
          <cell r="DR30">
            <v>0</v>
          </cell>
          <cell r="DS30">
            <v>0</v>
          </cell>
          <cell r="DT30">
            <v>0</v>
          </cell>
          <cell r="DU30">
            <v>0</v>
          </cell>
          <cell r="DV30">
            <v>0</v>
          </cell>
          <cell r="DW30">
            <v>0</v>
          </cell>
          <cell r="DX30">
            <v>0</v>
          </cell>
          <cell r="DY30">
            <v>0</v>
          </cell>
          <cell r="EA30">
            <v>0</v>
          </cell>
          <cell r="EB30">
            <v>0</v>
          </cell>
          <cell r="EC30">
            <v>0</v>
          </cell>
          <cell r="ED30">
            <v>0</v>
          </cell>
          <cell r="EE30">
            <v>0</v>
          </cell>
          <cell r="EF30">
            <v>0</v>
          </cell>
          <cell r="EG30">
            <v>0</v>
          </cell>
          <cell r="EH30">
            <v>0</v>
          </cell>
          <cell r="EI30">
            <v>0</v>
          </cell>
          <cell r="EJ30">
            <v>0</v>
          </cell>
          <cell r="EK30">
            <v>0</v>
          </cell>
          <cell r="EL30">
            <v>0</v>
          </cell>
          <cell r="EM30">
            <v>0</v>
          </cell>
          <cell r="EO30">
            <v>56485</v>
          </cell>
          <cell r="EP30">
            <v>0</v>
          </cell>
          <cell r="EQ30">
            <v>0</v>
          </cell>
          <cell r="ER30">
            <v>0</v>
          </cell>
          <cell r="ES30">
            <v>0</v>
          </cell>
          <cell r="ET30">
            <v>0</v>
          </cell>
          <cell r="EU30">
            <v>0</v>
          </cell>
          <cell r="EV30">
            <v>0</v>
          </cell>
          <cell r="EW30">
            <v>0</v>
          </cell>
          <cell r="EX30">
            <v>0</v>
          </cell>
          <cell r="EY30">
            <v>0</v>
          </cell>
          <cell r="EZ30">
            <v>0</v>
          </cell>
          <cell r="FA30">
            <v>0</v>
          </cell>
          <cell r="FC30">
            <v>8981.5</v>
          </cell>
          <cell r="FD30">
            <v>0</v>
          </cell>
          <cell r="FE30">
            <v>0</v>
          </cell>
          <cell r="FF30">
            <v>0</v>
          </cell>
          <cell r="FG30">
            <v>0</v>
          </cell>
          <cell r="FH30">
            <v>0</v>
          </cell>
          <cell r="FI30">
            <v>0</v>
          </cell>
          <cell r="FJ30">
            <v>0</v>
          </cell>
          <cell r="FK30">
            <v>0</v>
          </cell>
          <cell r="FL30">
            <v>0</v>
          </cell>
          <cell r="FM30">
            <v>0</v>
          </cell>
          <cell r="FN30">
            <v>0</v>
          </cell>
          <cell r="FO30">
            <v>0</v>
          </cell>
          <cell r="FQ30">
            <v>0</v>
          </cell>
          <cell r="FR30">
            <v>0</v>
          </cell>
          <cell r="FS30">
            <v>0</v>
          </cell>
          <cell r="FT30">
            <v>0</v>
          </cell>
          <cell r="FU30">
            <v>0</v>
          </cell>
          <cell r="FV30">
            <v>0</v>
          </cell>
          <cell r="FW30">
            <v>0</v>
          </cell>
          <cell r="FX30">
            <v>0</v>
          </cell>
          <cell r="FY30">
            <v>0</v>
          </cell>
          <cell r="FZ30">
            <v>0</v>
          </cell>
          <cell r="GA30">
            <v>0</v>
          </cell>
          <cell r="GB30">
            <v>0</v>
          </cell>
          <cell r="GC30">
            <v>0</v>
          </cell>
        </row>
        <row r="31">
          <cell r="A31">
            <v>38565</v>
          </cell>
          <cell r="B31">
            <v>2005</v>
          </cell>
          <cell r="C31">
            <v>8</v>
          </cell>
          <cell r="E31">
            <v>160499.84</v>
          </cell>
          <cell r="F31">
            <v>0</v>
          </cell>
          <cell r="G31">
            <v>0</v>
          </cell>
          <cell r="H31">
            <v>0</v>
          </cell>
          <cell r="I31">
            <v>0</v>
          </cell>
          <cell r="J31">
            <v>0</v>
          </cell>
          <cell r="K31">
            <v>0</v>
          </cell>
          <cell r="L31">
            <v>0</v>
          </cell>
          <cell r="M31">
            <v>0</v>
          </cell>
          <cell r="N31">
            <v>0</v>
          </cell>
          <cell r="O31">
            <v>0</v>
          </cell>
          <cell r="P31">
            <v>0</v>
          </cell>
          <cell r="Q31">
            <v>0</v>
          </cell>
          <cell r="S31">
            <v>20996.25</v>
          </cell>
          <cell r="T31">
            <v>0</v>
          </cell>
          <cell r="U31">
            <v>0</v>
          </cell>
          <cell r="V31">
            <v>0</v>
          </cell>
          <cell r="W31">
            <v>0</v>
          </cell>
          <cell r="X31">
            <v>0</v>
          </cell>
          <cell r="Y31">
            <v>0</v>
          </cell>
          <cell r="Z31">
            <v>0</v>
          </cell>
          <cell r="AA31">
            <v>0</v>
          </cell>
          <cell r="AB31">
            <v>0</v>
          </cell>
          <cell r="AC31">
            <v>0</v>
          </cell>
          <cell r="AD31">
            <v>0</v>
          </cell>
          <cell r="AE31">
            <v>0</v>
          </cell>
          <cell r="AG31">
            <v>0</v>
          </cell>
          <cell r="AH31">
            <v>0</v>
          </cell>
          <cell r="AI31">
            <v>0</v>
          </cell>
          <cell r="AJ31">
            <v>0</v>
          </cell>
          <cell r="AK31">
            <v>0</v>
          </cell>
          <cell r="AL31">
            <v>0</v>
          </cell>
          <cell r="AM31">
            <v>0</v>
          </cell>
          <cell r="AN31">
            <v>0</v>
          </cell>
          <cell r="AO31">
            <v>0</v>
          </cell>
          <cell r="AP31">
            <v>0</v>
          </cell>
          <cell r="AQ31">
            <v>0</v>
          </cell>
          <cell r="AR31">
            <v>0</v>
          </cell>
          <cell r="AS31">
            <v>0</v>
          </cell>
          <cell r="AU31">
            <v>80737.75</v>
          </cell>
          <cell r="AV31">
            <v>0</v>
          </cell>
          <cell r="AW31">
            <v>0</v>
          </cell>
          <cell r="AX31">
            <v>0</v>
          </cell>
          <cell r="AY31">
            <v>0</v>
          </cell>
          <cell r="AZ31">
            <v>0</v>
          </cell>
          <cell r="BA31">
            <v>0</v>
          </cell>
          <cell r="BB31">
            <v>0</v>
          </cell>
          <cell r="BC31">
            <v>0</v>
          </cell>
          <cell r="BD31">
            <v>0</v>
          </cell>
          <cell r="BE31">
            <v>0</v>
          </cell>
          <cell r="BF31">
            <v>0</v>
          </cell>
          <cell r="BG31">
            <v>0</v>
          </cell>
          <cell r="BI31">
            <v>0</v>
          </cell>
          <cell r="BJ31">
            <v>0</v>
          </cell>
          <cell r="BK31">
            <v>0</v>
          </cell>
          <cell r="BL31">
            <v>0</v>
          </cell>
          <cell r="BM31">
            <v>0</v>
          </cell>
          <cell r="BN31">
            <v>0</v>
          </cell>
          <cell r="BO31">
            <v>0</v>
          </cell>
          <cell r="BP31">
            <v>0</v>
          </cell>
          <cell r="BQ31">
            <v>0</v>
          </cell>
          <cell r="BR31">
            <v>0</v>
          </cell>
          <cell r="BS31">
            <v>0</v>
          </cell>
          <cell r="BT31">
            <v>0</v>
          </cell>
          <cell r="BU31">
            <v>0</v>
          </cell>
          <cell r="BW31">
            <v>0</v>
          </cell>
          <cell r="BX31">
            <v>0</v>
          </cell>
          <cell r="BY31">
            <v>0</v>
          </cell>
          <cell r="BZ31">
            <v>0</v>
          </cell>
          <cell r="CA31">
            <v>0</v>
          </cell>
          <cell r="CB31">
            <v>0</v>
          </cell>
          <cell r="CC31">
            <v>0</v>
          </cell>
          <cell r="CD31">
            <v>0</v>
          </cell>
          <cell r="CE31">
            <v>0</v>
          </cell>
          <cell r="CF31">
            <v>0</v>
          </cell>
          <cell r="CG31">
            <v>0</v>
          </cell>
          <cell r="CH31">
            <v>0</v>
          </cell>
          <cell r="CI31">
            <v>0</v>
          </cell>
          <cell r="CK31">
            <v>5813</v>
          </cell>
          <cell r="CL31">
            <v>0</v>
          </cell>
          <cell r="CM31">
            <v>0</v>
          </cell>
          <cell r="CN31">
            <v>0</v>
          </cell>
          <cell r="CO31">
            <v>0</v>
          </cell>
          <cell r="CP31">
            <v>0</v>
          </cell>
          <cell r="CQ31">
            <v>0</v>
          </cell>
          <cell r="CR31">
            <v>0</v>
          </cell>
          <cell r="CS31">
            <v>0</v>
          </cell>
          <cell r="CT31">
            <v>0</v>
          </cell>
          <cell r="CU31">
            <v>0</v>
          </cell>
          <cell r="CV31">
            <v>0</v>
          </cell>
          <cell r="CW31">
            <v>0</v>
          </cell>
          <cell r="CY31">
            <v>4892</v>
          </cell>
          <cell r="CZ31">
            <v>0</v>
          </cell>
          <cell r="DA31">
            <v>0</v>
          </cell>
          <cell r="DB31">
            <v>0</v>
          </cell>
          <cell r="DC31">
            <v>0</v>
          </cell>
          <cell r="DD31">
            <v>0</v>
          </cell>
          <cell r="DE31">
            <v>0</v>
          </cell>
          <cell r="DF31">
            <v>0</v>
          </cell>
          <cell r="DG31">
            <v>0</v>
          </cell>
          <cell r="DH31">
            <v>0</v>
          </cell>
          <cell r="DI31">
            <v>0</v>
          </cell>
          <cell r="DJ31">
            <v>0</v>
          </cell>
          <cell r="DK31">
            <v>0</v>
          </cell>
          <cell r="DM31">
            <v>3112.5</v>
          </cell>
          <cell r="DN31">
            <v>0</v>
          </cell>
          <cell r="DO31">
            <v>0</v>
          </cell>
          <cell r="DP31">
            <v>0</v>
          </cell>
          <cell r="DQ31">
            <v>0</v>
          </cell>
          <cell r="DR31">
            <v>0</v>
          </cell>
          <cell r="DS31">
            <v>0</v>
          </cell>
          <cell r="DT31">
            <v>0</v>
          </cell>
          <cell r="DU31">
            <v>0</v>
          </cell>
          <cell r="DV31">
            <v>0</v>
          </cell>
          <cell r="DW31">
            <v>0</v>
          </cell>
          <cell r="DX31">
            <v>0</v>
          </cell>
          <cell r="DY31">
            <v>0</v>
          </cell>
          <cell r="EA31">
            <v>329</v>
          </cell>
          <cell r="EB31">
            <v>0</v>
          </cell>
          <cell r="EC31">
            <v>0</v>
          </cell>
          <cell r="ED31">
            <v>0</v>
          </cell>
          <cell r="EE31">
            <v>0</v>
          </cell>
          <cell r="EF31">
            <v>0</v>
          </cell>
          <cell r="EG31">
            <v>0</v>
          </cell>
          <cell r="EH31">
            <v>0</v>
          </cell>
          <cell r="EI31">
            <v>0</v>
          </cell>
          <cell r="EJ31">
            <v>0</v>
          </cell>
          <cell r="EK31">
            <v>0</v>
          </cell>
          <cell r="EL31">
            <v>0</v>
          </cell>
          <cell r="EM31">
            <v>0</v>
          </cell>
          <cell r="EO31">
            <v>109867</v>
          </cell>
          <cell r="EP31">
            <v>0</v>
          </cell>
          <cell r="EQ31">
            <v>0</v>
          </cell>
          <cell r="ER31">
            <v>0</v>
          </cell>
          <cell r="ES31">
            <v>0</v>
          </cell>
          <cell r="ET31">
            <v>0</v>
          </cell>
          <cell r="EU31">
            <v>0</v>
          </cell>
          <cell r="EV31">
            <v>0</v>
          </cell>
          <cell r="EW31">
            <v>0</v>
          </cell>
          <cell r="EX31">
            <v>0</v>
          </cell>
          <cell r="EY31">
            <v>0</v>
          </cell>
          <cell r="EZ31">
            <v>0</v>
          </cell>
          <cell r="FA31">
            <v>0</v>
          </cell>
          <cell r="FC31">
            <v>18363.150000000001</v>
          </cell>
          <cell r="FD31">
            <v>0</v>
          </cell>
          <cell r="FE31">
            <v>0</v>
          </cell>
          <cell r="FF31">
            <v>0</v>
          </cell>
          <cell r="FG31">
            <v>0</v>
          </cell>
          <cell r="FH31">
            <v>0</v>
          </cell>
          <cell r="FI31">
            <v>0</v>
          </cell>
          <cell r="FJ31">
            <v>0</v>
          </cell>
          <cell r="FK31">
            <v>0</v>
          </cell>
          <cell r="FL31">
            <v>0</v>
          </cell>
          <cell r="FM31">
            <v>0</v>
          </cell>
          <cell r="FN31">
            <v>0</v>
          </cell>
          <cell r="FO31">
            <v>0</v>
          </cell>
          <cell r="FQ31">
            <v>0</v>
          </cell>
          <cell r="FR31">
            <v>0</v>
          </cell>
          <cell r="FS31">
            <v>0</v>
          </cell>
          <cell r="FT31">
            <v>0</v>
          </cell>
          <cell r="FU31">
            <v>0</v>
          </cell>
          <cell r="FV31">
            <v>0</v>
          </cell>
          <cell r="FW31">
            <v>0</v>
          </cell>
          <cell r="FX31">
            <v>0</v>
          </cell>
          <cell r="FY31">
            <v>0</v>
          </cell>
          <cell r="FZ31">
            <v>0</v>
          </cell>
          <cell r="GA31">
            <v>0</v>
          </cell>
          <cell r="GB31">
            <v>0</v>
          </cell>
          <cell r="GC31">
            <v>0</v>
          </cell>
        </row>
        <row r="32">
          <cell r="A32">
            <v>38596</v>
          </cell>
          <cell r="B32">
            <v>2005</v>
          </cell>
          <cell r="C32">
            <v>9</v>
          </cell>
          <cell r="E32">
            <v>213607.86</v>
          </cell>
          <cell r="F32">
            <v>0</v>
          </cell>
          <cell r="G32">
            <v>0</v>
          </cell>
          <cell r="H32">
            <v>0</v>
          </cell>
          <cell r="I32">
            <v>0</v>
          </cell>
          <cell r="J32">
            <v>0</v>
          </cell>
          <cell r="K32">
            <v>0</v>
          </cell>
          <cell r="L32">
            <v>0</v>
          </cell>
          <cell r="M32">
            <v>0</v>
          </cell>
          <cell r="N32">
            <v>0</v>
          </cell>
          <cell r="O32">
            <v>0</v>
          </cell>
          <cell r="P32">
            <v>0</v>
          </cell>
          <cell r="Q32">
            <v>0</v>
          </cell>
          <cell r="S32">
            <v>33986.25</v>
          </cell>
          <cell r="T32">
            <v>0</v>
          </cell>
          <cell r="U32">
            <v>0</v>
          </cell>
          <cell r="V32">
            <v>0</v>
          </cell>
          <cell r="W32">
            <v>0</v>
          </cell>
          <cell r="X32">
            <v>0</v>
          </cell>
          <cell r="Y32">
            <v>0</v>
          </cell>
          <cell r="Z32">
            <v>0</v>
          </cell>
          <cell r="AA32">
            <v>0</v>
          </cell>
          <cell r="AB32">
            <v>0</v>
          </cell>
          <cell r="AC32">
            <v>0</v>
          </cell>
          <cell r="AD32">
            <v>0</v>
          </cell>
          <cell r="AE32">
            <v>0</v>
          </cell>
          <cell r="AG32">
            <v>0</v>
          </cell>
          <cell r="AH32">
            <v>0</v>
          </cell>
          <cell r="AI32">
            <v>0</v>
          </cell>
          <cell r="AJ32">
            <v>0</v>
          </cell>
          <cell r="AK32">
            <v>0</v>
          </cell>
          <cell r="AL32">
            <v>0</v>
          </cell>
          <cell r="AM32">
            <v>0</v>
          </cell>
          <cell r="AN32">
            <v>0</v>
          </cell>
          <cell r="AO32">
            <v>0</v>
          </cell>
          <cell r="AP32">
            <v>0</v>
          </cell>
          <cell r="AQ32">
            <v>0</v>
          </cell>
          <cell r="AR32">
            <v>0</v>
          </cell>
          <cell r="AS32">
            <v>0</v>
          </cell>
          <cell r="AU32">
            <v>117933.6</v>
          </cell>
          <cell r="AV32">
            <v>0</v>
          </cell>
          <cell r="AW32">
            <v>0</v>
          </cell>
          <cell r="AX32">
            <v>0</v>
          </cell>
          <cell r="AY32">
            <v>0</v>
          </cell>
          <cell r="AZ32">
            <v>0</v>
          </cell>
          <cell r="BA32">
            <v>0</v>
          </cell>
          <cell r="BB32">
            <v>0</v>
          </cell>
          <cell r="BC32">
            <v>0</v>
          </cell>
          <cell r="BD32">
            <v>0</v>
          </cell>
          <cell r="BE32">
            <v>0</v>
          </cell>
          <cell r="BF32">
            <v>0</v>
          </cell>
          <cell r="BG32">
            <v>0</v>
          </cell>
          <cell r="BI32">
            <v>0</v>
          </cell>
          <cell r="BJ32">
            <v>0</v>
          </cell>
          <cell r="BK32">
            <v>0</v>
          </cell>
          <cell r="BL32">
            <v>0</v>
          </cell>
          <cell r="BM32">
            <v>0</v>
          </cell>
          <cell r="BN32">
            <v>0</v>
          </cell>
          <cell r="BO32">
            <v>0</v>
          </cell>
          <cell r="BP32">
            <v>0</v>
          </cell>
          <cell r="BQ32">
            <v>0</v>
          </cell>
          <cell r="BR32">
            <v>0</v>
          </cell>
          <cell r="BS32">
            <v>0</v>
          </cell>
          <cell r="BT32">
            <v>0</v>
          </cell>
          <cell r="BU32">
            <v>0</v>
          </cell>
          <cell r="BW32">
            <v>0</v>
          </cell>
          <cell r="BX32">
            <v>0</v>
          </cell>
          <cell r="BY32">
            <v>0</v>
          </cell>
          <cell r="BZ32">
            <v>0</v>
          </cell>
          <cell r="CA32">
            <v>0</v>
          </cell>
          <cell r="CB32">
            <v>0</v>
          </cell>
          <cell r="CC32">
            <v>0</v>
          </cell>
          <cell r="CD32">
            <v>0</v>
          </cell>
          <cell r="CE32">
            <v>0</v>
          </cell>
          <cell r="CF32">
            <v>0</v>
          </cell>
          <cell r="CG32">
            <v>0</v>
          </cell>
          <cell r="CH32">
            <v>0</v>
          </cell>
          <cell r="CI32">
            <v>0</v>
          </cell>
          <cell r="CK32">
            <v>8617</v>
          </cell>
          <cell r="CL32">
            <v>0</v>
          </cell>
          <cell r="CM32">
            <v>0</v>
          </cell>
          <cell r="CN32">
            <v>0</v>
          </cell>
          <cell r="CO32">
            <v>0</v>
          </cell>
          <cell r="CP32">
            <v>0</v>
          </cell>
          <cell r="CQ32">
            <v>0</v>
          </cell>
          <cell r="CR32">
            <v>0</v>
          </cell>
          <cell r="CS32">
            <v>0</v>
          </cell>
          <cell r="CT32">
            <v>0</v>
          </cell>
          <cell r="CU32">
            <v>0</v>
          </cell>
          <cell r="CV32">
            <v>0</v>
          </cell>
          <cell r="CW32">
            <v>0</v>
          </cell>
          <cell r="CY32">
            <v>6892</v>
          </cell>
          <cell r="CZ32">
            <v>0</v>
          </cell>
          <cell r="DA32">
            <v>0</v>
          </cell>
          <cell r="DB32">
            <v>0</v>
          </cell>
          <cell r="DC32">
            <v>0</v>
          </cell>
          <cell r="DD32">
            <v>0</v>
          </cell>
          <cell r="DE32">
            <v>0</v>
          </cell>
          <cell r="DF32">
            <v>0</v>
          </cell>
          <cell r="DG32">
            <v>0</v>
          </cell>
          <cell r="DH32">
            <v>0</v>
          </cell>
          <cell r="DI32">
            <v>0</v>
          </cell>
          <cell r="DJ32">
            <v>0</v>
          </cell>
          <cell r="DK32">
            <v>0</v>
          </cell>
          <cell r="DM32">
            <v>6658.5</v>
          </cell>
          <cell r="DN32">
            <v>0</v>
          </cell>
          <cell r="DO32">
            <v>0</v>
          </cell>
          <cell r="DP32">
            <v>0</v>
          </cell>
          <cell r="DQ32">
            <v>0</v>
          </cell>
          <cell r="DR32">
            <v>0</v>
          </cell>
          <cell r="DS32">
            <v>0</v>
          </cell>
          <cell r="DT32">
            <v>0</v>
          </cell>
          <cell r="DU32">
            <v>0</v>
          </cell>
          <cell r="DV32">
            <v>0</v>
          </cell>
          <cell r="DW32">
            <v>0</v>
          </cell>
          <cell r="DX32">
            <v>0</v>
          </cell>
          <cell r="DY32">
            <v>0</v>
          </cell>
          <cell r="EA32">
            <v>989</v>
          </cell>
          <cell r="EB32">
            <v>0</v>
          </cell>
          <cell r="EC32">
            <v>0</v>
          </cell>
          <cell r="ED32">
            <v>0</v>
          </cell>
          <cell r="EE32">
            <v>0</v>
          </cell>
          <cell r="EF32">
            <v>0</v>
          </cell>
          <cell r="EG32">
            <v>0</v>
          </cell>
          <cell r="EH32">
            <v>0</v>
          </cell>
          <cell r="EI32">
            <v>0</v>
          </cell>
          <cell r="EJ32">
            <v>0</v>
          </cell>
          <cell r="EK32">
            <v>0</v>
          </cell>
          <cell r="EL32">
            <v>0</v>
          </cell>
          <cell r="EM32">
            <v>0</v>
          </cell>
          <cell r="EO32">
            <v>185676</v>
          </cell>
          <cell r="EP32">
            <v>0</v>
          </cell>
          <cell r="EQ32">
            <v>0</v>
          </cell>
          <cell r="ER32">
            <v>0</v>
          </cell>
          <cell r="ES32">
            <v>0</v>
          </cell>
          <cell r="ET32">
            <v>0</v>
          </cell>
          <cell r="EU32">
            <v>0</v>
          </cell>
          <cell r="EV32">
            <v>0</v>
          </cell>
          <cell r="EW32">
            <v>0</v>
          </cell>
          <cell r="EX32">
            <v>0</v>
          </cell>
          <cell r="EY32">
            <v>0</v>
          </cell>
          <cell r="EZ32">
            <v>0</v>
          </cell>
          <cell r="FA32">
            <v>0</v>
          </cell>
          <cell r="FC32">
            <v>27500.15</v>
          </cell>
          <cell r="FD32">
            <v>0</v>
          </cell>
          <cell r="FE32">
            <v>0</v>
          </cell>
          <cell r="FF32">
            <v>0</v>
          </cell>
          <cell r="FG32">
            <v>0</v>
          </cell>
          <cell r="FH32">
            <v>0</v>
          </cell>
          <cell r="FI32">
            <v>0</v>
          </cell>
          <cell r="FJ32">
            <v>0</v>
          </cell>
          <cell r="FK32">
            <v>0</v>
          </cell>
          <cell r="FL32">
            <v>0</v>
          </cell>
          <cell r="FM32">
            <v>0</v>
          </cell>
          <cell r="FN32">
            <v>0</v>
          </cell>
          <cell r="FO32">
            <v>0</v>
          </cell>
          <cell r="FQ32">
            <v>0</v>
          </cell>
          <cell r="FR32">
            <v>0</v>
          </cell>
          <cell r="FS32">
            <v>0</v>
          </cell>
          <cell r="FT32">
            <v>0</v>
          </cell>
          <cell r="FU32">
            <v>0</v>
          </cell>
          <cell r="FV32">
            <v>0</v>
          </cell>
          <cell r="FW32">
            <v>0</v>
          </cell>
          <cell r="FX32">
            <v>0</v>
          </cell>
          <cell r="FY32">
            <v>0</v>
          </cell>
          <cell r="FZ32">
            <v>0</v>
          </cell>
          <cell r="GA32">
            <v>0</v>
          </cell>
          <cell r="GB32">
            <v>0</v>
          </cell>
          <cell r="GC32">
            <v>0</v>
          </cell>
        </row>
        <row r="33">
          <cell r="A33">
            <v>38626</v>
          </cell>
          <cell r="B33">
            <v>2005</v>
          </cell>
          <cell r="C33">
            <v>10</v>
          </cell>
          <cell r="E33">
            <v>267158.41200000001</v>
          </cell>
          <cell r="F33">
            <v>0</v>
          </cell>
          <cell r="G33">
            <v>0</v>
          </cell>
          <cell r="H33">
            <v>0</v>
          </cell>
          <cell r="I33">
            <v>0</v>
          </cell>
          <cell r="J33">
            <v>0</v>
          </cell>
          <cell r="K33">
            <v>0</v>
          </cell>
          <cell r="L33">
            <v>0</v>
          </cell>
          <cell r="M33">
            <v>0</v>
          </cell>
          <cell r="N33">
            <v>0</v>
          </cell>
          <cell r="O33">
            <v>0</v>
          </cell>
          <cell r="P33">
            <v>0</v>
          </cell>
          <cell r="Q33">
            <v>0</v>
          </cell>
          <cell r="S33">
            <v>47102.25</v>
          </cell>
          <cell r="T33">
            <v>0</v>
          </cell>
          <cell r="U33">
            <v>0</v>
          </cell>
          <cell r="V33">
            <v>0</v>
          </cell>
          <cell r="W33">
            <v>0</v>
          </cell>
          <cell r="X33">
            <v>0</v>
          </cell>
          <cell r="Y33">
            <v>0</v>
          </cell>
          <cell r="Z33">
            <v>0</v>
          </cell>
          <cell r="AA33">
            <v>0</v>
          </cell>
          <cell r="AB33">
            <v>0</v>
          </cell>
          <cell r="AC33">
            <v>0</v>
          </cell>
          <cell r="AD33">
            <v>0</v>
          </cell>
          <cell r="AE33">
            <v>0</v>
          </cell>
          <cell r="AG33">
            <v>0</v>
          </cell>
          <cell r="AH33">
            <v>0</v>
          </cell>
          <cell r="AI33">
            <v>0</v>
          </cell>
          <cell r="AJ33">
            <v>0</v>
          </cell>
          <cell r="AK33">
            <v>0</v>
          </cell>
          <cell r="AL33">
            <v>0</v>
          </cell>
          <cell r="AM33">
            <v>0</v>
          </cell>
          <cell r="AN33">
            <v>0</v>
          </cell>
          <cell r="AO33">
            <v>0</v>
          </cell>
          <cell r="AP33">
            <v>0</v>
          </cell>
          <cell r="AQ33">
            <v>0</v>
          </cell>
          <cell r="AR33">
            <v>0</v>
          </cell>
          <cell r="AS33">
            <v>0</v>
          </cell>
          <cell r="AU33">
            <v>151626.34</v>
          </cell>
          <cell r="AV33">
            <v>0</v>
          </cell>
          <cell r="AW33">
            <v>0</v>
          </cell>
          <cell r="AX33">
            <v>0</v>
          </cell>
          <cell r="AY33">
            <v>0</v>
          </cell>
          <cell r="AZ33">
            <v>0</v>
          </cell>
          <cell r="BA33">
            <v>0</v>
          </cell>
          <cell r="BB33">
            <v>0</v>
          </cell>
          <cell r="BC33">
            <v>0</v>
          </cell>
          <cell r="BD33">
            <v>0</v>
          </cell>
          <cell r="BE33">
            <v>0</v>
          </cell>
          <cell r="BF33">
            <v>0</v>
          </cell>
          <cell r="BG33">
            <v>0</v>
          </cell>
          <cell r="BI33">
            <v>0</v>
          </cell>
          <cell r="BJ33">
            <v>0</v>
          </cell>
          <cell r="BK33">
            <v>0</v>
          </cell>
          <cell r="BL33">
            <v>0</v>
          </cell>
          <cell r="BM33">
            <v>0</v>
          </cell>
          <cell r="BN33">
            <v>0</v>
          </cell>
          <cell r="BO33">
            <v>0</v>
          </cell>
          <cell r="BP33">
            <v>0</v>
          </cell>
          <cell r="BQ33">
            <v>0</v>
          </cell>
          <cell r="BR33">
            <v>0</v>
          </cell>
          <cell r="BS33">
            <v>0</v>
          </cell>
          <cell r="BT33">
            <v>0</v>
          </cell>
          <cell r="BU33">
            <v>0</v>
          </cell>
          <cell r="BW33">
            <v>0</v>
          </cell>
          <cell r="BX33">
            <v>0</v>
          </cell>
          <cell r="BY33">
            <v>0</v>
          </cell>
          <cell r="BZ33">
            <v>0</v>
          </cell>
          <cell r="CA33">
            <v>0</v>
          </cell>
          <cell r="CB33">
            <v>0</v>
          </cell>
          <cell r="CC33">
            <v>0</v>
          </cell>
          <cell r="CD33">
            <v>0</v>
          </cell>
          <cell r="CE33">
            <v>0</v>
          </cell>
          <cell r="CF33">
            <v>0</v>
          </cell>
          <cell r="CG33">
            <v>0</v>
          </cell>
          <cell r="CH33">
            <v>0</v>
          </cell>
          <cell r="CI33">
            <v>0</v>
          </cell>
          <cell r="CK33">
            <v>11318</v>
          </cell>
          <cell r="CL33">
            <v>0</v>
          </cell>
          <cell r="CM33">
            <v>0</v>
          </cell>
          <cell r="CN33">
            <v>0</v>
          </cell>
          <cell r="CO33">
            <v>0</v>
          </cell>
          <cell r="CP33">
            <v>0</v>
          </cell>
          <cell r="CQ33">
            <v>0</v>
          </cell>
          <cell r="CR33">
            <v>0</v>
          </cell>
          <cell r="CS33">
            <v>0</v>
          </cell>
          <cell r="CT33">
            <v>0</v>
          </cell>
          <cell r="CU33">
            <v>0</v>
          </cell>
          <cell r="CV33">
            <v>0</v>
          </cell>
          <cell r="CW33">
            <v>0</v>
          </cell>
          <cell r="CY33">
            <v>9004</v>
          </cell>
          <cell r="CZ33">
            <v>0</v>
          </cell>
          <cell r="DA33">
            <v>0</v>
          </cell>
          <cell r="DB33">
            <v>0</v>
          </cell>
          <cell r="DC33">
            <v>0</v>
          </cell>
          <cell r="DD33">
            <v>0</v>
          </cell>
          <cell r="DE33">
            <v>0</v>
          </cell>
          <cell r="DF33">
            <v>0</v>
          </cell>
          <cell r="DG33">
            <v>0</v>
          </cell>
          <cell r="DH33">
            <v>0</v>
          </cell>
          <cell r="DI33">
            <v>0</v>
          </cell>
          <cell r="DJ33">
            <v>0</v>
          </cell>
          <cell r="DK33">
            <v>0</v>
          </cell>
          <cell r="DM33">
            <v>11873</v>
          </cell>
          <cell r="DN33">
            <v>0</v>
          </cell>
          <cell r="DO33">
            <v>0</v>
          </cell>
          <cell r="DP33">
            <v>0</v>
          </cell>
          <cell r="DQ33">
            <v>0</v>
          </cell>
          <cell r="DR33">
            <v>0</v>
          </cell>
          <cell r="DS33">
            <v>0</v>
          </cell>
          <cell r="DT33">
            <v>0</v>
          </cell>
          <cell r="DU33">
            <v>0</v>
          </cell>
          <cell r="DV33">
            <v>0</v>
          </cell>
          <cell r="DW33">
            <v>0</v>
          </cell>
          <cell r="DX33">
            <v>0</v>
          </cell>
          <cell r="DY33">
            <v>0</v>
          </cell>
          <cell r="EA33">
            <v>1949</v>
          </cell>
          <cell r="EB33">
            <v>0</v>
          </cell>
          <cell r="EC33">
            <v>0</v>
          </cell>
          <cell r="ED33">
            <v>0</v>
          </cell>
          <cell r="EE33">
            <v>0</v>
          </cell>
          <cell r="EF33">
            <v>0</v>
          </cell>
          <cell r="EG33">
            <v>0</v>
          </cell>
          <cell r="EH33">
            <v>0</v>
          </cell>
          <cell r="EI33">
            <v>0</v>
          </cell>
          <cell r="EJ33">
            <v>0</v>
          </cell>
          <cell r="EK33">
            <v>0</v>
          </cell>
          <cell r="EL33">
            <v>0</v>
          </cell>
          <cell r="EM33">
            <v>0</v>
          </cell>
          <cell r="EO33">
            <v>253360</v>
          </cell>
          <cell r="EP33">
            <v>0</v>
          </cell>
          <cell r="EQ33">
            <v>0</v>
          </cell>
          <cell r="ER33">
            <v>0</v>
          </cell>
          <cell r="ES33">
            <v>0</v>
          </cell>
          <cell r="ET33">
            <v>0</v>
          </cell>
          <cell r="EU33">
            <v>0</v>
          </cell>
          <cell r="EV33">
            <v>0</v>
          </cell>
          <cell r="EW33">
            <v>0</v>
          </cell>
          <cell r="EX33">
            <v>0</v>
          </cell>
          <cell r="EY33">
            <v>0</v>
          </cell>
          <cell r="EZ33">
            <v>0</v>
          </cell>
          <cell r="FA33">
            <v>0</v>
          </cell>
          <cell r="FC33">
            <v>39101.15</v>
          </cell>
          <cell r="FD33">
            <v>0</v>
          </cell>
          <cell r="FE33">
            <v>0</v>
          </cell>
          <cell r="FF33">
            <v>0</v>
          </cell>
          <cell r="FG33">
            <v>0</v>
          </cell>
          <cell r="FH33">
            <v>0</v>
          </cell>
          <cell r="FI33">
            <v>0</v>
          </cell>
          <cell r="FJ33">
            <v>0</v>
          </cell>
          <cell r="FK33">
            <v>0</v>
          </cell>
          <cell r="FL33">
            <v>0</v>
          </cell>
          <cell r="FM33">
            <v>0</v>
          </cell>
          <cell r="FN33">
            <v>0</v>
          </cell>
          <cell r="FO33">
            <v>0</v>
          </cell>
          <cell r="FQ33">
            <v>0</v>
          </cell>
          <cell r="FR33">
            <v>0</v>
          </cell>
          <cell r="FS33">
            <v>0</v>
          </cell>
          <cell r="FT33">
            <v>0</v>
          </cell>
          <cell r="FU33">
            <v>0</v>
          </cell>
          <cell r="FV33">
            <v>0</v>
          </cell>
          <cell r="FW33">
            <v>0</v>
          </cell>
          <cell r="FX33">
            <v>0</v>
          </cell>
          <cell r="FY33">
            <v>0</v>
          </cell>
          <cell r="FZ33">
            <v>0</v>
          </cell>
          <cell r="GA33">
            <v>0</v>
          </cell>
          <cell r="GB33">
            <v>0</v>
          </cell>
          <cell r="GC33">
            <v>0</v>
          </cell>
        </row>
        <row r="34">
          <cell r="A34">
            <v>38657</v>
          </cell>
          <cell r="B34">
            <v>2005</v>
          </cell>
          <cell r="C34">
            <v>11</v>
          </cell>
          <cell r="E34">
            <v>314117.05200000003</v>
          </cell>
          <cell r="F34">
            <v>0</v>
          </cell>
          <cell r="G34">
            <v>0</v>
          </cell>
          <cell r="H34">
            <v>0</v>
          </cell>
          <cell r="I34">
            <v>0</v>
          </cell>
          <cell r="J34">
            <v>0</v>
          </cell>
          <cell r="K34">
            <v>0</v>
          </cell>
          <cell r="L34">
            <v>0</v>
          </cell>
          <cell r="M34">
            <v>0</v>
          </cell>
          <cell r="N34">
            <v>0</v>
          </cell>
          <cell r="O34">
            <v>0</v>
          </cell>
          <cell r="P34">
            <v>0</v>
          </cell>
          <cell r="Q34">
            <v>0</v>
          </cell>
          <cell r="S34">
            <v>58257.25</v>
          </cell>
          <cell r="T34">
            <v>0</v>
          </cell>
          <cell r="U34">
            <v>0</v>
          </cell>
          <cell r="V34">
            <v>0</v>
          </cell>
          <cell r="W34">
            <v>0</v>
          </cell>
          <cell r="X34">
            <v>0</v>
          </cell>
          <cell r="Y34">
            <v>0</v>
          </cell>
          <cell r="Z34">
            <v>0</v>
          </cell>
          <cell r="AA34">
            <v>0</v>
          </cell>
          <cell r="AB34">
            <v>0</v>
          </cell>
          <cell r="AC34">
            <v>0</v>
          </cell>
          <cell r="AD34">
            <v>0</v>
          </cell>
          <cell r="AE34">
            <v>0</v>
          </cell>
          <cell r="AG34">
            <v>0</v>
          </cell>
          <cell r="AH34">
            <v>0</v>
          </cell>
          <cell r="AI34">
            <v>0</v>
          </cell>
          <cell r="AJ34">
            <v>0</v>
          </cell>
          <cell r="AK34">
            <v>0</v>
          </cell>
          <cell r="AL34">
            <v>0</v>
          </cell>
          <cell r="AM34">
            <v>0</v>
          </cell>
          <cell r="AN34">
            <v>0</v>
          </cell>
          <cell r="AO34">
            <v>0</v>
          </cell>
          <cell r="AP34">
            <v>0</v>
          </cell>
          <cell r="AQ34">
            <v>0</v>
          </cell>
          <cell r="AR34">
            <v>0</v>
          </cell>
          <cell r="AS34">
            <v>0</v>
          </cell>
          <cell r="AU34">
            <v>189551.34</v>
          </cell>
          <cell r="AV34">
            <v>0</v>
          </cell>
          <cell r="AW34">
            <v>0</v>
          </cell>
          <cell r="AX34">
            <v>0</v>
          </cell>
          <cell r="AY34">
            <v>0</v>
          </cell>
          <cell r="AZ34">
            <v>0</v>
          </cell>
          <cell r="BA34">
            <v>0</v>
          </cell>
          <cell r="BB34">
            <v>0</v>
          </cell>
          <cell r="BC34">
            <v>0</v>
          </cell>
          <cell r="BD34">
            <v>0</v>
          </cell>
          <cell r="BE34">
            <v>0</v>
          </cell>
          <cell r="BF34">
            <v>0</v>
          </cell>
          <cell r="BG34">
            <v>0</v>
          </cell>
          <cell r="BI34">
            <v>0</v>
          </cell>
          <cell r="BJ34">
            <v>0</v>
          </cell>
          <cell r="BK34">
            <v>0</v>
          </cell>
          <cell r="BL34">
            <v>0</v>
          </cell>
          <cell r="BM34">
            <v>0</v>
          </cell>
          <cell r="BN34">
            <v>0</v>
          </cell>
          <cell r="BO34">
            <v>0</v>
          </cell>
          <cell r="BP34">
            <v>0</v>
          </cell>
          <cell r="BQ34">
            <v>0</v>
          </cell>
          <cell r="BR34">
            <v>0</v>
          </cell>
          <cell r="BS34">
            <v>0</v>
          </cell>
          <cell r="BT34">
            <v>0</v>
          </cell>
          <cell r="BU34">
            <v>0</v>
          </cell>
          <cell r="BW34">
            <v>0</v>
          </cell>
          <cell r="BX34">
            <v>0</v>
          </cell>
          <cell r="BY34">
            <v>0</v>
          </cell>
          <cell r="BZ34">
            <v>0</v>
          </cell>
          <cell r="CA34">
            <v>0</v>
          </cell>
          <cell r="CB34">
            <v>0</v>
          </cell>
          <cell r="CC34">
            <v>0</v>
          </cell>
          <cell r="CD34">
            <v>0</v>
          </cell>
          <cell r="CE34">
            <v>0</v>
          </cell>
          <cell r="CF34">
            <v>0</v>
          </cell>
          <cell r="CG34">
            <v>0</v>
          </cell>
          <cell r="CH34">
            <v>0</v>
          </cell>
          <cell r="CI34">
            <v>0</v>
          </cell>
          <cell r="CK34">
            <v>15165</v>
          </cell>
          <cell r="CL34">
            <v>0</v>
          </cell>
          <cell r="CM34">
            <v>0</v>
          </cell>
          <cell r="CN34">
            <v>0</v>
          </cell>
          <cell r="CO34">
            <v>0</v>
          </cell>
          <cell r="CP34">
            <v>0</v>
          </cell>
          <cell r="CQ34">
            <v>0</v>
          </cell>
          <cell r="CR34">
            <v>0</v>
          </cell>
          <cell r="CS34">
            <v>0</v>
          </cell>
          <cell r="CT34">
            <v>0</v>
          </cell>
          <cell r="CU34">
            <v>0</v>
          </cell>
          <cell r="CV34">
            <v>0</v>
          </cell>
          <cell r="CW34">
            <v>0</v>
          </cell>
          <cell r="CY34">
            <v>11788</v>
          </cell>
          <cell r="CZ34">
            <v>0</v>
          </cell>
          <cell r="DA34">
            <v>0</v>
          </cell>
          <cell r="DB34">
            <v>0</v>
          </cell>
          <cell r="DC34">
            <v>0</v>
          </cell>
          <cell r="DD34">
            <v>0</v>
          </cell>
          <cell r="DE34">
            <v>0</v>
          </cell>
          <cell r="DF34">
            <v>0</v>
          </cell>
          <cell r="DG34">
            <v>0</v>
          </cell>
          <cell r="DH34">
            <v>0</v>
          </cell>
          <cell r="DI34">
            <v>0</v>
          </cell>
          <cell r="DJ34">
            <v>0</v>
          </cell>
          <cell r="DK34">
            <v>0</v>
          </cell>
          <cell r="DM34">
            <v>18550.5</v>
          </cell>
          <cell r="DN34">
            <v>0</v>
          </cell>
          <cell r="DO34">
            <v>0</v>
          </cell>
          <cell r="DP34">
            <v>0</v>
          </cell>
          <cell r="DQ34">
            <v>0</v>
          </cell>
          <cell r="DR34">
            <v>0</v>
          </cell>
          <cell r="DS34">
            <v>0</v>
          </cell>
          <cell r="DT34">
            <v>0</v>
          </cell>
          <cell r="DU34">
            <v>0</v>
          </cell>
          <cell r="DV34">
            <v>0</v>
          </cell>
          <cell r="DW34">
            <v>0</v>
          </cell>
          <cell r="DX34">
            <v>0</v>
          </cell>
          <cell r="DY34">
            <v>0</v>
          </cell>
          <cell r="EA34">
            <v>3146</v>
          </cell>
          <cell r="EB34">
            <v>0</v>
          </cell>
          <cell r="EC34">
            <v>0</v>
          </cell>
          <cell r="ED34">
            <v>0</v>
          </cell>
          <cell r="EE34">
            <v>0</v>
          </cell>
          <cell r="EF34">
            <v>0</v>
          </cell>
          <cell r="EG34">
            <v>0</v>
          </cell>
          <cell r="EH34">
            <v>0</v>
          </cell>
          <cell r="EI34">
            <v>0</v>
          </cell>
          <cell r="EJ34">
            <v>0</v>
          </cell>
          <cell r="EK34">
            <v>0</v>
          </cell>
          <cell r="EL34">
            <v>0</v>
          </cell>
          <cell r="EM34">
            <v>0</v>
          </cell>
          <cell r="EO34">
            <v>315958</v>
          </cell>
          <cell r="EP34">
            <v>0</v>
          </cell>
          <cell r="EQ34">
            <v>1</v>
          </cell>
          <cell r="ER34">
            <v>0</v>
          </cell>
          <cell r="ES34">
            <v>0</v>
          </cell>
          <cell r="ET34">
            <v>0</v>
          </cell>
          <cell r="EU34">
            <v>19</v>
          </cell>
          <cell r="EV34">
            <v>3.164977623608201</v>
          </cell>
          <cell r="EW34">
            <v>60.134574848555822</v>
          </cell>
          <cell r="EX34">
            <v>19</v>
          </cell>
          <cell r="EY34">
            <v>0</v>
          </cell>
          <cell r="EZ34">
            <v>3.164977623608201</v>
          </cell>
          <cell r="FA34">
            <v>3.164977623608201</v>
          </cell>
          <cell r="FC34">
            <v>51220.15</v>
          </cell>
          <cell r="FD34">
            <v>0</v>
          </cell>
          <cell r="FE34">
            <v>0</v>
          </cell>
          <cell r="FF34">
            <v>0</v>
          </cell>
          <cell r="FG34">
            <v>0</v>
          </cell>
          <cell r="FH34">
            <v>0</v>
          </cell>
          <cell r="FI34">
            <v>0</v>
          </cell>
          <cell r="FJ34">
            <v>0</v>
          </cell>
          <cell r="FK34">
            <v>0</v>
          </cell>
          <cell r="FL34">
            <v>0</v>
          </cell>
          <cell r="FM34">
            <v>0</v>
          </cell>
          <cell r="FN34">
            <v>0</v>
          </cell>
          <cell r="FO34">
            <v>0</v>
          </cell>
          <cell r="FQ34">
            <v>0</v>
          </cell>
          <cell r="FR34">
            <v>0</v>
          </cell>
          <cell r="FS34">
            <v>0</v>
          </cell>
          <cell r="FT34">
            <v>0</v>
          </cell>
          <cell r="FU34">
            <v>0</v>
          </cell>
          <cell r="FV34">
            <v>0</v>
          </cell>
          <cell r="FW34">
            <v>0</v>
          </cell>
          <cell r="FX34">
            <v>0</v>
          </cell>
          <cell r="FY34">
            <v>0</v>
          </cell>
          <cell r="FZ34">
            <v>0</v>
          </cell>
          <cell r="GA34">
            <v>0</v>
          </cell>
          <cell r="GB34">
            <v>0</v>
          </cell>
          <cell r="GC34">
            <v>0</v>
          </cell>
        </row>
        <row r="35">
          <cell r="A35">
            <v>38687</v>
          </cell>
          <cell r="B35">
            <v>2005</v>
          </cell>
          <cell r="C35">
            <v>12</v>
          </cell>
          <cell r="E35">
            <v>398025.05200000003</v>
          </cell>
          <cell r="F35">
            <v>0</v>
          </cell>
          <cell r="G35">
            <v>0</v>
          </cell>
          <cell r="H35">
            <v>0</v>
          </cell>
          <cell r="I35">
            <v>0</v>
          </cell>
          <cell r="J35">
            <v>0</v>
          </cell>
          <cell r="K35">
            <v>0</v>
          </cell>
          <cell r="L35">
            <v>0</v>
          </cell>
          <cell r="M35">
            <v>0</v>
          </cell>
          <cell r="N35">
            <v>0</v>
          </cell>
          <cell r="O35">
            <v>0</v>
          </cell>
          <cell r="P35">
            <v>0</v>
          </cell>
          <cell r="Q35">
            <v>0</v>
          </cell>
          <cell r="S35">
            <v>67054.5</v>
          </cell>
          <cell r="T35">
            <v>0</v>
          </cell>
          <cell r="U35">
            <v>0</v>
          </cell>
          <cell r="V35">
            <v>0</v>
          </cell>
          <cell r="W35">
            <v>0</v>
          </cell>
          <cell r="X35">
            <v>0</v>
          </cell>
          <cell r="Y35">
            <v>0</v>
          </cell>
          <cell r="Z35">
            <v>0</v>
          </cell>
          <cell r="AA35">
            <v>0</v>
          </cell>
          <cell r="AB35">
            <v>0</v>
          </cell>
          <cell r="AC35">
            <v>0</v>
          </cell>
          <cell r="AD35">
            <v>0</v>
          </cell>
          <cell r="AE35">
            <v>0</v>
          </cell>
          <cell r="AG35">
            <v>0</v>
          </cell>
          <cell r="AH35">
            <v>0</v>
          </cell>
          <cell r="AI35">
            <v>0</v>
          </cell>
          <cell r="AJ35">
            <v>0</v>
          </cell>
          <cell r="AK35">
            <v>0</v>
          </cell>
          <cell r="AL35">
            <v>0</v>
          </cell>
          <cell r="AM35">
            <v>0</v>
          </cell>
          <cell r="AN35">
            <v>0</v>
          </cell>
          <cell r="AO35">
            <v>0</v>
          </cell>
          <cell r="AP35">
            <v>0</v>
          </cell>
          <cell r="AQ35">
            <v>0</v>
          </cell>
          <cell r="AR35">
            <v>0</v>
          </cell>
          <cell r="AS35">
            <v>0</v>
          </cell>
          <cell r="AU35">
            <v>213295.13999999998</v>
          </cell>
          <cell r="AV35">
            <v>0</v>
          </cell>
          <cell r="AW35">
            <v>2</v>
          </cell>
          <cell r="AX35">
            <v>0</v>
          </cell>
          <cell r="AY35">
            <v>0</v>
          </cell>
          <cell r="AZ35">
            <v>0</v>
          </cell>
          <cell r="BA35">
            <v>92</v>
          </cell>
          <cell r="BB35">
            <v>9.3766787185118243</v>
          </cell>
          <cell r="BC35">
            <v>431.32722105154392</v>
          </cell>
          <cell r="BD35">
            <v>46</v>
          </cell>
          <cell r="BE35">
            <v>0</v>
          </cell>
          <cell r="BF35">
            <v>9.3766787185118243</v>
          </cell>
          <cell r="BG35">
            <v>9.3766787185118243</v>
          </cell>
          <cell r="BI35">
            <v>0</v>
          </cell>
          <cell r="BJ35">
            <v>0</v>
          </cell>
          <cell r="BK35">
            <v>0</v>
          </cell>
          <cell r="BL35">
            <v>0</v>
          </cell>
          <cell r="BM35">
            <v>0</v>
          </cell>
          <cell r="BN35">
            <v>0</v>
          </cell>
          <cell r="BO35">
            <v>0</v>
          </cell>
          <cell r="BP35">
            <v>0</v>
          </cell>
          <cell r="BQ35">
            <v>0</v>
          </cell>
          <cell r="BR35">
            <v>0</v>
          </cell>
          <cell r="BS35">
            <v>0</v>
          </cell>
          <cell r="BT35">
            <v>0</v>
          </cell>
          <cell r="BU35">
            <v>0</v>
          </cell>
          <cell r="BW35">
            <v>0</v>
          </cell>
          <cell r="BX35">
            <v>0</v>
          </cell>
          <cell r="BY35">
            <v>0</v>
          </cell>
          <cell r="BZ35">
            <v>0</v>
          </cell>
          <cell r="CA35">
            <v>0</v>
          </cell>
          <cell r="CB35">
            <v>0</v>
          </cell>
          <cell r="CC35">
            <v>0</v>
          </cell>
          <cell r="CD35">
            <v>0</v>
          </cell>
          <cell r="CE35">
            <v>0</v>
          </cell>
          <cell r="CF35">
            <v>0</v>
          </cell>
          <cell r="CG35">
            <v>0</v>
          </cell>
          <cell r="CH35">
            <v>0</v>
          </cell>
          <cell r="CI35">
            <v>0</v>
          </cell>
          <cell r="CK35">
            <v>18022</v>
          </cell>
          <cell r="CL35">
            <v>0</v>
          </cell>
          <cell r="CM35">
            <v>0</v>
          </cell>
          <cell r="CN35">
            <v>0</v>
          </cell>
          <cell r="CO35">
            <v>0</v>
          </cell>
          <cell r="CP35">
            <v>0</v>
          </cell>
          <cell r="CQ35">
            <v>0</v>
          </cell>
          <cell r="CR35">
            <v>0</v>
          </cell>
          <cell r="CS35">
            <v>0</v>
          </cell>
          <cell r="CT35">
            <v>0</v>
          </cell>
          <cell r="CU35">
            <v>0</v>
          </cell>
          <cell r="CV35">
            <v>0</v>
          </cell>
          <cell r="CW35">
            <v>0</v>
          </cell>
          <cell r="CY35">
            <v>14038</v>
          </cell>
          <cell r="CZ35">
            <v>0</v>
          </cell>
          <cell r="DA35">
            <v>0</v>
          </cell>
          <cell r="DB35">
            <v>0</v>
          </cell>
          <cell r="DC35">
            <v>0</v>
          </cell>
          <cell r="DD35">
            <v>0</v>
          </cell>
          <cell r="DE35">
            <v>0</v>
          </cell>
          <cell r="DF35">
            <v>0</v>
          </cell>
          <cell r="DG35">
            <v>0</v>
          </cell>
          <cell r="DH35">
            <v>0</v>
          </cell>
          <cell r="DI35">
            <v>0</v>
          </cell>
          <cell r="DJ35">
            <v>0</v>
          </cell>
          <cell r="DK35">
            <v>0</v>
          </cell>
          <cell r="DM35">
            <v>30271.5</v>
          </cell>
          <cell r="DN35">
            <v>0</v>
          </cell>
          <cell r="DO35">
            <v>0</v>
          </cell>
          <cell r="DP35">
            <v>0</v>
          </cell>
          <cell r="DQ35">
            <v>0</v>
          </cell>
          <cell r="DR35">
            <v>0</v>
          </cell>
          <cell r="DS35">
            <v>0</v>
          </cell>
          <cell r="DT35">
            <v>0</v>
          </cell>
          <cell r="DU35">
            <v>0</v>
          </cell>
          <cell r="DV35">
            <v>0</v>
          </cell>
          <cell r="DW35">
            <v>0</v>
          </cell>
          <cell r="DX35">
            <v>0</v>
          </cell>
          <cell r="DY35">
            <v>0</v>
          </cell>
          <cell r="EA35">
            <v>4061</v>
          </cell>
          <cell r="EB35">
            <v>0</v>
          </cell>
          <cell r="EC35">
            <v>0</v>
          </cell>
          <cell r="ED35">
            <v>0</v>
          </cell>
          <cell r="EE35">
            <v>0</v>
          </cell>
          <cell r="EF35">
            <v>0</v>
          </cell>
          <cell r="EG35">
            <v>0</v>
          </cell>
          <cell r="EH35">
            <v>0</v>
          </cell>
          <cell r="EI35">
            <v>0</v>
          </cell>
          <cell r="EJ35">
            <v>0</v>
          </cell>
          <cell r="EK35">
            <v>0</v>
          </cell>
          <cell r="EL35">
            <v>0</v>
          </cell>
          <cell r="EM35">
            <v>0</v>
          </cell>
          <cell r="EO35">
            <v>376236</v>
          </cell>
          <cell r="EP35">
            <v>0</v>
          </cell>
          <cell r="EQ35">
            <v>1</v>
          </cell>
          <cell r="ER35">
            <v>0</v>
          </cell>
          <cell r="ES35">
            <v>0</v>
          </cell>
          <cell r="ET35">
            <v>0</v>
          </cell>
          <cell r="EU35">
            <v>19</v>
          </cell>
          <cell r="EV35">
            <v>2.6579062078057389</v>
          </cell>
          <cell r="EW35">
            <v>50.500217948309036</v>
          </cell>
          <cell r="EX35">
            <v>19</v>
          </cell>
          <cell r="EY35">
            <v>0</v>
          </cell>
          <cell r="EZ35">
            <v>2.6579062078057389</v>
          </cell>
          <cell r="FA35">
            <v>2.6579062078057389</v>
          </cell>
          <cell r="FC35">
            <v>59683.9</v>
          </cell>
          <cell r="FD35">
            <v>0</v>
          </cell>
          <cell r="FE35">
            <v>0</v>
          </cell>
          <cell r="FF35">
            <v>0</v>
          </cell>
          <cell r="FG35">
            <v>0</v>
          </cell>
          <cell r="FH35">
            <v>0</v>
          </cell>
          <cell r="FI35">
            <v>0</v>
          </cell>
          <cell r="FJ35">
            <v>0</v>
          </cell>
          <cell r="FK35">
            <v>0</v>
          </cell>
          <cell r="FL35">
            <v>0</v>
          </cell>
          <cell r="FM35">
            <v>0</v>
          </cell>
          <cell r="FN35">
            <v>0</v>
          </cell>
          <cell r="FO35">
            <v>0</v>
          </cell>
          <cell r="FQ35">
            <v>0</v>
          </cell>
          <cell r="FR35">
            <v>0</v>
          </cell>
          <cell r="FS35">
            <v>0</v>
          </cell>
          <cell r="FT35">
            <v>0</v>
          </cell>
          <cell r="FU35">
            <v>0</v>
          </cell>
          <cell r="FV35">
            <v>0</v>
          </cell>
          <cell r="FW35">
            <v>0</v>
          </cell>
          <cell r="FX35">
            <v>0</v>
          </cell>
          <cell r="FY35">
            <v>0</v>
          </cell>
          <cell r="FZ35">
            <v>0</v>
          </cell>
          <cell r="GA35">
            <v>0</v>
          </cell>
          <cell r="GB35">
            <v>0</v>
          </cell>
          <cell r="GC35">
            <v>0</v>
          </cell>
        </row>
        <row r="36">
          <cell r="A36">
            <v>38718</v>
          </cell>
          <cell r="B36">
            <v>2006</v>
          </cell>
          <cell r="C36">
            <v>1</v>
          </cell>
          <cell r="E36">
            <v>482989.05200000003</v>
          </cell>
          <cell r="F36">
            <v>0</v>
          </cell>
          <cell r="G36">
            <v>0</v>
          </cell>
          <cell r="H36">
            <v>0</v>
          </cell>
          <cell r="I36">
            <v>0</v>
          </cell>
          <cell r="J36">
            <v>0</v>
          </cell>
          <cell r="K36">
            <v>0</v>
          </cell>
          <cell r="L36">
            <v>0</v>
          </cell>
          <cell r="M36">
            <v>0</v>
          </cell>
          <cell r="N36">
            <v>0</v>
          </cell>
          <cell r="O36">
            <v>0</v>
          </cell>
          <cell r="P36">
            <v>0</v>
          </cell>
          <cell r="Q36">
            <v>0</v>
          </cell>
          <cell r="S36">
            <v>76560.5</v>
          </cell>
          <cell r="T36">
            <v>0</v>
          </cell>
          <cell r="U36">
            <v>0</v>
          </cell>
          <cell r="V36">
            <v>0</v>
          </cell>
          <cell r="W36">
            <v>0</v>
          </cell>
          <cell r="X36">
            <v>0</v>
          </cell>
          <cell r="Y36">
            <v>0</v>
          </cell>
          <cell r="Z36">
            <v>0</v>
          </cell>
          <cell r="AA36">
            <v>0</v>
          </cell>
          <cell r="AB36">
            <v>0</v>
          </cell>
          <cell r="AC36">
            <v>0</v>
          </cell>
          <cell r="AD36">
            <v>0</v>
          </cell>
          <cell r="AE36">
            <v>0</v>
          </cell>
          <cell r="AG36">
            <v>0</v>
          </cell>
          <cell r="AH36">
            <v>0</v>
          </cell>
          <cell r="AI36">
            <v>0</v>
          </cell>
          <cell r="AJ36">
            <v>0</v>
          </cell>
          <cell r="AK36">
            <v>0</v>
          </cell>
          <cell r="AL36">
            <v>0</v>
          </cell>
          <cell r="AM36">
            <v>0</v>
          </cell>
          <cell r="AN36">
            <v>0</v>
          </cell>
          <cell r="AO36">
            <v>0</v>
          </cell>
          <cell r="AP36">
            <v>0</v>
          </cell>
          <cell r="AQ36">
            <v>0</v>
          </cell>
          <cell r="AR36">
            <v>0</v>
          </cell>
          <cell r="AS36">
            <v>0</v>
          </cell>
          <cell r="AU36">
            <v>245934.13999999998</v>
          </cell>
          <cell r="AV36">
            <v>0</v>
          </cell>
          <cell r="AW36">
            <v>2</v>
          </cell>
          <cell r="AX36">
            <v>0</v>
          </cell>
          <cell r="AY36">
            <v>0</v>
          </cell>
          <cell r="AZ36">
            <v>0</v>
          </cell>
          <cell r="BA36">
            <v>92</v>
          </cell>
          <cell r="BB36">
            <v>8.1322584981491399</v>
          </cell>
          <cell r="BC36">
            <v>374.08389091486038</v>
          </cell>
          <cell r="BD36">
            <v>45.999999999999993</v>
          </cell>
          <cell r="BE36">
            <v>0</v>
          </cell>
          <cell r="BF36">
            <v>8.1322584981491399</v>
          </cell>
          <cell r="BG36">
            <v>8.1322584981491399</v>
          </cell>
          <cell r="BI36">
            <v>0</v>
          </cell>
          <cell r="BJ36">
            <v>0</v>
          </cell>
          <cell r="BK36">
            <v>0</v>
          </cell>
          <cell r="BL36">
            <v>0</v>
          </cell>
          <cell r="BM36">
            <v>0</v>
          </cell>
          <cell r="BN36">
            <v>0</v>
          </cell>
          <cell r="BO36">
            <v>0</v>
          </cell>
          <cell r="BP36">
            <v>0</v>
          </cell>
          <cell r="BQ36">
            <v>0</v>
          </cell>
          <cell r="BR36">
            <v>0</v>
          </cell>
          <cell r="BS36">
            <v>0</v>
          </cell>
          <cell r="BT36">
            <v>0</v>
          </cell>
          <cell r="BU36">
            <v>0</v>
          </cell>
          <cell r="BW36">
            <v>0</v>
          </cell>
          <cell r="BX36">
            <v>0</v>
          </cell>
          <cell r="BY36">
            <v>0</v>
          </cell>
          <cell r="BZ36">
            <v>0</v>
          </cell>
          <cell r="CA36">
            <v>0</v>
          </cell>
          <cell r="CB36">
            <v>0</v>
          </cell>
          <cell r="CC36">
            <v>0</v>
          </cell>
          <cell r="CD36">
            <v>0</v>
          </cell>
          <cell r="CE36">
            <v>0</v>
          </cell>
          <cell r="CF36">
            <v>0</v>
          </cell>
          <cell r="CG36">
            <v>0</v>
          </cell>
          <cell r="CH36">
            <v>0</v>
          </cell>
          <cell r="CI36">
            <v>0</v>
          </cell>
          <cell r="CK36">
            <v>20889</v>
          </cell>
          <cell r="CL36">
            <v>0</v>
          </cell>
          <cell r="CM36">
            <v>0</v>
          </cell>
          <cell r="CN36">
            <v>0</v>
          </cell>
          <cell r="CO36">
            <v>0</v>
          </cell>
          <cell r="CP36">
            <v>0</v>
          </cell>
          <cell r="CQ36">
            <v>0</v>
          </cell>
          <cell r="CR36">
            <v>0</v>
          </cell>
          <cell r="CS36">
            <v>0</v>
          </cell>
          <cell r="CT36">
            <v>0</v>
          </cell>
          <cell r="CU36">
            <v>0</v>
          </cell>
          <cell r="CV36">
            <v>0</v>
          </cell>
          <cell r="CW36">
            <v>0</v>
          </cell>
          <cell r="CY36">
            <v>16458</v>
          </cell>
          <cell r="CZ36">
            <v>0</v>
          </cell>
          <cell r="DA36">
            <v>0</v>
          </cell>
          <cell r="DB36">
            <v>0</v>
          </cell>
          <cell r="DC36">
            <v>0</v>
          </cell>
          <cell r="DD36">
            <v>0</v>
          </cell>
          <cell r="DE36">
            <v>0</v>
          </cell>
          <cell r="DF36">
            <v>0</v>
          </cell>
          <cell r="DG36">
            <v>0</v>
          </cell>
          <cell r="DH36">
            <v>0</v>
          </cell>
          <cell r="DI36">
            <v>0</v>
          </cell>
          <cell r="DJ36">
            <v>0</v>
          </cell>
          <cell r="DK36">
            <v>0</v>
          </cell>
          <cell r="DM36">
            <v>34113.5</v>
          </cell>
          <cell r="DN36">
            <v>0</v>
          </cell>
          <cell r="DO36">
            <v>0</v>
          </cell>
          <cell r="DP36">
            <v>0</v>
          </cell>
          <cell r="DQ36">
            <v>0</v>
          </cell>
          <cell r="DR36">
            <v>0</v>
          </cell>
          <cell r="DS36">
            <v>0</v>
          </cell>
          <cell r="DT36">
            <v>0</v>
          </cell>
          <cell r="DU36">
            <v>0</v>
          </cell>
          <cell r="DV36">
            <v>0</v>
          </cell>
          <cell r="DW36">
            <v>0</v>
          </cell>
          <cell r="DX36">
            <v>0</v>
          </cell>
          <cell r="DY36">
            <v>0</v>
          </cell>
          <cell r="EA36">
            <v>4962</v>
          </cell>
          <cell r="EB36">
            <v>0</v>
          </cell>
          <cell r="EC36">
            <v>0</v>
          </cell>
          <cell r="ED36">
            <v>0</v>
          </cell>
          <cell r="EE36">
            <v>0</v>
          </cell>
          <cell r="EF36">
            <v>0</v>
          </cell>
          <cell r="EG36">
            <v>0</v>
          </cell>
          <cell r="EH36">
            <v>0</v>
          </cell>
          <cell r="EI36">
            <v>0</v>
          </cell>
          <cell r="EJ36">
            <v>0</v>
          </cell>
          <cell r="EK36">
            <v>0</v>
          </cell>
          <cell r="EL36">
            <v>0</v>
          </cell>
          <cell r="EM36">
            <v>0</v>
          </cell>
          <cell r="EO36">
            <v>431677</v>
          </cell>
          <cell r="EP36">
            <v>0</v>
          </cell>
          <cell r="EQ36">
            <v>2</v>
          </cell>
          <cell r="ER36">
            <v>0</v>
          </cell>
          <cell r="ES36">
            <v>0</v>
          </cell>
          <cell r="ET36">
            <v>0</v>
          </cell>
          <cell r="EU36">
            <v>22</v>
          </cell>
          <cell r="EV36">
            <v>4.6330937251695135</v>
          </cell>
          <cell r="EW36">
            <v>50.964030976864642</v>
          </cell>
          <cell r="EX36">
            <v>10.999999999999998</v>
          </cell>
          <cell r="EY36">
            <v>0</v>
          </cell>
          <cell r="EZ36">
            <v>4.6330937251695135</v>
          </cell>
          <cell r="FA36">
            <v>4.6330937251695135</v>
          </cell>
          <cell r="FC36">
            <v>68503.649999999994</v>
          </cell>
          <cell r="FD36">
            <v>0</v>
          </cell>
          <cell r="FE36">
            <v>0</v>
          </cell>
          <cell r="FF36">
            <v>0</v>
          </cell>
          <cell r="FG36">
            <v>0</v>
          </cell>
          <cell r="FH36">
            <v>0</v>
          </cell>
          <cell r="FI36">
            <v>0</v>
          </cell>
          <cell r="FJ36">
            <v>0</v>
          </cell>
          <cell r="FK36">
            <v>0</v>
          </cell>
          <cell r="FL36">
            <v>0</v>
          </cell>
          <cell r="FM36">
            <v>0</v>
          </cell>
          <cell r="FN36">
            <v>0</v>
          </cell>
          <cell r="FO36">
            <v>0</v>
          </cell>
          <cell r="FQ36">
            <v>0</v>
          </cell>
          <cell r="FR36">
            <v>0</v>
          </cell>
          <cell r="FS36">
            <v>0</v>
          </cell>
          <cell r="FT36">
            <v>0</v>
          </cell>
          <cell r="FU36">
            <v>0</v>
          </cell>
          <cell r="FV36">
            <v>0</v>
          </cell>
          <cell r="FW36">
            <v>0</v>
          </cell>
          <cell r="FX36">
            <v>0</v>
          </cell>
          <cell r="FY36">
            <v>0</v>
          </cell>
          <cell r="FZ36">
            <v>0</v>
          </cell>
          <cell r="GA36">
            <v>0</v>
          </cell>
          <cell r="GB36">
            <v>0</v>
          </cell>
          <cell r="GC36">
            <v>0</v>
          </cell>
        </row>
        <row r="37">
          <cell r="A37">
            <v>38749</v>
          </cell>
          <cell r="B37">
            <v>2006</v>
          </cell>
          <cell r="C37">
            <v>2</v>
          </cell>
          <cell r="E37">
            <v>560024.25199999998</v>
          </cell>
          <cell r="F37">
            <v>0</v>
          </cell>
          <cell r="G37">
            <v>0</v>
          </cell>
          <cell r="H37">
            <v>0</v>
          </cell>
          <cell r="I37">
            <v>0</v>
          </cell>
          <cell r="J37">
            <v>0</v>
          </cell>
          <cell r="K37">
            <v>0</v>
          </cell>
          <cell r="L37">
            <v>0</v>
          </cell>
          <cell r="M37">
            <v>0</v>
          </cell>
          <cell r="N37">
            <v>0</v>
          </cell>
          <cell r="O37">
            <v>0</v>
          </cell>
          <cell r="P37">
            <v>0</v>
          </cell>
          <cell r="Q37">
            <v>0</v>
          </cell>
          <cell r="S37">
            <v>84909.5</v>
          </cell>
          <cell r="T37">
            <v>0</v>
          </cell>
          <cell r="U37">
            <v>0</v>
          </cell>
          <cell r="V37">
            <v>0</v>
          </cell>
          <cell r="W37">
            <v>0</v>
          </cell>
          <cell r="X37">
            <v>0</v>
          </cell>
          <cell r="Y37">
            <v>0</v>
          </cell>
          <cell r="Z37">
            <v>0</v>
          </cell>
          <cell r="AA37">
            <v>0</v>
          </cell>
          <cell r="AB37">
            <v>0</v>
          </cell>
          <cell r="AC37">
            <v>0</v>
          </cell>
          <cell r="AD37">
            <v>0</v>
          </cell>
          <cell r="AE37">
            <v>0</v>
          </cell>
          <cell r="AG37">
            <v>0</v>
          </cell>
          <cell r="AH37">
            <v>0</v>
          </cell>
          <cell r="AI37">
            <v>0</v>
          </cell>
          <cell r="AJ37">
            <v>0</v>
          </cell>
          <cell r="AK37">
            <v>0</v>
          </cell>
          <cell r="AL37">
            <v>0</v>
          </cell>
          <cell r="AM37">
            <v>0</v>
          </cell>
          <cell r="AN37">
            <v>0</v>
          </cell>
          <cell r="AO37">
            <v>0</v>
          </cell>
          <cell r="AP37">
            <v>0</v>
          </cell>
          <cell r="AQ37">
            <v>0</v>
          </cell>
          <cell r="AR37">
            <v>0</v>
          </cell>
          <cell r="AS37">
            <v>0</v>
          </cell>
          <cell r="AU37">
            <v>283776.14</v>
          </cell>
          <cell r="AV37">
            <v>0</v>
          </cell>
          <cell r="AW37">
            <v>2</v>
          </cell>
          <cell r="AX37">
            <v>0</v>
          </cell>
          <cell r="AY37">
            <v>0</v>
          </cell>
          <cell r="AZ37">
            <v>0</v>
          </cell>
          <cell r="BA37">
            <v>92</v>
          </cell>
          <cell r="BB37">
            <v>7.0478088820293348</v>
          </cell>
          <cell r="BC37">
            <v>324.19920857334938</v>
          </cell>
          <cell r="BD37">
            <v>46</v>
          </cell>
          <cell r="BE37">
            <v>0</v>
          </cell>
          <cell r="BF37">
            <v>7.0478088820293348</v>
          </cell>
          <cell r="BG37">
            <v>7.0478088820293348</v>
          </cell>
          <cell r="BI37">
            <v>0</v>
          </cell>
          <cell r="BJ37">
            <v>0</v>
          </cell>
          <cell r="BK37">
            <v>0</v>
          </cell>
          <cell r="BL37">
            <v>0</v>
          </cell>
          <cell r="BM37">
            <v>0</v>
          </cell>
          <cell r="BN37">
            <v>0</v>
          </cell>
          <cell r="BO37">
            <v>0</v>
          </cell>
          <cell r="BP37">
            <v>0</v>
          </cell>
          <cell r="BQ37">
            <v>0</v>
          </cell>
          <cell r="BR37">
            <v>0</v>
          </cell>
          <cell r="BS37">
            <v>0</v>
          </cell>
          <cell r="BT37">
            <v>0</v>
          </cell>
          <cell r="BU37">
            <v>0</v>
          </cell>
          <cell r="BW37">
            <v>0</v>
          </cell>
          <cell r="BX37">
            <v>0</v>
          </cell>
          <cell r="BY37">
            <v>0</v>
          </cell>
          <cell r="BZ37">
            <v>0</v>
          </cell>
          <cell r="CA37">
            <v>0</v>
          </cell>
          <cell r="CB37">
            <v>0</v>
          </cell>
          <cell r="CC37">
            <v>0</v>
          </cell>
          <cell r="CD37">
            <v>0</v>
          </cell>
          <cell r="CE37">
            <v>0</v>
          </cell>
          <cell r="CF37">
            <v>0</v>
          </cell>
          <cell r="CG37">
            <v>0</v>
          </cell>
          <cell r="CH37">
            <v>0</v>
          </cell>
          <cell r="CI37">
            <v>0</v>
          </cell>
          <cell r="CK37">
            <v>23744</v>
          </cell>
          <cell r="CL37">
            <v>0</v>
          </cell>
          <cell r="CM37">
            <v>0</v>
          </cell>
          <cell r="CN37">
            <v>0</v>
          </cell>
          <cell r="CO37">
            <v>0</v>
          </cell>
          <cell r="CP37">
            <v>0</v>
          </cell>
          <cell r="CQ37">
            <v>0</v>
          </cell>
          <cell r="CR37">
            <v>0</v>
          </cell>
          <cell r="CS37">
            <v>0</v>
          </cell>
          <cell r="CT37">
            <v>0</v>
          </cell>
          <cell r="CU37">
            <v>0</v>
          </cell>
          <cell r="CV37">
            <v>0</v>
          </cell>
          <cell r="CW37">
            <v>0</v>
          </cell>
          <cell r="CY37">
            <v>19258</v>
          </cell>
          <cell r="CZ37">
            <v>0</v>
          </cell>
          <cell r="DA37">
            <v>0</v>
          </cell>
          <cell r="DB37">
            <v>0</v>
          </cell>
          <cell r="DC37">
            <v>0</v>
          </cell>
          <cell r="DD37">
            <v>0</v>
          </cell>
          <cell r="DE37">
            <v>0</v>
          </cell>
          <cell r="DF37">
            <v>0</v>
          </cell>
          <cell r="DG37">
            <v>0</v>
          </cell>
          <cell r="DH37">
            <v>0</v>
          </cell>
          <cell r="DI37">
            <v>0</v>
          </cell>
          <cell r="DJ37">
            <v>0</v>
          </cell>
          <cell r="DK37">
            <v>0</v>
          </cell>
          <cell r="DM37">
            <v>35753</v>
          </cell>
          <cell r="DN37">
            <v>0</v>
          </cell>
          <cell r="DO37">
            <v>0</v>
          </cell>
          <cell r="DP37">
            <v>0</v>
          </cell>
          <cell r="DQ37">
            <v>0</v>
          </cell>
          <cell r="DR37">
            <v>0</v>
          </cell>
          <cell r="DS37">
            <v>0</v>
          </cell>
          <cell r="DT37">
            <v>0</v>
          </cell>
          <cell r="DU37">
            <v>0</v>
          </cell>
          <cell r="DV37">
            <v>0</v>
          </cell>
          <cell r="DW37">
            <v>0</v>
          </cell>
          <cell r="DX37">
            <v>0</v>
          </cell>
          <cell r="DY37">
            <v>0</v>
          </cell>
          <cell r="EA37">
            <v>6178</v>
          </cell>
          <cell r="EB37">
            <v>0</v>
          </cell>
          <cell r="EC37">
            <v>0</v>
          </cell>
          <cell r="ED37">
            <v>0</v>
          </cell>
          <cell r="EE37">
            <v>0</v>
          </cell>
          <cell r="EF37">
            <v>0</v>
          </cell>
          <cell r="EG37">
            <v>0</v>
          </cell>
          <cell r="EH37">
            <v>0</v>
          </cell>
          <cell r="EI37">
            <v>0</v>
          </cell>
          <cell r="EJ37">
            <v>0</v>
          </cell>
          <cell r="EK37">
            <v>0</v>
          </cell>
          <cell r="EL37">
            <v>0</v>
          </cell>
          <cell r="EM37">
            <v>0</v>
          </cell>
          <cell r="EO37">
            <v>507790</v>
          </cell>
          <cell r="EP37">
            <v>0</v>
          </cell>
          <cell r="EQ37">
            <v>3</v>
          </cell>
          <cell r="ER37">
            <v>0</v>
          </cell>
          <cell r="ES37">
            <v>0</v>
          </cell>
          <cell r="ET37">
            <v>0</v>
          </cell>
          <cell r="EU37">
            <v>36</v>
          </cell>
          <cell r="EV37">
            <v>5.9079540755036533</v>
          </cell>
          <cell r="EW37">
            <v>70.895448906043839</v>
          </cell>
          <cell r="EX37">
            <v>12</v>
          </cell>
          <cell r="EY37">
            <v>0</v>
          </cell>
          <cell r="EZ37">
            <v>5.9079540755036533</v>
          </cell>
          <cell r="FA37">
            <v>5.9079540755036533</v>
          </cell>
          <cell r="FC37">
            <v>78936.649999999994</v>
          </cell>
          <cell r="FD37">
            <v>0</v>
          </cell>
          <cell r="FE37">
            <v>0</v>
          </cell>
          <cell r="FF37">
            <v>0</v>
          </cell>
          <cell r="FG37">
            <v>0</v>
          </cell>
          <cell r="FH37">
            <v>0</v>
          </cell>
          <cell r="FI37">
            <v>0</v>
          </cell>
          <cell r="FJ37">
            <v>0</v>
          </cell>
          <cell r="FK37">
            <v>0</v>
          </cell>
          <cell r="FL37">
            <v>0</v>
          </cell>
          <cell r="FM37">
            <v>0</v>
          </cell>
          <cell r="FN37">
            <v>0</v>
          </cell>
          <cell r="FO37">
            <v>0</v>
          </cell>
          <cell r="FQ37">
            <v>0</v>
          </cell>
          <cell r="FR37">
            <v>0</v>
          </cell>
          <cell r="FS37">
            <v>0</v>
          </cell>
          <cell r="FT37">
            <v>0</v>
          </cell>
          <cell r="FU37">
            <v>0</v>
          </cell>
          <cell r="FV37">
            <v>0</v>
          </cell>
          <cell r="FW37">
            <v>0</v>
          </cell>
          <cell r="FX37">
            <v>0</v>
          </cell>
          <cell r="FY37">
            <v>0</v>
          </cell>
          <cell r="FZ37">
            <v>0</v>
          </cell>
          <cell r="GA37">
            <v>0</v>
          </cell>
          <cell r="GB37">
            <v>0</v>
          </cell>
          <cell r="GC37">
            <v>0</v>
          </cell>
        </row>
        <row r="38">
          <cell r="A38">
            <v>38777</v>
          </cell>
          <cell r="B38">
            <v>2006</v>
          </cell>
          <cell r="C38">
            <v>3</v>
          </cell>
          <cell r="E38">
            <v>649319.45199999993</v>
          </cell>
          <cell r="F38">
            <v>0</v>
          </cell>
          <cell r="G38">
            <v>0</v>
          </cell>
          <cell r="H38">
            <v>0</v>
          </cell>
          <cell r="I38">
            <v>0</v>
          </cell>
          <cell r="J38">
            <v>0</v>
          </cell>
          <cell r="K38">
            <v>0</v>
          </cell>
          <cell r="L38">
            <v>0</v>
          </cell>
          <cell r="M38">
            <v>0</v>
          </cell>
          <cell r="N38">
            <v>0</v>
          </cell>
          <cell r="O38">
            <v>0</v>
          </cell>
          <cell r="P38">
            <v>0</v>
          </cell>
          <cell r="Q38">
            <v>0</v>
          </cell>
          <cell r="S38">
            <v>96131.25</v>
          </cell>
          <cell r="T38">
            <v>0</v>
          </cell>
          <cell r="U38">
            <v>0</v>
          </cell>
          <cell r="V38">
            <v>0</v>
          </cell>
          <cell r="W38">
            <v>0</v>
          </cell>
          <cell r="X38">
            <v>0</v>
          </cell>
          <cell r="Y38">
            <v>0</v>
          </cell>
          <cell r="Z38">
            <v>0</v>
          </cell>
          <cell r="AA38">
            <v>0</v>
          </cell>
          <cell r="AB38">
            <v>0</v>
          </cell>
          <cell r="AC38">
            <v>0</v>
          </cell>
          <cell r="AD38">
            <v>0</v>
          </cell>
          <cell r="AE38">
            <v>0</v>
          </cell>
          <cell r="AG38">
            <v>0</v>
          </cell>
          <cell r="AH38">
            <v>0</v>
          </cell>
          <cell r="AI38">
            <v>0</v>
          </cell>
          <cell r="AJ38">
            <v>0</v>
          </cell>
          <cell r="AK38">
            <v>0</v>
          </cell>
          <cell r="AL38">
            <v>0</v>
          </cell>
          <cell r="AM38">
            <v>0</v>
          </cell>
          <cell r="AN38">
            <v>0</v>
          </cell>
          <cell r="AO38">
            <v>0</v>
          </cell>
          <cell r="AP38">
            <v>0</v>
          </cell>
          <cell r="AQ38">
            <v>0</v>
          </cell>
          <cell r="AR38">
            <v>0</v>
          </cell>
          <cell r="AS38">
            <v>0</v>
          </cell>
          <cell r="AU38">
            <v>322780.14</v>
          </cell>
          <cell r="AV38">
            <v>0</v>
          </cell>
          <cell r="AW38">
            <v>2</v>
          </cell>
          <cell r="AX38">
            <v>0</v>
          </cell>
          <cell r="AY38">
            <v>0</v>
          </cell>
          <cell r="AZ38">
            <v>0</v>
          </cell>
          <cell r="BA38">
            <v>92</v>
          </cell>
          <cell r="BB38">
            <v>6.1961680789902367</v>
          </cell>
          <cell r="BC38">
            <v>285.02373163355094</v>
          </cell>
          <cell r="BD38">
            <v>46.000000000000007</v>
          </cell>
          <cell r="BE38">
            <v>0</v>
          </cell>
          <cell r="BF38">
            <v>6.1961680789902367</v>
          </cell>
          <cell r="BG38">
            <v>6.1961680789902367</v>
          </cell>
          <cell r="BI38">
            <v>0</v>
          </cell>
          <cell r="BJ38">
            <v>0</v>
          </cell>
          <cell r="BK38">
            <v>0</v>
          </cell>
          <cell r="BL38">
            <v>0</v>
          </cell>
          <cell r="BM38">
            <v>0</v>
          </cell>
          <cell r="BN38">
            <v>0</v>
          </cell>
          <cell r="BO38">
            <v>0</v>
          </cell>
          <cell r="BP38">
            <v>0</v>
          </cell>
          <cell r="BQ38">
            <v>0</v>
          </cell>
          <cell r="BR38">
            <v>0</v>
          </cell>
          <cell r="BS38">
            <v>0</v>
          </cell>
          <cell r="BT38">
            <v>0</v>
          </cell>
          <cell r="BU38">
            <v>0</v>
          </cell>
          <cell r="BW38">
            <v>0</v>
          </cell>
          <cell r="BX38">
            <v>0</v>
          </cell>
          <cell r="BY38">
            <v>0</v>
          </cell>
          <cell r="BZ38">
            <v>0</v>
          </cell>
          <cell r="CA38">
            <v>0</v>
          </cell>
          <cell r="CB38">
            <v>0</v>
          </cell>
          <cell r="CC38">
            <v>0</v>
          </cell>
          <cell r="CD38">
            <v>0</v>
          </cell>
          <cell r="CE38">
            <v>0</v>
          </cell>
          <cell r="CF38">
            <v>0</v>
          </cell>
          <cell r="CG38">
            <v>0</v>
          </cell>
          <cell r="CH38">
            <v>0</v>
          </cell>
          <cell r="CI38">
            <v>0</v>
          </cell>
          <cell r="CK38">
            <v>27409</v>
          </cell>
          <cell r="CL38">
            <v>0</v>
          </cell>
          <cell r="CM38">
            <v>0</v>
          </cell>
          <cell r="CN38">
            <v>0</v>
          </cell>
          <cell r="CO38">
            <v>0</v>
          </cell>
          <cell r="CP38">
            <v>0</v>
          </cell>
          <cell r="CQ38">
            <v>0</v>
          </cell>
          <cell r="CR38">
            <v>0</v>
          </cell>
          <cell r="CS38">
            <v>0</v>
          </cell>
          <cell r="CT38">
            <v>0</v>
          </cell>
          <cell r="CU38">
            <v>0</v>
          </cell>
          <cell r="CV38">
            <v>0</v>
          </cell>
          <cell r="CW38">
            <v>0</v>
          </cell>
          <cell r="CY38">
            <v>22338</v>
          </cell>
          <cell r="CZ38">
            <v>0</v>
          </cell>
          <cell r="DA38">
            <v>0</v>
          </cell>
          <cell r="DB38">
            <v>0</v>
          </cell>
          <cell r="DC38">
            <v>0</v>
          </cell>
          <cell r="DD38">
            <v>0</v>
          </cell>
          <cell r="DE38">
            <v>0</v>
          </cell>
          <cell r="DF38">
            <v>0</v>
          </cell>
          <cell r="DG38">
            <v>0</v>
          </cell>
          <cell r="DH38">
            <v>0</v>
          </cell>
          <cell r="DI38">
            <v>0</v>
          </cell>
          <cell r="DJ38">
            <v>0</v>
          </cell>
          <cell r="DK38">
            <v>0</v>
          </cell>
          <cell r="DM38">
            <v>37392.5</v>
          </cell>
          <cell r="DN38">
            <v>0</v>
          </cell>
          <cell r="DO38">
            <v>0</v>
          </cell>
          <cell r="DP38">
            <v>0</v>
          </cell>
          <cell r="DQ38">
            <v>0</v>
          </cell>
          <cell r="DR38">
            <v>0</v>
          </cell>
          <cell r="DS38">
            <v>0</v>
          </cell>
          <cell r="DT38">
            <v>0</v>
          </cell>
          <cell r="DU38">
            <v>0</v>
          </cell>
          <cell r="DV38">
            <v>0</v>
          </cell>
          <cell r="DW38">
            <v>0</v>
          </cell>
          <cell r="DX38">
            <v>0</v>
          </cell>
          <cell r="DY38">
            <v>0</v>
          </cell>
          <cell r="EA38">
            <v>7772</v>
          </cell>
          <cell r="EB38">
            <v>0</v>
          </cell>
          <cell r="EC38">
            <v>0</v>
          </cell>
          <cell r="ED38">
            <v>0</v>
          </cell>
          <cell r="EE38">
            <v>0</v>
          </cell>
          <cell r="EF38">
            <v>0</v>
          </cell>
          <cell r="EG38">
            <v>0</v>
          </cell>
          <cell r="EH38">
            <v>0</v>
          </cell>
          <cell r="EI38">
            <v>0</v>
          </cell>
          <cell r="EJ38">
            <v>0</v>
          </cell>
          <cell r="EK38">
            <v>0</v>
          </cell>
          <cell r="EL38">
            <v>0</v>
          </cell>
          <cell r="EM38">
            <v>0</v>
          </cell>
          <cell r="EO38">
            <v>583981</v>
          </cell>
          <cell r="EP38">
            <v>0</v>
          </cell>
          <cell r="EQ38">
            <v>3</v>
          </cell>
          <cell r="ER38">
            <v>0</v>
          </cell>
          <cell r="ES38">
            <v>0</v>
          </cell>
          <cell r="ET38">
            <v>0</v>
          </cell>
          <cell r="EU38">
            <v>36</v>
          </cell>
          <cell r="EV38">
            <v>5.1371534347864056</v>
          </cell>
          <cell r="EW38">
            <v>61.645841217436868</v>
          </cell>
          <cell r="EX38">
            <v>12</v>
          </cell>
          <cell r="EY38">
            <v>0</v>
          </cell>
          <cell r="EZ38">
            <v>5.1371534347864056</v>
          </cell>
          <cell r="FA38">
            <v>5.1371534347864056</v>
          </cell>
          <cell r="FC38">
            <v>94471.15</v>
          </cell>
          <cell r="FD38">
            <v>0</v>
          </cell>
          <cell r="FE38">
            <v>0</v>
          </cell>
          <cell r="FF38">
            <v>0</v>
          </cell>
          <cell r="FG38">
            <v>0</v>
          </cell>
          <cell r="FH38">
            <v>0</v>
          </cell>
          <cell r="FI38">
            <v>0</v>
          </cell>
          <cell r="FJ38">
            <v>0</v>
          </cell>
          <cell r="FK38">
            <v>0</v>
          </cell>
          <cell r="FL38">
            <v>0</v>
          </cell>
          <cell r="FM38">
            <v>0</v>
          </cell>
          <cell r="FN38">
            <v>0</v>
          </cell>
          <cell r="FO38">
            <v>0</v>
          </cell>
          <cell r="FQ38">
            <v>0</v>
          </cell>
          <cell r="FR38">
            <v>0</v>
          </cell>
          <cell r="FS38">
            <v>0</v>
          </cell>
          <cell r="FT38">
            <v>0</v>
          </cell>
          <cell r="FU38">
            <v>0</v>
          </cell>
          <cell r="FV38">
            <v>0</v>
          </cell>
          <cell r="FW38">
            <v>0</v>
          </cell>
          <cell r="FX38">
            <v>0</v>
          </cell>
          <cell r="FY38">
            <v>0</v>
          </cell>
          <cell r="FZ38">
            <v>0</v>
          </cell>
          <cell r="GA38">
            <v>0</v>
          </cell>
          <cell r="GB38">
            <v>0</v>
          </cell>
          <cell r="GC38">
            <v>0</v>
          </cell>
        </row>
        <row r="39">
          <cell r="A39">
            <v>38808</v>
          </cell>
          <cell r="B39">
            <v>2006</v>
          </cell>
          <cell r="C39">
            <v>4</v>
          </cell>
          <cell r="E39">
            <v>725879.45199999993</v>
          </cell>
          <cell r="F39">
            <v>0</v>
          </cell>
          <cell r="G39">
            <v>0</v>
          </cell>
          <cell r="H39">
            <v>0</v>
          </cell>
          <cell r="I39">
            <v>0</v>
          </cell>
          <cell r="J39">
            <v>0</v>
          </cell>
          <cell r="K39">
            <v>0</v>
          </cell>
          <cell r="L39">
            <v>0</v>
          </cell>
          <cell r="M39">
            <v>0</v>
          </cell>
          <cell r="N39">
            <v>0</v>
          </cell>
          <cell r="O39">
            <v>0</v>
          </cell>
          <cell r="P39">
            <v>0</v>
          </cell>
          <cell r="Q39">
            <v>0</v>
          </cell>
          <cell r="S39">
            <v>104531.25</v>
          </cell>
          <cell r="T39">
            <v>0</v>
          </cell>
          <cell r="U39">
            <v>0</v>
          </cell>
          <cell r="V39">
            <v>0</v>
          </cell>
          <cell r="W39">
            <v>0</v>
          </cell>
          <cell r="X39">
            <v>0</v>
          </cell>
          <cell r="Y39">
            <v>0</v>
          </cell>
          <cell r="Z39">
            <v>0</v>
          </cell>
          <cell r="AA39">
            <v>0</v>
          </cell>
          <cell r="AB39">
            <v>0</v>
          </cell>
          <cell r="AC39">
            <v>0</v>
          </cell>
          <cell r="AD39">
            <v>0</v>
          </cell>
          <cell r="AE39">
            <v>0</v>
          </cell>
          <cell r="AG39">
            <v>0</v>
          </cell>
          <cell r="AH39">
            <v>0</v>
          </cell>
          <cell r="AI39">
            <v>0</v>
          </cell>
          <cell r="AJ39">
            <v>0</v>
          </cell>
          <cell r="AK39">
            <v>0</v>
          </cell>
          <cell r="AL39">
            <v>0</v>
          </cell>
          <cell r="AM39">
            <v>0</v>
          </cell>
          <cell r="AN39">
            <v>0</v>
          </cell>
          <cell r="AO39">
            <v>0</v>
          </cell>
          <cell r="AP39">
            <v>0</v>
          </cell>
          <cell r="AQ39">
            <v>0</v>
          </cell>
          <cell r="AR39">
            <v>0</v>
          </cell>
          <cell r="AS39">
            <v>0</v>
          </cell>
          <cell r="AU39">
            <v>360916.89</v>
          </cell>
          <cell r="AV39">
            <v>0</v>
          </cell>
          <cell r="AW39">
            <v>2</v>
          </cell>
          <cell r="AX39">
            <v>0</v>
          </cell>
          <cell r="AY39">
            <v>0</v>
          </cell>
          <cell r="AZ39">
            <v>0</v>
          </cell>
          <cell r="BA39">
            <v>92</v>
          </cell>
          <cell r="BB39">
            <v>5.541441964658401</v>
          </cell>
          <cell r="BC39">
            <v>254.90633037428643</v>
          </cell>
          <cell r="BD39">
            <v>46</v>
          </cell>
          <cell r="BE39">
            <v>0</v>
          </cell>
          <cell r="BF39">
            <v>5.541441964658401</v>
          </cell>
          <cell r="BG39">
            <v>5.541441964658401</v>
          </cell>
          <cell r="BI39">
            <v>0</v>
          </cell>
          <cell r="BJ39">
            <v>0</v>
          </cell>
          <cell r="BK39">
            <v>0</v>
          </cell>
          <cell r="BL39">
            <v>0</v>
          </cell>
          <cell r="BM39">
            <v>0</v>
          </cell>
          <cell r="BN39">
            <v>0</v>
          </cell>
          <cell r="BO39">
            <v>0</v>
          </cell>
          <cell r="BP39">
            <v>0</v>
          </cell>
          <cell r="BQ39">
            <v>0</v>
          </cell>
          <cell r="BR39">
            <v>0</v>
          </cell>
          <cell r="BS39">
            <v>0</v>
          </cell>
          <cell r="BT39">
            <v>0</v>
          </cell>
          <cell r="BU39">
            <v>0</v>
          </cell>
          <cell r="BW39">
            <v>0</v>
          </cell>
          <cell r="BX39">
            <v>0</v>
          </cell>
          <cell r="BY39">
            <v>0</v>
          </cell>
          <cell r="BZ39">
            <v>0</v>
          </cell>
          <cell r="CA39">
            <v>0</v>
          </cell>
          <cell r="CB39">
            <v>0</v>
          </cell>
          <cell r="CC39">
            <v>0</v>
          </cell>
          <cell r="CD39">
            <v>0</v>
          </cell>
          <cell r="CE39">
            <v>0</v>
          </cell>
          <cell r="CF39">
            <v>0</v>
          </cell>
          <cell r="CG39">
            <v>0</v>
          </cell>
          <cell r="CH39">
            <v>0</v>
          </cell>
          <cell r="CI39">
            <v>0</v>
          </cell>
          <cell r="CK39">
            <v>30829.25</v>
          </cell>
          <cell r="CL39">
            <v>0</v>
          </cell>
          <cell r="CM39">
            <v>0</v>
          </cell>
          <cell r="CN39">
            <v>0</v>
          </cell>
          <cell r="CO39">
            <v>0</v>
          </cell>
          <cell r="CP39">
            <v>0</v>
          </cell>
          <cell r="CQ39">
            <v>0</v>
          </cell>
          <cell r="CR39">
            <v>0</v>
          </cell>
          <cell r="CS39">
            <v>0</v>
          </cell>
          <cell r="CT39">
            <v>0</v>
          </cell>
          <cell r="CU39">
            <v>0</v>
          </cell>
          <cell r="CV39">
            <v>0</v>
          </cell>
          <cell r="CW39">
            <v>0</v>
          </cell>
          <cell r="CY39">
            <v>25730</v>
          </cell>
          <cell r="CZ39">
            <v>0</v>
          </cell>
          <cell r="DA39">
            <v>0</v>
          </cell>
          <cell r="DB39">
            <v>0</v>
          </cell>
          <cell r="DC39">
            <v>0</v>
          </cell>
          <cell r="DD39">
            <v>0</v>
          </cell>
          <cell r="DE39">
            <v>0</v>
          </cell>
          <cell r="DF39">
            <v>0</v>
          </cell>
          <cell r="DG39">
            <v>0</v>
          </cell>
          <cell r="DH39">
            <v>0</v>
          </cell>
          <cell r="DI39">
            <v>0</v>
          </cell>
          <cell r="DJ39">
            <v>0</v>
          </cell>
          <cell r="DK39">
            <v>0</v>
          </cell>
          <cell r="DM39">
            <v>42065.5</v>
          </cell>
          <cell r="DN39">
            <v>0</v>
          </cell>
          <cell r="DO39">
            <v>0</v>
          </cell>
          <cell r="DP39">
            <v>0</v>
          </cell>
          <cell r="DQ39">
            <v>0</v>
          </cell>
          <cell r="DR39">
            <v>0</v>
          </cell>
          <cell r="DS39">
            <v>0</v>
          </cell>
          <cell r="DT39">
            <v>0</v>
          </cell>
          <cell r="DU39">
            <v>0</v>
          </cell>
          <cell r="DV39">
            <v>0</v>
          </cell>
          <cell r="DW39">
            <v>0</v>
          </cell>
          <cell r="DX39">
            <v>0</v>
          </cell>
          <cell r="DY39">
            <v>0</v>
          </cell>
          <cell r="EA39">
            <v>8889</v>
          </cell>
          <cell r="EB39">
            <v>0</v>
          </cell>
          <cell r="EC39">
            <v>0</v>
          </cell>
          <cell r="ED39">
            <v>0</v>
          </cell>
          <cell r="EE39">
            <v>0</v>
          </cell>
          <cell r="EF39">
            <v>0</v>
          </cell>
          <cell r="EG39">
            <v>0</v>
          </cell>
          <cell r="EH39">
            <v>0</v>
          </cell>
          <cell r="EI39">
            <v>0</v>
          </cell>
          <cell r="EJ39">
            <v>0</v>
          </cell>
          <cell r="EK39">
            <v>0</v>
          </cell>
          <cell r="EL39">
            <v>0</v>
          </cell>
          <cell r="EM39">
            <v>0</v>
          </cell>
          <cell r="EO39">
            <v>639280</v>
          </cell>
          <cell r="EP39">
            <v>0</v>
          </cell>
          <cell r="EQ39">
            <v>5</v>
          </cell>
          <cell r="ER39">
            <v>0</v>
          </cell>
          <cell r="ES39">
            <v>0</v>
          </cell>
          <cell r="ET39">
            <v>0</v>
          </cell>
          <cell r="EU39">
            <v>55</v>
          </cell>
          <cell r="EV39">
            <v>7.8212989613314976</v>
          </cell>
          <cell r="EW39">
            <v>86.034288574646482</v>
          </cell>
          <cell r="EX39">
            <v>11.000000000000002</v>
          </cell>
          <cell r="EY39">
            <v>0</v>
          </cell>
          <cell r="EZ39">
            <v>7.8212989613314976</v>
          </cell>
          <cell r="FA39">
            <v>7.8212989613314976</v>
          </cell>
          <cell r="FC39">
            <v>106550.65</v>
          </cell>
          <cell r="FD39">
            <v>0</v>
          </cell>
          <cell r="FE39">
            <v>0</v>
          </cell>
          <cell r="FF39">
            <v>0</v>
          </cell>
          <cell r="FG39">
            <v>0</v>
          </cell>
          <cell r="FH39">
            <v>0</v>
          </cell>
          <cell r="FI39">
            <v>0</v>
          </cell>
          <cell r="FJ39">
            <v>0</v>
          </cell>
          <cell r="FK39">
            <v>0</v>
          </cell>
          <cell r="FL39">
            <v>0</v>
          </cell>
          <cell r="FM39">
            <v>0</v>
          </cell>
          <cell r="FN39">
            <v>0</v>
          </cell>
          <cell r="FO39">
            <v>0</v>
          </cell>
          <cell r="FQ39">
            <v>0</v>
          </cell>
          <cell r="FR39">
            <v>0</v>
          </cell>
          <cell r="FS39">
            <v>0</v>
          </cell>
          <cell r="FT39">
            <v>0</v>
          </cell>
          <cell r="FU39">
            <v>0</v>
          </cell>
          <cell r="FV39">
            <v>0</v>
          </cell>
          <cell r="FW39">
            <v>0</v>
          </cell>
          <cell r="FX39">
            <v>0</v>
          </cell>
          <cell r="FY39">
            <v>0</v>
          </cell>
          <cell r="FZ39">
            <v>0</v>
          </cell>
          <cell r="GA39">
            <v>0</v>
          </cell>
          <cell r="GB39">
            <v>0</v>
          </cell>
          <cell r="GC39">
            <v>0</v>
          </cell>
        </row>
        <row r="40">
          <cell r="A40">
            <v>38838</v>
          </cell>
          <cell r="B40">
            <v>2006</v>
          </cell>
          <cell r="C40">
            <v>5</v>
          </cell>
          <cell r="E40">
            <v>813229.77199999988</v>
          </cell>
          <cell r="F40">
            <v>0</v>
          </cell>
          <cell r="G40">
            <v>0</v>
          </cell>
          <cell r="H40">
            <v>0</v>
          </cell>
          <cell r="I40">
            <v>0</v>
          </cell>
          <cell r="J40">
            <v>0</v>
          </cell>
          <cell r="K40">
            <v>0</v>
          </cell>
          <cell r="L40">
            <v>0</v>
          </cell>
          <cell r="M40">
            <v>0</v>
          </cell>
          <cell r="N40">
            <v>0</v>
          </cell>
          <cell r="O40">
            <v>0</v>
          </cell>
          <cell r="P40">
            <v>0</v>
          </cell>
          <cell r="Q40">
            <v>0</v>
          </cell>
          <cell r="S40">
            <v>116765.25</v>
          </cell>
          <cell r="T40">
            <v>0</v>
          </cell>
          <cell r="U40">
            <v>0</v>
          </cell>
          <cell r="V40">
            <v>0</v>
          </cell>
          <cell r="W40">
            <v>0</v>
          </cell>
          <cell r="X40">
            <v>0</v>
          </cell>
          <cell r="Y40">
            <v>0</v>
          </cell>
          <cell r="Z40">
            <v>0</v>
          </cell>
          <cell r="AA40">
            <v>0</v>
          </cell>
          <cell r="AB40">
            <v>0</v>
          </cell>
          <cell r="AC40">
            <v>0</v>
          </cell>
          <cell r="AD40">
            <v>0</v>
          </cell>
          <cell r="AE40">
            <v>0</v>
          </cell>
          <cell r="AG40">
            <v>0</v>
          </cell>
          <cell r="AH40">
            <v>0</v>
          </cell>
          <cell r="AI40">
            <v>0</v>
          </cell>
          <cell r="AJ40">
            <v>0</v>
          </cell>
          <cell r="AK40">
            <v>0</v>
          </cell>
          <cell r="AL40">
            <v>0</v>
          </cell>
          <cell r="AM40">
            <v>0</v>
          </cell>
          <cell r="AN40">
            <v>0</v>
          </cell>
          <cell r="AO40">
            <v>0</v>
          </cell>
          <cell r="AP40">
            <v>0</v>
          </cell>
          <cell r="AQ40">
            <v>0</v>
          </cell>
          <cell r="AR40">
            <v>0</v>
          </cell>
          <cell r="AS40">
            <v>0</v>
          </cell>
          <cell r="AU40">
            <v>399609.64</v>
          </cell>
          <cell r="AV40">
            <v>0</v>
          </cell>
          <cell r="AW40">
            <v>2</v>
          </cell>
          <cell r="AX40">
            <v>0</v>
          </cell>
          <cell r="AY40">
            <v>0</v>
          </cell>
          <cell r="AZ40">
            <v>0</v>
          </cell>
          <cell r="BA40">
            <v>92</v>
          </cell>
          <cell r="BB40">
            <v>5.0048842665557309</v>
          </cell>
          <cell r="BC40">
            <v>230.22467626156364</v>
          </cell>
          <cell r="BD40">
            <v>46.000000000000007</v>
          </cell>
          <cell r="BE40">
            <v>0</v>
          </cell>
          <cell r="BF40">
            <v>5.0048842665557309</v>
          </cell>
          <cell r="BG40">
            <v>5.0048842665557309</v>
          </cell>
          <cell r="BI40">
            <v>0</v>
          </cell>
          <cell r="BJ40">
            <v>0</v>
          </cell>
          <cell r="BK40">
            <v>0</v>
          </cell>
          <cell r="BL40">
            <v>0</v>
          </cell>
          <cell r="BM40">
            <v>0</v>
          </cell>
          <cell r="BN40">
            <v>0</v>
          </cell>
          <cell r="BO40">
            <v>0</v>
          </cell>
          <cell r="BP40">
            <v>0</v>
          </cell>
          <cell r="BQ40">
            <v>0</v>
          </cell>
          <cell r="BR40">
            <v>0</v>
          </cell>
          <cell r="BS40">
            <v>0</v>
          </cell>
          <cell r="BT40">
            <v>0</v>
          </cell>
          <cell r="BU40">
            <v>0</v>
          </cell>
          <cell r="BW40">
            <v>0</v>
          </cell>
          <cell r="BX40">
            <v>0</v>
          </cell>
          <cell r="BY40">
            <v>0</v>
          </cell>
          <cell r="BZ40">
            <v>0</v>
          </cell>
          <cell r="CA40">
            <v>0</v>
          </cell>
          <cell r="CB40">
            <v>0</v>
          </cell>
          <cell r="CC40">
            <v>0</v>
          </cell>
          <cell r="CD40">
            <v>0</v>
          </cell>
          <cell r="CE40">
            <v>0</v>
          </cell>
          <cell r="CF40">
            <v>0</v>
          </cell>
          <cell r="CG40">
            <v>0</v>
          </cell>
          <cell r="CH40">
            <v>0</v>
          </cell>
          <cell r="CI40">
            <v>0</v>
          </cell>
          <cell r="CK40">
            <v>35896.25</v>
          </cell>
          <cell r="CL40">
            <v>0</v>
          </cell>
          <cell r="CM40">
            <v>1</v>
          </cell>
          <cell r="CN40">
            <v>0</v>
          </cell>
          <cell r="CO40">
            <v>0</v>
          </cell>
          <cell r="CP40">
            <v>0</v>
          </cell>
          <cell r="CQ40">
            <v>2</v>
          </cell>
          <cell r="CR40">
            <v>27.858063168158235</v>
          </cell>
          <cell r="CS40">
            <v>55.716126336316471</v>
          </cell>
          <cell r="CT40">
            <v>2</v>
          </cell>
          <cell r="CU40">
            <v>0</v>
          </cell>
          <cell r="CV40">
            <v>27.858063168158235</v>
          </cell>
          <cell r="CW40">
            <v>27.858063168158235</v>
          </cell>
          <cell r="CY40">
            <v>26610</v>
          </cell>
          <cell r="CZ40">
            <v>0</v>
          </cell>
          <cell r="DA40">
            <v>1</v>
          </cell>
          <cell r="DB40">
            <v>0</v>
          </cell>
          <cell r="DC40">
            <v>0</v>
          </cell>
          <cell r="DD40">
            <v>0</v>
          </cell>
          <cell r="DE40">
            <v>21</v>
          </cell>
          <cell r="DF40">
            <v>37.579857196542648</v>
          </cell>
          <cell r="DG40">
            <v>789.17700112739578</v>
          </cell>
          <cell r="DH40">
            <v>21.000000000000004</v>
          </cell>
          <cell r="DI40">
            <v>0</v>
          </cell>
          <cell r="DJ40">
            <v>37.579857196542648</v>
          </cell>
          <cell r="DK40">
            <v>37.579857196542648</v>
          </cell>
          <cell r="DM40">
            <v>49583.5</v>
          </cell>
          <cell r="DN40">
            <v>0</v>
          </cell>
          <cell r="DO40">
            <v>0</v>
          </cell>
          <cell r="DP40">
            <v>0</v>
          </cell>
          <cell r="DQ40">
            <v>0</v>
          </cell>
          <cell r="DR40">
            <v>0</v>
          </cell>
          <cell r="DS40">
            <v>0</v>
          </cell>
          <cell r="DT40">
            <v>0</v>
          </cell>
          <cell r="DU40">
            <v>0</v>
          </cell>
          <cell r="DV40">
            <v>0</v>
          </cell>
          <cell r="DW40">
            <v>0</v>
          </cell>
          <cell r="DX40">
            <v>0</v>
          </cell>
          <cell r="DY40">
            <v>0</v>
          </cell>
          <cell r="EA40">
            <v>9994</v>
          </cell>
          <cell r="EB40">
            <v>0</v>
          </cell>
          <cell r="EC40">
            <v>0</v>
          </cell>
          <cell r="ED40">
            <v>0</v>
          </cell>
          <cell r="EE40">
            <v>0</v>
          </cell>
          <cell r="EF40">
            <v>0</v>
          </cell>
          <cell r="EG40">
            <v>0</v>
          </cell>
          <cell r="EH40">
            <v>0</v>
          </cell>
          <cell r="EI40">
            <v>0</v>
          </cell>
          <cell r="EJ40">
            <v>0</v>
          </cell>
          <cell r="EK40">
            <v>0</v>
          </cell>
          <cell r="EL40">
            <v>0</v>
          </cell>
          <cell r="EM40">
            <v>0</v>
          </cell>
          <cell r="EO40">
            <v>702592</v>
          </cell>
          <cell r="EP40">
            <v>0</v>
          </cell>
          <cell r="EQ40">
            <v>6</v>
          </cell>
          <cell r="ER40">
            <v>0</v>
          </cell>
          <cell r="ES40">
            <v>0</v>
          </cell>
          <cell r="ET40">
            <v>0</v>
          </cell>
          <cell r="EU40">
            <v>90</v>
          </cell>
          <cell r="EV40">
            <v>8.5398068865002728</v>
          </cell>
          <cell r="EW40">
            <v>128.09710329750411</v>
          </cell>
          <cell r="EX40">
            <v>15.000000000000002</v>
          </cell>
          <cell r="EY40">
            <v>0</v>
          </cell>
          <cell r="EZ40">
            <v>8.5398068865002728</v>
          </cell>
          <cell r="FA40">
            <v>8.5398068865002728</v>
          </cell>
          <cell r="FC40">
            <v>120438.65</v>
          </cell>
          <cell r="FD40">
            <v>0</v>
          </cell>
          <cell r="FE40">
            <v>0</v>
          </cell>
          <cell r="FF40">
            <v>0</v>
          </cell>
          <cell r="FG40">
            <v>0</v>
          </cell>
          <cell r="FH40">
            <v>0</v>
          </cell>
          <cell r="FI40">
            <v>0</v>
          </cell>
          <cell r="FJ40">
            <v>0</v>
          </cell>
          <cell r="FK40">
            <v>0</v>
          </cell>
          <cell r="FL40">
            <v>0</v>
          </cell>
          <cell r="FM40">
            <v>0</v>
          </cell>
          <cell r="FN40">
            <v>0</v>
          </cell>
          <cell r="FO40">
            <v>0</v>
          </cell>
          <cell r="FQ40">
            <v>0</v>
          </cell>
          <cell r="FR40">
            <v>0</v>
          </cell>
          <cell r="FS40">
            <v>0</v>
          </cell>
          <cell r="FT40">
            <v>0</v>
          </cell>
          <cell r="FU40">
            <v>0</v>
          </cell>
          <cell r="FV40">
            <v>0</v>
          </cell>
          <cell r="FW40">
            <v>0</v>
          </cell>
          <cell r="FX40">
            <v>0</v>
          </cell>
          <cell r="FY40">
            <v>0</v>
          </cell>
          <cell r="FZ40">
            <v>0</v>
          </cell>
          <cell r="GA40">
            <v>0</v>
          </cell>
          <cell r="GB40">
            <v>0</v>
          </cell>
          <cell r="GC40">
            <v>0</v>
          </cell>
        </row>
        <row r="41">
          <cell r="A41">
            <v>38869</v>
          </cell>
          <cell r="B41">
            <v>2006</v>
          </cell>
          <cell r="C41">
            <v>6</v>
          </cell>
          <cell r="E41">
            <v>896782.25199999986</v>
          </cell>
          <cell r="F41">
            <v>0</v>
          </cell>
          <cell r="G41">
            <v>0</v>
          </cell>
          <cell r="H41">
            <v>0</v>
          </cell>
          <cell r="I41">
            <v>0</v>
          </cell>
          <cell r="J41">
            <v>0</v>
          </cell>
          <cell r="K41">
            <v>0</v>
          </cell>
          <cell r="L41">
            <v>0</v>
          </cell>
          <cell r="M41">
            <v>0</v>
          </cell>
          <cell r="N41">
            <v>0</v>
          </cell>
          <cell r="O41">
            <v>0</v>
          </cell>
          <cell r="P41">
            <v>0</v>
          </cell>
          <cell r="Q41">
            <v>0</v>
          </cell>
          <cell r="S41">
            <v>125616.25</v>
          </cell>
          <cell r="T41">
            <v>0</v>
          </cell>
          <cell r="U41">
            <v>0</v>
          </cell>
          <cell r="V41">
            <v>0</v>
          </cell>
          <cell r="W41">
            <v>0</v>
          </cell>
          <cell r="X41">
            <v>0</v>
          </cell>
          <cell r="Y41">
            <v>0</v>
          </cell>
          <cell r="Z41">
            <v>0</v>
          </cell>
          <cell r="AA41">
            <v>0</v>
          </cell>
          <cell r="AB41">
            <v>0</v>
          </cell>
          <cell r="AC41">
            <v>0</v>
          </cell>
          <cell r="AD41">
            <v>0</v>
          </cell>
          <cell r="AE41">
            <v>0</v>
          </cell>
          <cell r="AG41">
            <v>0</v>
          </cell>
          <cell r="AH41">
            <v>0</v>
          </cell>
          <cell r="AI41">
            <v>0</v>
          </cell>
          <cell r="AJ41">
            <v>0</v>
          </cell>
          <cell r="AK41">
            <v>0</v>
          </cell>
          <cell r="AL41">
            <v>0</v>
          </cell>
          <cell r="AM41">
            <v>0</v>
          </cell>
          <cell r="AN41">
            <v>0</v>
          </cell>
          <cell r="AO41">
            <v>0</v>
          </cell>
          <cell r="AP41">
            <v>0</v>
          </cell>
          <cell r="AQ41">
            <v>0</v>
          </cell>
          <cell r="AR41">
            <v>0</v>
          </cell>
          <cell r="AS41">
            <v>0</v>
          </cell>
          <cell r="AU41">
            <v>434540.39</v>
          </cell>
          <cell r="AV41">
            <v>0</v>
          </cell>
          <cell r="AW41">
            <v>2</v>
          </cell>
          <cell r="AX41">
            <v>0</v>
          </cell>
          <cell r="AY41">
            <v>0</v>
          </cell>
          <cell r="AZ41">
            <v>0</v>
          </cell>
          <cell r="BA41">
            <v>92</v>
          </cell>
          <cell r="BB41">
            <v>4.6025641022690662</v>
          </cell>
          <cell r="BC41">
            <v>211.71794870437705</v>
          </cell>
          <cell r="BD41">
            <v>46</v>
          </cell>
          <cell r="BE41">
            <v>0</v>
          </cell>
          <cell r="BF41">
            <v>4.6025641022690662</v>
          </cell>
          <cell r="BG41">
            <v>4.6025641022690662</v>
          </cell>
          <cell r="BI41">
            <v>0</v>
          </cell>
          <cell r="BJ41">
            <v>0</v>
          </cell>
          <cell r="BK41">
            <v>0</v>
          </cell>
          <cell r="BL41">
            <v>0</v>
          </cell>
          <cell r="BM41">
            <v>0</v>
          </cell>
          <cell r="BN41">
            <v>0</v>
          </cell>
          <cell r="BO41">
            <v>0</v>
          </cell>
          <cell r="BP41">
            <v>0</v>
          </cell>
          <cell r="BQ41">
            <v>0</v>
          </cell>
          <cell r="BR41">
            <v>0</v>
          </cell>
          <cell r="BS41">
            <v>0</v>
          </cell>
          <cell r="BT41">
            <v>0</v>
          </cell>
          <cell r="BU41">
            <v>0</v>
          </cell>
          <cell r="BW41">
            <v>0</v>
          </cell>
          <cell r="BX41">
            <v>0</v>
          </cell>
          <cell r="BY41">
            <v>0</v>
          </cell>
          <cell r="BZ41">
            <v>0</v>
          </cell>
          <cell r="CA41">
            <v>0</v>
          </cell>
          <cell r="CB41">
            <v>0</v>
          </cell>
          <cell r="CC41">
            <v>0</v>
          </cell>
          <cell r="CD41">
            <v>0</v>
          </cell>
          <cell r="CE41">
            <v>0</v>
          </cell>
          <cell r="CF41">
            <v>0</v>
          </cell>
          <cell r="CG41">
            <v>0</v>
          </cell>
          <cell r="CH41">
            <v>0</v>
          </cell>
          <cell r="CI41">
            <v>0</v>
          </cell>
          <cell r="CK41">
            <v>44266</v>
          </cell>
          <cell r="CL41">
            <v>0</v>
          </cell>
          <cell r="CM41">
            <v>1</v>
          </cell>
          <cell r="CN41">
            <v>0</v>
          </cell>
          <cell r="CO41">
            <v>0</v>
          </cell>
          <cell r="CP41">
            <v>0</v>
          </cell>
          <cell r="CQ41">
            <v>2</v>
          </cell>
          <cell r="CR41">
            <v>22.59070166719378</v>
          </cell>
          <cell r="CS41">
            <v>45.181403334387561</v>
          </cell>
          <cell r="CT41">
            <v>2</v>
          </cell>
          <cell r="CU41">
            <v>0</v>
          </cell>
          <cell r="CV41">
            <v>22.59070166719378</v>
          </cell>
          <cell r="CW41">
            <v>22.59070166719378</v>
          </cell>
          <cell r="CY41">
            <v>30350</v>
          </cell>
          <cell r="CZ41">
            <v>0</v>
          </cell>
          <cell r="DA41">
            <v>1</v>
          </cell>
          <cell r="DB41">
            <v>0</v>
          </cell>
          <cell r="DC41">
            <v>0</v>
          </cell>
          <cell r="DD41">
            <v>0</v>
          </cell>
          <cell r="DE41">
            <v>21</v>
          </cell>
          <cell r="DF41">
            <v>32.948929159802304</v>
          </cell>
          <cell r="DG41">
            <v>691.92751235584842</v>
          </cell>
          <cell r="DH41">
            <v>21</v>
          </cell>
          <cell r="DI41">
            <v>0</v>
          </cell>
          <cell r="DJ41">
            <v>32.948929159802304</v>
          </cell>
          <cell r="DK41">
            <v>32.948929159802304</v>
          </cell>
          <cell r="DM41">
            <v>62364</v>
          </cell>
          <cell r="DN41">
            <v>0</v>
          </cell>
          <cell r="DO41">
            <v>0</v>
          </cell>
          <cell r="DP41">
            <v>0</v>
          </cell>
          <cell r="DQ41">
            <v>0</v>
          </cell>
          <cell r="DR41">
            <v>0</v>
          </cell>
          <cell r="DS41">
            <v>0</v>
          </cell>
          <cell r="DT41">
            <v>0</v>
          </cell>
          <cell r="DU41">
            <v>0</v>
          </cell>
          <cell r="DV41">
            <v>0</v>
          </cell>
          <cell r="DW41">
            <v>0</v>
          </cell>
          <cell r="DX41">
            <v>0</v>
          </cell>
          <cell r="DY41">
            <v>0</v>
          </cell>
          <cell r="EA41">
            <v>11578</v>
          </cell>
          <cell r="EB41">
            <v>0</v>
          </cell>
          <cell r="EC41">
            <v>0</v>
          </cell>
          <cell r="ED41">
            <v>0</v>
          </cell>
          <cell r="EE41">
            <v>0</v>
          </cell>
          <cell r="EF41">
            <v>0</v>
          </cell>
          <cell r="EG41">
            <v>0</v>
          </cell>
          <cell r="EH41">
            <v>0</v>
          </cell>
          <cell r="EI41">
            <v>0</v>
          </cell>
          <cell r="EJ41">
            <v>0</v>
          </cell>
          <cell r="EK41">
            <v>0</v>
          </cell>
          <cell r="EL41">
            <v>0</v>
          </cell>
          <cell r="EM41">
            <v>0</v>
          </cell>
          <cell r="EO41">
            <v>773748</v>
          </cell>
          <cell r="EP41">
            <v>0</v>
          </cell>
          <cell r="EQ41">
            <v>7</v>
          </cell>
          <cell r="ER41">
            <v>0</v>
          </cell>
          <cell r="ES41">
            <v>0</v>
          </cell>
          <cell r="ET41">
            <v>0</v>
          </cell>
          <cell r="EU41">
            <v>93</v>
          </cell>
          <cell r="EV41">
            <v>9.0468731421599795</v>
          </cell>
          <cell r="EW41">
            <v>120.19417174583972</v>
          </cell>
          <cell r="EX41">
            <v>13.285714285714285</v>
          </cell>
          <cell r="EY41">
            <v>0</v>
          </cell>
          <cell r="EZ41">
            <v>9.0468731421599795</v>
          </cell>
          <cell r="FA41">
            <v>9.0468731421599795</v>
          </cell>
          <cell r="FC41">
            <v>134851.9</v>
          </cell>
          <cell r="FD41">
            <v>0</v>
          </cell>
          <cell r="FE41">
            <v>0</v>
          </cell>
          <cell r="FF41">
            <v>0</v>
          </cell>
          <cell r="FG41">
            <v>0</v>
          </cell>
          <cell r="FH41">
            <v>0</v>
          </cell>
          <cell r="FI41">
            <v>0</v>
          </cell>
          <cell r="FJ41">
            <v>0</v>
          </cell>
          <cell r="FK41">
            <v>0</v>
          </cell>
          <cell r="FL41">
            <v>0</v>
          </cell>
          <cell r="FM41">
            <v>0</v>
          </cell>
          <cell r="FN41">
            <v>0</v>
          </cell>
          <cell r="FO41">
            <v>0</v>
          </cell>
          <cell r="FQ41">
            <v>0</v>
          </cell>
          <cell r="FR41">
            <v>0</v>
          </cell>
          <cell r="FS41">
            <v>0</v>
          </cell>
          <cell r="FT41">
            <v>0</v>
          </cell>
          <cell r="FU41">
            <v>0</v>
          </cell>
          <cell r="FV41">
            <v>0</v>
          </cell>
          <cell r="FW41">
            <v>0</v>
          </cell>
          <cell r="FX41">
            <v>0</v>
          </cell>
          <cell r="FY41">
            <v>0</v>
          </cell>
          <cell r="FZ41">
            <v>0</v>
          </cell>
          <cell r="GA41">
            <v>0</v>
          </cell>
          <cell r="GB41">
            <v>0</v>
          </cell>
          <cell r="GC41">
            <v>0</v>
          </cell>
        </row>
        <row r="42">
          <cell r="A42">
            <v>38899</v>
          </cell>
          <cell r="B42">
            <v>2006</v>
          </cell>
          <cell r="C42">
            <v>7</v>
          </cell>
          <cell r="E42">
            <v>79032.240000000005</v>
          </cell>
          <cell r="F42">
            <v>0</v>
          </cell>
          <cell r="G42">
            <v>0</v>
          </cell>
          <cell r="H42">
            <v>0</v>
          </cell>
          <cell r="I42">
            <v>0</v>
          </cell>
          <cell r="J42">
            <v>0</v>
          </cell>
          <cell r="K42">
            <v>0</v>
          </cell>
          <cell r="L42">
            <v>0</v>
          </cell>
          <cell r="M42">
            <v>0</v>
          </cell>
          <cell r="N42">
            <v>0</v>
          </cell>
          <cell r="O42">
            <v>0</v>
          </cell>
          <cell r="P42">
            <v>0</v>
          </cell>
          <cell r="Q42">
            <v>0</v>
          </cell>
          <cell r="S42">
            <v>10580</v>
          </cell>
          <cell r="T42">
            <v>0</v>
          </cell>
          <cell r="U42">
            <v>0</v>
          </cell>
          <cell r="V42">
            <v>0</v>
          </cell>
          <cell r="W42">
            <v>0</v>
          </cell>
          <cell r="X42">
            <v>0</v>
          </cell>
          <cell r="Y42">
            <v>0</v>
          </cell>
          <cell r="Z42">
            <v>0</v>
          </cell>
          <cell r="AA42">
            <v>0</v>
          </cell>
          <cell r="AB42">
            <v>0</v>
          </cell>
          <cell r="AC42">
            <v>0</v>
          </cell>
          <cell r="AD42">
            <v>0</v>
          </cell>
          <cell r="AE42">
            <v>0</v>
          </cell>
          <cell r="AG42">
            <v>0</v>
          </cell>
          <cell r="AH42">
            <v>0</v>
          </cell>
          <cell r="AI42">
            <v>0</v>
          </cell>
          <cell r="AJ42">
            <v>0</v>
          </cell>
          <cell r="AK42">
            <v>0</v>
          </cell>
          <cell r="AL42">
            <v>0</v>
          </cell>
          <cell r="AM42">
            <v>0</v>
          </cell>
          <cell r="AN42">
            <v>0</v>
          </cell>
          <cell r="AO42">
            <v>0</v>
          </cell>
          <cell r="AP42">
            <v>0</v>
          </cell>
          <cell r="AQ42">
            <v>0</v>
          </cell>
          <cell r="AR42">
            <v>0</v>
          </cell>
          <cell r="AS42">
            <v>0</v>
          </cell>
          <cell r="AU42">
            <v>37255.300000000003</v>
          </cell>
          <cell r="AV42">
            <v>0</v>
          </cell>
          <cell r="AW42">
            <v>0</v>
          </cell>
          <cell r="AX42">
            <v>0</v>
          </cell>
          <cell r="AY42">
            <v>0</v>
          </cell>
          <cell r="AZ42">
            <v>0</v>
          </cell>
          <cell r="BA42">
            <v>0</v>
          </cell>
          <cell r="BB42">
            <v>0</v>
          </cell>
          <cell r="BC42">
            <v>0</v>
          </cell>
          <cell r="BD42">
            <v>0</v>
          </cell>
          <cell r="BE42">
            <v>0</v>
          </cell>
          <cell r="BF42">
            <v>0</v>
          </cell>
          <cell r="BG42">
            <v>0</v>
          </cell>
          <cell r="BI42">
            <v>0</v>
          </cell>
          <cell r="BJ42">
            <v>0</v>
          </cell>
          <cell r="BK42">
            <v>0</v>
          </cell>
          <cell r="BL42">
            <v>0</v>
          </cell>
          <cell r="BM42">
            <v>0</v>
          </cell>
          <cell r="BN42">
            <v>0</v>
          </cell>
          <cell r="BO42">
            <v>0</v>
          </cell>
          <cell r="BP42">
            <v>0</v>
          </cell>
          <cell r="BQ42">
            <v>0</v>
          </cell>
          <cell r="BR42">
            <v>0</v>
          </cell>
          <cell r="BS42">
            <v>0</v>
          </cell>
          <cell r="BT42">
            <v>0</v>
          </cell>
          <cell r="BU42">
            <v>0</v>
          </cell>
          <cell r="BW42">
            <v>0</v>
          </cell>
          <cell r="BX42">
            <v>0</v>
          </cell>
          <cell r="BY42">
            <v>0</v>
          </cell>
          <cell r="BZ42">
            <v>0</v>
          </cell>
          <cell r="CA42">
            <v>0</v>
          </cell>
          <cell r="CB42">
            <v>0</v>
          </cell>
          <cell r="CC42">
            <v>0</v>
          </cell>
          <cell r="CD42">
            <v>0</v>
          </cell>
          <cell r="CE42">
            <v>0</v>
          </cell>
          <cell r="CF42">
            <v>0</v>
          </cell>
          <cell r="CG42">
            <v>0</v>
          </cell>
          <cell r="CH42">
            <v>0</v>
          </cell>
          <cell r="CI42">
            <v>0</v>
          </cell>
          <cell r="CK42">
            <v>2870</v>
          </cell>
          <cell r="CL42">
            <v>0</v>
          </cell>
          <cell r="CM42">
            <v>0</v>
          </cell>
          <cell r="CN42">
            <v>0</v>
          </cell>
          <cell r="CO42">
            <v>0</v>
          </cell>
          <cell r="CP42">
            <v>0</v>
          </cell>
          <cell r="CQ42">
            <v>0</v>
          </cell>
          <cell r="CR42">
            <v>0</v>
          </cell>
          <cell r="CS42">
            <v>0</v>
          </cell>
          <cell r="CT42">
            <v>0</v>
          </cell>
          <cell r="CU42">
            <v>0</v>
          </cell>
          <cell r="CV42">
            <v>0</v>
          </cell>
          <cell r="CW42">
            <v>0</v>
          </cell>
          <cell r="CY42">
            <v>3500</v>
          </cell>
          <cell r="CZ42">
            <v>0</v>
          </cell>
          <cell r="DA42">
            <v>0</v>
          </cell>
          <cell r="DB42">
            <v>0</v>
          </cell>
          <cell r="DC42">
            <v>0</v>
          </cell>
          <cell r="DD42">
            <v>0</v>
          </cell>
          <cell r="DE42">
            <v>0</v>
          </cell>
          <cell r="DF42">
            <v>0</v>
          </cell>
          <cell r="DG42">
            <v>0</v>
          </cell>
          <cell r="DH42">
            <v>0</v>
          </cell>
          <cell r="DI42">
            <v>0</v>
          </cell>
          <cell r="DJ42">
            <v>0</v>
          </cell>
          <cell r="DK42">
            <v>0</v>
          </cell>
          <cell r="DM42">
            <v>4278.5</v>
          </cell>
          <cell r="DN42">
            <v>0</v>
          </cell>
          <cell r="DO42">
            <v>1</v>
          </cell>
          <cell r="DP42">
            <v>0</v>
          </cell>
          <cell r="DQ42">
            <v>0</v>
          </cell>
          <cell r="DR42">
            <v>0</v>
          </cell>
          <cell r="DS42">
            <v>8</v>
          </cell>
          <cell r="DT42">
            <v>233.72677340189318</v>
          </cell>
          <cell r="DU42">
            <v>1869.8141872151455</v>
          </cell>
          <cell r="DV42">
            <v>8</v>
          </cell>
          <cell r="DW42">
            <v>0</v>
          </cell>
          <cell r="DX42">
            <v>233.72677340189318</v>
          </cell>
          <cell r="DY42">
            <v>233.72677340189318</v>
          </cell>
          <cell r="EA42">
            <v>1306</v>
          </cell>
          <cell r="EB42">
            <v>0</v>
          </cell>
          <cell r="EC42">
            <v>0</v>
          </cell>
          <cell r="ED42">
            <v>0</v>
          </cell>
          <cell r="EE42">
            <v>0</v>
          </cell>
          <cell r="EF42">
            <v>0</v>
          </cell>
          <cell r="EG42">
            <v>0</v>
          </cell>
          <cell r="EH42">
            <v>0</v>
          </cell>
          <cell r="EI42">
            <v>0</v>
          </cell>
          <cell r="EJ42">
            <v>0</v>
          </cell>
          <cell r="EK42">
            <v>0</v>
          </cell>
          <cell r="EL42">
            <v>0</v>
          </cell>
          <cell r="EM42">
            <v>0</v>
          </cell>
          <cell r="EO42">
            <v>56008</v>
          </cell>
          <cell r="EP42">
            <v>0</v>
          </cell>
          <cell r="EQ42">
            <v>0</v>
          </cell>
          <cell r="ER42">
            <v>0</v>
          </cell>
          <cell r="ES42">
            <v>0</v>
          </cell>
          <cell r="ET42">
            <v>0</v>
          </cell>
          <cell r="EU42">
            <v>0</v>
          </cell>
          <cell r="EV42">
            <v>0</v>
          </cell>
          <cell r="EW42">
            <v>0</v>
          </cell>
          <cell r="EX42">
            <v>0</v>
          </cell>
          <cell r="EY42">
            <v>0</v>
          </cell>
          <cell r="EZ42">
            <v>0</v>
          </cell>
          <cell r="FA42">
            <v>0</v>
          </cell>
          <cell r="FC42">
            <v>10847.5</v>
          </cell>
          <cell r="FD42">
            <v>0</v>
          </cell>
          <cell r="FE42">
            <v>0</v>
          </cell>
          <cell r="FF42">
            <v>0</v>
          </cell>
          <cell r="FG42">
            <v>0</v>
          </cell>
          <cell r="FH42">
            <v>0</v>
          </cell>
          <cell r="FI42">
            <v>0</v>
          </cell>
          <cell r="FJ42">
            <v>0</v>
          </cell>
          <cell r="FK42">
            <v>0</v>
          </cell>
          <cell r="FL42">
            <v>0</v>
          </cell>
          <cell r="FM42">
            <v>0</v>
          </cell>
          <cell r="FN42">
            <v>0</v>
          </cell>
          <cell r="FO42">
            <v>0</v>
          </cell>
          <cell r="FQ42">
            <v>0</v>
          </cell>
          <cell r="FR42">
            <v>0</v>
          </cell>
          <cell r="FS42">
            <v>0</v>
          </cell>
          <cell r="FT42">
            <v>0</v>
          </cell>
          <cell r="FU42">
            <v>0</v>
          </cell>
          <cell r="FV42">
            <v>0</v>
          </cell>
          <cell r="FW42">
            <v>0</v>
          </cell>
          <cell r="FX42">
            <v>0</v>
          </cell>
          <cell r="FY42">
            <v>0</v>
          </cell>
          <cell r="FZ42">
            <v>0</v>
          </cell>
          <cell r="GA42">
            <v>0</v>
          </cell>
          <cell r="GB42">
            <v>0</v>
          </cell>
          <cell r="GC42">
            <v>0</v>
          </cell>
        </row>
        <row r="43">
          <cell r="A43">
            <v>38930</v>
          </cell>
          <cell r="B43">
            <v>2006</v>
          </cell>
          <cell r="C43">
            <v>8</v>
          </cell>
          <cell r="E43">
            <v>168566.64</v>
          </cell>
          <cell r="F43">
            <v>0</v>
          </cell>
          <cell r="G43">
            <v>0</v>
          </cell>
          <cell r="H43">
            <v>0</v>
          </cell>
          <cell r="I43">
            <v>0</v>
          </cell>
          <cell r="J43">
            <v>0</v>
          </cell>
          <cell r="K43">
            <v>0</v>
          </cell>
          <cell r="L43">
            <v>0</v>
          </cell>
          <cell r="M43">
            <v>0</v>
          </cell>
          <cell r="N43">
            <v>0</v>
          </cell>
          <cell r="O43">
            <v>0</v>
          </cell>
          <cell r="P43">
            <v>0</v>
          </cell>
          <cell r="Q43">
            <v>0</v>
          </cell>
          <cell r="S43">
            <v>22307</v>
          </cell>
          <cell r="T43">
            <v>0</v>
          </cell>
          <cell r="U43">
            <v>0</v>
          </cell>
          <cell r="V43">
            <v>0</v>
          </cell>
          <cell r="W43">
            <v>0</v>
          </cell>
          <cell r="X43">
            <v>0</v>
          </cell>
          <cell r="Y43">
            <v>0</v>
          </cell>
          <cell r="Z43">
            <v>0</v>
          </cell>
          <cell r="AA43">
            <v>0</v>
          </cell>
          <cell r="AB43">
            <v>0</v>
          </cell>
          <cell r="AC43">
            <v>0</v>
          </cell>
          <cell r="AD43">
            <v>0</v>
          </cell>
          <cell r="AE43">
            <v>0</v>
          </cell>
          <cell r="AG43">
            <v>0</v>
          </cell>
          <cell r="AH43">
            <v>0</v>
          </cell>
          <cell r="AI43">
            <v>0</v>
          </cell>
          <cell r="AJ43">
            <v>0</v>
          </cell>
          <cell r="AK43">
            <v>0</v>
          </cell>
          <cell r="AL43">
            <v>0</v>
          </cell>
          <cell r="AM43">
            <v>0</v>
          </cell>
          <cell r="AN43">
            <v>0</v>
          </cell>
          <cell r="AO43">
            <v>0</v>
          </cell>
          <cell r="AP43">
            <v>0</v>
          </cell>
          <cell r="AQ43">
            <v>0</v>
          </cell>
          <cell r="AR43">
            <v>0</v>
          </cell>
          <cell r="AS43">
            <v>0</v>
          </cell>
          <cell r="AU43">
            <v>74870.55</v>
          </cell>
          <cell r="AV43">
            <v>0</v>
          </cell>
          <cell r="AW43">
            <v>0</v>
          </cell>
          <cell r="AX43">
            <v>0</v>
          </cell>
          <cell r="AY43">
            <v>0</v>
          </cell>
          <cell r="AZ43">
            <v>0</v>
          </cell>
          <cell r="BA43">
            <v>0</v>
          </cell>
          <cell r="BB43">
            <v>0</v>
          </cell>
          <cell r="BC43">
            <v>0</v>
          </cell>
          <cell r="BD43">
            <v>0</v>
          </cell>
          <cell r="BE43">
            <v>0</v>
          </cell>
          <cell r="BF43">
            <v>0</v>
          </cell>
          <cell r="BG43">
            <v>0</v>
          </cell>
          <cell r="BI43">
            <v>0</v>
          </cell>
          <cell r="BJ43">
            <v>0</v>
          </cell>
          <cell r="BK43">
            <v>0</v>
          </cell>
          <cell r="BL43">
            <v>0</v>
          </cell>
          <cell r="BM43">
            <v>0</v>
          </cell>
          <cell r="BN43">
            <v>0</v>
          </cell>
          <cell r="BO43">
            <v>0</v>
          </cell>
          <cell r="BP43">
            <v>0</v>
          </cell>
          <cell r="BQ43">
            <v>0</v>
          </cell>
          <cell r="BR43">
            <v>0</v>
          </cell>
          <cell r="BS43">
            <v>0</v>
          </cell>
          <cell r="BT43">
            <v>0</v>
          </cell>
          <cell r="BU43">
            <v>0</v>
          </cell>
          <cell r="BW43">
            <v>0</v>
          </cell>
          <cell r="BX43">
            <v>0</v>
          </cell>
          <cell r="BY43">
            <v>0</v>
          </cell>
          <cell r="BZ43">
            <v>0</v>
          </cell>
          <cell r="CA43">
            <v>0</v>
          </cell>
          <cell r="CB43">
            <v>0</v>
          </cell>
          <cell r="CC43">
            <v>0</v>
          </cell>
          <cell r="CD43">
            <v>0</v>
          </cell>
          <cell r="CE43">
            <v>0</v>
          </cell>
          <cell r="CF43">
            <v>0</v>
          </cell>
          <cell r="CG43">
            <v>0</v>
          </cell>
          <cell r="CH43">
            <v>0</v>
          </cell>
          <cell r="CI43">
            <v>0</v>
          </cell>
          <cell r="CK43">
            <v>5468.75</v>
          </cell>
          <cell r="CL43">
            <v>0</v>
          </cell>
          <cell r="CM43">
            <v>0</v>
          </cell>
          <cell r="CN43">
            <v>0</v>
          </cell>
          <cell r="CO43">
            <v>0</v>
          </cell>
          <cell r="CP43">
            <v>0</v>
          </cell>
          <cell r="CQ43">
            <v>0</v>
          </cell>
          <cell r="CR43">
            <v>0</v>
          </cell>
          <cell r="CS43">
            <v>0</v>
          </cell>
          <cell r="CT43">
            <v>0</v>
          </cell>
          <cell r="CU43">
            <v>0</v>
          </cell>
          <cell r="CV43">
            <v>0</v>
          </cell>
          <cell r="CW43">
            <v>0</v>
          </cell>
          <cell r="CY43">
            <v>6800</v>
          </cell>
          <cell r="CZ43">
            <v>0</v>
          </cell>
          <cell r="DA43">
            <v>0</v>
          </cell>
          <cell r="DB43">
            <v>0</v>
          </cell>
          <cell r="DC43">
            <v>0</v>
          </cell>
          <cell r="DD43">
            <v>0</v>
          </cell>
          <cell r="DE43">
            <v>0</v>
          </cell>
          <cell r="DF43">
            <v>0</v>
          </cell>
          <cell r="DG43">
            <v>0</v>
          </cell>
          <cell r="DH43">
            <v>0</v>
          </cell>
          <cell r="DI43">
            <v>0</v>
          </cell>
          <cell r="DJ43">
            <v>0</v>
          </cell>
          <cell r="DK43">
            <v>0</v>
          </cell>
          <cell r="DM43">
            <v>9526</v>
          </cell>
          <cell r="DN43">
            <v>0</v>
          </cell>
          <cell r="DO43">
            <v>1</v>
          </cell>
          <cell r="DP43">
            <v>0</v>
          </cell>
          <cell r="DQ43">
            <v>0</v>
          </cell>
          <cell r="DR43">
            <v>0</v>
          </cell>
          <cell r="DS43">
            <v>8</v>
          </cell>
          <cell r="DT43">
            <v>104.97585555322276</v>
          </cell>
          <cell r="DU43">
            <v>839.80684442578206</v>
          </cell>
          <cell r="DV43">
            <v>8</v>
          </cell>
          <cell r="DW43">
            <v>0</v>
          </cell>
          <cell r="DX43">
            <v>104.97585555322276</v>
          </cell>
          <cell r="DY43">
            <v>104.97585555322276</v>
          </cell>
          <cell r="EA43">
            <v>2370</v>
          </cell>
          <cell r="EB43">
            <v>0</v>
          </cell>
          <cell r="EC43">
            <v>0</v>
          </cell>
          <cell r="ED43">
            <v>0</v>
          </cell>
          <cell r="EE43">
            <v>0</v>
          </cell>
          <cell r="EF43">
            <v>0</v>
          </cell>
          <cell r="EG43">
            <v>0</v>
          </cell>
          <cell r="EH43">
            <v>0</v>
          </cell>
          <cell r="EI43">
            <v>0</v>
          </cell>
          <cell r="EJ43">
            <v>0</v>
          </cell>
          <cell r="EK43">
            <v>0</v>
          </cell>
          <cell r="EL43">
            <v>0</v>
          </cell>
          <cell r="EM43">
            <v>0</v>
          </cell>
          <cell r="EO43">
            <v>108968</v>
          </cell>
          <cell r="EP43">
            <v>0</v>
          </cell>
          <cell r="EQ43">
            <v>0</v>
          </cell>
          <cell r="ER43">
            <v>0</v>
          </cell>
          <cell r="ES43">
            <v>0</v>
          </cell>
          <cell r="ET43">
            <v>0</v>
          </cell>
          <cell r="EU43">
            <v>0</v>
          </cell>
          <cell r="EV43">
            <v>0</v>
          </cell>
          <cell r="EW43">
            <v>0</v>
          </cell>
          <cell r="EX43">
            <v>0</v>
          </cell>
          <cell r="EY43">
            <v>0</v>
          </cell>
          <cell r="EZ43">
            <v>0</v>
          </cell>
          <cell r="FA43">
            <v>0</v>
          </cell>
          <cell r="FC43">
            <v>26358</v>
          </cell>
          <cell r="FD43">
            <v>0</v>
          </cell>
          <cell r="FE43">
            <v>0</v>
          </cell>
          <cell r="FF43">
            <v>0</v>
          </cell>
          <cell r="FG43">
            <v>0</v>
          </cell>
          <cell r="FH43">
            <v>0</v>
          </cell>
          <cell r="FI43">
            <v>0</v>
          </cell>
          <cell r="FJ43">
            <v>0</v>
          </cell>
          <cell r="FK43">
            <v>0</v>
          </cell>
          <cell r="FL43">
            <v>0</v>
          </cell>
          <cell r="FM43">
            <v>0</v>
          </cell>
          <cell r="FN43">
            <v>0</v>
          </cell>
          <cell r="FO43">
            <v>0</v>
          </cell>
          <cell r="FQ43">
            <v>0</v>
          </cell>
          <cell r="FR43">
            <v>0</v>
          </cell>
          <cell r="FS43">
            <v>0</v>
          </cell>
          <cell r="FT43">
            <v>0</v>
          </cell>
          <cell r="FU43">
            <v>0</v>
          </cell>
          <cell r="FV43">
            <v>0</v>
          </cell>
          <cell r="FW43">
            <v>0</v>
          </cell>
          <cell r="FX43">
            <v>0</v>
          </cell>
          <cell r="FY43">
            <v>0</v>
          </cell>
          <cell r="FZ43">
            <v>0</v>
          </cell>
          <cell r="GA43">
            <v>0</v>
          </cell>
          <cell r="GB43">
            <v>0</v>
          </cell>
          <cell r="GC43">
            <v>0</v>
          </cell>
        </row>
        <row r="44">
          <cell r="A44">
            <v>38961</v>
          </cell>
          <cell r="B44">
            <v>2006</v>
          </cell>
          <cell r="C44">
            <v>9</v>
          </cell>
          <cell r="E44">
            <v>252761.52000000002</v>
          </cell>
          <cell r="F44">
            <v>0</v>
          </cell>
          <cell r="G44">
            <v>0</v>
          </cell>
          <cell r="H44">
            <v>0</v>
          </cell>
          <cell r="I44">
            <v>0</v>
          </cell>
          <cell r="J44">
            <v>0</v>
          </cell>
          <cell r="K44">
            <v>0</v>
          </cell>
          <cell r="L44">
            <v>0</v>
          </cell>
          <cell r="M44">
            <v>0</v>
          </cell>
          <cell r="N44">
            <v>0</v>
          </cell>
          <cell r="O44">
            <v>0</v>
          </cell>
          <cell r="P44">
            <v>0</v>
          </cell>
          <cell r="Q44">
            <v>0</v>
          </cell>
          <cell r="S44">
            <v>32698</v>
          </cell>
          <cell r="T44">
            <v>0</v>
          </cell>
          <cell r="U44">
            <v>0</v>
          </cell>
          <cell r="V44">
            <v>0</v>
          </cell>
          <cell r="W44">
            <v>0</v>
          </cell>
          <cell r="X44">
            <v>0</v>
          </cell>
          <cell r="Y44">
            <v>0</v>
          </cell>
          <cell r="Z44">
            <v>0</v>
          </cell>
          <cell r="AA44">
            <v>0</v>
          </cell>
          <cell r="AB44">
            <v>0</v>
          </cell>
          <cell r="AC44">
            <v>0</v>
          </cell>
          <cell r="AD44">
            <v>0</v>
          </cell>
          <cell r="AE44">
            <v>0</v>
          </cell>
          <cell r="AG44">
            <v>0</v>
          </cell>
          <cell r="AH44">
            <v>0</v>
          </cell>
          <cell r="AI44">
            <v>0</v>
          </cell>
          <cell r="AJ44">
            <v>0</v>
          </cell>
          <cell r="AK44">
            <v>0</v>
          </cell>
          <cell r="AL44">
            <v>0</v>
          </cell>
          <cell r="AM44">
            <v>0</v>
          </cell>
          <cell r="AN44">
            <v>0</v>
          </cell>
          <cell r="AO44">
            <v>0</v>
          </cell>
          <cell r="AP44">
            <v>0</v>
          </cell>
          <cell r="AQ44">
            <v>0</v>
          </cell>
          <cell r="AR44">
            <v>0</v>
          </cell>
          <cell r="AS44">
            <v>0</v>
          </cell>
          <cell r="AU44">
            <v>117574.55</v>
          </cell>
          <cell r="AV44">
            <v>0</v>
          </cell>
          <cell r="AW44">
            <v>1</v>
          </cell>
          <cell r="AX44">
            <v>0</v>
          </cell>
          <cell r="AY44">
            <v>0</v>
          </cell>
          <cell r="AZ44">
            <v>0</v>
          </cell>
          <cell r="BA44">
            <v>51.5</v>
          </cell>
          <cell r="BB44">
            <v>8.505241993271504</v>
          </cell>
          <cell r="BC44">
            <v>438.01996265348242</v>
          </cell>
          <cell r="BD44">
            <v>51.499999999999993</v>
          </cell>
          <cell r="BE44">
            <v>0</v>
          </cell>
          <cell r="BF44">
            <v>8.505241993271504</v>
          </cell>
          <cell r="BG44">
            <v>8.505241993271504</v>
          </cell>
          <cell r="BI44">
            <v>0</v>
          </cell>
          <cell r="BJ44">
            <v>0</v>
          </cell>
          <cell r="BK44">
            <v>0</v>
          </cell>
          <cell r="BL44">
            <v>0</v>
          </cell>
          <cell r="BM44">
            <v>0</v>
          </cell>
          <cell r="BN44">
            <v>0</v>
          </cell>
          <cell r="BO44">
            <v>0</v>
          </cell>
          <cell r="BP44">
            <v>0</v>
          </cell>
          <cell r="BQ44">
            <v>0</v>
          </cell>
          <cell r="BR44">
            <v>0</v>
          </cell>
          <cell r="BS44">
            <v>0</v>
          </cell>
          <cell r="BT44">
            <v>0</v>
          </cell>
          <cell r="BU44">
            <v>0</v>
          </cell>
          <cell r="BW44">
            <v>0</v>
          </cell>
          <cell r="BX44">
            <v>0</v>
          </cell>
          <cell r="BY44">
            <v>0</v>
          </cell>
          <cell r="BZ44">
            <v>0</v>
          </cell>
          <cell r="CA44">
            <v>0</v>
          </cell>
          <cell r="CB44">
            <v>0</v>
          </cell>
          <cell r="CC44">
            <v>0</v>
          </cell>
          <cell r="CD44">
            <v>0</v>
          </cell>
          <cell r="CE44">
            <v>0</v>
          </cell>
          <cell r="CF44">
            <v>0</v>
          </cell>
          <cell r="CG44">
            <v>0</v>
          </cell>
          <cell r="CH44">
            <v>0</v>
          </cell>
          <cell r="CI44">
            <v>0</v>
          </cell>
          <cell r="CK44">
            <v>7904.75</v>
          </cell>
          <cell r="CL44">
            <v>0</v>
          </cell>
          <cell r="CM44">
            <v>0</v>
          </cell>
          <cell r="CN44">
            <v>0</v>
          </cell>
          <cell r="CO44">
            <v>0</v>
          </cell>
          <cell r="CP44">
            <v>0</v>
          </cell>
          <cell r="CQ44">
            <v>0</v>
          </cell>
          <cell r="CR44">
            <v>0</v>
          </cell>
          <cell r="CS44">
            <v>0</v>
          </cell>
          <cell r="CT44">
            <v>0</v>
          </cell>
          <cell r="CU44">
            <v>0</v>
          </cell>
          <cell r="CV44">
            <v>0</v>
          </cell>
          <cell r="CW44">
            <v>0</v>
          </cell>
          <cell r="CY44">
            <v>6830</v>
          </cell>
          <cell r="CZ44">
            <v>0</v>
          </cell>
          <cell r="DA44">
            <v>0</v>
          </cell>
          <cell r="DB44">
            <v>0</v>
          </cell>
          <cell r="DC44">
            <v>0</v>
          </cell>
          <cell r="DD44">
            <v>0</v>
          </cell>
          <cell r="DE44">
            <v>0</v>
          </cell>
          <cell r="DF44">
            <v>0</v>
          </cell>
          <cell r="DG44">
            <v>0</v>
          </cell>
          <cell r="DH44">
            <v>0</v>
          </cell>
          <cell r="DI44">
            <v>0</v>
          </cell>
          <cell r="DJ44">
            <v>0</v>
          </cell>
          <cell r="DK44">
            <v>0</v>
          </cell>
          <cell r="DM44">
            <v>12417</v>
          </cell>
          <cell r="DN44">
            <v>0</v>
          </cell>
          <cell r="DO44">
            <v>1</v>
          </cell>
          <cell r="DP44">
            <v>0</v>
          </cell>
          <cell r="DQ44">
            <v>0</v>
          </cell>
          <cell r="DR44">
            <v>0</v>
          </cell>
          <cell r="DS44">
            <v>8</v>
          </cell>
          <cell r="DT44">
            <v>80.53475074494645</v>
          </cell>
          <cell r="DU44">
            <v>644.2780059595716</v>
          </cell>
          <cell r="DV44">
            <v>8</v>
          </cell>
          <cell r="DW44">
            <v>0</v>
          </cell>
          <cell r="DX44">
            <v>80.53475074494645</v>
          </cell>
          <cell r="DY44">
            <v>80.53475074494645</v>
          </cell>
          <cell r="EA44">
            <v>3292</v>
          </cell>
          <cell r="EB44">
            <v>0</v>
          </cell>
          <cell r="EC44">
            <v>0</v>
          </cell>
          <cell r="ED44">
            <v>0</v>
          </cell>
          <cell r="EE44">
            <v>0</v>
          </cell>
          <cell r="EF44">
            <v>0</v>
          </cell>
          <cell r="EG44">
            <v>0</v>
          </cell>
          <cell r="EH44">
            <v>0</v>
          </cell>
          <cell r="EI44">
            <v>0</v>
          </cell>
          <cell r="EJ44">
            <v>0</v>
          </cell>
          <cell r="EK44">
            <v>0</v>
          </cell>
          <cell r="EL44">
            <v>0</v>
          </cell>
          <cell r="EM44">
            <v>0</v>
          </cell>
          <cell r="EO44">
            <v>172082</v>
          </cell>
          <cell r="EP44">
            <v>0</v>
          </cell>
          <cell r="EQ44">
            <v>0</v>
          </cell>
          <cell r="ER44">
            <v>0</v>
          </cell>
          <cell r="ES44">
            <v>0</v>
          </cell>
          <cell r="ET44">
            <v>0</v>
          </cell>
          <cell r="EU44">
            <v>0</v>
          </cell>
          <cell r="EV44">
            <v>0</v>
          </cell>
          <cell r="EW44">
            <v>0</v>
          </cell>
          <cell r="EX44">
            <v>0</v>
          </cell>
          <cell r="EY44">
            <v>0</v>
          </cell>
          <cell r="EZ44">
            <v>0</v>
          </cell>
          <cell r="FA44">
            <v>0</v>
          </cell>
          <cell r="FC44">
            <v>38328</v>
          </cell>
          <cell r="FD44">
            <v>0</v>
          </cell>
          <cell r="FE44">
            <v>0</v>
          </cell>
          <cell r="FF44">
            <v>0</v>
          </cell>
          <cell r="FG44">
            <v>0</v>
          </cell>
          <cell r="FH44">
            <v>0</v>
          </cell>
          <cell r="FI44">
            <v>0</v>
          </cell>
          <cell r="FJ44">
            <v>0</v>
          </cell>
          <cell r="FK44">
            <v>0</v>
          </cell>
          <cell r="FL44">
            <v>0</v>
          </cell>
          <cell r="FM44">
            <v>0</v>
          </cell>
          <cell r="FN44">
            <v>0</v>
          </cell>
          <cell r="FO44">
            <v>0</v>
          </cell>
          <cell r="FQ44">
            <v>0</v>
          </cell>
          <cell r="FR44">
            <v>0</v>
          </cell>
          <cell r="FS44">
            <v>0</v>
          </cell>
          <cell r="FT44">
            <v>0</v>
          </cell>
          <cell r="FU44">
            <v>0</v>
          </cell>
          <cell r="FV44">
            <v>0</v>
          </cell>
          <cell r="FW44">
            <v>0</v>
          </cell>
          <cell r="FX44">
            <v>0</v>
          </cell>
          <cell r="FY44">
            <v>0</v>
          </cell>
          <cell r="FZ44">
            <v>0</v>
          </cell>
          <cell r="GA44">
            <v>0</v>
          </cell>
          <cell r="GB44">
            <v>0</v>
          </cell>
          <cell r="GC44">
            <v>0</v>
          </cell>
        </row>
        <row r="45">
          <cell r="A45">
            <v>38991</v>
          </cell>
          <cell r="B45">
            <v>2006</v>
          </cell>
          <cell r="C45">
            <v>10</v>
          </cell>
          <cell r="E45">
            <v>332412</v>
          </cell>
          <cell r="F45">
            <v>0</v>
          </cell>
          <cell r="G45">
            <v>0</v>
          </cell>
          <cell r="H45">
            <v>0</v>
          </cell>
          <cell r="I45">
            <v>0</v>
          </cell>
          <cell r="J45">
            <v>0</v>
          </cell>
          <cell r="K45">
            <v>0</v>
          </cell>
          <cell r="L45">
            <v>0</v>
          </cell>
          <cell r="M45">
            <v>0</v>
          </cell>
          <cell r="N45">
            <v>0</v>
          </cell>
          <cell r="O45">
            <v>0</v>
          </cell>
          <cell r="P45">
            <v>0</v>
          </cell>
          <cell r="Q45">
            <v>0</v>
          </cell>
          <cell r="S45">
            <v>43207</v>
          </cell>
          <cell r="T45">
            <v>0</v>
          </cell>
          <cell r="U45">
            <v>0</v>
          </cell>
          <cell r="V45">
            <v>0</v>
          </cell>
          <cell r="W45">
            <v>0</v>
          </cell>
          <cell r="X45">
            <v>0</v>
          </cell>
          <cell r="Y45">
            <v>0</v>
          </cell>
          <cell r="Z45">
            <v>0</v>
          </cell>
          <cell r="AA45">
            <v>0</v>
          </cell>
          <cell r="AB45">
            <v>0</v>
          </cell>
          <cell r="AC45">
            <v>0</v>
          </cell>
          <cell r="AD45">
            <v>0</v>
          </cell>
          <cell r="AE45">
            <v>0</v>
          </cell>
          <cell r="AG45">
            <v>0</v>
          </cell>
          <cell r="AH45">
            <v>0</v>
          </cell>
          <cell r="AI45">
            <v>0</v>
          </cell>
          <cell r="AJ45">
            <v>0</v>
          </cell>
          <cell r="AK45">
            <v>0</v>
          </cell>
          <cell r="AL45">
            <v>0</v>
          </cell>
          <cell r="AM45">
            <v>0</v>
          </cell>
          <cell r="AN45">
            <v>0</v>
          </cell>
          <cell r="AO45">
            <v>0</v>
          </cell>
          <cell r="AP45">
            <v>0</v>
          </cell>
          <cell r="AQ45">
            <v>0</v>
          </cell>
          <cell r="AR45">
            <v>0</v>
          </cell>
          <cell r="AS45">
            <v>0</v>
          </cell>
          <cell r="AU45">
            <v>154653.29999999999</v>
          </cell>
          <cell r="AV45">
            <v>0</v>
          </cell>
          <cell r="AW45">
            <v>1</v>
          </cell>
          <cell r="AX45">
            <v>0</v>
          </cell>
          <cell r="AY45">
            <v>0</v>
          </cell>
          <cell r="AZ45">
            <v>0</v>
          </cell>
          <cell r="BA45">
            <v>51.5</v>
          </cell>
          <cell r="BB45">
            <v>6.4660760552797782</v>
          </cell>
          <cell r="BC45">
            <v>333.00291684690853</v>
          </cell>
          <cell r="BD45">
            <v>51.499999999999993</v>
          </cell>
          <cell r="BE45">
            <v>0</v>
          </cell>
          <cell r="BF45">
            <v>6.4660760552797782</v>
          </cell>
          <cell r="BG45">
            <v>6.4660760552797782</v>
          </cell>
          <cell r="BI45">
            <v>0</v>
          </cell>
          <cell r="BJ45">
            <v>0</v>
          </cell>
          <cell r="BK45">
            <v>0</v>
          </cell>
          <cell r="BL45">
            <v>0</v>
          </cell>
          <cell r="BM45">
            <v>0</v>
          </cell>
          <cell r="BN45">
            <v>0</v>
          </cell>
          <cell r="BO45">
            <v>0</v>
          </cell>
          <cell r="BP45">
            <v>0</v>
          </cell>
          <cell r="BQ45">
            <v>0</v>
          </cell>
          <cell r="BR45">
            <v>0</v>
          </cell>
          <cell r="BS45">
            <v>0</v>
          </cell>
          <cell r="BT45">
            <v>0</v>
          </cell>
          <cell r="BU45">
            <v>0</v>
          </cell>
          <cell r="BW45">
            <v>0</v>
          </cell>
          <cell r="BX45">
            <v>0</v>
          </cell>
          <cell r="BY45">
            <v>0</v>
          </cell>
          <cell r="BZ45">
            <v>0</v>
          </cell>
          <cell r="CA45">
            <v>0</v>
          </cell>
          <cell r="CB45">
            <v>0</v>
          </cell>
          <cell r="CC45">
            <v>0</v>
          </cell>
          <cell r="CD45">
            <v>0</v>
          </cell>
          <cell r="CE45">
            <v>0</v>
          </cell>
          <cell r="CF45">
            <v>0</v>
          </cell>
          <cell r="CG45">
            <v>0</v>
          </cell>
          <cell r="CH45">
            <v>0</v>
          </cell>
          <cell r="CI45">
            <v>0</v>
          </cell>
          <cell r="CK45">
            <v>11074.75</v>
          </cell>
          <cell r="CL45">
            <v>0</v>
          </cell>
          <cell r="CM45">
            <v>0</v>
          </cell>
          <cell r="CN45">
            <v>0</v>
          </cell>
          <cell r="CO45">
            <v>0</v>
          </cell>
          <cell r="CP45">
            <v>0</v>
          </cell>
          <cell r="CQ45">
            <v>0</v>
          </cell>
          <cell r="CR45">
            <v>0</v>
          </cell>
          <cell r="CS45">
            <v>0</v>
          </cell>
          <cell r="CT45">
            <v>0</v>
          </cell>
          <cell r="CU45">
            <v>0</v>
          </cell>
          <cell r="CV45">
            <v>0</v>
          </cell>
          <cell r="CW45">
            <v>0</v>
          </cell>
          <cell r="CY45">
            <v>6830</v>
          </cell>
          <cell r="CZ45">
            <v>0</v>
          </cell>
          <cell r="DA45">
            <v>0</v>
          </cell>
          <cell r="DB45">
            <v>0</v>
          </cell>
          <cell r="DC45">
            <v>0</v>
          </cell>
          <cell r="DD45">
            <v>0</v>
          </cell>
          <cell r="DE45">
            <v>0</v>
          </cell>
          <cell r="DF45">
            <v>0</v>
          </cell>
          <cell r="DG45">
            <v>0</v>
          </cell>
          <cell r="DH45">
            <v>0</v>
          </cell>
          <cell r="DI45">
            <v>0</v>
          </cell>
          <cell r="DJ45">
            <v>0</v>
          </cell>
          <cell r="DK45">
            <v>0</v>
          </cell>
          <cell r="DM45">
            <v>15397</v>
          </cell>
          <cell r="DN45">
            <v>0</v>
          </cell>
          <cell r="DO45">
            <v>1</v>
          </cell>
          <cell r="DP45">
            <v>0</v>
          </cell>
          <cell r="DQ45">
            <v>0</v>
          </cell>
          <cell r="DR45">
            <v>0</v>
          </cell>
          <cell r="DS45">
            <v>8</v>
          </cell>
          <cell r="DT45">
            <v>64.947717087744365</v>
          </cell>
          <cell r="DU45">
            <v>519.58173670195492</v>
          </cell>
          <cell r="DV45">
            <v>8</v>
          </cell>
          <cell r="DW45">
            <v>0</v>
          </cell>
          <cell r="DX45">
            <v>64.947717087744365</v>
          </cell>
          <cell r="DY45">
            <v>64.947717087744365</v>
          </cell>
          <cell r="EA45">
            <v>4368</v>
          </cell>
          <cell r="EB45">
            <v>0</v>
          </cell>
          <cell r="EC45">
            <v>0</v>
          </cell>
          <cell r="ED45">
            <v>0</v>
          </cell>
          <cell r="EE45">
            <v>0</v>
          </cell>
          <cell r="EF45">
            <v>0</v>
          </cell>
          <cell r="EG45">
            <v>0</v>
          </cell>
          <cell r="EH45">
            <v>0</v>
          </cell>
          <cell r="EI45">
            <v>0</v>
          </cell>
          <cell r="EJ45">
            <v>0</v>
          </cell>
          <cell r="EK45">
            <v>0</v>
          </cell>
          <cell r="EL45">
            <v>0</v>
          </cell>
          <cell r="EM45">
            <v>0</v>
          </cell>
          <cell r="EO45">
            <v>233766</v>
          </cell>
          <cell r="EP45">
            <v>0</v>
          </cell>
          <cell r="EQ45">
            <v>0</v>
          </cell>
          <cell r="ER45">
            <v>0</v>
          </cell>
          <cell r="ES45">
            <v>0</v>
          </cell>
          <cell r="ET45">
            <v>0</v>
          </cell>
          <cell r="EU45">
            <v>0</v>
          </cell>
          <cell r="EV45">
            <v>0</v>
          </cell>
          <cell r="EW45">
            <v>0</v>
          </cell>
          <cell r="EX45">
            <v>0</v>
          </cell>
          <cell r="EY45">
            <v>0</v>
          </cell>
          <cell r="EZ45">
            <v>0</v>
          </cell>
          <cell r="FA45">
            <v>0</v>
          </cell>
          <cell r="FC45">
            <v>52356.5</v>
          </cell>
          <cell r="FD45">
            <v>0</v>
          </cell>
          <cell r="FE45">
            <v>0</v>
          </cell>
          <cell r="FF45">
            <v>0</v>
          </cell>
          <cell r="FG45">
            <v>0</v>
          </cell>
          <cell r="FH45">
            <v>0</v>
          </cell>
          <cell r="FI45">
            <v>0</v>
          </cell>
          <cell r="FJ45">
            <v>0</v>
          </cell>
          <cell r="FK45">
            <v>0</v>
          </cell>
          <cell r="FL45">
            <v>0</v>
          </cell>
          <cell r="FM45">
            <v>0</v>
          </cell>
          <cell r="FN45">
            <v>0</v>
          </cell>
          <cell r="FO45">
            <v>0</v>
          </cell>
          <cell r="FQ45">
            <v>0</v>
          </cell>
          <cell r="FR45">
            <v>0</v>
          </cell>
          <cell r="FS45">
            <v>0</v>
          </cell>
          <cell r="FT45">
            <v>0</v>
          </cell>
          <cell r="FU45">
            <v>0</v>
          </cell>
          <cell r="FV45">
            <v>0</v>
          </cell>
          <cell r="FW45">
            <v>0</v>
          </cell>
          <cell r="FX45">
            <v>0</v>
          </cell>
          <cell r="FY45">
            <v>0</v>
          </cell>
          <cell r="FZ45">
            <v>0</v>
          </cell>
          <cell r="GA45">
            <v>0</v>
          </cell>
          <cell r="GB45">
            <v>0</v>
          </cell>
          <cell r="GC45">
            <v>0</v>
          </cell>
        </row>
        <row r="46">
          <cell r="A46">
            <v>39022</v>
          </cell>
          <cell r="B46">
            <v>2006</v>
          </cell>
          <cell r="C46">
            <v>11</v>
          </cell>
          <cell r="E46">
            <v>415254.48</v>
          </cell>
          <cell r="F46">
            <v>0</v>
          </cell>
          <cell r="G46">
            <v>0</v>
          </cell>
          <cell r="H46">
            <v>0</v>
          </cell>
          <cell r="I46">
            <v>0</v>
          </cell>
          <cell r="J46">
            <v>0</v>
          </cell>
          <cell r="K46">
            <v>0</v>
          </cell>
          <cell r="L46">
            <v>0</v>
          </cell>
          <cell r="M46">
            <v>0</v>
          </cell>
          <cell r="N46">
            <v>0</v>
          </cell>
          <cell r="O46">
            <v>0</v>
          </cell>
          <cell r="P46">
            <v>0</v>
          </cell>
          <cell r="Q46">
            <v>0</v>
          </cell>
          <cell r="S46">
            <v>53486</v>
          </cell>
          <cell r="T46">
            <v>0</v>
          </cell>
          <cell r="U46">
            <v>0</v>
          </cell>
          <cell r="V46">
            <v>0</v>
          </cell>
          <cell r="W46">
            <v>0</v>
          </cell>
          <cell r="X46">
            <v>0</v>
          </cell>
          <cell r="Y46">
            <v>0</v>
          </cell>
          <cell r="Z46">
            <v>0</v>
          </cell>
          <cell r="AA46">
            <v>0</v>
          </cell>
          <cell r="AB46">
            <v>0</v>
          </cell>
          <cell r="AC46">
            <v>0</v>
          </cell>
          <cell r="AD46">
            <v>0</v>
          </cell>
          <cell r="AE46">
            <v>0</v>
          </cell>
          <cell r="AG46">
            <v>0</v>
          </cell>
          <cell r="AH46">
            <v>0</v>
          </cell>
          <cell r="AI46">
            <v>0</v>
          </cell>
          <cell r="AJ46">
            <v>0</v>
          </cell>
          <cell r="AK46">
            <v>0</v>
          </cell>
          <cell r="AL46">
            <v>0</v>
          </cell>
          <cell r="AM46">
            <v>0</v>
          </cell>
          <cell r="AN46">
            <v>0</v>
          </cell>
          <cell r="AO46">
            <v>0</v>
          </cell>
          <cell r="AP46">
            <v>0</v>
          </cell>
          <cell r="AQ46">
            <v>0</v>
          </cell>
          <cell r="AR46">
            <v>0</v>
          </cell>
          <cell r="AS46">
            <v>0</v>
          </cell>
          <cell r="AU46">
            <v>203864.8</v>
          </cell>
          <cell r="AV46">
            <v>0</v>
          </cell>
          <cell r="AW46">
            <v>1</v>
          </cell>
          <cell r="AX46">
            <v>0</v>
          </cell>
          <cell r="AY46">
            <v>0</v>
          </cell>
          <cell r="AZ46">
            <v>0</v>
          </cell>
          <cell r="BA46">
            <v>51.5</v>
          </cell>
          <cell r="BB46">
            <v>4.9052116893156645</v>
          </cell>
          <cell r="BC46">
            <v>252.61840199975668</v>
          </cell>
          <cell r="BD46">
            <v>51.499999999999993</v>
          </cell>
          <cell r="BE46">
            <v>0</v>
          </cell>
          <cell r="BF46">
            <v>4.9052116893156645</v>
          </cell>
          <cell r="BG46">
            <v>4.9052116893156645</v>
          </cell>
          <cell r="BI46">
            <v>0</v>
          </cell>
          <cell r="BJ46">
            <v>0</v>
          </cell>
          <cell r="BK46">
            <v>0</v>
          </cell>
          <cell r="BL46">
            <v>0</v>
          </cell>
          <cell r="BM46">
            <v>0</v>
          </cell>
          <cell r="BN46">
            <v>0</v>
          </cell>
          <cell r="BO46">
            <v>0</v>
          </cell>
          <cell r="BP46">
            <v>0</v>
          </cell>
          <cell r="BQ46">
            <v>0</v>
          </cell>
          <cell r="BR46">
            <v>0</v>
          </cell>
          <cell r="BS46">
            <v>0</v>
          </cell>
          <cell r="BT46">
            <v>0</v>
          </cell>
          <cell r="BU46">
            <v>0</v>
          </cell>
          <cell r="BW46">
            <v>0</v>
          </cell>
          <cell r="BX46">
            <v>0</v>
          </cell>
          <cell r="BY46">
            <v>0</v>
          </cell>
          <cell r="BZ46">
            <v>0</v>
          </cell>
          <cell r="CA46">
            <v>0</v>
          </cell>
          <cell r="CB46">
            <v>0</v>
          </cell>
          <cell r="CC46">
            <v>0</v>
          </cell>
          <cell r="CD46">
            <v>0</v>
          </cell>
          <cell r="CE46">
            <v>0</v>
          </cell>
          <cell r="CF46">
            <v>0</v>
          </cell>
          <cell r="CG46">
            <v>0</v>
          </cell>
          <cell r="CH46">
            <v>0</v>
          </cell>
          <cell r="CI46">
            <v>0</v>
          </cell>
          <cell r="CK46">
            <v>15493.25</v>
          </cell>
          <cell r="CL46">
            <v>0</v>
          </cell>
          <cell r="CM46">
            <v>0</v>
          </cell>
          <cell r="CN46">
            <v>0</v>
          </cell>
          <cell r="CO46">
            <v>0</v>
          </cell>
          <cell r="CP46">
            <v>0</v>
          </cell>
          <cell r="CQ46">
            <v>0</v>
          </cell>
          <cell r="CR46">
            <v>0</v>
          </cell>
          <cell r="CS46">
            <v>0</v>
          </cell>
          <cell r="CT46">
            <v>0</v>
          </cell>
          <cell r="CU46">
            <v>0</v>
          </cell>
          <cell r="CV46">
            <v>0</v>
          </cell>
          <cell r="CW46">
            <v>0</v>
          </cell>
          <cell r="CY46">
            <v>9330</v>
          </cell>
          <cell r="CZ46">
            <v>0</v>
          </cell>
          <cell r="DA46">
            <v>0</v>
          </cell>
          <cell r="DB46">
            <v>0</v>
          </cell>
          <cell r="DC46">
            <v>0</v>
          </cell>
          <cell r="DD46">
            <v>0</v>
          </cell>
          <cell r="DE46">
            <v>0</v>
          </cell>
          <cell r="DF46">
            <v>0</v>
          </cell>
          <cell r="DG46">
            <v>0</v>
          </cell>
          <cell r="DH46">
            <v>0</v>
          </cell>
          <cell r="DI46">
            <v>0</v>
          </cell>
          <cell r="DJ46">
            <v>0</v>
          </cell>
          <cell r="DK46">
            <v>0</v>
          </cell>
          <cell r="DM46">
            <v>20708</v>
          </cell>
          <cell r="DN46">
            <v>0</v>
          </cell>
          <cell r="DO46">
            <v>1</v>
          </cell>
          <cell r="DP46">
            <v>0</v>
          </cell>
          <cell r="DQ46">
            <v>0</v>
          </cell>
          <cell r="DR46">
            <v>0</v>
          </cell>
          <cell r="DS46">
            <v>8</v>
          </cell>
          <cell r="DT46">
            <v>48.290515742708131</v>
          </cell>
          <cell r="DU46">
            <v>386.32412594166505</v>
          </cell>
          <cell r="DV46">
            <v>8</v>
          </cell>
          <cell r="DW46">
            <v>0</v>
          </cell>
          <cell r="DX46">
            <v>48.290515742708131</v>
          </cell>
          <cell r="DY46">
            <v>48.290515742708131</v>
          </cell>
          <cell r="EA46">
            <v>5564</v>
          </cell>
          <cell r="EB46">
            <v>0</v>
          </cell>
          <cell r="EC46">
            <v>0</v>
          </cell>
          <cell r="ED46">
            <v>0</v>
          </cell>
          <cell r="EE46">
            <v>0</v>
          </cell>
          <cell r="EF46">
            <v>0</v>
          </cell>
          <cell r="EG46">
            <v>0</v>
          </cell>
          <cell r="EH46">
            <v>0</v>
          </cell>
          <cell r="EI46">
            <v>0</v>
          </cell>
          <cell r="EJ46">
            <v>0</v>
          </cell>
          <cell r="EK46">
            <v>0</v>
          </cell>
          <cell r="EL46">
            <v>0</v>
          </cell>
          <cell r="EM46">
            <v>0</v>
          </cell>
          <cell r="EO46">
            <v>295500</v>
          </cell>
          <cell r="EP46">
            <v>0</v>
          </cell>
          <cell r="EQ46">
            <v>0</v>
          </cell>
          <cell r="ER46">
            <v>0</v>
          </cell>
          <cell r="ES46">
            <v>0</v>
          </cell>
          <cell r="ET46">
            <v>0</v>
          </cell>
          <cell r="EU46">
            <v>0</v>
          </cell>
          <cell r="EV46">
            <v>0</v>
          </cell>
          <cell r="EW46">
            <v>0</v>
          </cell>
          <cell r="EX46">
            <v>0</v>
          </cell>
          <cell r="EY46">
            <v>0</v>
          </cell>
          <cell r="EZ46">
            <v>0</v>
          </cell>
          <cell r="FA46">
            <v>0</v>
          </cell>
          <cell r="FC46">
            <v>63013.8</v>
          </cell>
          <cell r="FD46">
            <v>0</v>
          </cell>
          <cell r="FE46">
            <v>0</v>
          </cell>
          <cell r="FF46">
            <v>0</v>
          </cell>
          <cell r="FG46">
            <v>0</v>
          </cell>
          <cell r="FH46">
            <v>0</v>
          </cell>
          <cell r="FI46">
            <v>0</v>
          </cell>
          <cell r="FJ46">
            <v>0</v>
          </cell>
          <cell r="FK46">
            <v>0</v>
          </cell>
          <cell r="FL46">
            <v>0</v>
          </cell>
          <cell r="FM46">
            <v>0</v>
          </cell>
          <cell r="FN46">
            <v>0</v>
          </cell>
          <cell r="FO46">
            <v>0</v>
          </cell>
          <cell r="FQ46">
            <v>0</v>
          </cell>
          <cell r="FR46">
            <v>0</v>
          </cell>
          <cell r="FS46">
            <v>0</v>
          </cell>
          <cell r="FT46">
            <v>0</v>
          </cell>
          <cell r="FU46">
            <v>0</v>
          </cell>
          <cell r="FV46">
            <v>0</v>
          </cell>
          <cell r="FW46">
            <v>0</v>
          </cell>
          <cell r="FX46">
            <v>0</v>
          </cell>
          <cell r="FY46">
            <v>0</v>
          </cell>
          <cell r="FZ46">
            <v>0</v>
          </cell>
          <cell r="GA46">
            <v>0</v>
          </cell>
          <cell r="GB46">
            <v>0</v>
          </cell>
          <cell r="GC46">
            <v>0</v>
          </cell>
        </row>
        <row r="47">
          <cell r="A47">
            <v>39052</v>
          </cell>
          <cell r="B47">
            <v>2006</v>
          </cell>
          <cell r="C47">
            <v>12</v>
          </cell>
          <cell r="E47">
            <v>502569.88</v>
          </cell>
          <cell r="F47">
            <v>0</v>
          </cell>
          <cell r="G47">
            <v>0</v>
          </cell>
          <cell r="H47">
            <v>0</v>
          </cell>
          <cell r="I47">
            <v>0</v>
          </cell>
          <cell r="J47">
            <v>0</v>
          </cell>
          <cell r="K47">
            <v>0</v>
          </cell>
          <cell r="L47">
            <v>0</v>
          </cell>
          <cell r="M47">
            <v>0</v>
          </cell>
          <cell r="N47">
            <v>0</v>
          </cell>
          <cell r="O47">
            <v>0</v>
          </cell>
          <cell r="P47">
            <v>0</v>
          </cell>
          <cell r="Q47">
            <v>0</v>
          </cell>
          <cell r="S47">
            <v>61038</v>
          </cell>
          <cell r="T47">
            <v>0</v>
          </cell>
          <cell r="U47">
            <v>0</v>
          </cell>
          <cell r="V47">
            <v>0</v>
          </cell>
          <cell r="W47">
            <v>0</v>
          </cell>
          <cell r="X47">
            <v>0</v>
          </cell>
          <cell r="Y47">
            <v>0</v>
          </cell>
          <cell r="Z47">
            <v>0</v>
          </cell>
          <cell r="AA47">
            <v>0</v>
          </cell>
          <cell r="AB47">
            <v>0</v>
          </cell>
          <cell r="AC47">
            <v>0</v>
          </cell>
          <cell r="AD47">
            <v>0</v>
          </cell>
          <cell r="AE47">
            <v>0</v>
          </cell>
          <cell r="AG47">
            <v>0</v>
          </cell>
          <cell r="AH47">
            <v>0</v>
          </cell>
          <cell r="AI47">
            <v>0</v>
          </cell>
          <cell r="AJ47">
            <v>0</v>
          </cell>
          <cell r="AK47">
            <v>0</v>
          </cell>
          <cell r="AL47">
            <v>0</v>
          </cell>
          <cell r="AM47">
            <v>0</v>
          </cell>
          <cell r="AN47">
            <v>0</v>
          </cell>
          <cell r="AO47">
            <v>0</v>
          </cell>
          <cell r="AP47">
            <v>0</v>
          </cell>
          <cell r="AQ47">
            <v>0</v>
          </cell>
          <cell r="AR47">
            <v>0</v>
          </cell>
          <cell r="AS47">
            <v>0</v>
          </cell>
          <cell r="AU47">
            <v>244458</v>
          </cell>
          <cell r="AV47">
            <v>0</v>
          </cell>
          <cell r="AW47">
            <v>1</v>
          </cell>
          <cell r="AX47">
            <v>0</v>
          </cell>
          <cell r="AY47">
            <v>0</v>
          </cell>
          <cell r="AZ47">
            <v>0</v>
          </cell>
          <cell r="BA47">
            <v>51.5</v>
          </cell>
          <cell r="BB47">
            <v>4.0906822439846522</v>
          </cell>
          <cell r="BC47">
            <v>210.67013556520956</v>
          </cell>
          <cell r="BD47">
            <v>51.499999999999993</v>
          </cell>
          <cell r="BE47">
            <v>0</v>
          </cell>
          <cell r="BF47">
            <v>4.0906822439846522</v>
          </cell>
          <cell r="BG47">
            <v>4.0906822439846522</v>
          </cell>
          <cell r="BI47">
            <v>0</v>
          </cell>
          <cell r="BJ47">
            <v>0</v>
          </cell>
          <cell r="BK47">
            <v>0</v>
          </cell>
          <cell r="BL47">
            <v>0</v>
          </cell>
          <cell r="BM47">
            <v>0</v>
          </cell>
          <cell r="BN47">
            <v>0</v>
          </cell>
          <cell r="BO47">
            <v>0</v>
          </cell>
          <cell r="BP47">
            <v>0</v>
          </cell>
          <cell r="BQ47">
            <v>0</v>
          </cell>
          <cell r="BR47">
            <v>0</v>
          </cell>
          <cell r="BS47">
            <v>0</v>
          </cell>
          <cell r="BT47">
            <v>0</v>
          </cell>
          <cell r="BU47">
            <v>0</v>
          </cell>
          <cell r="BW47">
            <v>0</v>
          </cell>
          <cell r="BX47">
            <v>0</v>
          </cell>
          <cell r="BY47">
            <v>0</v>
          </cell>
          <cell r="BZ47">
            <v>0</v>
          </cell>
          <cell r="CA47">
            <v>0</v>
          </cell>
          <cell r="CB47">
            <v>0</v>
          </cell>
          <cell r="CC47">
            <v>0</v>
          </cell>
          <cell r="CD47">
            <v>0</v>
          </cell>
          <cell r="CE47">
            <v>0</v>
          </cell>
          <cell r="CF47">
            <v>0</v>
          </cell>
          <cell r="CG47">
            <v>0</v>
          </cell>
          <cell r="CH47">
            <v>0</v>
          </cell>
          <cell r="CI47">
            <v>0</v>
          </cell>
          <cell r="CK47">
            <v>19283.25</v>
          </cell>
          <cell r="CL47">
            <v>0</v>
          </cell>
          <cell r="CM47">
            <v>0</v>
          </cell>
          <cell r="CN47">
            <v>0</v>
          </cell>
          <cell r="CO47">
            <v>0</v>
          </cell>
          <cell r="CP47">
            <v>0</v>
          </cell>
          <cell r="CQ47">
            <v>0</v>
          </cell>
          <cell r="CR47">
            <v>0</v>
          </cell>
          <cell r="CS47">
            <v>0</v>
          </cell>
          <cell r="CT47">
            <v>0</v>
          </cell>
          <cell r="CU47">
            <v>0</v>
          </cell>
          <cell r="CV47">
            <v>0</v>
          </cell>
          <cell r="CW47">
            <v>0</v>
          </cell>
          <cell r="CY47">
            <v>12480</v>
          </cell>
          <cell r="CZ47">
            <v>0</v>
          </cell>
          <cell r="DA47">
            <v>0</v>
          </cell>
          <cell r="DB47">
            <v>0</v>
          </cell>
          <cell r="DC47">
            <v>0</v>
          </cell>
          <cell r="DD47">
            <v>0</v>
          </cell>
          <cell r="DE47">
            <v>0</v>
          </cell>
          <cell r="DF47">
            <v>0</v>
          </cell>
          <cell r="DG47">
            <v>0</v>
          </cell>
          <cell r="DH47">
            <v>0</v>
          </cell>
          <cell r="DI47">
            <v>0</v>
          </cell>
          <cell r="DJ47">
            <v>0</v>
          </cell>
          <cell r="DK47">
            <v>0</v>
          </cell>
          <cell r="DM47">
            <v>26101</v>
          </cell>
          <cell r="DN47">
            <v>0</v>
          </cell>
          <cell r="DO47">
            <v>1</v>
          </cell>
          <cell r="DP47">
            <v>0</v>
          </cell>
          <cell r="DQ47">
            <v>0</v>
          </cell>
          <cell r="DR47">
            <v>0</v>
          </cell>
          <cell r="DS47">
            <v>8</v>
          </cell>
          <cell r="DT47">
            <v>38.312708325351522</v>
          </cell>
          <cell r="DU47">
            <v>306.50166660281218</v>
          </cell>
          <cell r="DV47">
            <v>8</v>
          </cell>
          <cell r="DW47">
            <v>0</v>
          </cell>
          <cell r="DX47">
            <v>38.312708325351522</v>
          </cell>
          <cell r="DY47">
            <v>38.312708325351522</v>
          </cell>
          <cell r="EA47">
            <v>6604</v>
          </cell>
          <cell r="EB47">
            <v>0</v>
          </cell>
          <cell r="EC47">
            <v>0</v>
          </cell>
          <cell r="ED47">
            <v>0</v>
          </cell>
          <cell r="EE47">
            <v>0</v>
          </cell>
          <cell r="EF47">
            <v>0</v>
          </cell>
          <cell r="EG47">
            <v>0</v>
          </cell>
          <cell r="EH47">
            <v>0</v>
          </cell>
          <cell r="EI47">
            <v>0</v>
          </cell>
          <cell r="EJ47">
            <v>0</v>
          </cell>
          <cell r="EK47">
            <v>0</v>
          </cell>
          <cell r="EL47">
            <v>0</v>
          </cell>
          <cell r="EM47">
            <v>0</v>
          </cell>
          <cell r="EO47">
            <v>358214</v>
          </cell>
          <cell r="EP47">
            <v>0</v>
          </cell>
          <cell r="EQ47">
            <v>0</v>
          </cell>
          <cell r="ER47">
            <v>0</v>
          </cell>
          <cell r="ES47">
            <v>0</v>
          </cell>
          <cell r="ET47">
            <v>0</v>
          </cell>
          <cell r="EU47">
            <v>0</v>
          </cell>
          <cell r="EV47">
            <v>0</v>
          </cell>
          <cell r="EW47">
            <v>0</v>
          </cell>
          <cell r="EX47">
            <v>0</v>
          </cell>
          <cell r="EY47">
            <v>0</v>
          </cell>
          <cell r="EZ47">
            <v>0</v>
          </cell>
          <cell r="FA47">
            <v>0</v>
          </cell>
          <cell r="FC47">
            <v>76683.8</v>
          </cell>
          <cell r="FD47">
            <v>0</v>
          </cell>
          <cell r="FE47">
            <v>0</v>
          </cell>
          <cell r="FF47">
            <v>0</v>
          </cell>
          <cell r="FG47">
            <v>0</v>
          </cell>
          <cell r="FH47">
            <v>0</v>
          </cell>
          <cell r="FI47">
            <v>0</v>
          </cell>
          <cell r="FJ47">
            <v>0</v>
          </cell>
          <cell r="FK47">
            <v>0</v>
          </cell>
          <cell r="FL47">
            <v>0</v>
          </cell>
          <cell r="FM47">
            <v>0</v>
          </cell>
          <cell r="FN47">
            <v>0</v>
          </cell>
          <cell r="FO47">
            <v>0</v>
          </cell>
          <cell r="FQ47">
            <v>0</v>
          </cell>
          <cell r="FR47">
            <v>0</v>
          </cell>
          <cell r="FS47">
            <v>0</v>
          </cell>
          <cell r="FT47">
            <v>0</v>
          </cell>
          <cell r="FU47">
            <v>0</v>
          </cell>
          <cell r="FV47">
            <v>0</v>
          </cell>
          <cell r="FW47">
            <v>0</v>
          </cell>
          <cell r="FX47">
            <v>0</v>
          </cell>
          <cell r="FY47">
            <v>0</v>
          </cell>
          <cell r="FZ47">
            <v>0</v>
          </cell>
          <cell r="GA47">
            <v>0</v>
          </cell>
          <cell r="GB47">
            <v>0</v>
          </cell>
          <cell r="GC47">
            <v>0</v>
          </cell>
        </row>
        <row r="48">
          <cell r="A48">
            <v>39083</v>
          </cell>
          <cell r="B48">
            <v>2007</v>
          </cell>
          <cell r="C48">
            <v>1</v>
          </cell>
          <cell r="E48">
            <v>589503.32000000007</v>
          </cell>
          <cell r="F48">
            <v>0</v>
          </cell>
          <cell r="G48">
            <v>0</v>
          </cell>
          <cell r="H48">
            <v>0</v>
          </cell>
          <cell r="I48">
            <v>0</v>
          </cell>
          <cell r="J48">
            <v>0</v>
          </cell>
          <cell r="K48">
            <v>0</v>
          </cell>
          <cell r="L48">
            <v>0</v>
          </cell>
          <cell r="M48">
            <v>0</v>
          </cell>
          <cell r="N48">
            <v>0</v>
          </cell>
          <cell r="O48">
            <v>0</v>
          </cell>
          <cell r="P48">
            <v>0</v>
          </cell>
          <cell r="Q48">
            <v>0</v>
          </cell>
          <cell r="S48">
            <v>69726</v>
          </cell>
          <cell r="T48">
            <v>0</v>
          </cell>
          <cell r="U48">
            <v>0</v>
          </cell>
          <cell r="V48">
            <v>0</v>
          </cell>
          <cell r="W48">
            <v>0</v>
          </cell>
          <cell r="X48">
            <v>0</v>
          </cell>
          <cell r="Y48">
            <v>0</v>
          </cell>
          <cell r="Z48">
            <v>0</v>
          </cell>
          <cell r="AA48">
            <v>0</v>
          </cell>
          <cell r="AB48">
            <v>0</v>
          </cell>
          <cell r="AC48">
            <v>0</v>
          </cell>
          <cell r="AD48">
            <v>0</v>
          </cell>
          <cell r="AE48">
            <v>0</v>
          </cell>
          <cell r="AG48">
            <v>0</v>
          </cell>
          <cell r="AH48">
            <v>0</v>
          </cell>
          <cell r="AI48">
            <v>0</v>
          </cell>
          <cell r="AJ48">
            <v>0</v>
          </cell>
          <cell r="AK48">
            <v>0</v>
          </cell>
          <cell r="AL48">
            <v>0</v>
          </cell>
          <cell r="AM48">
            <v>0</v>
          </cell>
          <cell r="AN48">
            <v>0</v>
          </cell>
          <cell r="AO48">
            <v>0</v>
          </cell>
          <cell r="AP48">
            <v>0</v>
          </cell>
          <cell r="AQ48">
            <v>0</v>
          </cell>
          <cell r="AR48">
            <v>0</v>
          </cell>
          <cell r="AS48">
            <v>0</v>
          </cell>
          <cell r="AU48">
            <v>271804.5</v>
          </cell>
          <cell r="AV48">
            <v>0</v>
          </cell>
          <cell r="AW48">
            <v>1</v>
          </cell>
          <cell r="AX48">
            <v>0</v>
          </cell>
          <cell r="AY48">
            <v>0</v>
          </cell>
          <cell r="AZ48">
            <v>0</v>
          </cell>
          <cell r="BA48">
            <v>51.5</v>
          </cell>
          <cell r="BB48">
            <v>3.6791149521071209</v>
          </cell>
          <cell r="BC48">
            <v>189.47442003351674</v>
          </cell>
          <cell r="BD48">
            <v>51.5</v>
          </cell>
          <cell r="BE48">
            <v>0</v>
          </cell>
          <cell r="BF48">
            <v>3.6791149521071209</v>
          </cell>
          <cell r="BG48">
            <v>3.6791149521071209</v>
          </cell>
          <cell r="BI48">
            <v>0</v>
          </cell>
          <cell r="BJ48">
            <v>0</v>
          </cell>
          <cell r="BK48">
            <v>0</v>
          </cell>
          <cell r="BL48">
            <v>0</v>
          </cell>
          <cell r="BM48">
            <v>0</v>
          </cell>
          <cell r="BN48">
            <v>0</v>
          </cell>
          <cell r="BO48">
            <v>0</v>
          </cell>
          <cell r="BP48">
            <v>0</v>
          </cell>
          <cell r="BQ48">
            <v>0</v>
          </cell>
          <cell r="BR48">
            <v>0</v>
          </cell>
          <cell r="BS48">
            <v>0</v>
          </cell>
          <cell r="BT48">
            <v>0</v>
          </cell>
          <cell r="BU48">
            <v>0</v>
          </cell>
          <cell r="BW48">
            <v>0</v>
          </cell>
          <cell r="BX48">
            <v>0</v>
          </cell>
          <cell r="BY48">
            <v>0</v>
          </cell>
          <cell r="BZ48">
            <v>0</v>
          </cell>
          <cell r="CA48">
            <v>0</v>
          </cell>
          <cell r="CB48">
            <v>0</v>
          </cell>
          <cell r="CC48">
            <v>0</v>
          </cell>
          <cell r="CD48">
            <v>0</v>
          </cell>
          <cell r="CE48">
            <v>0</v>
          </cell>
          <cell r="CF48">
            <v>0</v>
          </cell>
          <cell r="CG48">
            <v>0</v>
          </cell>
          <cell r="CH48">
            <v>0</v>
          </cell>
          <cell r="CI48">
            <v>0</v>
          </cell>
          <cell r="CK48">
            <v>22312.25</v>
          </cell>
          <cell r="CL48">
            <v>0</v>
          </cell>
          <cell r="CM48">
            <v>0</v>
          </cell>
          <cell r="CN48">
            <v>0</v>
          </cell>
          <cell r="CO48">
            <v>0</v>
          </cell>
          <cell r="CP48">
            <v>0</v>
          </cell>
          <cell r="CQ48">
            <v>0</v>
          </cell>
          <cell r="CR48">
            <v>0</v>
          </cell>
          <cell r="CS48">
            <v>0</v>
          </cell>
          <cell r="CT48">
            <v>0</v>
          </cell>
          <cell r="CU48">
            <v>0</v>
          </cell>
          <cell r="CV48">
            <v>0</v>
          </cell>
          <cell r="CW48">
            <v>0</v>
          </cell>
          <cell r="CY48">
            <v>13698</v>
          </cell>
          <cell r="CZ48">
            <v>0</v>
          </cell>
          <cell r="DA48">
            <v>1</v>
          </cell>
          <cell r="DB48">
            <v>0</v>
          </cell>
          <cell r="DC48">
            <v>0</v>
          </cell>
          <cell r="DD48">
            <v>0</v>
          </cell>
          <cell r="DE48">
            <v>1.25</v>
          </cell>
          <cell r="DF48">
            <v>73.003358154475109</v>
          </cell>
          <cell r="DG48">
            <v>91.254197693093886</v>
          </cell>
          <cell r="DH48">
            <v>1.25</v>
          </cell>
          <cell r="DI48">
            <v>0</v>
          </cell>
          <cell r="DJ48">
            <v>73.003358154475109</v>
          </cell>
          <cell r="DK48">
            <v>73.003358154475109</v>
          </cell>
          <cell r="DM48">
            <v>27140</v>
          </cell>
          <cell r="DN48">
            <v>0</v>
          </cell>
          <cell r="DO48">
            <v>1</v>
          </cell>
          <cell r="DP48">
            <v>0</v>
          </cell>
          <cell r="DQ48">
            <v>0</v>
          </cell>
          <cell r="DR48">
            <v>0</v>
          </cell>
          <cell r="DS48">
            <v>8</v>
          </cell>
          <cell r="DT48">
            <v>36.845983787767139</v>
          </cell>
          <cell r="DU48">
            <v>294.76787030213711</v>
          </cell>
          <cell r="DV48">
            <v>8</v>
          </cell>
          <cell r="DW48">
            <v>0</v>
          </cell>
          <cell r="DX48">
            <v>36.845983787767139</v>
          </cell>
          <cell r="DY48">
            <v>36.845983787767139</v>
          </cell>
          <cell r="EA48">
            <v>7580</v>
          </cell>
          <cell r="EB48">
            <v>0</v>
          </cell>
          <cell r="EC48">
            <v>0</v>
          </cell>
          <cell r="ED48">
            <v>0</v>
          </cell>
          <cell r="EE48">
            <v>0</v>
          </cell>
          <cell r="EF48">
            <v>0</v>
          </cell>
          <cell r="EG48">
            <v>0</v>
          </cell>
          <cell r="EH48">
            <v>0</v>
          </cell>
          <cell r="EI48">
            <v>0</v>
          </cell>
          <cell r="EJ48">
            <v>0</v>
          </cell>
          <cell r="EK48">
            <v>0</v>
          </cell>
          <cell r="EL48">
            <v>0</v>
          </cell>
          <cell r="EM48">
            <v>0</v>
          </cell>
          <cell r="EO48">
            <v>396121</v>
          </cell>
          <cell r="EP48">
            <v>0</v>
          </cell>
          <cell r="EQ48">
            <v>0</v>
          </cell>
          <cell r="ER48">
            <v>0</v>
          </cell>
          <cell r="ES48">
            <v>0</v>
          </cell>
          <cell r="ET48">
            <v>0</v>
          </cell>
          <cell r="EU48">
            <v>0</v>
          </cell>
          <cell r="EV48">
            <v>0</v>
          </cell>
          <cell r="EW48">
            <v>0</v>
          </cell>
          <cell r="EX48">
            <v>0</v>
          </cell>
          <cell r="EY48">
            <v>0</v>
          </cell>
          <cell r="EZ48">
            <v>0</v>
          </cell>
          <cell r="FA48">
            <v>0</v>
          </cell>
          <cell r="FC48">
            <v>85683.8</v>
          </cell>
          <cell r="FD48">
            <v>0</v>
          </cell>
          <cell r="FE48">
            <v>0</v>
          </cell>
          <cell r="FF48">
            <v>0</v>
          </cell>
          <cell r="FG48">
            <v>0</v>
          </cell>
          <cell r="FH48">
            <v>0</v>
          </cell>
          <cell r="FI48">
            <v>0</v>
          </cell>
          <cell r="FJ48">
            <v>0</v>
          </cell>
          <cell r="FK48">
            <v>0</v>
          </cell>
          <cell r="FL48">
            <v>0</v>
          </cell>
          <cell r="FM48">
            <v>0</v>
          </cell>
          <cell r="FN48">
            <v>0</v>
          </cell>
          <cell r="FO48">
            <v>0</v>
          </cell>
          <cell r="FQ48">
            <v>0</v>
          </cell>
          <cell r="FR48">
            <v>0</v>
          </cell>
          <cell r="FS48">
            <v>0</v>
          </cell>
          <cell r="FT48">
            <v>0</v>
          </cell>
          <cell r="FU48">
            <v>0</v>
          </cell>
          <cell r="FV48">
            <v>0</v>
          </cell>
          <cell r="FW48">
            <v>0</v>
          </cell>
          <cell r="FX48">
            <v>0</v>
          </cell>
          <cell r="FY48">
            <v>0</v>
          </cell>
          <cell r="FZ48">
            <v>0</v>
          </cell>
          <cell r="GA48">
            <v>0</v>
          </cell>
          <cell r="GB48">
            <v>0</v>
          </cell>
          <cell r="GC48">
            <v>0</v>
          </cell>
        </row>
        <row r="49">
          <cell r="A49">
            <v>39114</v>
          </cell>
          <cell r="B49">
            <v>2007</v>
          </cell>
          <cell r="C49">
            <v>2</v>
          </cell>
          <cell r="E49">
            <v>669528.92000000004</v>
          </cell>
          <cell r="F49">
            <v>0</v>
          </cell>
          <cell r="G49">
            <v>0</v>
          </cell>
          <cell r="H49">
            <v>0</v>
          </cell>
          <cell r="I49">
            <v>0</v>
          </cell>
          <cell r="J49">
            <v>0</v>
          </cell>
          <cell r="K49">
            <v>0</v>
          </cell>
          <cell r="L49">
            <v>0</v>
          </cell>
          <cell r="M49">
            <v>0</v>
          </cell>
          <cell r="N49">
            <v>0</v>
          </cell>
          <cell r="O49">
            <v>0</v>
          </cell>
          <cell r="P49">
            <v>0</v>
          </cell>
          <cell r="Q49">
            <v>0</v>
          </cell>
          <cell r="S49">
            <v>84437</v>
          </cell>
          <cell r="T49">
            <v>0</v>
          </cell>
          <cell r="U49">
            <v>0</v>
          </cell>
          <cell r="V49">
            <v>0</v>
          </cell>
          <cell r="W49">
            <v>0</v>
          </cell>
          <cell r="X49">
            <v>0</v>
          </cell>
          <cell r="Y49">
            <v>0</v>
          </cell>
          <cell r="Z49">
            <v>0</v>
          </cell>
          <cell r="AA49">
            <v>0</v>
          </cell>
          <cell r="AB49">
            <v>0</v>
          </cell>
          <cell r="AC49">
            <v>0</v>
          </cell>
          <cell r="AD49">
            <v>0</v>
          </cell>
          <cell r="AE49">
            <v>0</v>
          </cell>
          <cell r="AG49">
            <v>0</v>
          </cell>
          <cell r="AH49">
            <v>0</v>
          </cell>
          <cell r="AI49">
            <v>0</v>
          </cell>
          <cell r="AJ49">
            <v>0</v>
          </cell>
          <cell r="AK49">
            <v>0</v>
          </cell>
          <cell r="AL49">
            <v>0</v>
          </cell>
          <cell r="AM49">
            <v>0</v>
          </cell>
          <cell r="AN49">
            <v>0</v>
          </cell>
          <cell r="AO49">
            <v>0</v>
          </cell>
          <cell r="AP49">
            <v>0</v>
          </cell>
          <cell r="AQ49">
            <v>0</v>
          </cell>
          <cell r="AR49">
            <v>0</v>
          </cell>
          <cell r="AS49">
            <v>0</v>
          </cell>
          <cell r="AU49">
            <v>316909</v>
          </cell>
          <cell r="AV49">
            <v>0</v>
          </cell>
          <cell r="AW49">
            <v>1</v>
          </cell>
          <cell r="AX49">
            <v>0</v>
          </cell>
          <cell r="AY49">
            <v>0</v>
          </cell>
          <cell r="AZ49">
            <v>0</v>
          </cell>
          <cell r="BA49">
            <v>51.5</v>
          </cell>
          <cell r="BB49">
            <v>3.1554799642799667</v>
          </cell>
          <cell r="BC49">
            <v>162.50721816041829</v>
          </cell>
          <cell r="BD49">
            <v>51.5</v>
          </cell>
          <cell r="BE49">
            <v>0</v>
          </cell>
          <cell r="BF49">
            <v>3.1554799642799667</v>
          </cell>
          <cell r="BG49">
            <v>3.1554799642799667</v>
          </cell>
          <cell r="BI49">
            <v>0</v>
          </cell>
          <cell r="BJ49">
            <v>0</v>
          </cell>
          <cell r="BK49">
            <v>0</v>
          </cell>
          <cell r="BL49">
            <v>0</v>
          </cell>
          <cell r="BM49">
            <v>0</v>
          </cell>
          <cell r="BN49">
            <v>0</v>
          </cell>
          <cell r="BO49">
            <v>0</v>
          </cell>
          <cell r="BP49">
            <v>0</v>
          </cell>
          <cell r="BQ49">
            <v>0</v>
          </cell>
          <cell r="BR49">
            <v>0</v>
          </cell>
          <cell r="BS49">
            <v>0</v>
          </cell>
          <cell r="BT49">
            <v>0</v>
          </cell>
          <cell r="BU49">
            <v>0</v>
          </cell>
          <cell r="BW49">
            <v>0</v>
          </cell>
          <cell r="BX49">
            <v>0</v>
          </cell>
          <cell r="BY49">
            <v>0</v>
          </cell>
          <cell r="BZ49">
            <v>0</v>
          </cell>
          <cell r="CA49">
            <v>0</v>
          </cell>
          <cell r="CB49">
            <v>0</v>
          </cell>
          <cell r="CC49">
            <v>0</v>
          </cell>
          <cell r="CD49">
            <v>0</v>
          </cell>
          <cell r="CE49">
            <v>0</v>
          </cell>
          <cell r="CF49">
            <v>0</v>
          </cell>
          <cell r="CG49">
            <v>0</v>
          </cell>
          <cell r="CH49">
            <v>0</v>
          </cell>
          <cell r="CI49">
            <v>0</v>
          </cell>
          <cell r="CK49">
            <v>25205.75</v>
          </cell>
          <cell r="CL49">
            <v>0</v>
          </cell>
          <cell r="CM49">
            <v>0</v>
          </cell>
          <cell r="CN49">
            <v>0</v>
          </cell>
          <cell r="CO49">
            <v>0</v>
          </cell>
          <cell r="CP49">
            <v>0</v>
          </cell>
          <cell r="CQ49">
            <v>0</v>
          </cell>
          <cell r="CR49">
            <v>0</v>
          </cell>
          <cell r="CS49">
            <v>0</v>
          </cell>
          <cell r="CT49">
            <v>0</v>
          </cell>
          <cell r="CU49">
            <v>0</v>
          </cell>
          <cell r="CV49">
            <v>0</v>
          </cell>
          <cell r="CW49">
            <v>0</v>
          </cell>
          <cell r="CY49">
            <v>18098</v>
          </cell>
          <cell r="CZ49">
            <v>0</v>
          </cell>
          <cell r="DA49">
            <v>1</v>
          </cell>
          <cell r="DB49">
            <v>0</v>
          </cell>
          <cell r="DC49">
            <v>0</v>
          </cell>
          <cell r="DD49">
            <v>0</v>
          </cell>
          <cell r="DE49">
            <v>1.25</v>
          </cell>
          <cell r="DF49">
            <v>55.254724278925849</v>
          </cell>
          <cell r="DG49">
            <v>69.068405348657308</v>
          </cell>
          <cell r="DH49">
            <v>1.25</v>
          </cell>
          <cell r="DI49">
            <v>0</v>
          </cell>
          <cell r="DJ49">
            <v>55.254724278925849</v>
          </cell>
          <cell r="DK49">
            <v>55.254724278925849</v>
          </cell>
          <cell r="DM49">
            <v>36345</v>
          </cell>
          <cell r="DN49">
            <v>0</v>
          </cell>
          <cell r="DO49">
            <v>1</v>
          </cell>
          <cell r="DP49">
            <v>0</v>
          </cell>
          <cell r="DQ49">
            <v>0</v>
          </cell>
          <cell r="DR49">
            <v>0</v>
          </cell>
          <cell r="DS49">
            <v>8</v>
          </cell>
          <cell r="DT49">
            <v>27.514100976750587</v>
          </cell>
          <cell r="DU49">
            <v>220.1128078140047</v>
          </cell>
          <cell r="DV49">
            <v>8</v>
          </cell>
          <cell r="DW49">
            <v>0</v>
          </cell>
          <cell r="DX49">
            <v>27.514100976750587</v>
          </cell>
          <cell r="DY49">
            <v>27.514100976750587</v>
          </cell>
          <cell r="EA49">
            <v>9164</v>
          </cell>
          <cell r="EB49">
            <v>0</v>
          </cell>
          <cell r="EC49">
            <v>0</v>
          </cell>
          <cell r="ED49">
            <v>0</v>
          </cell>
          <cell r="EE49">
            <v>0</v>
          </cell>
          <cell r="EF49">
            <v>0</v>
          </cell>
          <cell r="EG49">
            <v>0</v>
          </cell>
          <cell r="EH49">
            <v>0</v>
          </cell>
          <cell r="EI49">
            <v>0</v>
          </cell>
          <cell r="EJ49">
            <v>0</v>
          </cell>
          <cell r="EK49">
            <v>0</v>
          </cell>
          <cell r="EL49">
            <v>0</v>
          </cell>
          <cell r="EM49">
            <v>0</v>
          </cell>
          <cell r="EO49">
            <v>451833</v>
          </cell>
          <cell r="EP49">
            <v>0</v>
          </cell>
          <cell r="EQ49">
            <v>0</v>
          </cell>
          <cell r="ER49">
            <v>0</v>
          </cell>
          <cell r="ES49">
            <v>0</v>
          </cell>
          <cell r="ET49">
            <v>0</v>
          </cell>
          <cell r="EU49">
            <v>0</v>
          </cell>
          <cell r="EV49">
            <v>0</v>
          </cell>
          <cell r="EW49">
            <v>0</v>
          </cell>
          <cell r="EX49">
            <v>0</v>
          </cell>
          <cell r="EY49">
            <v>0</v>
          </cell>
          <cell r="EZ49">
            <v>0</v>
          </cell>
          <cell r="FA49">
            <v>0</v>
          </cell>
          <cell r="FC49">
            <v>96405.6</v>
          </cell>
          <cell r="FD49">
            <v>0</v>
          </cell>
          <cell r="FE49">
            <v>0</v>
          </cell>
          <cell r="FF49">
            <v>0</v>
          </cell>
          <cell r="FG49">
            <v>0</v>
          </cell>
          <cell r="FH49">
            <v>0</v>
          </cell>
          <cell r="FI49">
            <v>0</v>
          </cell>
          <cell r="FJ49">
            <v>0</v>
          </cell>
          <cell r="FK49">
            <v>0</v>
          </cell>
          <cell r="FL49">
            <v>0</v>
          </cell>
          <cell r="FM49">
            <v>0</v>
          </cell>
          <cell r="FN49">
            <v>0</v>
          </cell>
          <cell r="FO49">
            <v>0</v>
          </cell>
          <cell r="FQ49">
            <v>0</v>
          </cell>
          <cell r="FR49">
            <v>0</v>
          </cell>
          <cell r="FS49">
            <v>0</v>
          </cell>
          <cell r="FT49">
            <v>0</v>
          </cell>
          <cell r="FU49">
            <v>0</v>
          </cell>
          <cell r="FV49">
            <v>0</v>
          </cell>
          <cell r="FW49">
            <v>0</v>
          </cell>
          <cell r="FX49">
            <v>0</v>
          </cell>
          <cell r="FY49">
            <v>0</v>
          </cell>
          <cell r="FZ49">
            <v>0</v>
          </cell>
          <cell r="GA49">
            <v>0</v>
          </cell>
          <cell r="GB49">
            <v>0</v>
          </cell>
          <cell r="GC49">
            <v>0</v>
          </cell>
        </row>
        <row r="50">
          <cell r="A50">
            <v>39142</v>
          </cell>
          <cell r="B50">
            <v>2007</v>
          </cell>
          <cell r="C50">
            <v>3</v>
          </cell>
          <cell r="E50">
            <v>760767.16</v>
          </cell>
          <cell r="F50">
            <v>0</v>
          </cell>
          <cell r="G50">
            <v>0</v>
          </cell>
          <cell r="H50">
            <v>0</v>
          </cell>
          <cell r="I50">
            <v>0</v>
          </cell>
          <cell r="J50">
            <v>0</v>
          </cell>
          <cell r="K50">
            <v>0</v>
          </cell>
          <cell r="L50">
            <v>0</v>
          </cell>
          <cell r="M50">
            <v>0</v>
          </cell>
          <cell r="N50">
            <v>0</v>
          </cell>
          <cell r="O50">
            <v>0</v>
          </cell>
          <cell r="P50">
            <v>0</v>
          </cell>
          <cell r="Q50">
            <v>0</v>
          </cell>
          <cell r="S50">
            <v>95910</v>
          </cell>
          <cell r="T50">
            <v>0</v>
          </cell>
          <cell r="U50">
            <v>0</v>
          </cell>
          <cell r="V50">
            <v>0</v>
          </cell>
          <cell r="W50">
            <v>0</v>
          </cell>
          <cell r="X50">
            <v>0</v>
          </cell>
          <cell r="Y50">
            <v>0</v>
          </cell>
          <cell r="Z50">
            <v>0</v>
          </cell>
          <cell r="AA50">
            <v>0</v>
          </cell>
          <cell r="AB50">
            <v>0</v>
          </cell>
          <cell r="AC50">
            <v>0</v>
          </cell>
          <cell r="AD50">
            <v>0</v>
          </cell>
          <cell r="AE50">
            <v>0</v>
          </cell>
          <cell r="AG50">
            <v>0</v>
          </cell>
          <cell r="AH50">
            <v>0</v>
          </cell>
          <cell r="AI50">
            <v>0</v>
          </cell>
          <cell r="AJ50">
            <v>0</v>
          </cell>
          <cell r="AK50">
            <v>0</v>
          </cell>
          <cell r="AL50">
            <v>0</v>
          </cell>
          <cell r="AM50">
            <v>0</v>
          </cell>
          <cell r="AN50">
            <v>0</v>
          </cell>
          <cell r="AO50">
            <v>0</v>
          </cell>
          <cell r="AP50">
            <v>0</v>
          </cell>
          <cell r="AQ50">
            <v>0</v>
          </cell>
          <cell r="AR50">
            <v>0</v>
          </cell>
          <cell r="AS50">
            <v>0</v>
          </cell>
          <cell r="AU50">
            <v>360583.5</v>
          </cell>
          <cell r="AV50">
            <v>0</v>
          </cell>
          <cell r="AW50">
            <v>1</v>
          </cell>
          <cell r="AX50">
            <v>0</v>
          </cell>
          <cell r="AY50">
            <v>0</v>
          </cell>
          <cell r="AZ50">
            <v>0</v>
          </cell>
          <cell r="BA50">
            <v>51.5</v>
          </cell>
          <cell r="BB50">
            <v>2.7732827486559977</v>
          </cell>
          <cell r="BC50">
            <v>142.82406155578389</v>
          </cell>
          <cell r="BD50">
            <v>51.5</v>
          </cell>
          <cell r="BE50">
            <v>0</v>
          </cell>
          <cell r="BF50">
            <v>2.7732827486559977</v>
          </cell>
          <cell r="BG50">
            <v>2.7732827486559977</v>
          </cell>
          <cell r="BI50">
            <v>0</v>
          </cell>
          <cell r="BJ50">
            <v>0</v>
          </cell>
          <cell r="BK50">
            <v>0</v>
          </cell>
          <cell r="BL50">
            <v>0</v>
          </cell>
          <cell r="BM50">
            <v>0</v>
          </cell>
          <cell r="BN50">
            <v>0</v>
          </cell>
          <cell r="BO50">
            <v>0</v>
          </cell>
          <cell r="BP50">
            <v>0</v>
          </cell>
          <cell r="BQ50">
            <v>0</v>
          </cell>
          <cell r="BR50">
            <v>0</v>
          </cell>
          <cell r="BS50">
            <v>0</v>
          </cell>
          <cell r="BT50">
            <v>0</v>
          </cell>
          <cell r="BU50">
            <v>0</v>
          </cell>
          <cell r="BW50">
            <v>0</v>
          </cell>
          <cell r="BX50">
            <v>0</v>
          </cell>
          <cell r="BY50">
            <v>0</v>
          </cell>
          <cell r="BZ50">
            <v>0</v>
          </cell>
          <cell r="CA50">
            <v>0</v>
          </cell>
          <cell r="CB50">
            <v>0</v>
          </cell>
          <cell r="CC50">
            <v>0</v>
          </cell>
          <cell r="CD50">
            <v>0</v>
          </cell>
          <cell r="CE50">
            <v>0</v>
          </cell>
          <cell r="CF50">
            <v>0</v>
          </cell>
          <cell r="CG50">
            <v>0</v>
          </cell>
          <cell r="CH50">
            <v>0</v>
          </cell>
          <cell r="CI50">
            <v>0</v>
          </cell>
          <cell r="CK50">
            <v>28944.75</v>
          </cell>
          <cell r="CL50">
            <v>0</v>
          </cell>
          <cell r="CM50">
            <v>0</v>
          </cell>
          <cell r="CN50">
            <v>0</v>
          </cell>
          <cell r="CO50">
            <v>0</v>
          </cell>
          <cell r="CP50">
            <v>0</v>
          </cell>
          <cell r="CQ50">
            <v>0</v>
          </cell>
          <cell r="CR50">
            <v>0</v>
          </cell>
          <cell r="CS50">
            <v>0</v>
          </cell>
          <cell r="CT50">
            <v>0</v>
          </cell>
          <cell r="CU50">
            <v>0</v>
          </cell>
          <cell r="CV50">
            <v>0</v>
          </cell>
          <cell r="CW50">
            <v>0</v>
          </cell>
          <cell r="CY50">
            <v>22338</v>
          </cell>
          <cell r="CZ50">
            <v>0</v>
          </cell>
          <cell r="DA50">
            <v>1</v>
          </cell>
          <cell r="DB50">
            <v>0</v>
          </cell>
          <cell r="DC50">
            <v>0</v>
          </cell>
          <cell r="DD50">
            <v>0</v>
          </cell>
          <cell r="DE50">
            <v>1.25</v>
          </cell>
          <cell r="DF50">
            <v>44.766765153550004</v>
          </cell>
          <cell r="DG50">
            <v>55.958456441937507</v>
          </cell>
          <cell r="DH50">
            <v>1.25</v>
          </cell>
          <cell r="DI50">
            <v>0</v>
          </cell>
          <cell r="DJ50">
            <v>44.766765153550004</v>
          </cell>
          <cell r="DK50">
            <v>44.766765153550004</v>
          </cell>
          <cell r="DM50">
            <v>49159</v>
          </cell>
          <cell r="DN50">
            <v>0</v>
          </cell>
          <cell r="DO50">
            <v>1</v>
          </cell>
          <cell r="DP50">
            <v>0</v>
          </cell>
          <cell r="DQ50">
            <v>0</v>
          </cell>
          <cell r="DR50">
            <v>0</v>
          </cell>
          <cell r="DS50">
            <v>8</v>
          </cell>
          <cell r="DT50">
            <v>20.342155047905774</v>
          </cell>
          <cell r="DU50">
            <v>162.73724038324619</v>
          </cell>
          <cell r="DV50">
            <v>8</v>
          </cell>
          <cell r="DW50">
            <v>0</v>
          </cell>
          <cell r="DX50">
            <v>20.342155047905774</v>
          </cell>
          <cell r="DY50">
            <v>20.342155047905774</v>
          </cell>
          <cell r="EA50">
            <v>10572</v>
          </cell>
          <cell r="EB50">
            <v>0</v>
          </cell>
          <cell r="EC50">
            <v>0</v>
          </cell>
          <cell r="ED50">
            <v>0</v>
          </cell>
          <cell r="EE50">
            <v>0</v>
          </cell>
          <cell r="EF50">
            <v>0</v>
          </cell>
          <cell r="EG50">
            <v>0</v>
          </cell>
          <cell r="EH50">
            <v>0</v>
          </cell>
          <cell r="EI50">
            <v>0</v>
          </cell>
          <cell r="EJ50">
            <v>0</v>
          </cell>
          <cell r="EK50">
            <v>0</v>
          </cell>
          <cell r="EL50">
            <v>0</v>
          </cell>
          <cell r="EM50">
            <v>0</v>
          </cell>
          <cell r="EO50">
            <v>531707</v>
          </cell>
          <cell r="EP50">
            <v>0</v>
          </cell>
          <cell r="EQ50">
            <v>0</v>
          </cell>
          <cell r="ER50">
            <v>0</v>
          </cell>
          <cell r="ES50">
            <v>0</v>
          </cell>
          <cell r="ET50">
            <v>0</v>
          </cell>
          <cell r="EU50">
            <v>0</v>
          </cell>
          <cell r="EV50">
            <v>0</v>
          </cell>
          <cell r="EW50">
            <v>0</v>
          </cell>
          <cell r="EX50">
            <v>0</v>
          </cell>
          <cell r="EY50">
            <v>0</v>
          </cell>
          <cell r="EZ50">
            <v>0</v>
          </cell>
          <cell r="FA50">
            <v>0</v>
          </cell>
          <cell r="FC50">
            <v>109901.40000000001</v>
          </cell>
          <cell r="FD50">
            <v>0</v>
          </cell>
          <cell r="FE50">
            <v>0</v>
          </cell>
          <cell r="FF50">
            <v>0</v>
          </cell>
          <cell r="FG50">
            <v>0</v>
          </cell>
          <cell r="FH50">
            <v>0</v>
          </cell>
          <cell r="FI50">
            <v>0</v>
          </cell>
          <cell r="FJ50">
            <v>0</v>
          </cell>
          <cell r="FK50">
            <v>0</v>
          </cell>
          <cell r="FL50">
            <v>0</v>
          </cell>
          <cell r="FM50">
            <v>0</v>
          </cell>
          <cell r="FN50">
            <v>0</v>
          </cell>
          <cell r="FO50">
            <v>0</v>
          </cell>
          <cell r="FQ50">
            <v>0</v>
          </cell>
          <cell r="FR50">
            <v>0</v>
          </cell>
          <cell r="FS50">
            <v>0</v>
          </cell>
          <cell r="FT50">
            <v>0</v>
          </cell>
          <cell r="FU50">
            <v>0</v>
          </cell>
          <cell r="FV50">
            <v>0</v>
          </cell>
          <cell r="FW50">
            <v>0</v>
          </cell>
          <cell r="FX50">
            <v>0</v>
          </cell>
          <cell r="FY50">
            <v>0</v>
          </cell>
          <cell r="FZ50">
            <v>0</v>
          </cell>
          <cell r="GA50">
            <v>0</v>
          </cell>
          <cell r="GB50">
            <v>0</v>
          </cell>
          <cell r="GC50">
            <v>0</v>
          </cell>
        </row>
        <row r="51">
          <cell r="A51">
            <v>39173</v>
          </cell>
          <cell r="B51">
            <v>2007</v>
          </cell>
          <cell r="C51">
            <v>4</v>
          </cell>
          <cell r="E51">
            <v>839032.76</v>
          </cell>
          <cell r="F51">
            <v>0</v>
          </cell>
          <cell r="G51">
            <v>0</v>
          </cell>
          <cell r="H51">
            <v>0</v>
          </cell>
          <cell r="I51">
            <v>0</v>
          </cell>
          <cell r="J51">
            <v>0</v>
          </cell>
          <cell r="K51">
            <v>0</v>
          </cell>
          <cell r="L51">
            <v>0</v>
          </cell>
          <cell r="M51">
            <v>0</v>
          </cell>
          <cell r="N51">
            <v>0</v>
          </cell>
          <cell r="O51">
            <v>0</v>
          </cell>
          <cell r="P51">
            <v>0</v>
          </cell>
          <cell r="Q51">
            <v>0</v>
          </cell>
          <cell r="S51">
            <v>104375</v>
          </cell>
          <cell r="T51">
            <v>0</v>
          </cell>
          <cell r="U51">
            <v>0</v>
          </cell>
          <cell r="V51">
            <v>0</v>
          </cell>
          <cell r="W51">
            <v>0</v>
          </cell>
          <cell r="X51">
            <v>0</v>
          </cell>
          <cell r="Y51">
            <v>0</v>
          </cell>
          <cell r="Z51">
            <v>0</v>
          </cell>
          <cell r="AA51">
            <v>0</v>
          </cell>
          <cell r="AB51">
            <v>0</v>
          </cell>
          <cell r="AC51">
            <v>0</v>
          </cell>
          <cell r="AD51">
            <v>0</v>
          </cell>
          <cell r="AE51">
            <v>0</v>
          </cell>
          <cell r="AG51">
            <v>0</v>
          </cell>
          <cell r="AH51">
            <v>0</v>
          </cell>
          <cell r="AI51">
            <v>0</v>
          </cell>
          <cell r="AJ51">
            <v>0</v>
          </cell>
          <cell r="AK51">
            <v>0</v>
          </cell>
          <cell r="AL51">
            <v>0</v>
          </cell>
          <cell r="AM51">
            <v>0</v>
          </cell>
          <cell r="AN51">
            <v>0</v>
          </cell>
          <cell r="AO51">
            <v>0</v>
          </cell>
          <cell r="AP51">
            <v>0</v>
          </cell>
          <cell r="AQ51">
            <v>0</v>
          </cell>
          <cell r="AR51">
            <v>0</v>
          </cell>
          <cell r="AS51">
            <v>0</v>
          </cell>
          <cell r="AU51">
            <v>404569.5</v>
          </cell>
          <cell r="AV51">
            <v>0</v>
          </cell>
          <cell r="AW51">
            <v>1</v>
          </cell>
          <cell r="AX51">
            <v>0</v>
          </cell>
          <cell r="AY51">
            <v>0</v>
          </cell>
          <cell r="AZ51">
            <v>0</v>
          </cell>
          <cell r="BA51">
            <v>51.5</v>
          </cell>
          <cell r="BB51">
            <v>2.471763195198847</v>
          </cell>
          <cell r="BC51">
            <v>127.29580455274062</v>
          </cell>
          <cell r="BD51">
            <v>51.5</v>
          </cell>
          <cell r="BE51">
            <v>0</v>
          </cell>
          <cell r="BF51">
            <v>2.471763195198847</v>
          </cell>
          <cell r="BG51">
            <v>2.471763195198847</v>
          </cell>
          <cell r="BI51">
            <v>0</v>
          </cell>
          <cell r="BJ51">
            <v>0</v>
          </cell>
          <cell r="BK51">
            <v>0</v>
          </cell>
          <cell r="BL51">
            <v>0</v>
          </cell>
          <cell r="BM51">
            <v>0</v>
          </cell>
          <cell r="BN51">
            <v>0</v>
          </cell>
          <cell r="BO51">
            <v>0</v>
          </cell>
          <cell r="BP51">
            <v>0</v>
          </cell>
          <cell r="BQ51">
            <v>0</v>
          </cell>
          <cell r="BR51">
            <v>0</v>
          </cell>
          <cell r="BS51">
            <v>0</v>
          </cell>
          <cell r="BT51">
            <v>0</v>
          </cell>
          <cell r="BU51">
            <v>0</v>
          </cell>
          <cell r="BW51">
            <v>0</v>
          </cell>
          <cell r="BX51">
            <v>0</v>
          </cell>
          <cell r="BY51">
            <v>0</v>
          </cell>
          <cell r="BZ51">
            <v>0</v>
          </cell>
          <cell r="CA51">
            <v>0</v>
          </cell>
          <cell r="CB51">
            <v>0</v>
          </cell>
          <cell r="CC51">
            <v>0</v>
          </cell>
          <cell r="CD51">
            <v>0</v>
          </cell>
          <cell r="CE51">
            <v>0</v>
          </cell>
          <cell r="CF51">
            <v>0</v>
          </cell>
          <cell r="CG51">
            <v>0</v>
          </cell>
          <cell r="CH51">
            <v>0</v>
          </cell>
          <cell r="CI51">
            <v>0</v>
          </cell>
          <cell r="CK51">
            <v>31893.25</v>
          </cell>
          <cell r="CL51">
            <v>0</v>
          </cell>
          <cell r="CM51">
            <v>0</v>
          </cell>
          <cell r="CN51">
            <v>0</v>
          </cell>
          <cell r="CO51">
            <v>0</v>
          </cell>
          <cell r="CP51">
            <v>0</v>
          </cell>
          <cell r="CQ51">
            <v>0</v>
          </cell>
          <cell r="CR51">
            <v>0</v>
          </cell>
          <cell r="CS51">
            <v>0</v>
          </cell>
          <cell r="CT51">
            <v>0</v>
          </cell>
          <cell r="CU51">
            <v>0</v>
          </cell>
          <cell r="CV51">
            <v>0</v>
          </cell>
          <cell r="CW51">
            <v>0</v>
          </cell>
          <cell r="CY51">
            <v>26338</v>
          </cell>
          <cell r="CZ51">
            <v>0</v>
          </cell>
          <cell r="DA51">
            <v>1</v>
          </cell>
          <cell r="DB51">
            <v>0</v>
          </cell>
          <cell r="DC51">
            <v>0</v>
          </cell>
          <cell r="DD51">
            <v>0</v>
          </cell>
          <cell r="DE51">
            <v>1.25</v>
          </cell>
          <cell r="DF51">
            <v>37.967955045941224</v>
          </cell>
          <cell r="DG51">
            <v>47.459943807426534</v>
          </cell>
          <cell r="DH51">
            <v>1.25</v>
          </cell>
          <cell r="DI51">
            <v>0</v>
          </cell>
          <cell r="DJ51">
            <v>37.967955045941224</v>
          </cell>
          <cell r="DK51">
            <v>37.967955045941224</v>
          </cell>
          <cell r="DM51">
            <v>52201</v>
          </cell>
          <cell r="DN51">
            <v>0</v>
          </cell>
          <cell r="DO51">
            <v>1</v>
          </cell>
          <cell r="DP51">
            <v>0</v>
          </cell>
          <cell r="DQ51">
            <v>0</v>
          </cell>
          <cell r="DR51">
            <v>0</v>
          </cell>
          <cell r="DS51">
            <v>8</v>
          </cell>
          <cell r="DT51">
            <v>19.156721135610429</v>
          </cell>
          <cell r="DU51">
            <v>153.25376908488343</v>
          </cell>
          <cell r="DV51">
            <v>8</v>
          </cell>
          <cell r="DW51">
            <v>0</v>
          </cell>
          <cell r="DX51">
            <v>19.156721135610429</v>
          </cell>
          <cell r="DY51">
            <v>19.156721135610429</v>
          </cell>
          <cell r="EA51">
            <v>11604</v>
          </cell>
          <cell r="EB51">
            <v>0</v>
          </cell>
          <cell r="EC51">
            <v>0</v>
          </cell>
          <cell r="ED51">
            <v>0</v>
          </cell>
          <cell r="EE51">
            <v>0</v>
          </cell>
          <cell r="EF51">
            <v>0</v>
          </cell>
          <cell r="EG51">
            <v>0</v>
          </cell>
          <cell r="EH51">
            <v>0</v>
          </cell>
          <cell r="EI51">
            <v>0</v>
          </cell>
          <cell r="EJ51">
            <v>0</v>
          </cell>
          <cell r="EK51">
            <v>0</v>
          </cell>
          <cell r="EL51">
            <v>0</v>
          </cell>
          <cell r="EM51">
            <v>0</v>
          </cell>
          <cell r="EO51">
            <v>610115</v>
          </cell>
          <cell r="EP51">
            <v>0</v>
          </cell>
          <cell r="EQ51">
            <v>0</v>
          </cell>
          <cell r="ER51">
            <v>0</v>
          </cell>
          <cell r="ES51">
            <v>0</v>
          </cell>
          <cell r="ET51">
            <v>0</v>
          </cell>
          <cell r="EU51">
            <v>0</v>
          </cell>
          <cell r="EV51">
            <v>0</v>
          </cell>
          <cell r="EW51">
            <v>0</v>
          </cell>
          <cell r="EX51">
            <v>0</v>
          </cell>
          <cell r="EY51">
            <v>0</v>
          </cell>
          <cell r="EZ51">
            <v>0</v>
          </cell>
          <cell r="FA51">
            <v>0</v>
          </cell>
          <cell r="FC51">
            <v>120379.65000000001</v>
          </cell>
          <cell r="FD51">
            <v>0</v>
          </cell>
          <cell r="FE51">
            <v>0</v>
          </cell>
          <cell r="FF51">
            <v>0</v>
          </cell>
          <cell r="FG51">
            <v>0</v>
          </cell>
          <cell r="FH51">
            <v>0</v>
          </cell>
          <cell r="FI51">
            <v>0</v>
          </cell>
          <cell r="FJ51">
            <v>0</v>
          </cell>
          <cell r="FK51">
            <v>0</v>
          </cell>
          <cell r="FL51">
            <v>0</v>
          </cell>
          <cell r="FM51">
            <v>0</v>
          </cell>
          <cell r="FN51">
            <v>0</v>
          </cell>
          <cell r="FO51">
            <v>0</v>
          </cell>
          <cell r="FQ51">
            <v>0</v>
          </cell>
          <cell r="FR51">
            <v>0</v>
          </cell>
          <cell r="FS51">
            <v>0</v>
          </cell>
          <cell r="FT51">
            <v>0</v>
          </cell>
          <cell r="FU51">
            <v>0</v>
          </cell>
          <cell r="FV51">
            <v>0</v>
          </cell>
          <cell r="FW51">
            <v>0</v>
          </cell>
          <cell r="FX51">
            <v>0</v>
          </cell>
          <cell r="FY51">
            <v>0</v>
          </cell>
          <cell r="FZ51">
            <v>0</v>
          </cell>
          <cell r="GA51">
            <v>0</v>
          </cell>
          <cell r="GB51">
            <v>0</v>
          </cell>
          <cell r="GC51">
            <v>0</v>
          </cell>
        </row>
        <row r="52">
          <cell r="A52">
            <v>39203</v>
          </cell>
          <cell r="B52">
            <v>2007</v>
          </cell>
          <cell r="C52">
            <v>5</v>
          </cell>
          <cell r="E52">
            <v>929154.12</v>
          </cell>
          <cell r="F52">
            <v>0</v>
          </cell>
          <cell r="G52">
            <v>0</v>
          </cell>
          <cell r="H52">
            <v>0</v>
          </cell>
          <cell r="I52">
            <v>0</v>
          </cell>
          <cell r="J52">
            <v>0</v>
          </cell>
          <cell r="K52">
            <v>0</v>
          </cell>
          <cell r="L52">
            <v>0</v>
          </cell>
          <cell r="M52">
            <v>0</v>
          </cell>
          <cell r="N52">
            <v>0</v>
          </cell>
          <cell r="O52">
            <v>0</v>
          </cell>
          <cell r="P52">
            <v>0</v>
          </cell>
          <cell r="Q52">
            <v>0</v>
          </cell>
          <cell r="S52">
            <v>116664</v>
          </cell>
          <cell r="T52">
            <v>0</v>
          </cell>
          <cell r="U52">
            <v>0</v>
          </cell>
          <cell r="V52">
            <v>0</v>
          </cell>
          <cell r="W52">
            <v>0</v>
          </cell>
          <cell r="X52">
            <v>0</v>
          </cell>
          <cell r="Y52">
            <v>0</v>
          </cell>
          <cell r="Z52">
            <v>0</v>
          </cell>
          <cell r="AA52">
            <v>0</v>
          </cell>
          <cell r="AB52">
            <v>0</v>
          </cell>
          <cell r="AC52">
            <v>0</v>
          </cell>
          <cell r="AD52">
            <v>0</v>
          </cell>
          <cell r="AE52">
            <v>0</v>
          </cell>
          <cell r="AG52">
            <v>0</v>
          </cell>
          <cell r="AH52">
            <v>0</v>
          </cell>
          <cell r="AI52">
            <v>0</v>
          </cell>
          <cell r="AJ52">
            <v>0</v>
          </cell>
          <cell r="AK52">
            <v>0</v>
          </cell>
          <cell r="AL52">
            <v>0</v>
          </cell>
          <cell r="AM52">
            <v>0</v>
          </cell>
          <cell r="AN52">
            <v>0</v>
          </cell>
          <cell r="AO52">
            <v>0</v>
          </cell>
          <cell r="AP52">
            <v>0</v>
          </cell>
          <cell r="AQ52">
            <v>0</v>
          </cell>
          <cell r="AR52">
            <v>0</v>
          </cell>
          <cell r="AS52">
            <v>0</v>
          </cell>
          <cell r="AU52">
            <v>444836</v>
          </cell>
          <cell r="AV52">
            <v>0</v>
          </cell>
          <cell r="AW52">
            <v>1</v>
          </cell>
          <cell r="AX52">
            <v>0</v>
          </cell>
          <cell r="AY52">
            <v>0</v>
          </cell>
          <cell r="AZ52">
            <v>0</v>
          </cell>
          <cell r="BA52">
            <v>51.5</v>
          </cell>
          <cell r="BB52">
            <v>2.2480194948250594</v>
          </cell>
          <cell r="BC52">
            <v>115.77300398349054</v>
          </cell>
          <cell r="BD52">
            <v>51.499999999999993</v>
          </cell>
          <cell r="BE52">
            <v>0</v>
          </cell>
          <cell r="BF52">
            <v>2.2480194948250594</v>
          </cell>
          <cell r="BG52">
            <v>2.2480194948250594</v>
          </cell>
          <cell r="BI52">
            <v>0</v>
          </cell>
          <cell r="BJ52">
            <v>0</v>
          </cell>
          <cell r="BK52">
            <v>0</v>
          </cell>
          <cell r="BL52">
            <v>0</v>
          </cell>
          <cell r="BM52">
            <v>0</v>
          </cell>
          <cell r="BN52">
            <v>0</v>
          </cell>
          <cell r="BO52">
            <v>0</v>
          </cell>
          <cell r="BP52">
            <v>0</v>
          </cell>
          <cell r="BQ52">
            <v>0</v>
          </cell>
          <cell r="BR52">
            <v>0</v>
          </cell>
          <cell r="BS52">
            <v>0</v>
          </cell>
          <cell r="BT52">
            <v>0</v>
          </cell>
          <cell r="BU52">
            <v>0</v>
          </cell>
          <cell r="BW52">
            <v>0</v>
          </cell>
          <cell r="BX52">
            <v>0</v>
          </cell>
          <cell r="BY52">
            <v>0</v>
          </cell>
          <cell r="BZ52">
            <v>0</v>
          </cell>
          <cell r="CA52">
            <v>0</v>
          </cell>
          <cell r="CB52">
            <v>0</v>
          </cell>
          <cell r="CC52">
            <v>0</v>
          </cell>
          <cell r="CD52">
            <v>0</v>
          </cell>
          <cell r="CE52">
            <v>0</v>
          </cell>
          <cell r="CF52">
            <v>0</v>
          </cell>
          <cell r="CG52">
            <v>0</v>
          </cell>
          <cell r="CH52">
            <v>0</v>
          </cell>
          <cell r="CI52">
            <v>0</v>
          </cell>
          <cell r="CK52">
            <v>35556.25</v>
          </cell>
          <cell r="CL52">
            <v>0</v>
          </cell>
          <cell r="CM52">
            <v>0</v>
          </cell>
          <cell r="CN52">
            <v>0</v>
          </cell>
          <cell r="CO52">
            <v>0</v>
          </cell>
          <cell r="CP52">
            <v>0</v>
          </cell>
          <cell r="CQ52">
            <v>0</v>
          </cell>
          <cell r="CR52">
            <v>0</v>
          </cell>
          <cell r="CS52">
            <v>0</v>
          </cell>
          <cell r="CT52">
            <v>0</v>
          </cell>
          <cell r="CU52">
            <v>0</v>
          </cell>
          <cell r="CV52">
            <v>0</v>
          </cell>
          <cell r="CW52">
            <v>0</v>
          </cell>
          <cell r="CY52">
            <v>30738</v>
          </cell>
          <cell r="CZ52">
            <v>0</v>
          </cell>
          <cell r="DA52">
            <v>1</v>
          </cell>
          <cell r="DB52">
            <v>0</v>
          </cell>
          <cell r="DC52">
            <v>0</v>
          </cell>
          <cell r="DD52">
            <v>0</v>
          </cell>
          <cell r="DE52">
            <v>1.25</v>
          </cell>
          <cell r="DF52">
            <v>32.533021016331574</v>
          </cell>
          <cell r="DG52">
            <v>40.666276270414471</v>
          </cell>
          <cell r="DH52">
            <v>1.25</v>
          </cell>
          <cell r="DI52">
            <v>0</v>
          </cell>
          <cell r="DJ52">
            <v>32.533021016331574</v>
          </cell>
          <cell r="DK52">
            <v>32.533021016331574</v>
          </cell>
          <cell r="DM52">
            <v>55420</v>
          </cell>
          <cell r="DN52">
            <v>0</v>
          </cell>
          <cell r="DO52">
            <v>1</v>
          </cell>
          <cell r="DP52">
            <v>0</v>
          </cell>
          <cell r="DQ52">
            <v>0</v>
          </cell>
          <cell r="DR52">
            <v>0</v>
          </cell>
          <cell r="DS52">
            <v>8</v>
          </cell>
          <cell r="DT52">
            <v>18.044027426921687</v>
          </cell>
          <cell r="DU52">
            <v>144.3522194153735</v>
          </cell>
          <cell r="DV52">
            <v>8</v>
          </cell>
          <cell r="DW52">
            <v>0</v>
          </cell>
          <cell r="DX52">
            <v>18.044027426921687</v>
          </cell>
          <cell r="DY52">
            <v>18.044027426921687</v>
          </cell>
          <cell r="EA52">
            <v>12406</v>
          </cell>
          <cell r="EB52">
            <v>0</v>
          </cell>
          <cell r="EC52">
            <v>1</v>
          </cell>
          <cell r="ED52">
            <v>0</v>
          </cell>
          <cell r="EE52">
            <v>0</v>
          </cell>
          <cell r="EF52">
            <v>0</v>
          </cell>
          <cell r="EG52">
            <v>30</v>
          </cell>
          <cell r="EH52">
            <v>80.606158310494919</v>
          </cell>
          <cell r="EI52">
            <v>2418.1847493148475</v>
          </cell>
          <cell r="EJ52">
            <v>30</v>
          </cell>
          <cell r="EK52">
            <v>0</v>
          </cell>
          <cell r="EL52">
            <v>80.606158310494919</v>
          </cell>
          <cell r="EM52">
            <v>80.606158310494919</v>
          </cell>
          <cell r="EO52">
            <v>672367</v>
          </cell>
          <cell r="EP52">
            <v>0</v>
          </cell>
          <cell r="EQ52">
            <v>0</v>
          </cell>
          <cell r="ER52">
            <v>0</v>
          </cell>
          <cell r="ES52">
            <v>0</v>
          </cell>
          <cell r="ET52">
            <v>0</v>
          </cell>
          <cell r="EU52">
            <v>0</v>
          </cell>
          <cell r="EV52">
            <v>0</v>
          </cell>
          <cell r="EW52">
            <v>0</v>
          </cell>
          <cell r="EX52">
            <v>0</v>
          </cell>
          <cell r="EY52">
            <v>0</v>
          </cell>
          <cell r="EZ52">
            <v>0</v>
          </cell>
          <cell r="FA52">
            <v>0</v>
          </cell>
          <cell r="FC52">
            <v>136134.65000000002</v>
          </cell>
          <cell r="FD52">
            <v>0</v>
          </cell>
          <cell r="FE52">
            <v>0</v>
          </cell>
          <cell r="FF52">
            <v>0</v>
          </cell>
          <cell r="FG52">
            <v>0</v>
          </cell>
          <cell r="FH52">
            <v>0</v>
          </cell>
          <cell r="FI52">
            <v>0</v>
          </cell>
          <cell r="FJ52">
            <v>0</v>
          </cell>
          <cell r="FK52">
            <v>0</v>
          </cell>
          <cell r="FL52">
            <v>0</v>
          </cell>
          <cell r="FM52">
            <v>0</v>
          </cell>
          <cell r="FN52">
            <v>0</v>
          </cell>
          <cell r="FO52">
            <v>0</v>
          </cell>
          <cell r="FQ52">
            <v>0</v>
          </cell>
          <cell r="FR52">
            <v>0</v>
          </cell>
          <cell r="FS52">
            <v>0</v>
          </cell>
          <cell r="FT52">
            <v>0</v>
          </cell>
          <cell r="FU52">
            <v>0</v>
          </cell>
          <cell r="FV52">
            <v>0</v>
          </cell>
          <cell r="FW52">
            <v>0</v>
          </cell>
          <cell r="FX52">
            <v>0</v>
          </cell>
          <cell r="FY52">
            <v>0</v>
          </cell>
          <cell r="FZ52">
            <v>0</v>
          </cell>
          <cell r="GA52">
            <v>0</v>
          </cell>
          <cell r="GB52">
            <v>0</v>
          </cell>
          <cell r="GC52">
            <v>0</v>
          </cell>
        </row>
        <row r="53">
          <cell r="A53">
            <v>39234</v>
          </cell>
          <cell r="B53">
            <v>2007</v>
          </cell>
          <cell r="C53">
            <v>6</v>
          </cell>
          <cell r="E53">
            <v>1011959.64</v>
          </cell>
          <cell r="F53">
            <v>0</v>
          </cell>
          <cell r="G53">
            <v>0</v>
          </cell>
          <cell r="H53">
            <v>0</v>
          </cell>
          <cell r="I53">
            <v>0</v>
          </cell>
          <cell r="J53">
            <v>0</v>
          </cell>
          <cell r="K53">
            <v>0</v>
          </cell>
          <cell r="L53">
            <v>0</v>
          </cell>
          <cell r="M53">
            <v>0</v>
          </cell>
          <cell r="N53">
            <v>0</v>
          </cell>
          <cell r="O53">
            <v>0</v>
          </cell>
          <cell r="P53">
            <v>0</v>
          </cell>
          <cell r="Q53">
            <v>0</v>
          </cell>
          <cell r="S53">
            <v>126000</v>
          </cell>
          <cell r="T53">
            <v>0</v>
          </cell>
          <cell r="U53">
            <v>0</v>
          </cell>
          <cell r="V53">
            <v>0</v>
          </cell>
          <cell r="W53">
            <v>0</v>
          </cell>
          <cell r="X53">
            <v>0</v>
          </cell>
          <cell r="Y53">
            <v>0</v>
          </cell>
          <cell r="Z53">
            <v>0</v>
          </cell>
          <cell r="AA53">
            <v>0</v>
          </cell>
          <cell r="AB53">
            <v>0</v>
          </cell>
          <cell r="AC53">
            <v>0</v>
          </cell>
          <cell r="AD53">
            <v>0</v>
          </cell>
          <cell r="AE53">
            <v>0</v>
          </cell>
          <cell r="AG53">
            <v>0</v>
          </cell>
          <cell r="AH53">
            <v>0</v>
          </cell>
          <cell r="AI53">
            <v>0</v>
          </cell>
          <cell r="AJ53">
            <v>0</v>
          </cell>
          <cell r="AK53">
            <v>0</v>
          </cell>
          <cell r="AL53">
            <v>0</v>
          </cell>
          <cell r="AM53">
            <v>0</v>
          </cell>
          <cell r="AN53">
            <v>0</v>
          </cell>
          <cell r="AO53">
            <v>0</v>
          </cell>
          <cell r="AP53">
            <v>0</v>
          </cell>
          <cell r="AQ53">
            <v>0</v>
          </cell>
          <cell r="AR53">
            <v>0</v>
          </cell>
          <cell r="AS53">
            <v>0</v>
          </cell>
          <cell r="AU53">
            <v>478272.5</v>
          </cell>
          <cell r="AV53">
            <v>0</v>
          </cell>
          <cell r="AW53">
            <v>1</v>
          </cell>
          <cell r="AX53">
            <v>0</v>
          </cell>
          <cell r="AY53">
            <v>0</v>
          </cell>
          <cell r="AZ53">
            <v>0</v>
          </cell>
          <cell r="BA53">
            <v>51.5</v>
          </cell>
          <cell r="BB53">
            <v>2.0908582450381319</v>
          </cell>
          <cell r="BC53">
            <v>107.6791996194638</v>
          </cell>
          <cell r="BD53">
            <v>51.500000000000007</v>
          </cell>
          <cell r="BE53">
            <v>0</v>
          </cell>
          <cell r="BF53">
            <v>2.0908582450381319</v>
          </cell>
          <cell r="BG53">
            <v>2.0908582450381319</v>
          </cell>
          <cell r="BI53">
            <v>0</v>
          </cell>
          <cell r="BJ53">
            <v>0</v>
          </cell>
          <cell r="BK53">
            <v>0</v>
          </cell>
          <cell r="BL53">
            <v>0</v>
          </cell>
          <cell r="BM53">
            <v>0</v>
          </cell>
          <cell r="BN53">
            <v>0</v>
          </cell>
          <cell r="BO53">
            <v>0</v>
          </cell>
          <cell r="BP53">
            <v>0</v>
          </cell>
          <cell r="BQ53">
            <v>0</v>
          </cell>
          <cell r="BR53">
            <v>0</v>
          </cell>
          <cell r="BS53">
            <v>0</v>
          </cell>
          <cell r="BT53">
            <v>0</v>
          </cell>
          <cell r="BU53">
            <v>0</v>
          </cell>
          <cell r="BW53">
            <v>0</v>
          </cell>
          <cell r="BX53">
            <v>0</v>
          </cell>
          <cell r="BY53">
            <v>0</v>
          </cell>
          <cell r="BZ53">
            <v>0</v>
          </cell>
          <cell r="CA53">
            <v>0</v>
          </cell>
          <cell r="CB53">
            <v>0</v>
          </cell>
          <cell r="CC53">
            <v>0</v>
          </cell>
          <cell r="CD53">
            <v>0</v>
          </cell>
          <cell r="CE53">
            <v>0</v>
          </cell>
          <cell r="CF53">
            <v>0</v>
          </cell>
          <cell r="CG53">
            <v>0</v>
          </cell>
          <cell r="CH53">
            <v>0</v>
          </cell>
          <cell r="CI53">
            <v>0</v>
          </cell>
          <cell r="CK53">
            <v>43098.25</v>
          </cell>
          <cell r="CL53">
            <v>0</v>
          </cell>
          <cell r="CM53">
            <v>0</v>
          </cell>
          <cell r="CN53">
            <v>0</v>
          </cell>
          <cell r="CO53">
            <v>0</v>
          </cell>
          <cell r="CP53">
            <v>0</v>
          </cell>
          <cell r="CQ53">
            <v>0</v>
          </cell>
          <cell r="CR53">
            <v>0</v>
          </cell>
          <cell r="CS53">
            <v>0</v>
          </cell>
          <cell r="CT53">
            <v>0</v>
          </cell>
          <cell r="CU53">
            <v>0</v>
          </cell>
          <cell r="CV53">
            <v>0</v>
          </cell>
          <cell r="CW53">
            <v>0</v>
          </cell>
          <cell r="CY53">
            <v>35138</v>
          </cell>
          <cell r="CZ53">
            <v>0</v>
          </cell>
          <cell r="DA53">
            <v>1</v>
          </cell>
          <cell r="DB53">
            <v>0</v>
          </cell>
          <cell r="DC53">
            <v>0</v>
          </cell>
          <cell r="DD53">
            <v>0</v>
          </cell>
          <cell r="DE53">
            <v>1.25</v>
          </cell>
          <cell r="DF53">
            <v>28.459217940690991</v>
          </cell>
          <cell r="DG53">
            <v>35.574022425863738</v>
          </cell>
          <cell r="DH53">
            <v>1.25</v>
          </cell>
          <cell r="DI53">
            <v>0</v>
          </cell>
          <cell r="DJ53">
            <v>28.459217940690991</v>
          </cell>
          <cell r="DK53">
            <v>28.459217940690991</v>
          </cell>
          <cell r="DM53">
            <v>57810.01</v>
          </cell>
          <cell r="DN53">
            <v>0</v>
          </cell>
          <cell r="DO53">
            <v>1</v>
          </cell>
          <cell r="DP53">
            <v>0</v>
          </cell>
          <cell r="DQ53">
            <v>0</v>
          </cell>
          <cell r="DR53">
            <v>0</v>
          </cell>
          <cell r="DS53">
            <v>8</v>
          </cell>
          <cell r="DT53">
            <v>17.298042328655537</v>
          </cell>
          <cell r="DU53">
            <v>138.3843386292443</v>
          </cell>
          <cell r="DV53">
            <v>8</v>
          </cell>
          <cell r="DW53">
            <v>0</v>
          </cell>
          <cell r="DX53">
            <v>17.298042328655537</v>
          </cell>
          <cell r="DY53">
            <v>17.298042328655537</v>
          </cell>
          <cell r="EA53">
            <v>13582</v>
          </cell>
          <cell r="EB53">
            <v>0</v>
          </cell>
          <cell r="EC53">
            <v>1</v>
          </cell>
          <cell r="ED53">
            <v>0</v>
          </cell>
          <cell r="EE53">
            <v>0</v>
          </cell>
          <cell r="EF53">
            <v>0</v>
          </cell>
          <cell r="EG53">
            <v>30</v>
          </cell>
          <cell r="EH53">
            <v>73.626859078191728</v>
          </cell>
          <cell r="EI53">
            <v>2208.8057723457518</v>
          </cell>
          <cell r="EJ53">
            <v>30</v>
          </cell>
          <cell r="EK53">
            <v>0</v>
          </cell>
          <cell r="EL53">
            <v>73.626859078191728</v>
          </cell>
          <cell r="EM53">
            <v>73.626859078191728</v>
          </cell>
          <cell r="EO53">
            <v>735572.5</v>
          </cell>
          <cell r="EP53">
            <v>0</v>
          </cell>
          <cell r="EQ53">
            <v>0</v>
          </cell>
          <cell r="ER53">
            <v>0</v>
          </cell>
          <cell r="ES53">
            <v>0</v>
          </cell>
          <cell r="ET53">
            <v>0</v>
          </cell>
          <cell r="EU53">
            <v>0</v>
          </cell>
          <cell r="EV53">
            <v>0</v>
          </cell>
          <cell r="EW53">
            <v>0</v>
          </cell>
          <cell r="EX53">
            <v>0</v>
          </cell>
          <cell r="EY53">
            <v>0</v>
          </cell>
          <cell r="EZ53">
            <v>0</v>
          </cell>
          <cell r="FA53">
            <v>0</v>
          </cell>
          <cell r="FC53">
            <v>144332.20000000001</v>
          </cell>
          <cell r="FD53">
            <v>0</v>
          </cell>
          <cell r="FE53">
            <v>0</v>
          </cell>
          <cell r="FF53">
            <v>0</v>
          </cell>
          <cell r="FG53">
            <v>0</v>
          </cell>
          <cell r="FH53">
            <v>0</v>
          </cell>
          <cell r="FI53">
            <v>0</v>
          </cell>
          <cell r="FJ53">
            <v>0</v>
          </cell>
          <cell r="FK53">
            <v>0</v>
          </cell>
          <cell r="FL53">
            <v>0</v>
          </cell>
          <cell r="FM53">
            <v>0</v>
          </cell>
          <cell r="FN53">
            <v>0</v>
          </cell>
          <cell r="FO53">
            <v>0</v>
          </cell>
          <cell r="FQ53">
            <v>0</v>
          </cell>
          <cell r="FR53">
            <v>0</v>
          </cell>
          <cell r="FS53">
            <v>0</v>
          </cell>
          <cell r="FT53">
            <v>0</v>
          </cell>
          <cell r="FU53">
            <v>0</v>
          </cell>
          <cell r="FV53">
            <v>0</v>
          </cell>
          <cell r="FW53">
            <v>0</v>
          </cell>
          <cell r="FX53">
            <v>0</v>
          </cell>
          <cell r="FY53">
            <v>0</v>
          </cell>
          <cell r="FZ53">
            <v>0</v>
          </cell>
          <cell r="GA53">
            <v>0</v>
          </cell>
          <cell r="GB53">
            <v>0</v>
          </cell>
          <cell r="GC53">
            <v>0</v>
          </cell>
        </row>
        <row r="54">
          <cell r="A54">
            <v>39264</v>
          </cell>
          <cell r="B54">
            <v>2007</v>
          </cell>
          <cell r="C54">
            <v>7</v>
          </cell>
          <cell r="E54">
            <v>86398.399999999994</v>
          </cell>
          <cell r="F54">
            <v>0</v>
          </cell>
          <cell r="G54">
            <v>0</v>
          </cell>
          <cell r="H54">
            <v>0</v>
          </cell>
          <cell r="I54">
            <v>0</v>
          </cell>
          <cell r="J54">
            <v>0</v>
          </cell>
          <cell r="K54">
            <v>0</v>
          </cell>
          <cell r="L54">
            <v>0</v>
          </cell>
          <cell r="M54">
            <v>0</v>
          </cell>
          <cell r="N54">
            <v>0</v>
          </cell>
          <cell r="O54">
            <v>0</v>
          </cell>
          <cell r="P54">
            <v>0</v>
          </cell>
          <cell r="Q54">
            <v>0</v>
          </cell>
          <cell r="S54">
            <v>9169</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U54">
            <v>35266</v>
          </cell>
          <cell r="AV54">
            <v>0</v>
          </cell>
          <cell r="AW54">
            <v>0</v>
          </cell>
          <cell r="AX54">
            <v>0</v>
          </cell>
          <cell r="AY54">
            <v>0</v>
          </cell>
          <cell r="AZ54">
            <v>0</v>
          </cell>
          <cell r="BA54">
            <v>0</v>
          </cell>
          <cell r="BB54">
            <v>0</v>
          </cell>
          <cell r="BC54">
            <v>0</v>
          </cell>
          <cell r="BD54">
            <v>0</v>
          </cell>
          <cell r="BE54">
            <v>0</v>
          </cell>
          <cell r="BF54">
            <v>0</v>
          </cell>
          <cell r="BG54">
            <v>0</v>
          </cell>
          <cell r="BI54">
            <v>0</v>
          </cell>
          <cell r="BJ54">
            <v>0</v>
          </cell>
          <cell r="BK54">
            <v>0</v>
          </cell>
          <cell r="BL54">
            <v>0</v>
          </cell>
          <cell r="BM54">
            <v>0</v>
          </cell>
          <cell r="BN54">
            <v>0</v>
          </cell>
          <cell r="BO54">
            <v>0</v>
          </cell>
          <cell r="BP54">
            <v>0</v>
          </cell>
          <cell r="BQ54">
            <v>0</v>
          </cell>
          <cell r="BR54">
            <v>0</v>
          </cell>
          <cell r="BS54">
            <v>0</v>
          </cell>
          <cell r="BT54">
            <v>0</v>
          </cell>
          <cell r="BU54">
            <v>0</v>
          </cell>
          <cell r="BW54">
            <v>0</v>
          </cell>
          <cell r="BX54">
            <v>0</v>
          </cell>
          <cell r="BY54">
            <v>0</v>
          </cell>
          <cell r="BZ54">
            <v>0</v>
          </cell>
          <cell r="CA54">
            <v>0</v>
          </cell>
          <cell r="CB54">
            <v>0</v>
          </cell>
          <cell r="CC54">
            <v>0</v>
          </cell>
          <cell r="CD54">
            <v>0</v>
          </cell>
          <cell r="CE54">
            <v>0</v>
          </cell>
          <cell r="CF54">
            <v>0</v>
          </cell>
          <cell r="CG54">
            <v>0</v>
          </cell>
          <cell r="CH54">
            <v>0</v>
          </cell>
          <cell r="CI54">
            <v>0</v>
          </cell>
          <cell r="CK54">
            <v>2697</v>
          </cell>
          <cell r="CL54">
            <v>0</v>
          </cell>
          <cell r="CM54">
            <v>0</v>
          </cell>
          <cell r="CN54">
            <v>0</v>
          </cell>
          <cell r="CO54">
            <v>0</v>
          </cell>
          <cell r="CP54">
            <v>0</v>
          </cell>
          <cell r="CQ54">
            <v>0</v>
          </cell>
          <cell r="CR54">
            <v>0</v>
          </cell>
          <cell r="CS54">
            <v>0</v>
          </cell>
          <cell r="CT54">
            <v>0</v>
          </cell>
          <cell r="CU54">
            <v>0</v>
          </cell>
          <cell r="CV54">
            <v>0</v>
          </cell>
          <cell r="CW54">
            <v>0</v>
          </cell>
          <cell r="CY54">
            <v>4992</v>
          </cell>
          <cell r="CZ54">
            <v>0</v>
          </cell>
          <cell r="DA54">
            <v>0</v>
          </cell>
          <cell r="DB54">
            <v>0</v>
          </cell>
          <cell r="DC54">
            <v>0</v>
          </cell>
          <cell r="DD54">
            <v>0</v>
          </cell>
          <cell r="DE54">
            <v>0</v>
          </cell>
          <cell r="DF54">
            <v>0</v>
          </cell>
          <cell r="DG54">
            <v>0</v>
          </cell>
          <cell r="DH54">
            <v>0</v>
          </cell>
          <cell r="DI54">
            <v>0</v>
          </cell>
          <cell r="DJ54">
            <v>0</v>
          </cell>
          <cell r="DK54">
            <v>0</v>
          </cell>
          <cell r="DM54">
            <v>2591</v>
          </cell>
          <cell r="DN54">
            <v>0</v>
          </cell>
          <cell r="DO54">
            <v>0</v>
          </cell>
          <cell r="DP54">
            <v>0</v>
          </cell>
          <cell r="DQ54">
            <v>0</v>
          </cell>
          <cell r="DR54">
            <v>0</v>
          </cell>
          <cell r="DS54">
            <v>0</v>
          </cell>
          <cell r="DT54">
            <v>0</v>
          </cell>
          <cell r="DU54">
            <v>0</v>
          </cell>
          <cell r="DV54">
            <v>0</v>
          </cell>
          <cell r="DW54">
            <v>0</v>
          </cell>
          <cell r="DX54">
            <v>0</v>
          </cell>
          <cell r="DY54">
            <v>0</v>
          </cell>
          <cell r="EA54">
            <v>384</v>
          </cell>
          <cell r="EB54">
            <v>0</v>
          </cell>
          <cell r="EC54">
            <v>0</v>
          </cell>
          <cell r="ED54">
            <v>0</v>
          </cell>
          <cell r="EE54">
            <v>0</v>
          </cell>
          <cell r="EF54">
            <v>0</v>
          </cell>
          <cell r="EG54">
            <v>0</v>
          </cell>
          <cell r="EH54">
            <v>0</v>
          </cell>
          <cell r="EI54">
            <v>0</v>
          </cell>
          <cell r="EJ54">
            <v>0</v>
          </cell>
          <cell r="EK54">
            <v>0</v>
          </cell>
          <cell r="EL54">
            <v>0</v>
          </cell>
          <cell r="EM54">
            <v>0</v>
          </cell>
          <cell r="EO54">
            <v>44010.85</v>
          </cell>
          <cell r="EP54">
            <v>0</v>
          </cell>
          <cell r="EQ54">
            <v>0</v>
          </cell>
          <cell r="ER54">
            <v>0</v>
          </cell>
          <cell r="ES54">
            <v>0</v>
          </cell>
          <cell r="ET54">
            <v>0</v>
          </cell>
          <cell r="EU54">
            <v>0</v>
          </cell>
          <cell r="EV54">
            <v>0</v>
          </cell>
          <cell r="EW54">
            <v>0</v>
          </cell>
          <cell r="EX54">
            <v>0</v>
          </cell>
          <cell r="EY54">
            <v>0</v>
          </cell>
          <cell r="EZ54">
            <v>0</v>
          </cell>
          <cell r="FA54">
            <v>0</v>
          </cell>
          <cell r="FC54">
            <v>12158</v>
          </cell>
          <cell r="FD54">
            <v>0</v>
          </cell>
          <cell r="FE54">
            <v>0</v>
          </cell>
          <cell r="FF54">
            <v>0</v>
          </cell>
          <cell r="FG54">
            <v>0</v>
          </cell>
          <cell r="FH54">
            <v>0</v>
          </cell>
          <cell r="FI54">
            <v>0</v>
          </cell>
          <cell r="FJ54">
            <v>0</v>
          </cell>
          <cell r="FK54">
            <v>0</v>
          </cell>
          <cell r="FL54">
            <v>0</v>
          </cell>
          <cell r="FM54">
            <v>0</v>
          </cell>
          <cell r="FN54">
            <v>0</v>
          </cell>
          <cell r="FO54">
            <v>0</v>
          </cell>
          <cell r="FQ54">
            <v>0</v>
          </cell>
          <cell r="FR54">
            <v>0</v>
          </cell>
          <cell r="FS54">
            <v>0</v>
          </cell>
          <cell r="FT54">
            <v>0</v>
          </cell>
          <cell r="FU54">
            <v>0</v>
          </cell>
          <cell r="FV54">
            <v>0</v>
          </cell>
          <cell r="FW54">
            <v>0</v>
          </cell>
          <cell r="FX54">
            <v>0</v>
          </cell>
          <cell r="FY54">
            <v>0</v>
          </cell>
          <cell r="FZ54">
            <v>0</v>
          </cell>
          <cell r="GA54">
            <v>0</v>
          </cell>
          <cell r="GB54">
            <v>0</v>
          </cell>
          <cell r="GC54">
            <v>0</v>
          </cell>
        </row>
        <row r="55">
          <cell r="A55">
            <v>39295</v>
          </cell>
          <cell r="B55">
            <v>2007</v>
          </cell>
          <cell r="C55">
            <v>8</v>
          </cell>
          <cell r="E55">
            <v>172092.79999999999</v>
          </cell>
          <cell r="F55">
            <v>0</v>
          </cell>
          <cell r="G55">
            <v>0</v>
          </cell>
          <cell r="H55">
            <v>1</v>
          </cell>
          <cell r="I55">
            <v>0</v>
          </cell>
          <cell r="J55">
            <v>0</v>
          </cell>
          <cell r="K55">
            <v>0</v>
          </cell>
          <cell r="L55">
            <v>0</v>
          </cell>
          <cell r="M55">
            <v>0</v>
          </cell>
          <cell r="N55">
            <v>0</v>
          </cell>
          <cell r="O55">
            <v>5.8108183491697503</v>
          </cell>
          <cell r="P55">
            <v>5.8108183491697503</v>
          </cell>
          <cell r="Q55">
            <v>5.8108183491697503</v>
          </cell>
          <cell r="S55">
            <v>19010</v>
          </cell>
          <cell r="T55">
            <v>0</v>
          </cell>
          <cell r="U55">
            <v>0</v>
          </cell>
          <cell r="V55">
            <v>0</v>
          </cell>
          <cell r="W55">
            <v>0</v>
          </cell>
          <cell r="X55">
            <v>0</v>
          </cell>
          <cell r="Y55">
            <v>0</v>
          </cell>
          <cell r="Z55">
            <v>0</v>
          </cell>
          <cell r="AA55">
            <v>0</v>
          </cell>
          <cell r="AB55">
            <v>0</v>
          </cell>
          <cell r="AC55">
            <v>0</v>
          </cell>
          <cell r="AD55">
            <v>0</v>
          </cell>
          <cell r="AE55">
            <v>0</v>
          </cell>
          <cell r="AG55">
            <v>0</v>
          </cell>
          <cell r="AH55">
            <v>0</v>
          </cell>
          <cell r="AI55">
            <v>0</v>
          </cell>
          <cell r="AJ55">
            <v>0</v>
          </cell>
          <cell r="AK55">
            <v>0</v>
          </cell>
          <cell r="AL55">
            <v>0</v>
          </cell>
          <cell r="AM55">
            <v>0</v>
          </cell>
          <cell r="AN55">
            <v>0</v>
          </cell>
          <cell r="AO55">
            <v>0</v>
          </cell>
          <cell r="AP55">
            <v>0</v>
          </cell>
          <cell r="AQ55">
            <v>0</v>
          </cell>
          <cell r="AR55">
            <v>0</v>
          </cell>
          <cell r="AS55">
            <v>0</v>
          </cell>
          <cell r="AU55">
            <v>74352.5</v>
          </cell>
          <cell r="AV55">
            <v>0</v>
          </cell>
          <cell r="AW55">
            <v>0</v>
          </cell>
          <cell r="AX55">
            <v>0</v>
          </cell>
          <cell r="AY55">
            <v>0</v>
          </cell>
          <cell r="AZ55">
            <v>0</v>
          </cell>
          <cell r="BA55">
            <v>0</v>
          </cell>
          <cell r="BB55">
            <v>0</v>
          </cell>
          <cell r="BC55">
            <v>0</v>
          </cell>
          <cell r="BD55">
            <v>0</v>
          </cell>
          <cell r="BE55">
            <v>0</v>
          </cell>
          <cell r="BF55">
            <v>0</v>
          </cell>
          <cell r="BG55">
            <v>0</v>
          </cell>
          <cell r="BI55">
            <v>0</v>
          </cell>
          <cell r="BJ55">
            <v>0</v>
          </cell>
          <cell r="BK55">
            <v>0</v>
          </cell>
          <cell r="BL55">
            <v>0</v>
          </cell>
          <cell r="BM55">
            <v>0</v>
          </cell>
          <cell r="BN55">
            <v>0</v>
          </cell>
          <cell r="BO55">
            <v>0</v>
          </cell>
          <cell r="BP55">
            <v>0</v>
          </cell>
          <cell r="BQ55">
            <v>0</v>
          </cell>
          <cell r="BR55">
            <v>0</v>
          </cell>
          <cell r="BS55">
            <v>0</v>
          </cell>
          <cell r="BT55">
            <v>0</v>
          </cell>
          <cell r="BU55">
            <v>0</v>
          </cell>
          <cell r="BW55">
            <v>0</v>
          </cell>
          <cell r="BX55">
            <v>0</v>
          </cell>
          <cell r="BY55">
            <v>0</v>
          </cell>
          <cell r="BZ55">
            <v>0</v>
          </cell>
          <cell r="CA55">
            <v>0</v>
          </cell>
          <cell r="CB55">
            <v>0</v>
          </cell>
          <cell r="CC55">
            <v>0</v>
          </cell>
          <cell r="CD55">
            <v>0</v>
          </cell>
          <cell r="CE55">
            <v>0</v>
          </cell>
          <cell r="CF55">
            <v>0</v>
          </cell>
          <cell r="CG55">
            <v>0</v>
          </cell>
          <cell r="CH55">
            <v>0</v>
          </cell>
          <cell r="CI55">
            <v>0</v>
          </cell>
          <cell r="CK55">
            <v>7277</v>
          </cell>
          <cell r="CL55">
            <v>0</v>
          </cell>
          <cell r="CM55">
            <v>0</v>
          </cell>
          <cell r="CN55">
            <v>0</v>
          </cell>
          <cell r="CO55">
            <v>0</v>
          </cell>
          <cell r="CP55">
            <v>0</v>
          </cell>
          <cell r="CQ55">
            <v>0</v>
          </cell>
          <cell r="CR55">
            <v>0</v>
          </cell>
          <cell r="CS55">
            <v>0</v>
          </cell>
          <cell r="CT55">
            <v>0</v>
          </cell>
          <cell r="CU55">
            <v>0</v>
          </cell>
          <cell r="CV55">
            <v>0</v>
          </cell>
          <cell r="CW55">
            <v>0</v>
          </cell>
          <cell r="CY55">
            <v>5242</v>
          </cell>
          <cell r="CZ55">
            <v>0</v>
          </cell>
          <cell r="DA55">
            <v>0</v>
          </cell>
          <cell r="DB55">
            <v>0</v>
          </cell>
          <cell r="DC55">
            <v>0</v>
          </cell>
          <cell r="DD55">
            <v>0</v>
          </cell>
          <cell r="DE55">
            <v>0</v>
          </cell>
          <cell r="DF55">
            <v>0</v>
          </cell>
          <cell r="DG55">
            <v>0</v>
          </cell>
          <cell r="DH55">
            <v>0</v>
          </cell>
          <cell r="DI55">
            <v>0</v>
          </cell>
          <cell r="DJ55">
            <v>0</v>
          </cell>
          <cell r="DK55">
            <v>0</v>
          </cell>
          <cell r="DM55">
            <v>6297</v>
          </cell>
          <cell r="DN55">
            <v>0</v>
          </cell>
          <cell r="DO55">
            <v>0</v>
          </cell>
          <cell r="DP55">
            <v>0</v>
          </cell>
          <cell r="DQ55">
            <v>0</v>
          </cell>
          <cell r="DR55">
            <v>0</v>
          </cell>
          <cell r="DS55">
            <v>0</v>
          </cell>
          <cell r="DT55">
            <v>0</v>
          </cell>
          <cell r="DU55">
            <v>0</v>
          </cell>
          <cell r="DV55">
            <v>0</v>
          </cell>
          <cell r="DW55">
            <v>0</v>
          </cell>
          <cell r="DX55">
            <v>0</v>
          </cell>
          <cell r="DY55">
            <v>0</v>
          </cell>
          <cell r="EA55">
            <v>720</v>
          </cell>
          <cell r="EB55">
            <v>0</v>
          </cell>
          <cell r="EC55">
            <v>0</v>
          </cell>
          <cell r="ED55">
            <v>0</v>
          </cell>
          <cell r="EE55">
            <v>0</v>
          </cell>
          <cell r="EF55">
            <v>0</v>
          </cell>
          <cell r="EG55">
            <v>0</v>
          </cell>
          <cell r="EH55">
            <v>0</v>
          </cell>
          <cell r="EI55">
            <v>0</v>
          </cell>
          <cell r="EJ55">
            <v>0</v>
          </cell>
          <cell r="EK55">
            <v>0</v>
          </cell>
          <cell r="EL55">
            <v>0</v>
          </cell>
          <cell r="EM55">
            <v>0</v>
          </cell>
          <cell r="EO55">
            <v>95376.85</v>
          </cell>
          <cell r="EP55">
            <v>0</v>
          </cell>
          <cell r="EQ55">
            <v>0</v>
          </cell>
          <cell r="ER55">
            <v>0</v>
          </cell>
          <cell r="ES55">
            <v>0</v>
          </cell>
          <cell r="ET55">
            <v>0</v>
          </cell>
          <cell r="EU55">
            <v>0</v>
          </cell>
          <cell r="EV55">
            <v>0</v>
          </cell>
          <cell r="EW55">
            <v>0</v>
          </cell>
          <cell r="EX55">
            <v>0</v>
          </cell>
          <cell r="EY55">
            <v>0</v>
          </cell>
          <cell r="EZ55">
            <v>0</v>
          </cell>
          <cell r="FA55">
            <v>0</v>
          </cell>
          <cell r="FC55">
            <v>24203</v>
          </cell>
          <cell r="FD55">
            <v>0</v>
          </cell>
          <cell r="FE55">
            <v>0</v>
          </cell>
          <cell r="FF55">
            <v>0</v>
          </cell>
          <cell r="FG55">
            <v>0</v>
          </cell>
          <cell r="FH55">
            <v>0</v>
          </cell>
          <cell r="FI55">
            <v>0</v>
          </cell>
          <cell r="FJ55">
            <v>0</v>
          </cell>
          <cell r="FK55">
            <v>0</v>
          </cell>
          <cell r="FL55">
            <v>0</v>
          </cell>
          <cell r="FM55">
            <v>0</v>
          </cell>
          <cell r="FN55">
            <v>0</v>
          </cell>
          <cell r="FO55">
            <v>0</v>
          </cell>
          <cell r="FQ55">
            <v>0</v>
          </cell>
          <cell r="FR55">
            <v>0</v>
          </cell>
          <cell r="FS55">
            <v>0</v>
          </cell>
          <cell r="FT55">
            <v>0</v>
          </cell>
          <cell r="FU55">
            <v>0</v>
          </cell>
          <cell r="FV55">
            <v>0</v>
          </cell>
          <cell r="FW55">
            <v>0</v>
          </cell>
          <cell r="FX55">
            <v>0</v>
          </cell>
          <cell r="FY55">
            <v>0</v>
          </cell>
          <cell r="FZ55">
            <v>0</v>
          </cell>
          <cell r="GA55">
            <v>0</v>
          </cell>
          <cell r="GB55">
            <v>0</v>
          </cell>
          <cell r="GC55">
            <v>0</v>
          </cell>
        </row>
        <row r="56">
          <cell r="A56">
            <v>39326</v>
          </cell>
          <cell r="B56">
            <v>2007</v>
          </cell>
          <cell r="C56">
            <v>9</v>
          </cell>
          <cell r="E56">
            <v>260997.91999999998</v>
          </cell>
          <cell r="F56">
            <v>0</v>
          </cell>
          <cell r="G56">
            <v>0</v>
          </cell>
          <cell r="H56">
            <v>1</v>
          </cell>
          <cell r="I56">
            <v>0</v>
          </cell>
          <cell r="J56">
            <v>0</v>
          </cell>
          <cell r="K56">
            <v>0</v>
          </cell>
          <cell r="L56">
            <v>0</v>
          </cell>
          <cell r="M56">
            <v>0</v>
          </cell>
          <cell r="N56">
            <v>0</v>
          </cell>
          <cell r="O56">
            <v>3.8314481586673188</v>
          </cell>
          <cell r="P56">
            <v>3.8314481586673188</v>
          </cell>
          <cell r="Q56">
            <v>3.8314481586673188</v>
          </cell>
          <cell r="S56">
            <v>26521</v>
          </cell>
          <cell r="T56">
            <v>0</v>
          </cell>
          <cell r="U56">
            <v>0</v>
          </cell>
          <cell r="V56">
            <v>0</v>
          </cell>
          <cell r="W56">
            <v>0</v>
          </cell>
          <cell r="X56">
            <v>0</v>
          </cell>
          <cell r="Y56">
            <v>0</v>
          </cell>
          <cell r="Z56">
            <v>0</v>
          </cell>
          <cell r="AA56">
            <v>0</v>
          </cell>
          <cell r="AB56">
            <v>0</v>
          </cell>
          <cell r="AC56">
            <v>0</v>
          </cell>
          <cell r="AD56">
            <v>0</v>
          </cell>
          <cell r="AE56">
            <v>0</v>
          </cell>
          <cell r="AG56">
            <v>0</v>
          </cell>
          <cell r="AH56">
            <v>0</v>
          </cell>
          <cell r="AI56">
            <v>0</v>
          </cell>
          <cell r="AJ56">
            <v>0</v>
          </cell>
          <cell r="AK56">
            <v>0</v>
          </cell>
          <cell r="AL56">
            <v>0</v>
          </cell>
          <cell r="AM56">
            <v>0</v>
          </cell>
          <cell r="AN56">
            <v>0</v>
          </cell>
          <cell r="AO56">
            <v>0</v>
          </cell>
          <cell r="AP56">
            <v>0</v>
          </cell>
          <cell r="AQ56">
            <v>0</v>
          </cell>
          <cell r="AR56">
            <v>0</v>
          </cell>
          <cell r="AS56">
            <v>0</v>
          </cell>
          <cell r="AU56">
            <v>102691</v>
          </cell>
          <cell r="AV56">
            <v>0</v>
          </cell>
          <cell r="AW56">
            <v>0</v>
          </cell>
          <cell r="AX56">
            <v>1</v>
          </cell>
          <cell r="AY56">
            <v>0</v>
          </cell>
          <cell r="AZ56">
            <v>0</v>
          </cell>
          <cell r="BA56">
            <v>0</v>
          </cell>
          <cell r="BB56">
            <v>0</v>
          </cell>
          <cell r="BC56">
            <v>0</v>
          </cell>
          <cell r="BD56">
            <v>0</v>
          </cell>
          <cell r="BE56">
            <v>9.7379517192353759</v>
          </cell>
          <cell r="BF56">
            <v>9.7379517192353759</v>
          </cell>
          <cell r="BG56">
            <v>9.7379517192353759</v>
          </cell>
          <cell r="BI56">
            <v>0</v>
          </cell>
          <cell r="BJ56">
            <v>0</v>
          </cell>
          <cell r="BK56">
            <v>0</v>
          </cell>
          <cell r="BL56">
            <v>0</v>
          </cell>
          <cell r="BM56">
            <v>0</v>
          </cell>
          <cell r="BN56">
            <v>0</v>
          </cell>
          <cell r="BO56">
            <v>0</v>
          </cell>
          <cell r="BP56">
            <v>0</v>
          </cell>
          <cell r="BQ56">
            <v>0</v>
          </cell>
          <cell r="BR56">
            <v>0</v>
          </cell>
          <cell r="BS56">
            <v>0</v>
          </cell>
          <cell r="BT56">
            <v>0</v>
          </cell>
          <cell r="BU56">
            <v>0</v>
          </cell>
          <cell r="BW56">
            <v>0</v>
          </cell>
          <cell r="BX56">
            <v>0</v>
          </cell>
          <cell r="BY56">
            <v>0</v>
          </cell>
          <cell r="BZ56">
            <v>0</v>
          </cell>
          <cell r="CA56">
            <v>0</v>
          </cell>
          <cell r="CB56">
            <v>0</v>
          </cell>
          <cell r="CC56">
            <v>0</v>
          </cell>
          <cell r="CD56">
            <v>0</v>
          </cell>
          <cell r="CE56">
            <v>0</v>
          </cell>
          <cell r="CF56">
            <v>0</v>
          </cell>
          <cell r="CG56">
            <v>0</v>
          </cell>
          <cell r="CH56">
            <v>0</v>
          </cell>
          <cell r="CI56">
            <v>0</v>
          </cell>
          <cell r="CK56">
            <v>9877</v>
          </cell>
          <cell r="CL56">
            <v>0</v>
          </cell>
          <cell r="CM56">
            <v>0</v>
          </cell>
          <cell r="CN56">
            <v>0</v>
          </cell>
          <cell r="CO56">
            <v>0</v>
          </cell>
          <cell r="CP56">
            <v>0</v>
          </cell>
          <cell r="CQ56">
            <v>0</v>
          </cell>
          <cell r="CR56">
            <v>0</v>
          </cell>
          <cell r="CS56">
            <v>0</v>
          </cell>
          <cell r="CT56">
            <v>0</v>
          </cell>
          <cell r="CU56">
            <v>0</v>
          </cell>
          <cell r="CV56">
            <v>0</v>
          </cell>
          <cell r="CW56">
            <v>0</v>
          </cell>
          <cell r="CY56">
            <v>5392</v>
          </cell>
          <cell r="CZ56">
            <v>0</v>
          </cell>
          <cell r="DA56">
            <v>0</v>
          </cell>
          <cell r="DB56">
            <v>0</v>
          </cell>
          <cell r="DC56">
            <v>0</v>
          </cell>
          <cell r="DD56">
            <v>0</v>
          </cell>
          <cell r="DE56">
            <v>0</v>
          </cell>
          <cell r="DF56">
            <v>0</v>
          </cell>
          <cell r="DG56">
            <v>0</v>
          </cell>
          <cell r="DH56">
            <v>0</v>
          </cell>
          <cell r="DI56">
            <v>0</v>
          </cell>
          <cell r="DJ56">
            <v>0</v>
          </cell>
          <cell r="DK56">
            <v>0</v>
          </cell>
          <cell r="DM56">
            <v>9711.5</v>
          </cell>
          <cell r="DN56">
            <v>0</v>
          </cell>
          <cell r="DO56">
            <v>0</v>
          </cell>
          <cell r="DP56">
            <v>0</v>
          </cell>
          <cell r="DQ56">
            <v>0</v>
          </cell>
          <cell r="DR56">
            <v>0</v>
          </cell>
          <cell r="DS56">
            <v>0</v>
          </cell>
          <cell r="DT56">
            <v>0</v>
          </cell>
          <cell r="DU56">
            <v>0</v>
          </cell>
          <cell r="DV56">
            <v>0</v>
          </cell>
          <cell r="DW56">
            <v>0</v>
          </cell>
          <cell r="DX56">
            <v>0</v>
          </cell>
          <cell r="DY56">
            <v>0</v>
          </cell>
          <cell r="EA56">
            <v>796</v>
          </cell>
          <cell r="EB56">
            <v>0</v>
          </cell>
          <cell r="EC56">
            <v>0</v>
          </cell>
          <cell r="ED56">
            <v>0</v>
          </cell>
          <cell r="EE56">
            <v>0</v>
          </cell>
          <cell r="EF56">
            <v>0</v>
          </cell>
          <cell r="EG56">
            <v>0</v>
          </cell>
          <cell r="EH56">
            <v>0</v>
          </cell>
          <cell r="EI56">
            <v>0</v>
          </cell>
          <cell r="EJ56">
            <v>0</v>
          </cell>
          <cell r="EK56">
            <v>0</v>
          </cell>
          <cell r="EL56">
            <v>0</v>
          </cell>
          <cell r="EM56">
            <v>0</v>
          </cell>
          <cell r="EO56">
            <v>135239.85</v>
          </cell>
          <cell r="EP56">
            <v>0</v>
          </cell>
          <cell r="EQ56">
            <v>0</v>
          </cell>
          <cell r="ER56">
            <v>0</v>
          </cell>
          <cell r="ES56">
            <v>0</v>
          </cell>
          <cell r="ET56">
            <v>0</v>
          </cell>
          <cell r="EU56">
            <v>0</v>
          </cell>
          <cell r="EV56">
            <v>0</v>
          </cell>
          <cell r="EW56">
            <v>0</v>
          </cell>
          <cell r="EX56">
            <v>0</v>
          </cell>
          <cell r="EY56">
            <v>0</v>
          </cell>
          <cell r="EZ56">
            <v>0</v>
          </cell>
          <cell r="FA56">
            <v>0</v>
          </cell>
          <cell r="FC56">
            <v>34858.5</v>
          </cell>
          <cell r="FD56">
            <v>0</v>
          </cell>
          <cell r="FE56">
            <v>0</v>
          </cell>
          <cell r="FF56">
            <v>0</v>
          </cell>
          <cell r="FG56">
            <v>0</v>
          </cell>
          <cell r="FH56">
            <v>0</v>
          </cell>
          <cell r="FI56">
            <v>0</v>
          </cell>
          <cell r="FJ56">
            <v>0</v>
          </cell>
          <cell r="FK56">
            <v>0</v>
          </cell>
          <cell r="FL56">
            <v>0</v>
          </cell>
          <cell r="FM56">
            <v>0</v>
          </cell>
          <cell r="FN56">
            <v>0</v>
          </cell>
          <cell r="FO56">
            <v>0</v>
          </cell>
          <cell r="FQ56">
            <v>0</v>
          </cell>
          <cell r="FR56">
            <v>0</v>
          </cell>
          <cell r="FS56">
            <v>0</v>
          </cell>
          <cell r="FT56">
            <v>0</v>
          </cell>
          <cell r="FU56">
            <v>0</v>
          </cell>
          <cell r="FV56">
            <v>0</v>
          </cell>
          <cell r="FW56">
            <v>0</v>
          </cell>
          <cell r="FX56">
            <v>0</v>
          </cell>
          <cell r="FY56">
            <v>0</v>
          </cell>
          <cell r="FZ56">
            <v>0</v>
          </cell>
          <cell r="GA56">
            <v>0</v>
          </cell>
          <cell r="GB56">
            <v>0</v>
          </cell>
          <cell r="GC56">
            <v>0</v>
          </cell>
        </row>
        <row r="57">
          <cell r="A57">
            <v>39356</v>
          </cell>
          <cell r="B57">
            <v>2007</v>
          </cell>
          <cell r="C57">
            <v>10</v>
          </cell>
          <cell r="E57">
            <v>349277.44</v>
          </cell>
          <cell r="F57">
            <v>0</v>
          </cell>
          <cell r="G57">
            <v>0</v>
          </cell>
          <cell r="H57">
            <v>1</v>
          </cell>
          <cell r="I57">
            <v>0</v>
          </cell>
          <cell r="J57">
            <v>0</v>
          </cell>
          <cell r="K57">
            <v>0</v>
          </cell>
          <cell r="L57">
            <v>0</v>
          </cell>
          <cell r="M57">
            <v>0</v>
          </cell>
          <cell r="N57">
            <v>0</v>
          </cell>
          <cell r="O57">
            <v>2.8630535084086737</v>
          </cell>
          <cell r="P57">
            <v>2.8630535084086737</v>
          </cell>
          <cell r="Q57">
            <v>2.8630535084086737</v>
          </cell>
          <cell r="S57">
            <v>35032</v>
          </cell>
          <cell r="T57">
            <v>0</v>
          </cell>
          <cell r="U57">
            <v>0</v>
          </cell>
          <cell r="V57">
            <v>0</v>
          </cell>
          <cell r="W57">
            <v>0</v>
          </cell>
          <cell r="X57">
            <v>0</v>
          </cell>
          <cell r="Y57">
            <v>0</v>
          </cell>
          <cell r="Z57">
            <v>0</v>
          </cell>
          <cell r="AA57">
            <v>0</v>
          </cell>
          <cell r="AB57">
            <v>0</v>
          </cell>
          <cell r="AC57">
            <v>0</v>
          </cell>
          <cell r="AD57">
            <v>0</v>
          </cell>
          <cell r="AE57">
            <v>0</v>
          </cell>
          <cell r="AG57">
            <v>0</v>
          </cell>
          <cell r="AH57">
            <v>0</v>
          </cell>
          <cell r="AI57">
            <v>0</v>
          </cell>
          <cell r="AJ57">
            <v>0</v>
          </cell>
          <cell r="AK57">
            <v>0</v>
          </cell>
          <cell r="AL57">
            <v>0</v>
          </cell>
          <cell r="AM57">
            <v>0</v>
          </cell>
          <cell r="AN57">
            <v>0</v>
          </cell>
          <cell r="AO57">
            <v>0</v>
          </cell>
          <cell r="AP57">
            <v>0</v>
          </cell>
          <cell r="AQ57">
            <v>0</v>
          </cell>
          <cell r="AR57">
            <v>0</v>
          </cell>
          <cell r="AS57">
            <v>0</v>
          </cell>
          <cell r="AU57">
            <v>138532.75</v>
          </cell>
          <cell r="AV57">
            <v>0</v>
          </cell>
          <cell r="AW57">
            <v>0</v>
          </cell>
          <cell r="AX57">
            <v>2</v>
          </cell>
          <cell r="AY57">
            <v>0</v>
          </cell>
          <cell r="AZ57">
            <v>0</v>
          </cell>
          <cell r="BA57">
            <v>0</v>
          </cell>
          <cell r="BB57">
            <v>0</v>
          </cell>
          <cell r="BC57">
            <v>0</v>
          </cell>
          <cell r="BD57">
            <v>0</v>
          </cell>
          <cell r="BE57">
            <v>14.437019405158708</v>
          </cell>
          <cell r="BF57">
            <v>14.437019405158708</v>
          </cell>
          <cell r="BG57">
            <v>14.437019405158708</v>
          </cell>
          <cell r="BI57">
            <v>0</v>
          </cell>
          <cell r="BJ57">
            <v>0</v>
          </cell>
          <cell r="BK57">
            <v>0</v>
          </cell>
          <cell r="BL57">
            <v>0</v>
          </cell>
          <cell r="BM57">
            <v>0</v>
          </cell>
          <cell r="BN57">
            <v>0</v>
          </cell>
          <cell r="BO57">
            <v>0</v>
          </cell>
          <cell r="BP57">
            <v>0</v>
          </cell>
          <cell r="BQ57">
            <v>0</v>
          </cell>
          <cell r="BR57">
            <v>0</v>
          </cell>
          <cell r="BS57">
            <v>0</v>
          </cell>
          <cell r="BT57">
            <v>0</v>
          </cell>
          <cell r="BU57">
            <v>0</v>
          </cell>
          <cell r="BW57">
            <v>0</v>
          </cell>
          <cell r="BX57">
            <v>0</v>
          </cell>
          <cell r="BY57">
            <v>0</v>
          </cell>
          <cell r="BZ57">
            <v>0</v>
          </cell>
          <cell r="CA57">
            <v>0</v>
          </cell>
          <cell r="CB57">
            <v>0</v>
          </cell>
          <cell r="CC57">
            <v>0</v>
          </cell>
          <cell r="CD57">
            <v>0</v>
          </cell>
          <cell r="CE57">
            <v>0</v>
          </cell>
          <cell r="CF57">
            <v>0</v>
          </cell>
          <cell r="CG57">
            <v>0</v>
          </cell>
          <cell r="CH57">
            <v>0</v>
          </cell>
          <cell r="CI57">
            <v>0</v>
          </cell>
          <cell r="CK57">
            <v>14546</v>
          </cell>
          <cell r="CL57">
            <v>0</v>
          </cell>
          <cell r="CM57">
            <v>0</v>
          </cell>
          <cell r="CN57">
            <v>0</v>
          </cell>
          <cell r="CO57">
            <v>0</v>
          </cell>
          <cell r="CP57">
            <v>0</v>
          </cell>
          <cell r="CQ57">
            <v>0</v>
          </cell>
          <cell r="CR57">
            <v>0</v>
          </cell>
          <cell r="CS57">
            <v>0</v>
          </cell>
          <cell r="CT57">
            <v>0</v>
          </cell>
          <cell r="CU57">
            <v>0</v>
          </cell>
          <cell r="CV57">
            <v>0</v>
          </cell>
          <cell r="CW57">
            <v>0</v>
          </cell>
          <cell r="CY57">
            <v>5692</v>
          </cell>
          <cell r="CZ57">
            <v>0</v>
          </cell>
          <cell r="DA57">
            <v>0</v>
          </cell>
          <cell r="DB57">
            <v>0</v>
          </cell>
          <cell r="DC57">
            <v>0</v>
          </cell>
          <cell r="DD57">
            <v>0</v>
          </cell>
          <cell r="DE57">
            <v>0</v>
          </cell>
          <cell r="DF57">
            <v>0</v>
          </cell>
          <cell r="DG57">
            <v>0</v>
          </cell>
          <cell r="DH57">
            <v>0</v>
          </cell>
          <cell r="DI57">
            <v>0</v>
          </cell>
          <cell r="DJ57">
            <v>0</v>
          </cell>
          <cell r="DK57">
            <v>0</v>
          </cell>
          <cell r="DM57">
            <v>12862.5</v>
          </cell>
          <cell r="DN57">
            <v>0</v>
          </cell>
          <cell r="DO57">
            <v>0</v>
          </cell>
          <cell r="DP57">
            <v>0</v>
          </cell>
          <cell r="DQ57">
            <v>0</v>
          </cell>
          <cell r="DR57">
            <v>0</v>
          </cell>
          <cell r="DS57">
            <v>0</v>
          </cell>
          <cell r="DT57">
            <v>0</v>
          </cell>
          <cell r="DU57">
            <v>0</v>
          </cell>
          <cell r="DV57">
            <v>0</v>
          </cell>
          <cell r="DW57">
            <v>0</v>
          </cell>
          <cell r="DX57">
            <v>0</v>
          </cell>
          <cell r="DY57">
            <v>0</v>
          </cell>
          <cell r="EA57">
            <v>1296</v>
          </cell>
          <cell r="EB57">
            <v>0</v>
          </cell>
          <cell r="EC57">
            <v>0</v>
          </cell>
          <cell r="ED57">
            <v>0</v>
          </cell>
          <cell r="EE57">
            <v>0</v>
          </cell>
          <cell r="EF57">
            <v>0</v>
          </cell>
          <cell r="EG57">
            <v>0</v>
          </cell>
          <cell r="EH57">
            <v>0</v>
          </cell>
          <cell r="EI57">
            <v>0</v>
          </cell>
          <cell r="EJ57">
            <v>0</v>
          </cell>
          <cell r="EK57">
            <v>0</v>
          </cell>
          <cell r="EL57">
            <v>0</v>
          </cell>
          <cell r="EM57">
            <v>0</v>
          </cell>
          <cell r="EO57">
            <v>178933.85</v>
          </cell>
          <cell r="EP57">
            <v>0</v>
          </cell>
          <cell r="EQ57">
            <v>0</v>
          </cell>
          <cell r="ER57">
            <v>0</v>
          </cell>
          <cell r="ES57">
            <v>0</v>
          </cell>
          <cell r="ET57">
            <v>0</v>
          </cell>
          <cell r="EU57">
            <v>0</v>
          </cell>
          <cell r="EV57">
            <v>0</v>
          </cell>
          <cell r="EW57">
            <v>0</v>
          </cell>
          <cell r="EX57">
            <v>0</v>
          </cell>
          <cell r="EY57">
            <v>0</v>
          </cell>
          <cell r="EZ57">
            <v>0</v>
          </cell>
          <cell r="FA57">
            <v>0</v>
          </cell>
          <cell r="FC57">
            <v>47245.25</v>
          </cell>
          <cell r="FD57">
            <v>0</v>
          </cell>
          <cell r="FE57">
            <v>0</v>
          </cell>
          <cell r="FF57">
            <v>0</v>
          </cell>
          <cell r="FG57">
            <v>0</v>
          </cell>
          <cell r="FH57">
            <v>0</v>
          </cell>
          <cell r="FI57">
            <v>0</v>
          </cell>
          <cell r="FJ57">
            <v>0</v>
          </cell>
          <cell r="FK57">
            <v>0</v>
          </cell>
          <cell r="FL57">
            <v>0</v>
          </cell>
          <cell r="FM57">
            <v>0</v>
          </cell>
          <cell r="FN57">
            <v>0</v>
          </cell>
          <cell r="FO57">
            <v>0</v>
          </cell>
          <cell r="FQ57">
            <v>0.01</v>
          </cell>
          <cell r="FR57">
            <v>0</v>
          </cell>
          <cell r="FS57">
            <v>1</v>
          </cell>
          <cell r="FT57">
            <v>0</v>
          </cell>
          <cell r="FU57">
            <v>0</v>
          </cell>
          <cell r="FV57">
            <v>0</v>
          </cell>
          <cell r="FW57">
            <v>5</v>
          </cell>
          <cell r="FX57">
            <v>100000000</v>
          </cell>
          <cell r="FY57">
            <v>500000000</v>
          </cell>
          <cell r="FZ57">
            <v>5</v>
          </cell>
          <cell r="GA57">
            <v>0</v>
          </cell>
          <cell r="GB57">
            <v>100000000</v>
          </cell>
          <cell r="GC57">
            <v>100000000</v>
          </cell>
        </row>
        <row r="58">
          <cell r="A58">
            <v>39387</v>
          </cell>
          <cell r="B58">
            <v>2007</v>
          </cell>
          <cell r="C58">
            <v>11</v>
          </cell>
          <cell r="E58">
            <v>434246.72</v>
          </cell>
          <cell r="F58">
            <v>0</v>
          </cell>
          <cell r="G58">
            <v>0</v>
          </cell>
          <cell r="H58">
            <v>1</v>
          </cell>
          <cell r="I58">
            <v>0</v>
          </cell>
          <cell r="J58">
            <v>0</v>
          </cell>
          <cell r="K58">
            <v>0</v>
          </cell>
          <cell r="L58">
            <v>0</v>
          </cell>
          <cell r="M58">
            <v>0</v>
          </cell>
          <cell r="N58">
            <v>0</v>
          </cell>
          <cell r="O58">
            <v>2.3028383495907585</v>
          </cell>
          <cell r="P58">
            <v>2.3028383495907585</v>
          </cell>
          <cell r="Q58">
            <v>2.3028383495907585</v>
          </cell>
          <cell r="S58">
            <v>44577</v>
          </cell>
          <cell r="T58">
            <v>0</v>
          </cell>
          <cell r="U58">
            <v>0</v>
          </cell>
          <cell r="V58">
            <v>0</v>
          </cell>
          <cell r="W58">
            <v>0</v>
          </cell>
          <cell r="X58">
            <v>0</v>
          </cell>
          <cell r="Y58">
            <v>0</v>
          </cell>
          <cell r="Z58">
            <v>0</v>
          </cell>
          <cell r="AA58">
            <v>0</v>
          </cell>
          <cell r="AB58">
            <v>0</v>
          </cell>
          <cell r="AC58">
            <v>0</v>
          </cell>
          <cell r="AD58">
            <v>0</v>
          </cell>
          <cell r="AE58">
            <v>0</v>
          </cell>
          <cell r="AG58">
            <v>1056</v>
          </cell>
          <cell r="AH58">
            <v>0</v>
          </cell>
          <cell r="AI58">
            <v>0</v>
          </cell>
          <cell r="AJ58">
            <v>0</v>
          </cell>
          <cell r="AK58">
            <v>0</v>
          </cell>
          <cell r="AL58">
            <v>0</v>
          </cell>
          <cell r="AM58">
            <v>0</v>
          </cell>
          <cell r="AN58">
            <v>0</v>
          </cell>
          <cell r="AO58">
            <v>0</v>
          </cell>
          <cell r="AP58">
            <v>0</v>
          </cell>
          <cell r="AQ58">
            <v>0</v>
          </cell>
          <cell r="AR58">
            <v>0</v>
          </cell>
          <cell r="AS58">
            <v>0</v>
          </cell>
          <cell r="AU58">
            <v>182562.75</v>
          </cell>
          <cell r="AV58">
            <v>0</v>
          </cell>
          <cell r="AW58">
            <v>0</v>
          </cell>
          <cell r="AX58">
            <v>2</v>
          </cell>
          <cell r="AY58">
            <v>0</v>
          </cell>
          <cell r="AZ58">
            <v>0</v>
          </cell>
          <cell r="BA58">
            <v>0</v>
          </cell>
          <cell r="BB58">
            <v>0</v>
          </cell>
          <cell r="BC58">
            <v>0</v>
          </cell>
          <cell r="BD58">
            <v>0</v>
          </cell>
          <cell r="BE58">
            <v>10.955137343187479</v>
          </cell>
          <cell r="BF58">
            <v>10.955137343187479</v>
          </cell>
          <cell r="BG58">
            <v>10.955137343187479</v>
          </cell>
          <cell r="BI58">
            <v>0</v>
          </cell>
          <cell r="BJ58">
            <v>0</v>
          </cell>
          <cell r="BK58">
            <v>0</v>
          </cell>
          <cell r="BL58">
            <v>0</v>
          </cell>
          <cell r="BM58">
            <v>0</v>
          </cell>
          <cell r="BN58">
            <v>0</v>
          </cell>
          <cell r="BO58">
            <v>0</v>
          </cell>
          <cell r="BP58">
            <v>0</v>
          </cell>
          <cell r="BQ58">
            <v>0</v>
          </cell>
          <cell r="BR58">
            <v>0</v>
          </cell>
          <cell r="BS58">
            <v>0</v>
          </cell>
          <cell r="BT58">
            <v>0</v>
          </cell>
          <cell r="BU58">
            <v>0</v>
          </cell>
          <cell r="BW58">
            <v>0</v>
          </cell>
          <cell r="BX58">
            <v>0</v>
          </cell>
          <cell r="BY58">
            <v>0</v>
          </cell>
          <cell r="BZ58">
            <v>0</v>
          </cell>
          <cell r="CA58">
            <v>0</v>
          </cell>
          <cell r="CB58">
            <v>0</v>
          </cell>
          <cell r="CC58">
            <v>0</v>
          </cell>
          <cell r="CD58">
            <v>0</v>
          </cell>
          <cell r="CE58">
            <v>0</v>
          </cell>
          <cell r="CF58">
            <v>0</v>
          </cell>
          <cell r="CG58">
            <v>0</v>
          </cell>
          <cell r="CH58">
            <v>0</v>
          </cell>
          <cell r="CI58">
            <v>0</v>
          </cell>
          <cell r="CK58">
            <v>17871</v>
          </cell>
          <cell r="CL58">
            <v>0</v>
          </cell>
          <cell r="CM58">
            <v>0</v>
          </cell>
          <cell r="CN58">
            <v>0</v>
          </cell>
          <cell r="CO58">
            <v>0</v>
          </cell>
          <cell r="CP58">
            <v>0</v>
          </cell>
          <cell r="CQ58">
            <v>0</v>
          </cell>
          <cell r="CR58">
            <v>0</v>
          </cell>
          <cell r="CS58">
            <v>0</v>
          </cell>
          <cell r="CT58">
            <v>0</v>
          </cell>
          <cell r="CU58">
            <v>0</v>
          </cell>
          <cell r="CV58">
            <v>0</v>
          </cell>
          <cell r="CW58">
            <v>0</v>
          </cell>
          <cell r="CY58">
            <v>6390</v>
          </cell>
          <cell r="CZ58">
            <v>0</v>
          </cell>
          <cell r="DA58">
            <v>0</v>
          </cell>
          <cell r="DB58">
            <v>0</v>
          </cell>
          <cell r="DC58">
            <v>0</v>
          </cell>
          <cell r="DD58">
            <v>0</v>
          </cell>
          <cell r="DE58">
            <v>0</v>
          </cell>
          <cell r="DF58">
            <v>0</v>
          </cell>
          <cell r="DG58">
            <v>0</v>
          </cell>
          <cell r="DH58">
            <v>0</v>
          </cell>
          <cell r="DI58">
            <v>0</v>
          </cell>
          <cell r="DJ58">
            <v>0</v>
          </cell>
          <cell r="DK58">
            <v>0</v>
          </cell>
          <cell r="DM58">
            <v>15421.8</v>
          </cell>
          <cell r="DN58">
            <v>0</v>
          </cell>
          <cell r="DO58">
            <v>0</v>
          </cell>
          <cell r="DP58">
            <v>0</v>
          </cell>
          <cell r="DQ58">
            <v>0</v>
          </cell>
          <cell r="DR58">
            <v>0</v>
          </cell>
          <cell r="DS58">
            <v>0</v>
          </cell>
          <cell r="DT58">
            <v>0</v>
          </cell>
          <cell r="DU58">
            <v>0</v>
          </cell>
          <cell r="DV58">
            <v>0</v>
          </cell>
          <cell r="DW58">
            <v>0</v>
          </cell>
          <cell r="DX58">
            <v>0</v>
          </cell>
          <cell r="DY58">
            <v>0</v>
          </cell>
          <cell r="EA58">
            <v>2680</v>
          </cell>
          <cell r="EB58">
            <v>0</v>
          </cell>
          <cell r="EC58">
            <v>0</v>
          </cell>
          <cell r="ED58">
            <v>0</v>
          </cell>
          <cell r="EE58">
            <v>0</v>
          </cell>
          <cell r="EF58">
            <v>0</v>
          </cell>
          <cell r="EG58">
            <v>0</v>
          </cell>
          <cell r="EH58">
            <v>0</v>
          </cell>
          <cell r="EI58">
            <v>0</v>
          </cell>
          <cell r="EJ58">
            <v>0</v>
          </cell>
          <cell r="EK58">
            <v>0</v>
          </cell>
          <cell r="EL58">
            <v>0</v>
          </cell>
          <cell r="EM58">
            <v>0</v>
          </cell>
          <cell r="EO58">
            <v>238201.85</v>
          </cell>
          <cell r="EP58">
            <v>0</v>
          </cell>
          <cell r="EQ58">
            <v>0</v>
          </cell>
          <cell r="ER58">
            <v>0</v>
          </cell>
          <cell r="ES58">
            <v>0</v>
          </cell>
          <cell r="ET58">
            <v>0</v>
          </cell>
          <cell r="EU58">
            <v>0</v>
          </cell>
          <cell r="EV58">
            <v>0</v>
          </cell>
          <cell r="EW58">
            <v>0</v>
          </cell>
          <cell r="EX58">
            <v>0</v>
          </cell>
          <cell r="EY58">
            <v>0</v>
          </cell>
          <cell r="EZ58">
            <v>0</v>
          </cell>
          <cell r="FA58">
            <v>0</v>
          </cell>
          <cell r="FC58">
            <v>60350.95</v>
          </cell>
          <cell r="FD58">
            <v>0</v>
          </cell>
          <cell r="FE58">
            <v>0</v>
          </cell>
          <cell r="FF58">
            <v>0</v>
          </cell>
          <cell r="FG58">
            <v>0</v>
          </cell>
          <cell r="FH58">
            <v>0</v>
          </cell>
          <cell r="FI58">
            <v>0</v>
          </cell>
          <cell r="FJ58">
            <v>0</v>
          </cell>
          <cell r="FK58">
            <v>0</v>
          </cell>
          <cell r="FL58">
            <v>0</v>
          </cell>
          <cell r="FM58">
            <v>0</v>
          </cell>
          <cell r="FN58">
            <v>0</v>
          </cell>
          <cell r="FO58">
            <v>0</v>
          </cell>
          <cell r="FQ58">
            <v>4543.01</v>
          </cell>
          <cell r="FR58">
            <v>0</v>
          </cell>
          <cell r="FS58">
            <v>1</v>
          </cell>
          <cell r="FT58">
            <v>0</v>
          </cell>
          <cell r="FU58">
            <v>0</v>
          </cell>
          <cell r="FV58">
            <v>0</v>
          </cell>
          <cell r="FW58">
            <v>21</v>
          </cell>
          <cell r="FX58">
            <v>220.11837966458359</v>
          </cell>
          <cell r="FY58">
            <v>4622.4859729562559</v>
          </cell>
          <cell r="FZ58">
            <v>21.000000000000004</v>
          </cell>
          <cell r="GA58">
            <v>0</v>
          </cell>
          <cell r="GB58">
            <v>220.11837966458359</v>
          </cell>
          <cell r="GC58">
            <v>220.11837966458359</v>
          </cell>
        </row>
        <row r="59">
          <cell r="A59">
            <v>39417</v>
          </cell>
          <cell r="B59">
            <v>2007</v>
          </cell>
          <cell r="C59">
            <v>12</v>
          </cell>
          <cell r="E59">
            <v>497641.27999999997</v>
          </cell>
          <cell r="F59">
            <v>0</v>
          </cell>
          <cell r="G59">
            <v>0</v>
          </cell>
          <cell r="H59">
            <v>2</v>
          </cell>
          <cell r="I59">
            <v>0</v>
          </cell>
          <cell r="J59">
            <v>0</v>
          </cell>
          <cell r="K59">
            <v>0</v>
          </cell>
          <cell r="L59">
            <v>0</v>
          </cell>
          <cell r="M59">
            <v>0</v>
          </cell>
          <cell r="N59">
            <v>0</v>
          </cell>
          <cell r="O59">
            <v>4.0189591988831799</v>
          </cell>
          <cell r="P59">
            <v>4.0189591988831799</v>
          </cell>
          <cell r="Q59">
            <v>4.0189591988831799</v>
          </cell>
          <cell r="S59">
            <v>50784</v>
          </cell>
          <cell r="T59">
            <v>0</v>
          </cell>
          <cell r="U59">
            <v>1</v>
          </cell>
          <cell r="V59">
            <v>0</v>
          </cell>
          <cell r="W59">
            <v>0</v>
          </cell>
          <cell r="X59">
            <v>0</v>
          </cell>
          <cell r="Y59">
            <v>5</v>
          </cell>
          <cell r="Z59">
            <v>19.691241335853814</v>
          </cell>
          <cell r="AA59">
            <v>98.456206679269059</v>
          </cell>
          <cell r="AB59">
            <v>4.9999999999999991</v>
          </cell>
          <cell r="AC59">
            <v>0</v>
          </cell>
          <cell r="AD59">
            <v>19.691241335853814</v>
          </cell>
          <cell r="AE59">
            <v>19.691241335853814</v>
          </cell>
          <cell r="AG59">
            <v>2118</v>
          </cell>
          <cell r="AH59">
            <v>0</v>
          </cell>
          <cell r="AI59">
            <v>0</v>
          </cell>
          <cell r="AJ59">
            <v>0</v>
          </cell>
          <cell r="AK59">
            <v>0</v>
          </cell>
          <cell r="AL59">
            <v>0</v>
          </cell>
          <cell r="AM59">
            <v>0</v>
          </cell>
          <cell r="AN59">
            <v>0</v>
          </cell>
          <cell r="AO59">
            <v>0</v>
          </cell>
          <cell r="AP59">
            <v>0</v>
          </cell>
          <cell r="AQ59">
            <v>0</v>
          </cell>
          <cell r="AR59">
            <v>0</v>
          </cell>
          <cell r="AS59">
            <v>0</v>
          </cell>
          <cell r="AU59">
            <v>219968.75</v>
          </cell>
          <cell r="AV59">
            <v>0</v>
          </cell>
          <cell r="AW59">
            <v>1</v>
          </cell>
          <cell r="AX59">
            <v>3</v>
          </cell>
          <cell r="AY59">
            <v>0</v>
          </cell>
          <cell r="AZ59">
            <v>0</v>
          </cell>
          <cell r="BA59">
            <v>25</v>
          </cell>
          <cell r="BB59">
            <v>4.5461002983378318</v>
          </cell>
          <cell r="BC59">
            <v>113.65250745844581</v>
          </cell>
          <cell r="BD59">
            <v>25.000000000000004</v>
          </cell>
          <cell r="BE59">
            <v>13.638300895013495</v>
          </cell>
          <cell r="BF59">
            <v>18.184401193351327</v>
          </cell>
          <cell r="BG59">
            <v>18.184401193351327</v>
          </cell>
          <cell r="BI59">
            <v>0</v>
          </cell>
          <cell r="BJ59">
            <v>0</v>
          </cell>
          <cell r="BK59">
            <v>0</v>
          </cell>
          <cell r="BL59">
            <v>0</v>
          </cell>
          <cell r="BM59">
            <v>0</v>
          </cell>
          <cell r="BN59">
            <v>0</v>
          </cell>
          <cell r="BO59">
            <v>0</v>
          </cell>
          <cell r="BP59">
            <v>0</v>
          </cell>
          <cell r="BQ59">
            <v>0</v>
          </cell>
          <cell r="BR59">
            <v>0</v>
          </cell>
          <cell r="BS59">
            <v>0</v>
          </cell>
          <cell r="BT59">
            <v>0</v>
          </cell>
          <cell r="BU59">
            <v>0</v>
          </cell>
          <cell r="BW59">
            <v>0</v>
          </cell>
          <cell r="BX59">
            <v>0</v>
          </cell>
          <cell r="BY59">
            <v>0</v>
          </cell>
          <cell r="BZ59">
            <v>0</v>
          </cell>
          <cell r="CA59">
            <v>0</v>
          </cell>
          <cell r="CB59">
            <v>0</v>
          </cell>
          <cell r="CC59">
            <v>0</v>
          </cell>
          <cell r="CD59">
            <v>0</v>
          </cell>
          <cell r="CE59">
            <v>0</v>
          </cell>
          <cell r="CF59">
            <v>0</v>
          </cell>
          <cell r="CG59">
            <v>0</v>
          </cell>
          <cell r="CH59">
            <v>0</v>
          </cell>
          <cell r="CI59">
            <v>0</v>
          </cell>
          <cell r="CK59">
            <v>20396</v>
          </cell>
          <cell r="CL59">
            <v>0</v>
          </cell>
          <cell r="CM59">
            <v>0</v>
          </cell>
          <cell r="CN59">
            <v>0</v>
          </cell>
          <cell r="CO59">
            <v>0</v>
          </cell>
          <cell r="CP59">
            <v>0</v>
          </cell>
          <cell r="CQ59">
            <v>0</v>
          </cell>
          <cell r="CR59">
            <v>0</v>
          </cell>
          <cell r="CS59">
            <v>0</v>
          </cell>
          <cell r="CT59">
            <v>0</v>
          </cell>
          <cell r="CU59">
            <v>0</v>
          </cell>
          <cell r="CV59">
            <v>0</v>
          </cell>
          <cell r="CW59">
            <v>0</v>
          </cell>
          <cell r="CY59">
            <v>9590</v>
          </cell>
          <cell r="CZ59">
            <v>0</v>
          </cell>
          <cell r="DA59">
            <v>0</v>
          </cell>
          <cell r="DB59">
            <v>0</v>
          </cell>
          <cell r="DC59">
            <v>0</v>
          </cell>
          <cell r="DD59">
            <v>0</v>
          </cell>
          <cell r="DE59">
            <v>0</v>
          </cell>
          <cell r="DF59">
            <v>0</v>
          </cell>
          <cell r="DG59">
            <v>0</v>
          </cell>
          <cell r="DH59">
            <v>0</v>
          </cell>
          <cell r="DI59">
            <v>0</v>
          </cell>
          <cell r="DJ59">
            <v>0</v>
          </cell>
          <cell r="DK59">
            <v>0</v>
          </cell>
          <cell r="DM59">
            <v>18046.8</v>
          </cell>
          <cell r="DN59">
            <v>0</v>
          </cell>
          <cell r="DO59">
            <v>0</v>
          </cell>
          <cell r="DP59">
            <v>0</v>
          </cell>
          <cell r="DQ59">
            <v>0</v>
          </cell>
          <cell r="DR59">
            <v>0</v>
          </cell>
          <cell r="DS59">
            <v>0</v>
          </cell>
          <cell r="DT59">
            <v>0</v>
          </cell>
          <cell r="DU59">
            <v>0</v>
          </cell>
          <cell r="DV59">
            <v>0</v>
          </cell>
          <cell r="DW59">
            <v>0</v>
          </cell>
          <cell r="DX59">
            <v>0</v>
          </cell>
          <cell r="DY59">
            <v>0</v>
          </cell>
          <cell r="EA59">
            <v>3708</v>
          </cell>
          <cell r="EB59">
            <v>0</v>
          </cell>
          <cell r="EC59">
            <v>0</v>
          </cell>
          <cell r="ED59">
            <v>0</v>
          </cell>
          <cell r="EE59">
            <v>0</v>
          </cell>
          <cell r="EF59">
            <v>0</v>
          </cell>
          <cell r="EG59">
            <v>0</v>
          </cell>
          <cell r="EH59">
            <v>0</v>
          </cell>
          <cell r="EI59">
            <v>0</v>
          </cell>
          <cell r="EJ59">
            <v>0</v>
          </cell>
          <cell r="EK59">
            <v>0</v>
          </cell>
          <cell r="EL59">
            <v>0</v>
          </cell>
          <cell r="EM59">
            <v>0</v>
          </cell>
          <cell r="EO59">
            <v>271296.84999999998</v>
          </cell>
          <cell r="EP59">
            <v>0</v>
          </cell>
          <cell r="EQ59">
            <v>0</v>
          </cell>
          <cell r="ER59">
            <v>0</v>
          </cell>
          <cell r="ES59">
            <v>0</v>
          </cell>
          <cell r="ET59">
            <v>0</v>
          </cell>
          <cell r="EU59">
            <v>0</v>
          </cell>
          <cell r="EV59">
            <v>0</v>
          </cell>
          <cell r="EW59">
            <v>0</v>
          </cell>
          <cell r="EX59">
            <v>0</v>
          </cell>
          <cell r="EY59">
            <v>0</v>
          </cell>
          <cell r="EZ59">
            <v>0</v>
          </cell>
          <cell r="FA59">
            <v>0</v>
          </cell>
          <cell r="FC59">
            <v>69599.199999999997</v>
          </cell>
          <cell r="FD59">
            <v>0</v>
          </cell>
          <cell r="FE59">
            <v>0</v>
          </cell>
          <cell r="FF59">
            <v>0</v>
          </cell>
          <cell r="FG59">
            <v>0</v>
          </cell>
          <cell r="FH59">
            <v>0</v>
          </cell>
          <cell r="FI59">
            <v>0</v>
          </cell>
          <cell r="FJ59">
            <v>0</v>
          </cell>
          <cell r="FK59">
            <v>0</v>
          </cell>
          <cell r="FL59">
            <v>0</v>
          </cell>
          <cell r="FM59">
            <v>0</v>
          </cell>
          <cell r="FN59">
            <v>0</v>
          </cell>
          <cell r="FO59">
            <v>0</v>
          </cell>
          <cell r="FQ59">
            <v>4543.01</v>
          </cell>
          <cell r="FR59">
            <v>0</v>
          </cell>
          <cell r="FS59">
            <v>1</v>
          </cell>
          <cell r="FT59">
            <v>0</v>
          </cell>
          <cell r="FU59">
            <v>0</v>
          </cell>
          <cell r="FV59">
            <v>0</v>
          </cell>
          <cell r="FW59">
            <v>21</v>
          </cell>
          <cell r="FX59">
            <v>220.11837966458359</v>
          </cell>
          <cell r="FY59">
            <v>4622.4859729562559</v>
          </cell>
          <cell r="FZ59">
            <v>21.000000000000004</v>
          </cell>
          <cell r="GA59">
            <v>0</v>
          </cell>
          <cell r="GB59">
            <v>220.11837966458359</v>
          </cell>
          <cell r="GC59">
            <v>220.11837966458359</v>
          </cell>
        </row>
        <row r="60">
          <cell r="A60">
            <v>39448</v>
          </cell>
          <cell r="B60">
            <v>2008</v>
          </cell>
          <cell r="C60">
            <v>1</v>
          </cell>
          <cell r="E60">
            <v>577396.47999999998</v>
          </cell>
          <cell r="F60">
            <v>0</v>
          </cell>
          <cell r="G60">
            <v>0</v>
          </cell>
          <cell r="H60">
            <v>3</v>
          </cell>
          <cell r="I60">
            <v>0</v>
          </cell>
          <cell r="J60">
            <v>0</v>
          </cell>
          <cell r="K60">
            <v>0</v>
          </cell>
          <cell r="L60">
            <v>0</v>
          </cell>
          <cell r="M60">
            <v>0</v>
          </cell>
          <cell r="N60">
            <v>0</v>
          </cell>
          <cell r="O60">
            <v>5.1957365586987994</v>
          </cell>
          <cell r="P60">
            <v>5.1957365586987994</v>
          </cell>
          <cell r="Q60">
            <v>5.1957365586987994</v>
          </cell>
          <cell r="S60">
            <v>60167</v>
          </cell>
          <cell r="T60">
            <v>0</v>
          </cell>
          <cell r="U60">
            <v>1</v>
          </cell>
          <cell r="V60">
            <v>0</v>
          </cell>
          <cell r="W60">
            <v>0</v>
          </cell>
          <cell r="X60">
            <v>0</v>
          </cell>
          <cell r="Y60">
            <v>5</v>
          </cell>
          <cell r="Z60">
            <v>16.62040653514385</v>
          </cell>
          <cell r="AA60">
            <v>83.102032675719244</v>
          </cell>
          <cell r="AB60">
            <v>5</v>
          </cell>
          <cell r="AC60">
            <v>0</v>
          </cell>
          <cell r="AD60">
            <v>16.62040653514385</v>
          </cell>
          <cell r="AE60">
            <v>16.62040653514385</v>
          </cell>
          <cell r="AG60">
            <v>3292</v>
          </cell>
          <cell r="AH60">
            <v>0</v>
          </cell>
          <cell r="AI60">
            <v>0</v>
          </cell>
          <cell r="AJ60">
            <v>1</v>
          </cell>
          <cell r="AK60">
            <v>0</v>
          </cell>
          <cell r="AL60">
            <v>0</v>
          </cell>
          <cell r="AM60">
            <v>0</v>
          </cell>
          <cell r="AN60">
            <v>0</v>
          </cell>
          <cell r="AO60">
            <v>0</v>
          </cell>
          <cell r="AP60">
            <v>0</v>
          </cell>
          <cell r="AQ60">
            <v>303.76670716889424</v>
          </cell>
          <cell r="AR60">
            <v>303.76670716889424</v>
          </cell>
          <cell r="AS60">
            <v>303.76670716889424</v>
          </cell>
          <cell r="AU60">
            <v>254290.25</v>
          </cell>
          <cell r="AV60">
            <v>0</v>
          </cell>
          <cell r="AW60">
            <v>1</v>
          </cell>
          <cell r="AX60">
            <v>3</v>
          </cell>
          <cell r="AY60">
            <v>0</v>
          </cell>
          <cell r="AZ60">
            <v>0</v>
          </cell>
          <cell r="BA60">
            <v>25</v>
          </cell>
          <cell r="BB60">
            <v>3.9325141250991735</v>
          </cell>
          <cell r="BC60">
            <v>98.312853127479329</v>
          </cell>
          <cell r="BD60">
            <v>24.999999999999996</v>
          </cell>
          <cell r="BE60">
            <v>11.797542375297519</v>
          </cell>
          <cell r="BF60">
            <v>15.730056500396694</v>
          </cell>
          <cell r="BG60">
            <v>15.730056500396694</v>
          </cell>
          <cell r="BI60">
            <v>0</v>
          </cell>
          <cell r="BJ60">
            <v>0</v>
          </cell>
          <cell r="BK60">
            <v>0</v>
          </cell>
          <cell r="BL60">
            <v>0</v>
          </cell>
          <cell r="BM60">
            <v>0</v>
          </cell>
          <cell r="BN60">
            <v>0</v>
          </cell>
          <cell r="BO60">
            <v>0</v>
          </cell>
          <cell r="BP60">
            <v>0</v>
          </cell>
          <cell r="BQ60">
            <v>0</v>
          </cell>
          <cell r="BR60">
            <v>0</v>
          </cell>
          <cell r="BS60">
            <v>0</v>
          </cell>
          <cell r="BT60">
            <v>0</v>
          </cell>
          <cell r="BU60">
            <v>0</v>
          </cell>
          <cell r="BW60">
            <v>0</v>
          </cell>
          <cell r="BX60">
            <v>0</v>
          </cell>
          <cell r="BY60">
            <v>0</v>
          </cell>
          <cell r="BZ60">
            <v>0</v>
          </cell>
          <cell r="CA60">
            <v>0</v>
          </cell>
          <cell r="CB60">
            <v>0</v>
          </cell>
          <cell r="CC60">
            <v>0</v>
          </cell>
          <cell r="CD60">
            <v>0</v>
          </cell>
          <cell r="CE60">
            <v>0</v>
          </cell>
          <cell r="CF60">
            <v>0</v>
          </cell>
          <cell r="CG60">
            <v>0</v>
          </cell>
          <cell r="CH60">
            <v>0</v>
          </cell>
          <cell r="CI60">
            <v>0</v>
          </cell>
          <cell r="CK60">
            <v>23240</v>
          </cell>
          <cell r="CL60">
            <v>0</v>
          </cell>
          <cell r="CM60">
            <v>0</v>
          </cell>
          <cell r="CN60">
            <v>0</v>
          </cell>
          <cell r="CO60">
            <v>0</v>
          </cell>
          <cell r="CP60">
            <v>0</v>
          </cell>
          <cell r="CQ60">
            <v>0</v>
          </cell>
          <cell r="CR60">
            <v>0</v>
          </cell>
          <cell r="CS60">
            <v>0</v>
          </cell>
          <cell r="CT60">
            <v>0</v>
          </cell>
          <cell r="CU60">
            <v>0</v>
          </cell>
          <cell r="CV60">
            <v>0</v>
          </cell>
          <cell r="CW60">
            <v>0</v>
          </cell>
          <cell r="CY60">
            <v>13340</v>
          </cell>
          <cell r="CZ60">
            <v>0</v>
          </cell>
          <cell r="DA60">
            <v>0</v>
          </cell>
          <cell r="DB60">
            <v>0</v>
          </cell>
          <cell r="DC60">
            <v>0</v>
          </cell>
          <cell r="DD60">
            <v>0</v>
          </cell>
          <cell r="DE60">
            <v>0</v>
          </cell>
          <cell r="DF60">
            <v>0</v>
          </cell>
          <cell r="DG60">
            <v>0</v>
          </cell>
          <cell r="DH60">
            <v>0</v>
          </cell>
          <cell r="DI60">
            <v>0</v>
          </cell>
          <cell r="DJ60">
            <v>0</v>
          </cell>
          <cell r="DK60">
            <v>0</v>
          </cell>
          <cell r="DM60">
            <v>21079.8</v>
          </cell>
          <cell r="DN60">
            <v>0</v>
          </cell>
          <cell r="DO60">
            <v>0</v>
          </cell>
          <cell r="DP60">
            <v>0</v>
          </cell>
          <cell r="DQ60">
            <v>0</v>
          </cell>
          <cell r="DR60">
            <v>0</v>
          </cell>
          <cell r="DS60">
            <v>0</v>
          </cell>
          <cell r="DT60">
            <v>0</v>
          </cell>
          <cell r="DU60">
            <v>0</v>
          </cell>
          <cell r="DV60">
            <v>0</v>
          </cell>
          <cell r="DW60">
            <v>0</v>
          </cell>
          <cell r="DX60">
            <v>0</v>
          </cell>
          <cell r="DY60">
            <v>0</v>
          </cell>
          <cell r="EA60">
            <v>5026</v>
          </cell>
          <cell r="EB60">
            <v>0</v>
          </cell>
          <cell r="EC60">
            <v>0</v>
          </cell>
          <cell r="ED60">
            <v>0</v>
          </cell>
          <cell r="EE60">
            <v>0</v>
          </cell>
          <cell r="EF60">
            <v>0</v>
          </cell>
          <cell r="EG60">
            <v>0</v>
          </cell>
          <cell r="EH60">
            <v>0</v>
          </cell>
          <cell r="EI60">
            <v>0</v>
          </cell>
          <cell r="EJ60">
            <v>0</v>
          </cell>
          <cell r="EK60">
            <v>0</v>
          </cell>
          <cell r="EL60">
            <v>0</v>
          </cell>
          <cell r="EM60">
            <v>0</v>
          </cell>
          <cell r="EO60">
            <v>306728.84999999998</v>
          </cell>
          <cell r="EP60">
            <v>0</v>
          </cell>
          <cell r="EQ60">
            <v>0</v>
          </cell>
          <cell r="ER60">
            <v>1</v>
          </cell>
          <cell r="ES60">
            <v>0</v>
          </cell>
          <cell r="ET60">
            <v>0</v>
          </cell>
          <cell r="EU60">
            <v>0</v>
          </cell>
          <cell r="EV60">
            <v>0</v>
          </cell>
          <cell r="EW60">
            <v>0</v>
          </cell>
          <cell r="EX60">
            <v>0</v>
          </cell>
          <cell r="EY60">
            <v>3.2602084870725401</v>
          </cell>
          <cell r="EZ60">
            <v>3.2602084870725401</v>
          </cell>
          <cell r="FA60">
            <v>3.2602084870725401</v>
          </cell>
          <cell r="FC60">
            <v>80616.2</v>
          </cell>
          <cell r="FD60">
            <v>0</v>
          </cell>
          <cell r="FE60">
            <v>0</v>
          </cell>
          <cell r="FF60">
            <v>0</v>
          </cell>
          <cell r="FG60">
            <v>0</v>
          </cell>
          <cell r="FH60">
            <v>0</v>
          </cell>
          <cell r="FI60">
            <v>0</v>
          </cell>
          <cell r="FJ60">
            <v>0</v>
          </cell>
          <cell r="FK60">
            <v>0</v>
          </cell>
          <cell r="FL60">
            <v>0</v>
          </cell>
          <cell r="FM60">
            <v>0</v>
          </cell>
          <cell r="FN60">
            <v>0</v>
          </cell>
          <cell r="FO60">
            <v>0</v>
          </cell>
          <cell r="FQ60">
            <v>4543.01</v>
          </cell>
          <cell r="FR60">
            <v>0</v>
          </cell>
          <cell r="FS60">
            <v>1</v>
          </cell>
          <cell r="FT60">
            <v>0</v>
          </cell>
          <cell r="FU60">
            <v>0</v>
          </cell>
          <cell r="FV60">
            <v>0</v>
          </cell>
          <cell r="FW60">
            <v>21</v>
          </cell>
          <cell r="FX60">
            <v>220.11837966458359</v>
          </cell>
          <cell r="FY60">
            <v>4622.4859729562559</v>
          </cell>
          <cell r="FZ60">
            <v>21.000000000000004</v>
          </cell>
          <cell r="GA60">
            <v>0</v>
          </cell>
          <cell r="GB60">
            <v>220.11837966458359</v>
          </cell>
          <cell r="GC60">
            <v>220.11837966458359</v>
          </cell>
        </row>
        <row r="61">
          <cell r="A61">
            <v>39479</v>
          </cell>
          <cell r="B61">
            <v>2008</v>
          </cell>
          <cell r="C61">
            <v>2</v>
          </cell>
          <cell r="E61">
            <v>659415.67999999993</v>
          </cell>
          <cell r="F61">
            <v>0</v>
          </cell>
          <cell r="G61">
            <v>0</v>
          </cell>
          <cell r="H61">
            <v>3</v>
          </cell>
          <cell r="I61">
            <v>0</v>
          </cell>
          <cell r="J61">
            <v>0</v>
          </cell>
          <cell r="K61">
            <v>0</v>
          </cell>
          <cell r="L61">
            <v>0</v>
          </cell>
          <cell r="M61">
            <v>0</v>
          </cell>
          <cell r="N61">
            <v>0</v>
          </cell>
          <cell r="O61">
            <v>4.549482353831805</v>
          </cell>
          <cell r="P61">
            <v>4.549482353831805</v>
          </cell>
          <cell r="Q61">
            <v>4.549482353831805</v>
          </cell>
          <cell r="S61">
            <v>67056</v>
          </cell>
          <cell r="T61">
            <v>0</v>
          </cell>
          <cell r="U61">
            <v>1</v>
          </cell>
          <cell r="V61">
            <v>0</v>
          </cell>
          <cell r="W61">
            <v>0</v>
          </cell>
          <cell r="X61">
            <v>0</v>
          </cell>
          <cell r="Y61">
            <v>5</v>
          </cell>
          <cell r="Z61">
            <v>14.912908613696015</v>
          </cell>
          <cell r="AA61">
            <v>74.564543068480077</v>
          </cell>
          <cell r="AB61">
            <v>5</v>
          </cell>
          <cell r="AC61">
            <v>0</v>
          </cell>
          <cell r="AD61">
            <v>14.912908613696015</v>
          </cell>
          <cell r="AE61">
            <v>14.912908613696015</v>
          </cell>
          <cell r="AG61">
            <v>4730</v>
          </cell>
          <cell r="AH61">
            <v>0</v>
          </cell>
          <cell r="AI61">
            <v>0</v>
          </cell>
          <cell r="AJ61">
            <v>1</v>
          </cell>
          <cell r="AK61">
            <v>0</v>
          </cell>
          <cell r="AL61">
            <v>0</v>
          </cell>
          <cell r="AM61">
            <v>0</v>
          </cell>
          <cell r="AN61">
            <v>0</v>
          </cell>
          <cell r="AO61">
            <v>0</v>
          </cell>
          <cell r="AP61">
            <v>0</v>
          </cell>
          <cell r="AQ61">
            <v>211.41649048625791</v>
          </cell>
          <cell r="AR61">
            <v>211.41649048625791</v>
          </cell>
          <cell r="AS61">
            <v>211.41649048625791</v>
          </cell>
          <cell r="AU61">
            <v>295510</v>
          </cell>
          <cell r="AV61">
            <v>0</v>
          </cell>
          <cell r="AW61">
            <v>1</v>
          </cell>
          <cell r="AX61">
            <v>3</v>
          </cell>
          <cell r="AY61">
            <v>0</v>
          </cell>
          <cell r="AZ61">
            <v>0</v>
          </cell>
          <cell r="BA61">
            <v>25</v>
          </cell>
          <cell r="BB61">
            <v>3.3839802375554124</v>
          </cell>
          <cell r="BC61">
            <v>84.599505938885315</v>
          </cell>
          <cell r="BD61">
            <v>25</v>
          </cell>
          <cell r="BE61">
            <v>10.151940712666239</v>
          </cell>
          <cell r="BF61">
            <v>13.53592095022165</v>
          </cell>
          <cell r="BG61">
            <v>13.53592095022165</v>
          </cell>
          <cell r="BI61">
            <v>0</v>
          </cell>
          <cell r="BJ61">
            <v>0</v>
          </cell>
          <cell r="BK61">
            <v>0</v>
          </cell>
          <cell r="BL61">
            <v>0</v>
          </cell>
          <cell r="BM61">
            <v>0</v>
          </cell>
          <cell r="BN61">
            <v>0</v>
          </cell>
          <cell r="BO61">
            <v>0</v>
          </cell>
          <cell r="BP61">
            <v>0</v>
          </cell>
          <cell r="BQ61">
            <v>0</v>
          </cell>
          <cell r="BR61">
            <v>0</v>
          </cell>
          <cell r="BS61">
            <v>0</v>
          </cell>
          <cell r="BT61">
            <v>0</v>
          </cell>
          <cell r="BU61">
            <v>0</v>
          </cell>
          <cell r="BW61">
            <v>0</v>
          </cell>
          <cell r="BX61">
            <v>0</v>
          </cell>
          <cell r="BY61">
            <v>0</v>
          </cell>
          <cell r="BZ61">
            <v>0</v>
          </cell>
          <cell r="CA61">
            <v>0</v>
          </cell>
          <cell r="CB61">
            <v>0</v>
          </cell>
          <cell r="CC61">
            <v>0</v>
          </cell>
          <cell r="CD61">
            <v>0</v>
          </cell>
          <cell r="CE61">
            <v>0</v>
          </cell>
          <cell r="CF61">
            <v>0</v>
          </cell>
          <cell r="CG61">
            <v>0</v>
          </cell>
          <cell r="CH61">
            <v>0</v>
          </cell>
          <cell r="CI61">
            <v>0</v>
          </cell>
          <cell r="CK61">
            <v>26604</v>
          </cell>
          <cell r="CL61">
            <v>0</v>
          </cell>
          <cell r="CM61">
            <v>0</v>
          </cell>
          <cell r="CN61">
            <v>0</v>
          </cell>
          <cell r="CO61">
            <v>0</v>
          </cell>
          <cell r="CP61">
            <v>0</v>
          </cell>
          <cell r="CQ61">
            <v>0</v>
          </cell>
          <cell r="CR61">
            <v>0</v>
          </cell>
          <cell r="CS61">
            <v>0</v>
          </cell>
          <cell r="CT61">
            <v>0</v>
          </cell>
          <cell r="CU61">
            <v>0</v>
          </cell>
          <cell r="CV61">
            <v>0</v>
          </cell>
          <cell r="CW61">
            <v>0</v>
          </cell>
          <cell r="CY61">
            <v>17465</v>
          </cell>
          <cell r="CZ61">
            <v>0</v>
          </cell>
          <cell r="DA61">
            <v>0</v>
          </cell>
          <cell r="DB61">
            <v>0</v>
          </cell>
          <cell r="DC61">
            <v>0</v>
          </cell>
          <cell r="DD61">
            <v>0</v>
          </cell>
          <cell r="DE61">
            <v>0</v>
          </cell>
          <cell r="DF61">
            <v>0</v>
          </cell>
          <cell r="DG61">
            <v>0</v>
          </cell>
          <cell r="DH61">
            <v>0</v>
          </cell>
          <cell r="DI61">
            <v>0</v>
          </cell>
          <cell r="DJ61">
            <v>0</v>
          </cell>
          <cell r="DK61">
            <v>0</v>
          </cell>
          <cell r="DM61">
            <v>25617.8</v>
          </cell>
          <cell r="DN61">
            <v>0</v>
          </cell>
          <cell r="DO61">
            <v>1</v>
          </cell>
          <cell r="DP61">
            <v>0</v>
          </cell>
          <cell r="DQ61">
            <v>0</v>
          </cell>
          <cell r="DR61">
            <v>0</v>
          </cell>
          <cell r="DS61">
            <v>1</v>
          </cell>
          <cell r="DT61">
            <v>39.035358227482455</v>
          </cell>
          <cell r="DU61">
            <v>39.035358227482455</v>
          </cell>
          <cell r="DV61">
            <v>1</v>
          </cell>
          <cell r="DW61">
            <v>0</v>
          </cell>
          <cell r="DX61">
            <v>39.035358227482455</v>
          </cell>
          <cell r="DY61">
            <v>39.035358227482455</v>
          </cell>
          <cell r="EA61">
            <v>6514</v>
          </cell>
          <cell r="EB61">
            <v>0</v>
          </cell>
          <cell r="EC61">
            <v>1</v>
          </cell>
          <cell r="ED61">
            <v>0</v>
          </cell>
          <cell r="EE61">
            <v>0</v>
          </cell>
          <cell r="EF61">
            <v>0</v>
          </cell>
          <cell r="EG61">
            <v>2</v>
          </cell>
          <cell r="EH61">
            <v>153.51550506601168</v>
          </cell>
          <cell r="EI61">
            <v>307.03101013202337</v>
          </cell>
          <cell r="EJ61">
            <v>2</v>
          </cell>
          <cell r="EK61">
            <v>0</v>
          </cell>
          <cell r="EL61">
            <v>153.51550506601168</v>
          </cell>
          <cell r="EM61">
            <v>153.51550506601168</v>
          </cell>
          <cell r="EO61">
            <v>356093.85</v>
          </cell>
          <cell r="EP61">
            <v>0</v>
          </cell>
          <cell r="EQ61">
            <v>0</v>
          </cell>
          <cell r="ER61">
            <v>1</v>
          </cell>
          <cell r="ES61">
            <v>0</v>
          </cell>
          <cell r="ET61">
            <v>0</v>
          </cell>
          <cell r="EU61">
            <v>0</v>
          </cell>
          <cell r="EV61">
            <v>0</v>
          </cell>
          <cell r="EW61">
            <v>0</v>
          </cell>
          <cell r="EX61">
            <v>0</v>
          </cell>
          <cell r="EY61">
            <v>2.8082484434931971</v>
          </cell>
          <cell r="EZ61">
            <v>2.8082484434931971</v>
          </cell>
          <cell r="FA61">
            <v>2.8082484434931971</v>
          </cell>
          <cell r="FC61">
            <v>90098.95</v>
          </cell>
          <cell r="FD61">
            <v>0</v>
          </cell>
          <cell r="FE61">
            <v>0</v>
          </cell>
          <cell r="FF61">
            <v>0</v>
          </cell>
          <cell r="FG61">
            <v>0</v>
          </cell>
          <cell r="FH61">
            <v>0</v>
          </cell>
          <cell r="FI61">
            <v>0</v>
          </cell>
          <cell r="FJ61">
            <v>0</v>
          </cell>
          <cell r="FK61">
            <v>0</v>
          </cell>
          <cell r="FL61">
            <v>0</v>
          </cell>
          <cell r="FM61">
            <v>0</v>
          </cell>
          <cell r="FN61">
            <v>0</v>
          </cell>
          <cell r="FO61">
            <v>0</v>
          </cell>
          <cell r="FQ61">
            <v>4543.01</v>
          </cell>
          <cell r="FR61">
            <v>0</v>
          </cell>
          <cell r="FS61">
            <v>1</v>
          </cell>
          <cell r="FT61">
            <v>0</v>
          </cell>
          <cell r="FU61">
            <v>0</v>
          </cell>
          <cell r="FV61">
            <v>0</v>
          </cell>
          <cell r="FW61">
            <v>21</v>
          </cell>
          <cell r="FX61">
            <v>220.11837966458359</v>
          </cell>
          <cell r="FY61">
            <v>4622.4859729562559</v>
          </cell>
          <cell r="FZ61">
            <v>21.000000000000004</v>
          </cell>
          <cell r="GA61">
            <v>0</v>
          </cell>
          <cell r="GB61">
            <v>220.11837966458359</v>
          </cell>
          <cell r="GC61">
            <v>220.11837966458359</v>
          </cell>
        </row>
        <row r="62">
          <cell r="A62">
            <v>39508</v>
          </cell>
          <cell r="B62">
            <v>2008</v>
          </cell>
          <cell r="C62">
            <v>3</v>
          </cell>
          <cell r="E62">
            <v>738030.07999999996</v>
          </cell>
          <cell r="F62">
            <v>0</v>
          </cell>
          <cell r="G62">
            <v>0</v>
          </cell>
          <cell r="H62">
            <v>3</v>
          </cell>
          <cell r="I62">
            <v>0</v>
          </cell>
          <cell r="J62">
            <v>0</v>
          </cell>
          <cell r="K62">
            <v>0</v>
          </cell>
          <cell r="L62">
            <v>0</v>
          </cell>
          <cell r="M62">
            <v>0</v>
          </cell>
          <cell r="N62">
            <v>0</v>
          </cell>
          <cell r="O62">
            <v>4.0648749709496936</v>
          </cell>
          <cell r="P62">
            <v>4.0648749709496936</v>
          </cell>
          <cell r="Q62">
            <v>4.0648749709496936</v>
          </cell>
          <cell r="S62">
            <v>78216</v>
          </cell>
          <cell r="T62">
            <v>0</v>
          </cell>
          <cell r="U62">
            <v>1</v>
          </cell>
          <cell r="V62">
            <v>0</v>
          </cell>
          <cell r="W62">
            <v>0</v>
          </cell>
          <cell r="X62">
            <v>0</v>
          </cell>
          <cell r="Y62">
            <v>5</v>
          </cell>
          <cell r="Z62">
            <v>12.78510790631073</v>
          </cell>
          <cell r="AA62">
            <v>63.925539531553653</v>
          </cell>
          <cell r="AB62">
            <v>5</v>
          </cell>
          <cell r="AC62">
            <v>0</v>
          </cell>
          <cell r="AD62">
            <v>12.78510790631073</v>
          </cell>
          <cell r="AE62">
            <v>12.78510790631073</v>
          </cell>
          <cell r="AG62">
            <v>6027</v>
          </cell>
          <cell r="AH62">
            <v>0</v>
          </cell>
          <cell r="AI62">
            <v>0</v>
          </cell>
          <cell r="AJ62">
            <v>1</v>
          </cell>
          <cell r="AK62">
            <v>0</v>
          </cell>
          <cell r="AL62">
            <v>0</v>
          </cell>
          <cell r="AM62">
            <v>0</v>
          </cell>
          <cell r="AN62">
            <v>0</v>
          </cell>
          <cell r="AO62">
            <v>0</v>
          </cell>
          <cell r="AP62">
            <v>0</v>
          </cell>
          <cell r="AQ62">
            <v>165.92002654720426</v>
          </cell>
          <cell r="AR62">
            <v>165.92002654720426</v>
          </cell>
          <cell r="AS62">
            <v>165.92002654720426</v>
          </cell>
          <cell r="AU62">
            <v>331377.5</v>
          </cell>
          <cell r="AV62">
            <v>0</v>
          </cell>
          <cell r="AW62">
            <v>1</v>
          </cell>
          <cell r="AX62">
            <v>3</v>
          </cell>
          <cell r="AY62">
            <v>0</v>
          </cell>
          <cell r="AZ62">
            <v>0</v>
          </cell>
          <cell r="BA62">
            <v>25</v>
          </cell>
          <cell r="BB62">
            <v>3.0177063922565655</v>
          </cell>
          <cell r="BC62">
            <v>75.442659806414142</v>
          </cell>
          <cell r="BD62">
            <v>25</v>
          </cell>
          <cell r="BE62">
            <v>9.0531191767696964</v>
          </cell>
          <cell r="BF62">
            <v>12.070825569026262</v>
          </cell>
          <cell r="BG62">
            <v>12.070825569026262</v>
          </cell>
          <cell r="BI62">
            <v>0</v>
          </cell>
          <cell r="BJ62">
            <v>0</v>
          </cell>
          <cell r="BK62">
            <v>0</v>
          </cell>
          <cell r="BL62">
            <v>0</v>
          </cell>
          <cell r="BM62">
            <v>0</v>
          </cell>
          <cell r="BN62">
            <v>0</v>
          </cell>
          <cell r="BO62">
            <v>0</v>
          </cell>
          <cell r="BP62">
            <v>0</v>
          </cell>
          <cell r="BQ62">
            <v>0</v>
          </cell>
          <cell r="BR62">
            <v>0</v>
          </cell>
          <cell r="BS62">
            <v>0</v>
          </cell>
          <cell r="BT62">
            <v>0</v>
          </cell>
          <cell r="BU62">
            <v>0</v>
          </cell>
          <cell r="BW62">
            <v>0</v>
          </cell>
          <cell r="BX62">
            <v>0</v>
          </cell>
          <cell r="BY62">
            <v>0</v>
          </cell>
          <cell r="BZ62">
            <v>0</v>
          </cell>
          <cell r="CA62">
            <v>0</v>
          </cell>
          <cell r="CB62">
            <v>0</v>
          </cell>
          <cell r="CC62">
            <v>0</v>
          </cell>
          <cell r="CD62">
            <v>0</v>
          </cell>
          <cell r="CE62">
            <v>0</v>
          </cell>
          <cell r="CF62">
            <v>0</v>
          </cell>
          <cell r="CG62">
            <v>0</v>
          </cell>
          <cell r="CH62">
            <v>0</v>
          </cell>
          <cell r="CI62">
            <v>0</v>
          </cell>
          <cell r="CK62">
            <v>28604</v>
          </cell>
          <cell r="CL62">
            <v>0</v>
          </cell>
          <cell r="CM62">
            <v>0</v>
          </cell>
          <cell r="CN62">
            <v>0</v>
          </cell>
          <cell r="CO62">
            <v>0</v>
          </cell>
          <cell r="CP62">
            <v>0</v>
          </cell>
          <cell r="CQ62">
            <v>0</v>
          </cell>
          <cell r="CR62">
            <v>0</v>
          </cell>
          <cell r="CS62">
            <v>0</v>
          </cell>
          <cell r="CT62">
            <v>0</v>
          </cell>
          <cell r="CU62">
            <v>0</v>
          </cell>
          <cell r="CV62">
            <v>0</v>
          </cell>
          <cell r="CW62">
            <v>0</v>
          </cell>
          <cell r="CY62">
            <v>22085</v>
          </cell>
          <cell r="CZ62">
            <v>0</v>
          </cell>
          <cell r="DA62">
            <v>0</v>
          </cell>
          <cell r="DB62">
            <v>0</v>
          </cell>
          <cell r="DC62">
            <v>0</v>
          </cell>
          <cell r="DD62">
            <v>0</v>
          </cell>
          <cell r="DE62">
            <v>0</v>
          </cell>
          <cell r="DF62">
            <v>0</v>
          </cell>
          <cell r="DG62">
            <v>0</v>
          </cell>
          <cell r="DH62">
            <v>0</v>
          </cell>
          <cell r="DI62">
            <v>0</v>
          </cell>
          <cell r="DJ62">
            <v>0</v>
          </cell>
          <cell r="DK62">
            <v>0</v>
          </cell>
          <cell r="DM62">
            <v>28984.3</v>
          </cell>
          <cell r="DN62">
            <v>0</v>
          </cell>
          <cell r="DO62">
            <v>1</v>
          </cell>
          <cell r="DP62">
            <v>0</v>
          </cell>
          <cell r="DQ62">
            <v>0</v>
          </cell>
          <cell r="DR62">
            <v>0</v>
          </cell>
          <cell r="DS62">
            <v>1</v>
          </cell>
          <cell r="DT62">
            <v>34.501436984850422</v>
          </cell>
          <cell r="DU62">
            <v>34.501436984850422</v>
          </cell>
          <cell r="DV62">
            <v>1</v>
          </cell>
          <cell r="DW62">
            <v>0</v>
          </cell>
          <cell r="DX62">
            <v>34.501436984850422</v>
          </cell>
          <cell r="DY62">
            <v>34.501436984850422</v>
          </cell>
          <cell r="EA62">
            <v>7814</v>
          </cell>
          <cell r="EB62">
            <v>0</v>
          </cell>
          <cell r="EC62">
            <v>1</v>
          </cell>
          <cell r="ED62">
            <v>0</v>
          </cell>
          <cell r="EE62">
            <v>0</v>
          </cell>
          <cell r="EF62">
            <v>0</v>
          </cell>
          <cell r="EG62">
            <v>2</v>
          </cell>
          <cell r="EH62">
            <v>127.9754287176862</v>
          </cell>
          <cell r="EI62">
            <v>255.9508574353724</v>
          </cell>
          <cell r="EJ62">
            <v>2</v>
          </cell>
          <cell r="EK62">
            <v>0</v>
          </cell>
          <cell r="EL62">
            <v>127.9754287176862</v>
          </cell>
          <cell r="EM62">
            <v>127.9754287176862</v>
          </cell>
          <cell r="EO62">
            <v>401173.85</v>
          </cell>
          <cell r="EP62">
            <v>0</v>
          </cell>
          <cell r="EQ62">
            <v>0</v>
          </cell>
          <cell r="ER62">
            <v>2</v>
          </cell>
          <cell r="ES62">
            <v>0</v>
          </cell>
          <cell r="ET62">
            <v>0</v>
          </cell>
          <cell r="EU62">
            <v>0</v>
          </cell>
          <cell r="EV62">
            <v>0</v>
          </cell>
          <cell r="EW62">
            <v>0</v>
          </cell>
          <cell r="EX62">
            <v>0</v>
          </cell>
          <cell r="EY62">
            <v>4.9853698091239007</v>
          </cell>
          <cell r="EZ62">
            <v>4.9853698091239007</v>
          </cell>
          <cell r="FA62">
            <v>4.9853698091239007</v>
          </cell>
          <cell r="FC62">
            <v>100889.7</v>
          </cell>
          <cell r="FD62">
            <v>0</v>
          </cell>
          <cell r="FE62">
            <v>0</v>
          </cell>
          <cell r="FF62">
            <v>0</v>
          </cell>
          <cell r="FG62">
            <v>0</v>
          </cell>
          <cell r="FH62">
            <v>0</v>
          </cell>
          <cell r="FI62">
            <v>0</v>
          </cell>
          <cell r="FJ62">
            <v>0</v>
          </cell>
          <cell r="FK62">
            <v>0</v>
          </cell>
          <cell r="FL62">
            <v>0</v>
          </cell>
          <cell r="FM62">
            <v>0</v>
          </cell>
          <cell r="FN62">
            <v>0</v>
          </cell>
          <cell r="FO62">
            <v>0</v>
          </cell>
          <cell r="FQ62">
            <v>4543.01</v>
          </cell>
          <cell r="FR62">
            <v>0</v>
          </cell>
          <cell r="FS62">
            <v>1</v>
          </cell>
          <cell r="FT62">
            <v>0</v>
          </cell>
          <cell r="FU62">
            <v>0</v>
          </cell>
          <cell r="FV62">
            <v>0</v>
          </cell>
          <cell r="FW62">
            <v>21</v>
          </cell>
          <cell r="FX62">
            <v>220.11837966458359</v>
          </cell>
          <cell r="FY62">
            <v>4622.4859729562559</v>
          </cell>
          <cell r="FZ62">
            <v>21.000000000000004</v>
          </cell>
          <cell r="GA62">
            <v>0</v>
          </cell>
          <cell r="GB62">
            <v>220.11837966458359</v>
          </cell>
          <cell r="GC62">
            <v>220.11837966458359</v>
          </cell>
        </row>
        <row r="63">
          <cell r="A63">
            <v>39539</v>
          </cell>
          <cell r="B63">
            <v>2008</v>
          </cell>
          <cell r="C63">
            <v>4</v>
          </cell>
          <cell r="E63">
            <v>826838.24</v>
          </cell>
          <cell r="F63">
            <v>0</v>
          </cell>
          <cell r="G63">
            <v>0</v>
          </cell>
          <cell r="H63">
            <v>3</v>
          </cell>
          <cell r="I63">
            <v>0</v>
          </cell>
          <cell r="J63">
            <v>0</v>
          </cell>
          <cell r="K63">
            <v>0</v>
          </cell>
          <cell r="L63">
            <v>0</v>
          </cell>
          <cell r="M63">
            <v>0</v>
          </cell>
          <cell r="N63">
            <v>0</v>
          </cell>
          <cell r="O63">
            <v>3.6282792145655964</v>
          </cell>
          <cell r="P63">
            <v>3.6282792145655964</v>
          </cell>
          <cell r="Q63">
            <v>3.6282792145655964</v>
          </cell>
          <cell r="S63">
            <v>81570</v>
          </cell>
          <cell r="T63">
            <v>0</v>
          </cell>
          <cell r="U63">
            <v>1</v>
          </cell>
          <cell r="V63">
            <v>0</v>
          </cell>
          <cell r="W63">
            <v>0</v>
          </cell>
          <cell r="X63">
            <v>0</v>
          </cell>
          <cell r="Y63">
            <v>5</v>
          </cell>
          <cell r="Z63">
            <v>12.25940909648155</v>
          </cell>
          <cell r="AA63">
            <v>61.297045482407746</v>
          </cell>
          <cell r="AB63">
            <v>5</v>
          </cell>
          <cell r="AC63">
            <v>0</v>
          </cell>
          <cell r="AD63">
            <v>12.25940909648155</v>
          </cell>
          <cell r="AE63">
            <v>12.25940909648155</v>
          </cell>
          <cell r="AG63">
            <v>7369.5</v>
          </cell>
          <cell r="AH63">
            <v>0</v>
          </cell>
          <cell r="AI63">
            <v>0</v>
          </cell>
          <cell r="AJ63">
            <v>1</v>
          </cell>
          <cell r="AK63">
            <v>0</v>
          </cell>
          <cell r="AL63">
            <v>0</v>
          </cell>
          <cell r="AM63">
            <v>0</v>
          </cell>
          <cell r="AN63">
            <v>0</v>
          </cell>
          <cell r="AO63">
            <v>0</v>
          </cell>
          <cell r="AP63">
            <v>0</v>
          </cell>
          <cell r="AQ63">
            <v>135.6944161747744</v>
          </cell>
          <cell r="AR63">
            <v>135.6944161747744</v>
          </cell>
          <cell r="AS63">
            <v>135.6944161747744</v>
          </cell>
          <cell r="AU63">
            <v>370890.25</v>
          </cell>
          <cell r="AV63">
            <v>0</v>
          </cell>
          <cell r="AW63">
            <v>1</v>
          </cell>
          <cell r="AX63">
            <v>3</v>
          </cell>
          <cell r="AY63">
            <v>0</v>
          </cell>
          <cell r="AZ63">
            <v>0</v>
          </cell>
          <cell r="BA63">
            <v>25</v>
          </cell>
          <cell r="BB63">
            <v>2.6962153898626342</v>
          </cell>
          <cell r="BC63">
            <v>67.405384746565858</v>
          </cell>
          <cell r="BD63">
            <v>25</v>
          </cell>
          <cell r="BE63">
            <v>8.0886461695879035</v>
          </cell>
          <cell r="BF63">
            <v>10.784861559450537</v>
          </cell>
          <cell r="BG63">
            <v>10.784861559450537</v>
          </cell>
          <cell r="BI63">
            <v>2612</v>
          </cell>
          <cell r="BJ63">
            <v>0</v>
          </cell>
          <cell r="BK63">
            <v>0</v>
          </cell>
          <cell r="BL63">
            <v>0</v>
          </cell>
          <cell r="BM63">
            <v>0</v>
          </cell>
          <cell r="BN63">
            <v>0</v>
          </cell>
          <cell r="BO63">
            <v>0</v>
          </cell>
          <cell r="BP63">
            <v>0</v>
          </cell>
          <cell r="BQ63">
            <v>0</v>
          </cell>
          <cell r="BR63">
            <v>0</v>
          </cell>
          <cell r="BS63">
            <v>0</v>
          </cell>
          <cell r="BT63">
            <v>0</v>
          </cell>
          <cell r="BU63">
            <v>0</v>
          </cell>
          <cell r="BW63">
            <v>0</v>
          </cell>
          <cell r="BX63">
            <v>0</v>
          </cell>
          <cell r="BY63">
            <v>0</v>
          </cell>
          <cell r="BZ63">
            <v>0</v>
          </cell>
          <cell r="CA63">
            <v>0</v>
          </cell>
          <cell r="CB63">
            <v>0</v>
          </cell>
          <cell r="CC63">
            <v>0</v>
          </cell>
          <cell r="CD63">
            <v>0</v>
          </cell>
          <cell r="CE63">
            <v>0</v>
          </cell>
          <cell r="CF63">
            <v>0</v>
          </cell>
          <cell r="CG63">
            <v>0</v>
          </cell>
          <cell r="CH63">
            <v>0</v>
          </cell>
          <cell r="CI63">
            <v>0</v>
          </cell>
          <cell r="CK63">
            <v>31502</v>
          </cell>
          <cell r="CL63">
            <v>0</v>
          </cell>
          <cell r="CM63">
            <v>0</v>
          </cell>
          <cell r="CN63">
            <v>0</v>
          </cell>
          <cell r="CO63">
            <v>0</v>
          </cell>
          <cell r="CP63">
            <v>0</v>
          </cell>
          <cell r="CQ63">
            <v>0</v>
          </cell>
          <cell r="CR63">
            <v>0</v>
          </cell>
          <cell r="CS63">
            <v>0</v>
          </cell>
          <cell r="CT63">
            <v>0</v>
          </cell>
          <cell r="CU63">
            <v>0</v>
          </cell>
          <cell r="CV63">
            <v>0</v>
          </cell>
          <cell r="CW63">
            <v>0</v>
          </cell>
          <cell r="CY63">
            <v>26397</v>
          </cell>
          <cell r="CZ63">
            <v>0</v>
          </cell>
          <cell r="DA63">
            <v>0</v>
          </cell>
          <cell r="DB63">
            <v>0</v>
          </cell>
          <cell r="DC63">
            <v>0</v>
          </cell>
          <cell r="DD63">
            <v>0</v>
          </cell>
          <cell r="DE63">
            <v>0</v>
          </cell>
          <cell r="DF63">
            <v>0</v>
          </cell>
          <cell r="DG63">
            <v>0</v>
          </cell>
          <cell r="DH63">
            <v>0</v>
          </cell>
          <cell r="DI63">
            <v>0</v>
          </cell>
          <cell r="DJ63">
            <v>0</v>
          </cell>
          <cell r="DK63">
            <v>0</v>
          </cell>
          <cell r="DM63">
            <v>32669.399999999998</v>
          </cell>
          <cell r="DN63">
            <v>0</v>
          </cell>
          <cell r="DO63">
            <v>1</v>
          </cell>
          <cell r="DP63">
            <v>0</v>
          </cell>
          <cell r="DQ63">
            <v>0</v>
          </cell>
          <cell r="DR63">
            <v>0</v>
          </cell>
          <cell r="DS63">
            <v>1</v>
          </cell>
          <cell r="DT63">
            <v>30.60968367952886</v>
          </cell>
          <cell r="DU63">
            <v>30.60968367952886</v>
          </cell>
          <cell r="DV63">
            <v>1</v>
          </cell>
          <cell r="DW63">
            <v>0</v>
          </cell>
          <cell r="DX63">
            <v>30.60968367952886</v>
          </cell>
          <cell r="DY63">
            <v>30.60968367952886</v>
          </cell>
          <cell r="EA63">
            <v>9030</v>
          </cell>
          <cell r="EB63">
            <v>0</v>
          </cell>
          <cell r="EC63">
            <v>1</v>
          </cell>
          <cell r="ED63">
            <v>1</v>
          </cell>
          <cell r="EE63">
            <v>0</v>
          </cell>
          <cell r="EF63">
            <v>0</v>
          </cell>
          <cell r="EG63">
            <v>2</v>
          </cell>
          <cell r="EH63">
            <v>110.74197120708749</v>
          </cell>
          <cell r="EI63">
            <v>221.48394241417498</v>
          </cell>
          <cell r="EJ63">
            <v>2</v>
          </cell>
          <cell r="EK63">
            <v>110.74197120708749</v>
          </cell>
          <cell r="EL63">
            <v>221.48394241417498</v>
          </cell>
          <cell r="EM63">
            <v>221.48394241417498</v>
          </cell>
          <cell r="EO63">
            <v>446592.85</v>
          </cell>
          <cell r="EP63">
            <v>0</v>
          </cell>
          <cell r="EQ63">
            <v>0</v>
          </cell>
          <cell r="ER63">
            <v>2</v>
          </cell>
          <cell r="ES63">
            <v>0</v>
          </cell>
          <cell r="ET63">
            <v>0</v>
          </cell>
          <cell r="EU63">
            <v>0</v>
          </cell>
          <cell r="EV63">
            <v>0</v>
          </cell>
          <cell r="EW63">
            <v>0</v>
          </cell>
          <cell r="EX63">
            <v>0</v>
          </cell>
          <cell r="EY63">
            <v>4.478352038103611</v>
          </cell>
          <cell r="EZ63">
            <v>4.478352038103611</v>
          </cell>
          <cell r="FA63">
            <v>4.478352038103611</v>
          </cell>
          <cell r="FC63">
            <v>114061.2</v>
          </cell>
          <cell r="FD63">
            <v>0</v>
          </cell>
          <cell r="FE63">
            <v>0</v>
          </cell>
          <cell r="FF63">
            <v>0</v>
          </cell>
          <cell r="FG63">
            <v>0</v>
          </cell>
          <cell r="FH63">
            <v>0</v>
          </cell>
          <cell r="FI63">
            <v>0</v>
          </cell>
          <cell r="FJ63">
            <v>0</v>
          </cell>
          <cell r="FK63">
            <v>0</v>
          </cell>
          <cell r="FL63">
            <v>0</v>
          </cell>
          <cell r="FM63">
            <v>0</v>
          </cell>
          <cell r="FN63">
            <v>0</v>
          </cell>
          <cell r="FO63">
            <v>0</v>
          </cell>
          <cell r="FQ63">
            <v>4543.01</v>
          </cell>
          <cell r="FR63">
            <v>0</v>
          </cell>
          <cell r="FS63">
            <v>1</v>
          </cell>
          <cell r="FT63">
            <v>0</v>
          </cell>
          <cell r="FU63">
            <v>0</v>
          </cell>
          <cell r="FV63">
            <v>0</v>
          </cell>
          <cell r="FW63">
            <v>21</v>
          </cell>
          <cell r="FX63">
            <v>220.11837966458359</v>
          </cell>
          <cell r="FY63">
            <v>4622.4859729562559</v>
          </cell>
          <cell r="FZ63">
            <v>21.000000000000004</v>
          </cell>
          <cell r="GA63">
            <v>0</v>
          </cell>
          <cell r="GB63">
            <v>220.11837966458359</v>
          </cell>
          <cell r="GC63">
            <v>220.11837966458359</v>
          </cell>
        </row>
        <row r="64">
          <cell r="A64">
            <v>39569</v>
          </cell>
          <cell r="B64">
            <v>2008</v>
          </cell>
          <cell r="C64">
            <v>5</v>
          </cell>
          <cell r="E64">
            <v>917684.16</v>
          </cell>
          <cell r="F64">
            <v>0</v>
          </cell>
          <cell r="G64">
            <v>0</v>
          </cell>
          <cell r="H64">
            <v>4</v>
          </cell>
          <cell r="I64">
            <v>0</v>
          </cell>
          <cell r="J64">
            <v>1</v>
          </cell>
          <cell r="K64">
            <v>0</v>
          </cell>
          <cell r="L64">
            <v>0</v>
          </cell>
          <cell r="M64">
            <v>0</v>
          </cell>
          <cell r="N64">
            <v>0</v>
          </cell>
          <cell r="O64">
            <v>4.3587981294130653</v>
          </cell>
          <cell r="P64">
            <v>4.3587981294130653</v>
          </cell>
          <cell r="Q64">
            <v>4.3587981294130653</v>
          </cell>
          <cell r="S64">
            <v>84924</v>
          </cell>
          <cell r="T64">
            <v>0</v>
          </cell>
          <cell r="U64">
            <v>1</v>
          </cell>
          <cell r="V64">
            <v>0</v>
          </cell>
          <cell r="W64">
            <v>0</v>
          </cell>
          <cell r="X64">
            <v>0</v>
          </cell>
          <cell r="Y64">
            <v>5</v>
          </cell>
          <cell r="Z64">
            <v>11.77523432716311</v>
          </cell>
          <cell r="AA64">
            <v>58.876171635815552</v>
          </cell>
          <cell r="AB64">
            <v>5</v>
          </cell>
          <cell r="AC64">
            <v>0</v>
          </cell>
          <cell r="AD64">
            <v>11.77523432716311</v>
          </cell>
          <cell r="AE64">
            <v>11.77523432716311</v>
          </cell>
          <cell r="AG64">
            <v>8807.5</v>
          </cell>
          <cell r="AH64">
            <v>0</v>
          </cell>
          <cell r="AI64">
            <v>0</v>
          </cell>
          <cell r="AJ64">
            <v>1</v>
          </cell>
          <cell r="AK64">
            <v>0</v>
          </cell>
          <cell r="AL64">
            <v>0</v>
          </cell>
          <cell r="AM64">
            <v>0</v>
          </cell>
          <cell r="AN64">
            <v>0</v>
          </cell>
          <cell r="AO64">
            <v>0</v>
          </cell>
          <cell r="AP64">
            <v>0</v>
          </cell>
          <cell r="AQ64">
            <v>113.53959693443088</v>
          </cell>
          <cell r="AR64">
            <v>113.53959693443088</v>
          </cell>
          <cell r="AS64">
            <v>113.53959693443088</v>
          </cell>
          <cell r="AU64">
            <v>416751.75</v>
          </cell>
          <cell r="AV64">
            <v>0</v>
          </cell>
          <cell r="AW64">
            <v>1</v>
          </cell>
          <cell r="AX64">
            <v>3</v>
          </cell>
          <cell r="AY64">
            <v>0</v>
          </cell>
          <cell r="AZ64">
            <v>0</v>
          </cell>
          <cell r="BA64">
            <v>25</v>
          </cell>
          <cell r="BB64">
            <v>2.399510020053905</v>
          </cell>
          <cell r="BC64">
            <v>59.987750501347627</v>
          </cell>
          <cell r="BD64">
            <v>25</v>
          </cell>
          <cell r="BE64">
            <v>7.1985300601617146</v>
          </cell>
          <cell r="BF64">
            <v>9.5980400802156201</v>
          </cell>
          <cell r="BG64">
            <v>9.5980400802156201</v>
          </cell>
          <cell r="BI64">
            <v>4981</v>
          </cell>
          <cell r="BJ64">
            <v>0</v>
          </cell>
          <cell r="BK64">
            <v>0</v>
          </cell>
          <cell r="BL64">
            <v>0</v>
          </cell>
          <cell r="BM64">
            <v>0</v>
          </cell>
          <cell r="BN64">
            <v>0</v>
          </cell>
          <cell r="BO64">
            <v>0</v>
          </cell>
          <cell r="BP64">
            <v>0</v>
          </cell>
          <cell r="BQ64">
            <v>0</v>
          </cell>
          <cell r="BR64">
            <v>0</v>
          </cell>
          <cell r="BS64">
            <v>0</v>
          </cell>
          <cell r="BT64">
            <v>0</v>
          </cell>
          <cell r="BU64">
            <v>0</v>
          </cell>
          <cell r="BW64">
            <v>0</v>
          </cell>
          <cell r="BX64">
            <v>0</v>
          </cell>
          <cell r="BY64">
            <v>0</v>
          </cell>
          <cell r="BZ64">
            <v>0</v>
          </cell>
          <cell r="CA64">
            <v>0</v>
          </cell>
          <cell r="CB64">
            <v>0</v>
          </cell>
          <cell r="CC64">
            <v>0</v>
          </cell>
          <cell r="CD64">
            <v>0</v>
          </cell>
          <cell r="CE64">
            <v>0</v>
          </cell>
          <cell r="CF64">
            <v>0</v>
          </cell>
          <cell r="CG64">
            <v>0</v>
          </cell>
          <cell r="CH64">
            <v>0</v>
          </cell>
          <cell r="CI64">
            <v>0</v>
          </cell>
          <cell r="CK64">
            <v>36130</v>
          </cell>
          <cell r="CL64">
            <v>0</v>
          </cell>
          <cell r="CM64">
            <v>0</v>
          </cell>
          <cell r="CN64">
            <v>0</v>
          </cell>
          <cell r="CO64">
            <v>0</v>
          </cell>
          <cell r="CP64">
            <v>0</v>
          </cell>
          <cell r="CQ64">
            <v>0</v>
          </cell>
          <cell r="CR64">
            <v>0</v>
          </cell>
          <cell r="CS64">
            <v>0</v>
          </cell>
          <cell r="CT64">
            <v>0</v>
          </cell>
          <cell r="CU64">
            <v>0</v>
          </cell>
          <cell r="CV64">
            <v>0</v>
          </cell>
          <cell r="CW64">
            <v>0</v>
          </cell>
          <cell r="CY64">
            <v>28097</v>
          </cell>
          <cell r="CZ64">
            <v>0</v>
          </cell>
          <cell r="DA64">
            <v>0</v>
          </cell>
          <cell r="DB64">
            <v>0</v>
          </cell>
          <cell r="DC64">
            <v>0</v>
          </cell>
          <cell r="DD64">
            <v>0</v>
          </cell>
          <cell r="DE64">
            <v>0</v>
          </cell>
          <cell r="DF64">
            <v>0</v>
          </cell>
          <cell r="DG64">
            <v>0</v>
          </cell>
          <cell r="DH64">
            <v>0</v>
          </cell>
          <cell r="DI64">
            <v>0</v>
          </cell>
          <cell r="DJ64">
            <v>0</v>
          </cell>
          <cell r="DK64">
            <v>0</v>
          </cell>
          <cell r="DM64">
            <v>36093.899999999994</v>
          </cell>
          <cell r="DN64">
            <v>0</v>
          </cell>
          <cell r="DO64">
            <v>1</v>
          </cell>
          <cell r="DP64">
            <v>0</v>
          </cell>
          <cell r="DQ64">
            <v>0</v>
          </cell>
          <cell r="DR64">
            <v>0</v>
          </cell>
          <cell r="DS64">
            <v>1</v>
          </cell>
          <cell r="DT64">
            <v>27.705512565835228</v>
          </cell>
          <cell r="DU64">
            <v>27.705512565835228</v>
          </cell>
          <cell r="DV64">
            <v>1</v>
          </cell>
          <cell r="DW64">
            <v>0</v>
          </cell>
          <cell r="DX64">
            <v>27.705512565835228</v>
          </cell>
          <cell r="DY64">
            <v>27.705512565835228</v>
          </cell>
          <cell r="EA64">
            <v>10590</v>
          </cell>
          <cell r="EB64">
            <v>0</v>
          </cell>
          <cell r="EC64">
            <v>1</v>
          </cell>
          <cell r="ED64">
            <v>1</v>
          </cell>
          <cell r="EE64">
            <v>0</v>
          </cell>
          <cell r="EF64">
            <v>0</v>
          </cell>
          <cell r="EG64">
            <v>2</v>
          </cell>
          <cell r="EH64">
            <v>94.428706326723315</v>
          </cell>
          <cell r="EI64">
            <v>188.85741265344663</v>
          </cell>
          <cell r="EJ64">
            <v>2</v>
          </cell>
          <cell r="EK64">
            <v>94.428706326723315</v>
          </cell>
          <cell r="EL64">
            <v>188.85741265344663</v>
          </cell>
          <cell r="EM64">
            <v>188.85741265344663</v>
          </cell>
          <cell r="EO64">
            <v>492011.85</v>
          </cell>
          <cell r="EP64">
            <v>0</v>
          </cell>
          <cell r="EQ64">
            <v>2</v>
          </cell>
          <cell r="ER64">
            <v>2</v>
          </cell>
          <cell r="ES64">
            <v>0</v>
          </cell>
          <cell r="ET64">
            <v>0</v>
          </cell>
          <cell r="EU64">
            <v>13</v>
          </cell>
          <cell r="EV64">
            <v>4.0649427447733224</v>
          </cell>
          <cell r="EW64">
            <v>26.422127841026594</v>
          </cell>
          <cell r="EX64">
            <v>6.5</v>
          </cell>
          <cell r="EY64">
            <v>4.0649427447733224</v>
          </cell>
          <cell r="EZ64">
            <v>8.1298854895466448</v>
          </cell>
          <cell r="FA64">
            <v>8.1298854895466448</v>
          </cell>
          <cell r="FC64">
            <v>124275.7</v>
          </cell>
          <cell r="FD64">
            <v>0</v>
          </cell>
          <cell r="FE64">
            <v>0</v>
          </cell>
          <cell r="FF64">
            <v>0</v>
          </cell>
          <cell r="FG64">
            <v>0</v>
          </cell>
          <cell r="FH64">
            <v>0</v>
          </cell>
          <cell r="FI64">
            <v>0</v>
          </cell>
          <cell r="FJ64">
            <v>0</v>
          </cell>
          <cell r="FK64">
            <v>0</v>
          </cell>
          <cell r="FL64">
            <v>0</v>
          </cell>
          <cell r="FM64">
            <v>0</v>
          </cell>
          <cell r="FN64">
            <v>0</v>
          </cell>
          <cell r="FO64">
            <v>0</v>
          </cell>
          <cell r="FQ64">
            <v>4543.01</v>
          </cell>
          <cell r="FR64">
            <v>0</v>
          </cell>
          <cell r="FS64">
            <v>1</v>
          </cell>
          <cell r="FT64">
            <v>0</v>
          </cell>
          <cell r="FU64">
            <v>0</v>
          </cell>
          <cell r="FV64">
            <v>0</v>
          </cell>
          <cell r="FW64">
            <v>21</v>
          </cell>
          <cell r="FX64">
            <v>220.11837966458359</v>
          </cell>
          <cell r="FY64">
            <v>4622.4859729562559</v>
          </cell>
          <cell r="FZ64">
            <v>21.000000000000004</v>
          </cell>
          <cell r="GA64">
            <v>0</v>
          </cell>
          <cell r="GB64">
            <v>220.11837966458359</v>
          </cell>
          <cell r="GC64">
            <v>220.11837966458359</v>
          </cell>
        </row>
        <row r="65">
          <cell r="A65">
            <v>39600</v>
          </cell>
          <cell r="B65">
            <v>2008</v>
          </cell>
          <cell r="C65">
            <v>6</v>
          </cell>
          <cell r="E65">
            <v>1000735.36</v>
          </cell>
          <cell r="F65">
            <v>0</v>
          </cell>
          <cell r="G65">
            <v>0</v>
          </cell>
          <cell r="H65">
            <v>5</v>
          </cell>
          <cell r="I65">
            <v>1</v>
          </cell>
          <cell r="J65">
            <v>1</v>
          </cell>
          <cell r="K65">
            <v>0</v>
          </cell>
          <cell r="L65">
            <v>0</v>
          </cell>
          <cell r="M65">
            <v>0</v>
          </cell>
          <cell r="N65">
            <v>0</v>
          </cell>
          <cell r="O65">
            <v>4.9963259017848642</v>
          </cell>
          <cell r="P65">
            <v>4.9963259017848642</v>
          </cell>
          <cell r="Q65">
            <v>5.9955910821418357</v>
          </cell>
          <cell r="S65">
            <v>88374</v>
          </cell>
          <cell r="T65">
            <v>0</v>
          </cell>
          <cell r="U65">
            <v>1</v>
          </cell>
          <cell r="V65">
            <v>0</v>
          </cell>
          <cell r="W65">
            <v>0</v>
          </cell>
          <cell r="X65">
            <v>0</v>
          </cell>
          <cell r="Y65">
            <v>5</v>
          </cell>
          <cell r="Z65">
            <v>11.315545296127821</v>
          </cell>
          <cell r="AA65">
            <v>56.577726480639107</v>
          </cell>
          <cell r="AB65">
            <v>5</v>
          </cell>
          <cell r="AC65">
            <v>0</v>
          </cell>
          <cell r="AD65">
            <v>11.315545296127821</v>
          </cell>
          <cell r="AE65">
            <v>11.315545296127821</v>
          </cell>
          <cell r="AG65">
            <v>10265.5</v>
          </cell>
          <cell r="AH65">
            <v>0</v>
          </cell>
          <cell r="AI65">
            <v>0</v>
          </cell>
          <cell r="AJ65">
            <v>1</v>
          </cell>
          <cell r="AK65">
            <v>0</v>
          </cell>
          <cell r="AL65">
            <v>0</v>
          </cell>
          <cell r="AM65">
            <v>0</v>
          </cell>
          <cell r="AN65">
            <v>0</v>
          </cell>
          <cell r="AO65">
            <v>0</v>
          </cell>
          <cell r="AP65">
            <v>0</v>
          </cell>
          <cell r="AQ65">
            <v>97.413667137499388</v>
          </cell>
          <cell r="AR65">
            <v>97.413667137499388</v>
          </cell>
          <cell r="AS65">
            <v>97.413667137499388</v>
          </cell>
          <cell r="AU65">
            <v>454944.25</v>
          </cell>
          <cell r="AV65">
            <v>0</v>
          </cell>
          <cell r="AW65">
            <v>1</v>
          </cell>
          <cell r="AX65">
            <v>3</v>
          </cell>
          <cell r="AY65">
            <v>0</v>
          </cell>
          <cell r="AZ65">
            <v>0</v>
          </cell>
          <cell r="BA65">
            <v>25</v>
          </cell>
          <cell r="BB65">
            <v>2.1980715219502169</v>
          </cell>
          <cell r="BC65">
            <v>54.951788048755425</v>
          </cell>
          <cell r="BD65">
            <v>25</v>
          </cell>
          <cell r="BE65">
            <v>6.5942145658506508</v>
          </cell>
          <cell r="BF65">
            <v>8.7922860878008677</v>
          </cell>
          <cell r="BG65">
            <v>8.7922860878008677</v>
          </cell>
          <cell r="BI65">
            <v>7442</v>
          </cell>
          <cell r="BJ65">
            <v>0</v>
          </cell>
          <cell r="BK65">
            <v>1</v>
          </cell>
          <cell r="BL65">
            <v>0</v>
          </cell>
          <cell r="BM65">
            <v>0</v>
          </cell>
          <cell r="BN65">
            <v>0</v>
          </cell>
          <cell r="BO65">
            <v>9</v>
          </cell>
          <cell r="BP65">
            <v>134.3724805159903</v>
          </cell>
          <cell r="BQ65">
            <v>1209.3523246439131</v>
          </cell>
          <cell r="BR65">
            <v>9.0000000000000036</v>
          </cell>
          <cell r="BS65">
            <v>0</v>
          </cell>
          <cell r="BT65">
            <v>134.3724805159903</v>
          </cell>
          <cell r="BU65">
            <v>134.3724805159903</v>
          </cell>
          <cell r="BW65">
            <v>0</v>
          </cell>
          <cell r="BX65">
            <v>0</v>
          </cell>
          <cell r="BY65">
            <v>0</v>
          </cell>
          <cell r="BZ65">
            <v>0</v>
          </cell>
          <cell r="CA65">
            <v>0</v>
          </cell>
          <cell r="CB65">
            <v>0</v>
          </cell>
          <cell r="CC65">
            <v>0</v>
          </cell>
          <cell r="CD65">
            <v>0</v>
          </cell>
          <cell r="CE65">
            <v>0</v>
          </cell>
          <cell r="CF65">
            <v>0</v>
          </cell>
          <cell r="CG65">
            <v>0</v>
          </cell>
          <cell r="CH65">
            <v>0</v>
          </cell>
          <cell r="CI65">
            <v>0</v>
          </cell>
          <cell r="CK65">
            <v>41778</v>
          </cell>
          <cell r="CL65">
            <v>0</v>
          </cell>
          <cell r="CM65">
            <v>0</v>
          </cell>
          <cell r="CN65">
            <v>0</v>
          </cell>
          <cell r="CO65">
            <v>0</v>
          </cell>
          <cell r="CP65">
            <v>0</v>
          </cell>
          <cell r="CQ65">
            <v>0</v>
          </cell>
          <cell r="CR65">
            <v>0</v>
          </cell>
          <cell r="CS65">
            <v>0</v>
          </cell>
          <cell r="CT65">
            <v>0</v>
          </cell>
          <cell r="CU65">
            <v>0</v>
          </cell>
          <cell r="CV65">
            <v>0</v>
          </cell>
          <cell r="CW65">
            <v>0</v>
          </cell>
          <cell r="CY65">
            <v>29222</v>
          </cell>
          <cell r="CZ65">
            <v>0</v>
          </cell>
          <cell r="DA65">
            <v>0</v>
          </cell>
          <cell r="DB65">
            <v>0</v>
          </cell>
          <cell r="DC65">
            <v>0</v>
          </cell>
          <cell r="DD65">
            <v>0</v>
          </cell>
          <cell r="DE65">
            <v>0</v>
          </cell>
          <cell r="DF65">
            <v>0</v>
          </cell>
          <cell r="DG65">
            <v>0</v>
          </cell>
          <cell r="DH65">
            <v>0</v>
          </cell>
          <cell r="DI65">
            <v>0</v>
          </cell>
          <cell r="DJ65">
            <v>0</v>
          </cell>
          <cell r="DK65">
            <v>0</v>
          </cell>
          <cell r="DM65">
            <v>39138.499999999993</v>
          </cell>
          <cell r="DN65">
            <v>0</v>
          </cell>
          <cell r="DO65">
            <v>1</v>
          </cell>
          <cell r="DP65">
            <v>0</v>
          </cell>
          <cell r="DQ65">
            <v>0</v>
          </cell>
          <cell r="DR65">
            <v>0</v>
          </cell>
          <cell r="DS65">
            <v>1</v>
          </cell>
          <cell r="DT65">
            <v>25.550289357026973</v>
          </cell>
          <cell r="DU65">
            <v>25.550289357026973</v>
          </cell>
          <cell r="DV65">
            <v>1</v>
          </cell>
          <cell r="DW65">
            <v>0</v>
          </cell>
          <cell r="DX65">
            <v>25.550289357026973</v>
          </cell>
          <cell r="DY65">
            <v>25.550289357026973</v>
          </cell>
          <cell r="EA65">
            <v>11614</v>
          </cell>
          <cell r="EB65">
            <v>0</v>
          </cell>
          <cell r="EC65">
            <v>1</v>
          </cell>
          <cell r="ED65">
            <v>1</v>
          </cell>
          <cell r="EE65">
            <v>0</v>
          </cell>
          <cell r="EF65">
            <v>0</v>
          </cell>
          <cell r="EG65">
            <v>2</v>
          </cell>
          <cell r="EH65">
            <v>86.102979163079041</v>
          </cell>
          <cell r="EI65">
            <v>172.20595832615808</v>
          </cell>
          <cell r="EJ65">
            <v>2</v>
          </cell>
          <cell r="EK65">
            <v>86.102979163079041</v>
          </cell>
          <cell r="EL65">
            <v>172.20595832615808</v>
          </cell>
          <cell r="EM65">
            <v>172.20595832615808</v>
          </cell>
          <cell r="EO65">
            <v>531583.35</v>
          </cell>
          <cell r="EP65">
            <v>0</v>
          </cell>
          <cell r="EQ65">
            <v>2</v>
          </cell>
          <cell r="ER65">
            <v>2</v>
          </cell>
          <cell r="ES65">
            <v>0</v>
          </cell>
          <cell r="ET65">
            <v>0</v>
          </cell>
          <cell r="EU65">
            <v>13</v>
          </cell>
          <cell r="EV65">
            <v>3.7623450772113158</v>
          </cell>
          <cell r="EW65">
            <v>24.455243001873555</v>
          </cell>
          <cell r="EX65">
            <v>6.5000000000000009</v>
          </cell>
          <cell r="EY65">
            <v>3.7623450772113158</v>
          </cell>
          <cell r="EZ65">
            <v>7.5246901544226317</v>
          </cell>
          <cell r="FA65">
            <v>7.5246901544226317</v>
          </cell>
          <cell r="FC65">
            <v>288076.2</v>
          </cell>
          <cell r="FD65">
            <v>0</v>
          </cell>
          <cell r="FE65">
            <v>0</v>
          </cell>
          <cell r="FF65">
            <v>0</v>
          </cell>
          <cell r="FG65">
            <v>0</v>
          </cell>
          <cell r="FH65">
            <v>0</v>
          </cell>
          <cell r="FI65">
            <v>0</v>
          </cell>
          <cell r="FJ65">
            <v>0</v>
          </cell>
          <cell r="FK65">
            <v>0</v>
          </cell>
          <cell r="FL65">
            <v>0</v>
          </cell>
          <cell r="FM65">
            <v>0</v>
          </cell>
          <cell r="FN65">
            <v>0</v>
          </cell>
          <cell r="FO65">
            <v>0</v>
          </cell>
          <cell r="FQ65">
            <v>4543.01</v>
          </cell>
          <cell r="FR65">
            <v>0</v>
          </cell>
          <cell r="FS65">
            <v>1</v>
          </cell>
          <cell r="FT65">
            <v>0</v>
          </cell>
          <cell r="FU65">
            <v>0</v>
          </cell>
          <cell r="FV65">
            <v>0</v>
          </cell>
          <cell r="FW65">
            <v>21</v>
          </cell>
          <cell r="FX65">
            <v>220.11837966458359</v>
          </cell>
          <cell r="FY65">
            <v>4622.4859729562559</v>
          </cell>
          <cell r="FZ65">
            <v>21.000000000000004</v>
          </cell>
          <cell r="GA65">
            <v>0</v>
          </cell>
          <cell r="GB65">
            <v>220.11837966458359</v>
          </cell>
          <cell r="GC65">
            <v>220.11837966458359</v>
          </cell>
        </row>
        <row r="66">
          <cell r="A66">
            <v>39630</v>
          </cell>
          <cell r="B66">
            <v>2008</v>
          </cell>
          <cell r="C66">
            <v>7</v>
          </cell>
          <cell r="E66">
            <v>103225.53</v>
          </cell>
          <cell r="F66">
            <v>0</v>
          </cell>
          <cell r="G66">
            <v>0</v>
          </cell>
          <cell r="H66">
            <v>1</v>
          </cell>
          <cell r="I66">
            <v>0</v>
          </cell>
          <cell r="J66">
            <v>1</v>
          </cell>
          <cell r="K66">
            <v>0</v>
          </cell>
          <cell r="L66">
            <v>0</v>
          </cell>
          <cell r="M66">
            <v>0</v>
          </cell>
          <cell r="N66">
            <v>0</v>
          </cell>
          <cell r="O66">
            <v>9.6875259444054205</v>
          </cell>
          <cell r="P66">
            <v>9.6875259444054205</v>
          </cell>
          <cell r="Q66">
            <v>9.6875259444054205</v>
          </cell>
          <cell r="S66">
            <v>5880</v>
          </cell>
          <cell r="T66">
            <v>0</v>
          </cell>
          <cell r="U66">
            <v>0</v>
          </cell>
          <cell r="V66">
            <v>0</v>
          </cell>
          <cell r="W66">
            <v>0</v>
          </cell>
          <cell r="X66">
            <v>9</v>
          </cell>
          <cell r="Y66">
            <v>0</v>
          </cell>
          <cell r="Z66">
            <v>0</v>
          </cell>
          <cell r="AA66">
            <v>0</v>
          </cell>
          <cell r="AB66">
            <v>0</v>
          </cell>
          <cell r="AC66">
            <v>0</v>
          </cell>
          <cell r="AD66">
            <v>0</v>
          </cell>
          <cell r="AE66">
            <v>0</v>
          </cell>
          <cell r="AG66">
            <v>1452.5</v>
          </cell>
          <cell r="AH66">
            <v>0</v>
          </cell>
          <cell r="AI66">
            <v>0</v>
          </cell>
          <cell r="AJ66">
            <v>0</v>
          </cell>
          <cell r="AK66">
            <v>0</v>
          </cell>
          <cell r="AL66">
            <v>0</v>
          </cell>
          <cell r="AM66">
            <v>0</v>
          </cell>
          <cell r="AN66">
            <v>0</v>
          </cell>
          <cell r="AO66">
            <v>0</v>
          </cell>
          <cell r="AP66">
            <v>0</v>
          </cell>
          <cell r="AQ66">
            <v>0</v>
          </cell>
          <cell r="AR66">
            <v>0</v>
          </cell>
          <cell r="AS66">
            <v>0</v>
          </cell>
          <cell r="AU66">
            <v>36301</v>
          </cell>
          <cell r="AV66">
            <v>0</v>
          </cell>
          <cell r="AW66">
            <v>0</v>
          </cell>
          <cell r="AX66">
            <v>0</v>
          </cell>
          <cell r="AY66">
            <v>1</v>
          </cell>
          <cell r="AZ66">
            <v>9</v>
          </cell>
          <cell r="BA66">
            <v>0</v>
          </cell>
          <cell r="BB66">
            <v>0</v>
          </cell>
          <cell r="BC66">
            <v>0</v>
          </cell>
          <cell r="BD66">
            <v>0</v>
          </cell>
          <cell r="BE66">
            <v>0</v>
          </cell>
          <cell r="BF66">
            <v>0</v>
          </cell>
          <cell r="BG66">
            <v>27.547450483457755</v>
          </cell>
          <cell r="BI66">
            <v>4082</v>
          </cell>
          <cell r="BJ66">
            <v>0</v>
          </cell>
          <cell r="BK66">
            <v>0</v>
          </cell>
          <cell r="BL66">
            <v>0</v>
          </cell>
          <cell r="BM66">
            <v>0</v>
          </cell>
          <cell r="BN66">
            <v>0</v>
          </cell>
          <cell r="BO66">
            <v>0</v>
          </cell>
          <cell r="BP66">
            <v>0</v>
          </cell>
          <cell r="BQ66">
            <v>0</v>
          </cell>
          <cell r="BR66">
            <v>0</v>
          </cell>
          <cell r="BS66">
            <v>0</v>
          </cell>
          <cell r="BT66">
            <v>0</v>
          </cell>
          <cell r="BU66">
            <v>0</v>
          </cell>
          <cell r="BW66">
            <v>0</v>
          </cell>
          <cell r="BX66">
            <v>0</v>
          </cell>
          <cell r="BY66">
            <v>0</v>
          </cell>
          <cell r="BZ66">
            <v>0</v>
          </cell>
          <cell r="CA66">
            <v>0</v>
          </cell>
          <cell r="CB66">
            <v>0</v>
          </cell>
          <cell r="CC66">
            <v>0</v>
          </cell>
          <cell r="CD66">
            <v>0</v>
          </cell>
          <cell r="CE66">
            <v>0</v>
          </cell>
          <cell r="CF66">
            <v>0</v>
          </cell>
          <cell r="CG66">
            <v>0</v>
          </cell>
          <cell r="CH66">
            <v>0</v>
          </cell>
          <cell r="CI66">
            <v>0</v>
          </cell>
          <cell r="CK66">
            <v>2868</v>
          </cell>
          <cell r="CL66">
            <v>0</v>
          </cell>
          <cell r="CM66">
            <v>0</v>
          </cell>
          <cell r="CN66">
            <v>0</v>
          </cell>
          <cell r="CO66">
            <v>0</v>
          </cell>
          <cell r="CP66">
            <v>0</v>
          </cell>
          <cell r="CQ66">
            <v>0</v>
          </cell>
          <cell r="CR66">
            <v>0</v>
          </cell>
          <cell r="CS66">
            <v>0</v>
          </cell>
          <cell r="CT66">
            <v>0</v>
          </cell>
          <cell r="CU66">
            <v>0</v>
          </cell>
          <cell r="CV66">
            <v>0</v>
          </cell>
          <cell r="CW66">
            <v>0</v>
          </cell>
          <cell r="CY66">
            <v>1650</v>
          </cell>
          <cell r="CZ66">
            <v>0</v>
          </cell>
          <cell r="DA66">
            <v>0</v>
          </cell>
          <cell r="DB66">
            <v>0</v>
          </cell>
          <cell r="DC66">
            <v>0</v>
          </cell>
          <cell r="DD66">
            <v>1</v>
          </cell>
          <cell r="DE66">
            <v>0</v>
          </cell>
          <cell r="DF66">
            <v>0</v>
          </cell>
          <cell r="DG66">
            <v>0</v>
          </cell>
          <cell r="DH66">
            <v>0</v>
          </cell>
          <cell r="DI66">
            <v>0</v>
          </cell>
          <cell r="DJ66">
            <v>0</v>
          </cell>
          <cell r="DK66">
            <v>0</v>
          </cell>
          <cell r="DM66">
            <v>4147</v>
          </cell>
          <cell r="DN66">
            <v>0</v>
          </cell>
          <cell r="DO66">
            <v>0</v>
          </cell>
          <cell r="DP66">
            <v>0</v>
          </cell>
          <cell r="DQ66">
            <v>0</v>
          </cell>
          <cell r="DR66">
            <v>0</v>
          </cell>
          <cell r="DS66">
            <v>0</v>
          </cell>
          <cell r="DT66">
            <v>0</v>
          </cell>
          <cell r="DU66">
            <v>0</v>
          </cell>
          <cell r="DV66">
            <v>0</v>
          </cell>
          <cell r="DW66">
            <v>0</v>
          </cell>
          <cell r="DX66">
            <v>0</v>
          </cell>
          <cell r="DY66">
            <v>0</v>
          </cell>
          <cell r="EA66">
            <v>653</v>
          </cell>
          <cell r="EB66">
            <v>0</v>
          </cell>
          <cell r="EC66">
            <v>0</v>
          </cell>
          <cell r="ED66">
            <v>0</v>
          </cell>
          <cell r="EE66">
            <v>0</v>
          </cell>
          <cell r="EF66">
            <v>0</v>
          </cell>
          <cell r="EG66">
            <v>0</v>
          </cell>
          <cell r="EH66">
            <v>0</v>
          </cell>
          <cell r="EI66">
            <v>0</v>
          </cell>
          <cell r="EJ66">
            <v>0</v>
          </cell>
          <cell r="EK66">
            <v>0</v>
          </cell>
          <cell r="EL66">
            <v>0</v>
          </cell>
          <cell r="EM66">
            <v>0</v>
          </cell>
          <cell r="EO66">
            <v>31824</v>
          </cell>
          <cell r="EP66">
            <v>0</v>
          </cell>
          <cell r="EQ66">
            <v>0</v>
          </cell>
          <cell r="ER66">
            <v>0</v>
          </cell>
          <cell r="ES66">
            <v>2</v>
          </cell>
          <cell r="ET66">
            <v>32</v>
          </cell>
          <cell r="EU66">
            <v>0</v>
          </cell>
          <cell r="EV66">
            <v>0</v>
          </cell>
          <cell r="EW66">
            <v>0</v>
          </cell>
          <cell r="EX66">
            <v>0</v>
          </cell>
          <cell r="EY66">
            <v>0</v>
          </cell>
          <cell r="EZ66">
            <v>0</v>
          </cell>
          <cell r="FA66">
            <v>62.845651080945196</v>
          </cell>
          <cell r="FC66">
            <v>11089</v>
          </cell>
          <cell r="FD66">
            <v>0</v>
          </cell>
          <cell r="FE66">
            <v>0</v>
          </cell>
          <cell r="FF66">
            <v>0</v>
          </cell>
          <cell r="FG66">
            <v>2</v>
          </cell>
          <cell r="FH66">
            <v>1</v>
          </cell>
          <cell r="FI66">
            <v>0</v>
          </cell>
          <cell r="FJ66">
            <v>0</v>
          </cell>
          <cell r="FK66">
            <v>0</v>
          </cell>
          <cell r="FL66">
            <v>0</v>
          </cell>
          <cell r="FM66">
            <v>0</v>
          </cell>
          <cell r="FN66">
            <v>0</v>
          </cell>
          <cell r="FO66">
            <v>180.35891423933629</v>
          </cell>
          <cell r="FQ66">
            <v>0</v>
          </cell>
          <cell r="FR66">
            <v>0</v>
          </cell>
          <cell r="FS66">
            <v>0</v>
          </cell>
          <cell r="FT66">
            <v>0</v>
          </cell>
          <cell r="FU66">
            <v>0</v>
          </cell>
          <cell r="FV66">
            <v>0</v>
          </cell>
          <cell r="FW66">
            <v>0</v>
          </cell>
          <cell r="FX66">
            <v>0</v>
          </cell>
          <cell r="FY66">
            <v>0</v>
          </cell>
          <cell r="FZ66">
            <v>0</v>
          </cell>
          <cell r="GA66">
            <v>0</v>
          </cell>
          <cell r="GB66">
            <v>0</v>
          </cell>
          <cell r="GC66">
            <v>0</v>
          </cell>
        </row>
        <row r="67">
          <cell r="A67">
            <v>39661</v>
          </cell>
          <cell r="B67">
            <v>2008</v>
          </cell>
          <cell r="C67">
            <v>8</v>
          </cell>
          <cell r="E67">
            <v>198515.69</v>
          </cell>
          <cell r="F67">
            <v>0</v>
          </cell>
          <cell r="G67">
            <v>0</v>
          </cell>
          <cell r="H67">
            <v>2</v>
          </cell>
          <cell r="I67">
            <v>2</v>
          </cell>
          <cell r="J67">
            <v>3</v>
          </cell>
          <cell r="K67">
            <v>0</v>
          </cell>
          <cell r="L67">
            <v>0</v>
          </cell>
          <cell r="M67">
            <v>0</v>
          </cell>
          <cell r="N67">
            <v>0</v>
          </cell>
          <cell r="O67">
            <v>10.074770412353804</v>
          </cell>
          <cell r="P67">
            <v>10.074770412353804</v>
          </cell>
          <cell r="Q67">
            <v>20.149540824707607</v>
          </cell>
          <cell r="S67">
            <v>11576</v>
          </cell>
          <cell r="T67">
            <v>0</v>
          </cell>
          <cell r="U67">
            <v>0</v>
          </cell>
          <cell r="V67">
            <v>0</v>
          </cell>
          <cell r="W67">
            <v>3</v>
          </cell>
          <cell r="X67">
            <v>18</v>
          </cell>
          <cell r="Y67">
            <v>0</v>
          </cell>
          <cell r="Z67">
            <v>0</v>
          </cell>
          <cell r="AA67">
            <v>0</v>
          </cell>
          <cell r="AB67">
            <v>0</v>
          </cell>
          <cell r="AC67">
            <v>0</v>
          </cell>
          <cell r="AD67">
            <v>0</v>
          </cell>
          <cell r="AE67">
            <v>259.1568762957844</v>
          </cell>
          <cell r="AG67">
            <v>2999.5</v>
          </cell>
          <cell r="AH67">
            <v>0</v>
          </cell>
          <cell r="AI67">
            <v>0</v>
          </cell>
          <cell r="AJ67">
            <v>0</v>
          </cell>
          <cell r="AK67">
            <v>0</v>
          </cell>
          <cell r="AL67">
            <v>0</v>
          </cell>
          <cell r="AM67">
            <v>0</v>
          </cell>
          <cell r="AN67">
            <v>0</v>
          </cell>
          <cell r="AO67">
            <v>0</v>
          </cell>
          <cell r="AP67">
            <v>0</v>
          </cell>
          <cell r="AQ67">
            <v>0</v>
          </cell>
          <cell r="AR67">
            <v>0</v>
          </cell>
          <cell r="AS67">
            <v>0</v>
          </cell>
          <cell r="AU67">
            <v>77763</v>
          </cell>
          <cell r="AV67">
            <v>0</v>
          </cell>
          <cell r="AW67">
            <v>0</v>
          </cell>
          <cell r="AX67">
            <v>1</v>
          </cell>
          <cell r="AY67">
            <v>3</v>
          </cell>
          <cell r="AZ67">
            <v>23</v>
          </cell>
          <cell r="BA67">
            <v>0</v>
          </cell>
          <cell r="BB67">
            <v>0</v>
          </cell>
          <cell r="BC67">
            <v>0</v>
          </cell>
          <cell r="BD67">
            <v>0</v>
          </cell>
          <cell r="BE67">
            <v>12.859586178516777</v>
          </cell>
          <cell r="BF67">
            <v>12.859586178516777</v>
          </cell>
          <cell r="BG67">
            <v>51.438344714067107</v>
          </cell>
          <cell r="BI67">
            <v>8443.5</v>
          </cell>
          <cell r="BJ67">
            <v>0</v>
          </cell>
          <cell r="BK67">
            <v>0</v>
          </cell>
          <cell r="BL67">
            <v>1</v>
          </cell>
          <cell r="BM67">
            <v>0</v>
          </cell>
          <cell r="BN67">
            <v>1</v>
          </cell>
          <cell r="BO67">
            <v>0</v>
          </cell>
          <cell r="BP67">
            <v>0</v>
          </cell>
          <cell r="BQ67">
            <v>0</v>
          </cell>
          <cell r="BR67">
            <v>0</v>
          </cell>
          <cell r="BS67">
            <v>118.43429857286671</v>
          </cell>
          <cell r="BT67">
            <v>118.43429857286671</v>
          </cell>
          <cell r="BU67">
            <v>118.43429857286671</v>
          </cell>
          <cell r="BW67">
            <v>0</v>
          </cell>
          <cell r="BX67">
            <v>0</v>
          </cell>
          <cell r="BY67">
            <v>0</v>
          </cell>
          <cell r="BZ67">
            <v>0</v>
          </cell>
          <cell r="CA67">
            <v>0</v>
          </cell>
          <cell r="CB67">
            <v>0</v>
          </cell>
          <cell r="CC67">
            <v>0</v>
          </cell>
          <cell r="CD67">
            <v>0</v>
          </cell>
          <cell r="CE67">
            <v>0</v>
          </cell>
          <cell r="CF67">
            <v>0</v>
          </cell>
          <cell r="CG67">
            <v>0</v>
          </cell>
          <cell r="CH67">
            <v>0</v>
          </cell>
          <cell r="CI67">
            <v>0</v>
          </cell>
          <cell r="CK67">
            <v>7628</v>
          </cell>
          <cell r="CL67">
            <v>0</v>
          </cell>
          <cell r="CM67">
            <v>0</v>
          </cell>
          <cell r="CN67">
            <v>0</v>
          </cell>
          <cell r="CO67">
            <v>0</v>
          </cell>
          <cell r="CP67">
            <v>0</v>
          </cell>
          <cell r="CQ67">
            <v>0</v>
          </cell>
          <cell r="CR67">
            <v>0</v>
          </cell>
          <cell r="CS67">
            <v>0</v>
          </cell>
          <cell r="CT67">
            <v>0</v>
          </cell>
          <cell r="CU67">
            <v>0</v>
          </cell>
          <cell r="CV67">
            <v>0</v>
          </cell>
          <cell r="CW67">
            <v>0</v>
          </cell>
          <cell r="CY67">
            <v>3250</v>
          </cell>
          <cell r="CZ67">
            <v>0</v>
          </cell>
          <cell r="DA67">
            <v>0</v>
          </cell>
          <cell r="DB67">
            <v>0</v>
          </cell>
          <cell r="DC67">
            <v>0</v>
          </cell>
          <cell r="DD67">
            <v>1</v>
          </cell>
          <cell r="DE67">
            <v>0</v>
          </cell>
          <cell r="DF67">
            <v>0</v>
          </cell>
          <cell r="DG67">
            <v>0</v>
          </cell>
          <cell r="DH67">
            <v>0</v>
          </cell>
          <cell r="DI67">
            <v>0</v>
          </cell>
          <cell r="DJ67">
            <v>0</v>
          </cell>
          <cell r="DK67">
            <v>0</v>
          </cell>
          <cell r="DM67">
            <v>6321</v>
          </cell>
          <cell r="DN67">
            <v>0</v>
          </cell>
          <cell r="DO67">
            <v>0</v>
          </cell>
          <cell r="DP67">
            <v>0</v>
          </cell>
          <cell r="DQ67">
            <v>2</v>
          </cell>
          <cell r="DR67">
            <v>0</v>
          </cell>
          <cell r="DS67">
            <v>0</v>
          </cell>
          <cell r="DT67">
            <v>0</v>
          </cell>
          <cell r="DU67">
            <v>0</v>
          </cell>
          <cell r="DV67">
            <v>0</v>
          </cell>
          <cell r="DW67">
            <v>0</v>
          </cell>
          <cell r="DX67">
            <v>0</v>
          </cell>
          <cell r="DY67">
            <v>316.40563202024998</v>
          </cell>
          <cell r="EA67">
            <v>797</v>
          </cell>
          <cell r="EB67">
            <v>0</v>
          </cell>
          <cell r="EC67">
            <v>0</v>
          </cell>
          <cell r="ED67">
            <v>0</v>
          </cell>
          <cell r="EE67">
            <v>0</v>
          </cell>
          <cell r="EF67">
            <v>0</v>
          </cell>
          <cell r="EG67">
            <v>0</v>
          </cell>
          <cell r="EH67">
            <v>0</v>
          </cell>
          <cell r="EI67">
            <v>0</v>
          </cell>
          <cell r="EJ67">
            <v>0</v>
          </cell>
          <cell r="EK67">
            <v>0</v>
          </cell>
          <cell r="EL67">
            <v>0</v>
          </cell>
          <cell r="EM67">
            <v>0</v>
          </cell>
          <cell r="EO67">
            <v>72530</v>
          </cell>
          <cell r="EP67">
            <v>0</v>
          </cell>
          <cell r="EQ67">
            <v>0</v>
          </cell>
          <cell r="ER67">
            <v>0</v>
          </cell>
          <cell r="ES67">
            <v>6</v>
          </cell>
          <cell r="ET67">
            <v>82</v>
          </cell>
          <cell r="EU67">
            <v>0</v>
          </cell>
          <cell r="EV67">
            <v>0</v>
          </cell>
          <cell r="EW67">
            <v>0</v>
          </cell>
          <cell r="EX67">
            <v>0</v>
          </cell>
          <cell r="EY67">
            <v>0</v>
          </cell>
          <cell r="EZ67">
            <v>0</v>
          </cell>
          <cell r="FA67">
            <v>82.724389907624428</v>
          </cell>
          <cell r="FC67">
            <v>27004</v>
          </cell>
          <cell r="FD67">
            <v>0</v>
          </cell>
          <cell r="FE67">
            <v>0</v>
          </cell>
          <cell r="FF67">
            <v>0</v>
          </cell>
          <cell r="FG67">
            <v>2</v>
          </cell>
          <cell r="FH67">
            <v>1</v>
          </cell>
          <cell r="FI67">
            <v>0</v>
          </cell>
          <cell r="FJ67">
            <v>0</v>
          </cell>
          <cell r="FK67">
            <v>0</v>
          </cell>
          <cell r="FL67">
            <v>0</v>
          </cell>
          <cell r="FM67">
            <v>0</v>
          </cell>
          <cell r="FN67">
            <v>0</v>
          </cell>
          <cell r="FO67">
            <v>74.06310176270182</v>
          </cell>
          <cell r="FQ67">
            <v>0</v>
          </cell>
          <cell r="FR67">
            <v>0</v>
          </cell>
          <cell r="FS67">
            <v>0</v>
          </cell>
          <cell r="FT67">
            <v>0</v>
          </cell>
          <cell r="FU67">
            <v>0</v>
          </cell>
          <cell r="FV67">
            <v>0</v>
          </cell>
          <cell r="FW67">
            <v>0</v>
          </cell>
          <cell r="FX67">
            <v>0</v>
          </cell>
          <cell r="FY67">
            <v>0</v>
          </cell>
          <cell r="FZ67">
            <v>0</v>
          </cell>
          <cell r="GA67">
            <v>0</v>
          </cell>
          <cell r="GB67">
            <v>0</v>
          </cell>
          <cell r="GC67">
            <v>0</v>
          </cell>
        </row>
        <row r="68">
          <cell r="A68">
            <v>39692</v>
          </cell>
          <cell r="B68">
            <v>2008</v>
          </cell>
          <cell r="C68">
            <v>9</v>
          </cell>
          <cell r="E68">
            <v>300159.21000000002</v>
          </cell>
          <cell r="F68">
            <v>0</v>
          </cell>
          <cell r="G68">
            <v>0</v>
          </cell>
          <cell r="H68">
            <v>3</v>
          </cell>
          <cell r="I68">
            <v>2</v>
          </cell>
          <cell r="J68">
            <v>4</v>
          </cell>
          <cell r="K68">
            <v>0</v>
          </cell>
          <cell r="L68">
            <v>0</v>
          </cell>
          <cell r="M68">
            <v>0</v>
          </cell>
          <cell r="N68">
            <v>0</v>
          </cell>
          <cell r="O68">
            <v>9.9946958149310152</v>
          </cell>
          <cell r="P68">
            <v>9.9946958149310152</v>
          </cell>
          <cell r="Q68">
            <v>16.657826358218358</v>
          </cell>
          <cell r="S68">
            <v>17425</v>
          </cell>
          <cell r="T68">
            <v>0</v>
          </cell>
          <cell r="U68">
            <v>0</v>
          </cell>
          <cell r="V68">
            <v>0</v>
          </cell>
          <cell r="W68">
            <v>3</v>
          </cell>
          <cell r="X68">
            <v>21</v>
          </cell>
          <cell r="Y68">
            <v>0</v>
          </cell>
          <cell r="Z68">
            <v>0</v>
          </cell>
          <cell r="AA68">
            <v>0</v>
          </cell>
          <cell r="AB68">
            <v>0</v>
          </cell>
          <cell r="AC68">
            <v>0</v>
          </cell>
          <cell r="AD68">
            <v>0</v>
          </cell>
          <cell r="AE68">
            <v>172.1664275466284</v>
          </cell>
          <cell r="AG68">
            <v>4516.5</v>
          </cell>
          <cell r="AH68">
            <v>0</v>
          </cell>
          <cell r="AI68">
            <v>0</v>
          </cell>
          <cell r="AJ68">
            <v>0</v>
          </cell>
          <cell r="AK68">
            <v>0</v>
          </cell>
          <cell r="AL68">
            <v>0</v>
          </cell>
          <cell r="AM68">
            <v>0</v>
          </cell>
          <cell r="AN68">
            <v>0</v>
          </cell>
          <cell r="AO68">
            <v>0</v>
          </cell>
          <cell r="AP68">
            <v>0</v>
          </cell>
          <cell r="AQ68">
            <v>0</v>
          </cell>
          <cell r="AR68">
            <v>0</v>
          </cell>
          <cell r="AS68">
            <v>0</v>
          </cell>
          <cell r="AU68">
            <v>112764</v>
          </cell>
          <cell r="AV68">
            <v>0</v>
          </cell>
          <cell r="AW68">
            <v>0</v>
          </cell>
          <cell r="AX68">
            <v>1</v>
          </cell>
          <cell r="AY68">
            <v>8</v>
          </cell>
          <cell r="AZ68">
            <v>40</v>
          </cell>
          <cell r="BA68">
            <v>0</v>
          </cell>
          <cell r="BB68">
            <v>0</v>
          </cell>
          <cell r="BC68">
            <v>0</v>
          </cell>
          <cell r="BD68">
            <v>0</v>
          </cell>
          <cell r="BE68">
            <v>8.8680784647582556</v>
          </cell>
          <cell r="BF68">
            <v>8.8680784647582556</v>
          </cell>
          <cell r="BG68">
            <v>79.812706182824314</v>
          </cell>
          <cell r="BI68">
            <v>12364.5</v>
          </cell>
          <cell r="BJ68">
            <v>0</v>
          </cell>
          <cell r="BK68">
            <v>0</v>
          </cell>
          <cell r="BL68">
            <v>1</v>
          </cell>
          <cell r="BM68">
            <v>0</v>
          </cell>
          <cell r="BN68">
            <v>3</v>
          </cell>
          <cell r="BO68">
            <v>0</v>
          </cell>
          <cell r="BP68">
            <v>0</v>
          </cell>
          <cell r="BQ68">
            <v>0</v>
          </cell>
          <cell r="BR68">
            <v>0</v>
          </cell>
          <cell r="BS68">
            <v>80.876703465566735</v>
          </cell>
          <cell r="BT68">
            <v>80.876703465566735</v>
          </cell>
          <cell r="BU68">
            <v>80.876703465566735</v>
          </cell>
          <cell r="BW68">
            <v>0</v>
          </cell>
          <cell r="BX68">
            <v>0</v>
          </cell>
          <cell r="BY68">
            <v>0</v>
          </cell>
          <cell r="BZ68">
            <v>0</v>
          </cell>
          <cell r="CA68">
            <v>0</v>
          </cell>
          <cell r="CB68">
            <v>0</v>
          </cell>
          <cell r="CC68">
            <v>0</v>
          </cell>
          <cell r="CD68">
            <v>0</v>
          </cell>
          <cell r="CE68">
            <v>0</v>
          </cell>
          <cell r="CF68">
            <v>0</v>
          </cell>
          <cell r="CG68">
            <v>0</v>
          </cell>
          <cell r="CH68">
            <v>0</v>
          </cell>
          <cell r="CI68">
            <v>0</v>
          </cell>
          <cell r="CK68">
            <v>11476</v>
          </cell>
          <cell r="CL68">
            <v>0</v>
          </cell>
          <cell r="CM68">
            <v>0</v>
          </cell>
          <cell r="CN68">
            <v>0</v>
          </cell>
          <cell r="CO68">
            <v>0</v>
          </cell>
          <cell r="CP68">
            <v>0</v>
          </cell>
          <cell r="CQ68">
            <v>0</v>
          </cell>
          <cell r="CR68">
            <v>0</v>
          </cell>
          <cell r="CS68">
            <v>0</v>
          </cell>
          <cell r="CT68">
            <v>0</v>
          </cell>
          <cell r="CU68">
            <v>0</v>
          </cell>
          <cell r="CV68">
            <v>0</v>
          </cell>
          <cell r="CW68">
            <v>0</v>
          </cell>
          <cell r="CY68">
            <v>3450</v>
          </cell>
          <cell r="CZ68">
            <v>0</v>
          </cell>
          <cell r="DA68">
            <v>0</v>
          </cell>
          <cell r="DB68">
            <v>0</v>
          </cell>
          <cell r="DC68">
            <v>0</v>
          </cell>
          <cell r="DD68">
            <v>1</v>
          </cell>
          <cell r="DE68">
            <v>0</v>
          </cell>
          <cell r="DF68">
            <v>0</v>
          </cell>
          <cell r="DG68">
            <v>0</v>
          </cell>
          <cell r="DH68">
            <v>0</v>
          </cell>
          <cell r="DI68">
            <v>0</v>
          </cell>
          <cell r="DJ68">
            <v>0</v>
          </cell>
          <cell r="DK68">
            <v>0</v>
          </cell>
          <cell r="DM68">
            <v>8816</v>
          </cell>
          <cell r="DN68">
            <v>0</v>
          </cell>
          <cell r="DO68">
            <v>0</v>
          </cell>
          <cell r="DP68">
            <v>0</v>
          </cell>
          <cell r="DQ68">
            <v>4</v>
          </cell>
          <cell r="DR68">
            <v>0</v>
          </cell>
          <cell r="DS68">
            <v>0</v>
          </cell>
          <cell r="DT68">
            <v>0</v>
          </cell>
          <cell r="DU68">
            <v>0</v>
          </cell>
          <cell r="DV68">
            <v>0</v>
          </cell>
          <cell r="DW68">
            <v>0</v>
          </cell>
          <cell r="DX68">
            <v>0</v>
          </cell>
          <cell r="DY68">
            <v>453.72050816696913</v>
          </cell>
          <cell r="EA68">
            <v>1372</v>
          </cell>
          <cell r="EB68">
            <v>0</v>
          </cell>
          <cell r="EC68">
            <v>0</v>
          </cell>
          <cell r="ED68">
            <v>0</v>
          </cell>
          <cell r="EE68">
            <v>0</v>
          </cell>
          <cell r="EF68">
            <v>0</v>
          </cell>
          <cell r="EG68">
            <v>0</v>
          </cell>
          <cell r="EH68">
            <v>0</v>
          </cell>
          <cell r="EI68">
            <v>0</v>
          </cell>
          <cell r="EJ68">
            <v>0</v>
          </cell>
          <cell r="EK68">
            <v>0</v>
          </cell>
          <cell r="EL68">
            <v>0</v>
          </cell>
          <cell r="EM68">
            <v>0</v>
          </cell>
          <cell r="EO68">
            <v>106015</v>
          </cell>
          <cell r="EP68">
            <v>0</v>
          </cell>
          <cell r="EQ68">
            <v>1</v>
          </cell>
          <cell r="ER68">
            <v>0</v>
          </cell>
          <cell r="ES68">
            <v>7</v>
          </cell>
          <cell r="ET68">
            <v>121</v>
          </cell>
          <cell r="EU68">
            <v>8</v>
          </cell>
          <cell r="EV68">
            <v>9.4326274583785317</v>
          </cell>
          <cell r="EW68">
            <v>75.461019667028253</v>
          </cell>
          <cell r="EX68">
            <v>8</v>
          </cell>
          <cell r="EY68">
            <v>0</v>
          </cell>
          <cell r="EZ68">
            <v>9.4326274583785317</v>
          </cell>
          <cell r="FA68">
            <v>75.461019667028253</v>
          </cell>
          <cell r="FC68">
            <v>40990</v>
          </cell>
          <cell r="FD68">
            <v>0</v>
          </cell>
          <cell r="FE68">
            <v>0</v>
          </cell>
          <cell r="FF68">
            <v>0</v>
          </cell>
          <cell r="FG68">
            <v>2</v>
          </cell>
          <cell r="FH68">
            <v>4</v>
          </cell>
          <cell r="FI68">
            <v>0</v>
          </cell>
          <cell r="FJ68">
            <v>0</v>
          </cell>
          <cell r="FK68">
            <v>0</v>
          </cell>
          <cell r="FL68">
            <v>0</v>
          </cell>
          <cell r="FM68">
            <v>0</v>
          </cell>
          <cell r="FN68">
            <v>0</v>
          </cell>
          <cell r="FO68">
            <v>48.792388387411563</v>
          </cell>
          <cell r="FQ68">
            <v>0</v>
          </cell>
          <cell r="FR68">
            <v>0</v>
          </cell>
          <cell r="FS68">
            <v>0</v>
          </cell>
          <cell r="FT68">
            <v>0</v>
          </cell>
          <cell r="FU68">
            <v>0</v>
          </cell>
          <cell r="FV68">
            <v>0</v>
          </cell>
          <cell r="FW68">
            <v>0</v>
          </cell>
          <cell r="FX68">
            <v>0</v>
          </cell>
          <cell r="FY68">
            <v>0</v>
          </cell>
          <cell r="FZ68">
            <v>0</v>
          </cell>
          <cell r="GA68">
            <v>0</v>
          </cell>
          <cell r="GB68">
            <v>0</v>
          </cell>
          <cell r="GC68">
            <v>0</v>
          </cell>
        </row>
        <row r="69">
          <cell r="A69">
            <v>39722</v>
          </cell>
          <cell r="B69">
            <v>2008</v>
          </cell>
          <cell r="C69">
            <v>10</v>
          </cell>
          <cell r="E69">
            <v>403893.61</v>
          </cell>
          <cell r="F69">
            <v>0</v>
          </cell>
          <cell r="G69">
            <v>0</v>
          </cell>
          <cell r="H69">
            <v>3</v>
          </cell>
          <cell r="I69">
            <v>5</v>
          </cell>
          <cell r="J69">
            <v>8</v>
          </cell>
          <cell r="K69">
            <v>0</v>
          </cell>
          <cell r="L69">
            <v>0</v>
          </cell>
          <cell r="M69">
            <v>0</v>
          </cell>
          <cell r="N69">
            <v>0</v>
          </cell>
          <cell r="O69">
            <v>7.4276985961723936</v>
          </cell>
          <cell r="P69">
            <v>7.4276985961723936</v>
          </cell>
          <cell r="Q69">
            <v>19.807196256459715</v>
          </cell>
          <cell r="S69">
            <v>23621</v>
          </cell>
          <cell r="T69">
            <v>0</v>
          </cell>
          <cell r="U69">
            <v>0</v>
          </cell>
          <cell r="V69">
            <v>0</v>
          </cell>
          <cell r="W69">
            <v>5</v>
          </cell>
          <cell r="X69">
            <v>30</v>
          </cell>
          <cell r="Y69">
            <v>0</v>
          </cell>
          <cell r="Z69">
            <v>0</v>
          </cell>
          <cell r="AA69">
            <v>0</v>
          </cell>
          <cell r="AB69">
            <v>0</v>
          </cell>
          <cell r="AC69">
            <v>0</v>
          </cell>
          <cell r="AD69">
            <v>0</v>
          </cell>
          <cell r="AE69">
            <v>211.67605097159307</v>
          </cell>
          <cell r="AG69">
            <v>6995.5</v>
          </cell>
          <cell r="AH69">
            <v>0</v>
          </cell>
          <cell r="AI69">
            <v>0</v>
          </cell>
          <cell r="AJ69">
            <v>0</v>
          </cell>
          <cell r="AK69">
            <v>0</v>
          </cell>
          <cell r="AL69">
            <v>0</v>
          </cell>
          <cell r="AM69">
            <v>0</v>
          </cell>
          <cell r="AN69">
            <v>0</v>
          </cell>
          <cell r="AO69">
            <v>0</v>
          </cell>
          <cell r="AP69">
            <v>0</v>
          </cell>
          <cell r="AQ69">
            <v>0</v>
          </cell>
          <cell r="AR69">
            <v>0</v>
          </cell>
          <cell r="AS69">
            <v>0</v>
          </cell>
          <cell r="AU69">
            <v>150155</v>
          </cell>
          <cell r="AV69">
            <v>0</v>
          </cell>
          <cell r="AW69">
            <v>0</v>
          </cell>
          <cell r="AX69">
            <v>2</v>
          </cell>
          <cell r="AY69">
            <v>8</v>
          </cell>
          <cell r="AZ69">
            <v>49</v>
          </cell>
          <cell r="BA69">
            <v>0</v>
          </cell>
          <cell r="BB69">
            <v>0</v>
          </cell>
          <cell r="BC69">
            <v>0</v>
          </cell>
          <cell r="BD69">
            <v>0</v>
          </cell>
          <cell r="BE69">
            <v>13.319569777896174</v>
          </cell>
          <cell r="BF69">
            <v>13.319569777896174</v>
          </cell>
          <cell r="BG69">
            <v>66.597848889480872</v>
          </cell>
          <cell r="BI69">
            <v>16360.5</v>
          </cell>
          <cell r="BJ69">
            <v>0</v>
          </cell>
          <cell r="BK69">
            <v>0</v>
          </cell>
          <cell r="BL69">
            <v>2</v>
          </cell>
          <cell r="BM69">
            <v>0</v>
          </cell>
          <cell r="BN69">
            <v>8</v>
          </cell>
          <cell r="BO69">
            <v>0</v>
          </cell>
          <cell r="BP69">
            <v>0</v>
          </cell>
          <cell r="BQ69">
            <v>0</v>
          </cell>
          <cell r="BR69">
            <v>0</v>
          </cell>
          <cell r="BS69">
            <v>122.24565263897803</v>
          </cell>
          <cell r="BT69">
            <v>122.24565263897803</v>
          </cell>
          <cell r="BU69">
            <v>122.24565263897803</v>
          </cell>
          <cell r="BW69">
            <v>5515</v>
          </cell>
          <cell r="BX69">
            <v>0</v>
          </cell>
          <cell r="BY69">
            <v>0</v>
          </cell>
          <cell r="BZ69">
            <v>0</v>
          </cell>
          <cell r="CA69">
            <v>0</v>
          </cell>
          <cell r="CB69">
            <v>0</v>
          </cell>
          <cell r="CC69">
            <v>0</v>
          </cell>
          <cell r="CD69">
            <v>0</v>
          </cell>
          <cell r="CE69">
            <v>0</v>
          </cell>
          <cell r="CF69">
            <v>0</v>
          </cell>
          <cell r="CG69">
            <v>0</v>
          </cell>
          <cell r="CH69">
            <v>0</v>
          </cell>
          <cell r="CI69">
            <v>0</v>
          </cell>
          <cell r="CK69">
            <v>14890</v>
          </cell>
          <cell r="CL69">
            <v>0</v>
          </cell>
          <cell r="CM69">
            <v>0</v>
          </cell>
          <cell r="CN69">
            <v>0</v>
          </cell>
          <cell r="CO69">
            <v>0</v>
          </cell>
          <cell r="CP69">
            <v>0</v>
          </cell>
          <cell r="CQ69">
            <v>0</v>
          </cell>
          <cell r="CR69">
            <v>0</v>
          </cell>
          <cell r="CS69">
            <v>0</v>
          </cell>
          <cell r="CT69">
            <v>0</v>
          </cell>
          <cell r="CU69">
            <v>0</v>
          </cell>
          <cell r="CV69">
            <v>0</v>
          </cell>
          <cell r="CW69">
            <v>0</v>
          </cell>
          <cell r="CY69">
            <v>3450.01</v>
          </cell>
          <cell r="CZ69">
            <v>0</v>
          </cell>
          <cell r="DA69">
            <v>0</v>
          </cell>
          <cell r="DB69">
            <v>0</v>
          </cell>
          <cell r="DC69">
            <v>0</v>
          </cell>
          <cell r="DD69">
            <v>1</v>
          </cell>
          <cell r="DE69">
            <v>0</v>
          </cell>
          <cell r="DF69">
            <v>0</v>
          </cell>
          <cell r="DG69">
            <v>0</v>
          </cell>
          <cell r="DH69">
            <v>0</v>
          </cell>
          <cell r="DI69">
            <v>0</v>
          </cell>
          <cell r="DJ69">
            <v>0</v>
          </cell>
          <cell r="DK69">
            <v>0</v>
          </cell>
          <cell r="DM69">
            <v>11898</v>
          </cell>
          <cell r="DN69">
            <v>0</v>
          </cell>
          <cell r="DO69">
            <v>0</v>
          </cell>
          <cell r="DP69">
            <v>0</v>
          </cell>
          <cell r="DQ69">
            <v>6</v>
          </cell>
          <cell r="DR69">
            <v>0</v>
          </cell>
          <cell r="DS69">
            <v>0</v>
          </cell>
          <cell r="DT69">
            <v>0</v>
          </cell>
          <cell r="DU69">
            <v>0</v>
          </cell>
          <cell r="DV69">
            <v>0</v>
          </cell>
          <cell r="DW69">
            <v>0</v>
          </cell>
          <cell r="DX69">
            <v>0</v>
          </cell>
          <cell r="DY69">
            <v>504.28643469490675</v>
          </cell>
          <cell r="EA69">
            <v>2367</v>
          </cell>
          <cell r="EB69">
            <v>0</v>
          </cell>
          <cell r="EC69">
            <v>0</v>
          </cell>
          <cell r="ED69">
            <v>0</v>
          </cell>
          <cell r="EE69">
            <v>0</v>
          </cell>
          <cell r="EF69">
            <v>0</v>
          </cell>
          <cell r="EG69">
            <v>0</v>
          </cell>
          <cell r="EH69">
            <v>0</v>
          </cell>
          <cell r="EI69">
            <v>0</v>
          </cell>
          <cell r="EJ69">
            <v>0</v>
          </cell>
          <cell r="EK69">
            <v>0</v>
          </cell>
          <cell r="EL69">
            <v>0</v>
          </cell>
          <cell r="EM69">
            <v>0</v>
          </cell>
          <cell r="EO69">
            <v>150385</v>
          </cell>
          <cell r="EP69">
            <v>0</v>
          </cell>
          <cell r="EQ69">
            <v>1</v>
          </cell>
          <cell r="ER69">
            <v>0</v>
          </cell>
          <cell r="ES69">
            <v>7</v>
          </cell>
          <cell r="ET69">
            <v>181</v>
          </cell>
          <cell r="EU69">
            <v>30</v>
          </cell>
          <cell r="EV69">
            <v>6.6495993616384617</v>
          </cell>
          <cell r="EW69">
            <v>199.48798084915384</v>
          </cell>
          <cell r="EX69">
            <v>30</v>
          </cell>
          <cell r="EY69">
            <v>0</v>
          </cell>
          <cell r="EZ69">
            <v>6.6495993616384617</v>
          </cell>
          <cell r="FA69">
            <v>53.196794893107693</v>
          </cell>
          <cell r="FC69">
            <v>57513</v>
          </cell>
          <cell r="FD69">
            <v>0</v>
          </cell>
          <cell r="FE69">
            <v>0</v>
          </cell>
          <cell r="FF69">
            <v>0</v>
          </cell>
          <cell r="FG69">
            <v>2</v>
          </cell>
          <cell r="FH69">
            <v>11</v>
          </cell>
          <cell r="FI69">
            <v>0</v>
          </cell>
          <cell r="FJ69">
            <v>0</v>
          </cell>
          <cell r="FK69">
            <v>0</v>
          </cell>
          <cell r="FL69">
            <v>0</v>
          </cell>
          <cell r="FM69">
            <v>0</v>
          </cell>
          <cell r="FN69">
            <v>0</v>
          </cell>
          <cell r="FO69">
            <v>34.774746579034307</v>
          </cell>
          <cell r="FQ69">
            <v>0</v>
          </cell>
          <cell r="FR69">
            <v>0</v>
          </cell>
          <cell r="FS69">
            <v>0</v>
          </cell>
          <cell r="FT69">
            <v>0</v>
          </cell>
          <cell r="FU69">
            <v>0</v>
          </cell>
          <cell r="FV69">
            <v>0</v>
          </cell>
          <cell r="FW69">
            <v>0</v>
          </cell>
          <cell r="FX69">
            <v>0</v>
          </cell>
          <cell r="FY69">
            <v>0</v>
          </cell>
          <cell r="FZ69">
            <v>0</v>
          </cell>
          <cell r="GA69">
            <v>0</v>
          </cell>
          <cell r="GB69">
            <v>0</v>
          </cell>
          <cell r="GC69">
            <v>0</v>
          </cell>
        </row>
        <row r="70">
          <cell r="A70">
            <v>39753</v>
          </cell>
          <cell r="B70">
            <v>2008</v>
          </cell>
          <cell r="C70">
            <v>11</v>
          </cell>
          <cell r="E70">
            <v>499572.01</v>
          </cell>
          <cell r="F70">
            <v>0</v>
          </cell>
          <cell r="G70">
            <v>0</v>
          </cell>
          <cell r="H70">
            <v>3</v>
          </cell>
          <cell r="I70">
            <v>15</v>
          </cell>
          <cell r="J70">
            <v>11</v>
          </cell>
          <cell r="K70">
            <v>0</v>
          </cell>
          <cell r="L70">
            <v>0</v>
          </cell>
          <cell r="M70">
            <v>0</v>
          </cell>
          <cell r="N70">
            <v>0</v>
          </cell>
          <cell r="O70">
            <v>6.005140279976855</v>
          </cell>
          <cell r="P70">
            <v>6.005140279976855</v>
          </cell>
          <cell r="Q70">
            <v>36.030841679861126</v>
          </cell>
          <cell r="S70">
            <v>29669</v>
          </cell>
          <cell r="T70">
            <v>0</v>
          </cell>
          <cell r="U70">
            <v>0</v>
          </cell>
          <cell r="V70">
            <v>0</v>
          </cell>
          <cell r="W70">
            <v>6</v>
          </cell>
          <cell r="X70">
            <v>36</v>
          </cell>
          <cell r="Y70">
            <v>0</v>
          </cell>
          <cell r="Z70">
            <v>0</v>
          </cell>
          <cell r="AA70">
            <v>0</v>
          </cell>
          <cell r="AB70">
            <v>0</v>
          </cell>
          <cell r="AC70">
            <v>0</v>
          </cell>
          <cell r="AD70">
            <v>0</v>
          </cell>
          <cell r="AE70">
            <v>202.23128517981732</v>
          </cell>
          <cell r="AG70">
            <v>8574.5</v>
          </cell>
          <cell r="AH70">
            <v>0</v>
          </cell>
          <cell r="AI70">
            <v>0</v>
          </cell>
          <cell r="AJ70">
            <v>0</v>
          </cell>
          <cell r="AK70">
            <v>0</v>
          </cell>
          <cell r="AL70">
            <v>0</v>
          </cell>
          <cell r="AM70">
            <v>0</v>
          </cell>
          <cell r="AN70">
            <v>0</v>
          </cell>
          <cell r="AO70">
            <v>0</v>
          </cell>
          <cell r="AP70">
            <v>0</v>
          </cell>
          <cell r="AQ70">
            <v>0</v>
          </cell>
          <cell r="AR70">
            <v>0</v>
          </cell>
          <cell r="AS70">
            <v>0</v>
          </cell>
          <cell r="AU70">
            <v>192004.5</v>
          </cell>
          <cell r="AV70">
            <v>0</v>
          </cell>
          <cell r="AW70">
            <v>0</v>
          </cell>
          <cell r="AX70">
            <v>3</v>
          </cell>
          <cell r="AY70">
            <v>13</v>
          </cell>
          <cell r="AZ70">
            <v>63</v>
          </cell>
          <cell r="BA70">
            <v>0</v>
          </cell>
          <cell r="BB70">
            <v>0</v>
          </cell>
          <cell r="BC70">
            <v>0</v>
          </cell>
          <cell r="BD70">
            <v>0</v>
          </cell>
          <cell r="BE70">
            <v>15.624633797645366</v>
          </cell>
          <cell r="BF70">
            <v>15.624633797645366</v>
          </cell>
          <cell r="BG70">
            <v>83.331380254108623</v>
          </cell>
          <cell r="BI70">
            <v>20106.5</v>
          </cell>
          <cell r="BJ70">
            <v>0</v>
          </cell>
          <cell r="BK70">
            <v>0</v>
          </cell>
          <cell r="BL70">
            <v>2</v>
          </cell>
          <cell r="BM70">
            <v>0</v>
          </cell>
          <cell r="BN70">
            <v>8</v>
          </cell>
          <cell r="BO70">
            <v>0</v>
          </cell>
          <cell r="BP70">
            <v>0</v>
          </cell>
          <cell r="BQ70">
            <v>0</v>
          </cell>
          <cell r="BR70">
            <v>0</v>
          </cell>
          <cell r="BS70">
            <v>99.470320543107945</v>
          </cell>
          <cell r="BT70">
            <v>99.470320543107945</v>
          </cell>
          <cell r="BU70">
            <v>99.470320543107945</v>
          </cell>
          <cell r="BW70">
            <v>11030</v>
          </cell>
          <cell r="BX70">
            <v>0</v>
          </cell>
          <cell r="BY70">
            <v>0</v>
          </cell>
          <cell r="BZ70">
            <v>0</v>
          </cell>
          <cell r="CA70">
            <v>0</v>
          </cell>
          <cell r="CB70">
            <v>0</v>
          </cell>
          <cell r="CC70">
            <v>0</v>
          </cell>
          <cell r="CD70">
            <v>0</v>
          </cell>
          <cell r="CE70">
            <v>0</v>
          </cell>
          <cell r="CF70">
            <v>0</v>
          </cell>
          <cell r="CG70">
            <v>0</v>
          </cell>
          <cell r="CH70">
            <v>0</v>
          </cell>
          <cell r="CI70">
            <v>0</v>
          </cell>
          <cell r="CK70">
            <v>18070</v>
          </cell>
          <cell r="CL70">
            <v>0</v>
          </cell>
          <cell r="CM70">
            <v>0</v>
          </cell>
          <cell r="CN70">
            <v>0</v>
          </cell>
          <cell r="CO70">
            <v>0</v>
          </cell>
          <cell r="CP70">
            <v>0</v>
          </cell>
          <cell r="CQ70">
            <v>0</v>
          </cell>
          <cell r="CR70">
            <v>0</v>
          </cell>
          <cell r="CS70">
            <v>0</v>
          </cell>
          <cell r="CT70">
            <v>0</v>
          </cell>
          <cell r="CU70">
            <v>0</v>
          </cell>
          <cell r="CV70">
            <v>0</v>
          </cell>
          <cell r="CW70">
            <v>0</v>
          </cell>
          <cell r="CY70">
            <v>4730.01</v>
          </cell>
          <cell r="CZ70">
            <v>0</v>
          </cell>
          <cell r="DA70">
            <v>0</v>
          </cell>
          <cell r="DB70">
            <v>0</v>
          </cell>
          <cell r="DC70">
            <v>1</v>
          </cell>
          <cell r="DD70">
            <v>1</v>
          </cell>
          <cell r="DE70">
            <v>0</v>
          </cell>
          <cell r="DF70">
            <v>0</v>
          </cell>
          <cell r="DG70">
            <v>0</v>
          </cell>
          <cell r="DH70">
            <v>0</v>
          </cell>
          <cell r="DI70">
            <v>0</v>
          </cell>
          <cell r="DJ70">
            <v>0</v>
          </cell>
          <cell r="DK70">
            <v>211.41604351787839</v>
          </cell>
          <cell r="DM70">
            <v>16080.01</v>
          </cell>
          <cell r="DN70">
            <v>0</v>
          </cell>
          <cell r="DO70">
            <v>0</v>
          </cell>
          <cell r="DP70">
            <v>1</v>
          </cell>
          <cell r="DQ70">
            <v>8</v>
          </cell>
          <cell r="DR70">
            <v>0</v>
          </cell>
          <cell r="DS70">
            <v>0</v>
          </cell>
          <cell r="DT70">
            <v>0</v>
          </cell>
          <cell r="DU70">
            <v>0</v>
          </cell>
          <cell r="DV70">
            <v>0</v>
          </cell>
          <cell r="DW70">
            <v>62.189016051606927</v>
          </cell>
          <cell r="DX70">
            <v>62.189016051606927</v>
          </cell>
          <cell r="DY70">
            <v>559.70114446446246</v>
          </cell>
          <cell r="EA70">
            <v>3311</v>
          </cell>
          <cell r="EB70">
            <v>0</v>
          </cell>
          <cell r="EC70">
            <v>0</v>
          </cell>
          <cell r="ED70">
            <v>0</v>
          </cell>
          <cell r="EE70">
            <v>0</v>
          </cell>
          <cell r="EF70">
            <v>0</v>
          </cell>
          <cell r="EG70">
            <v>0</v>
          </cell>
          <cell r="EH70">
            <v>0</v>
          </cell>
          <cell r="EI70">
            <v>0</v>
          </cell>
          <cell r="EJ70">
            <v>0</v>
          </cell>
          <cell r="EK70">
            <v>0</v>
          </cell>
          <cell r="EL70">
            <v>0</v>
          </cell>
          <cell r="EM70">
            <v>0</v>
          </cell>
          <cell r="EO70">
            <v>201920</v>
          </cell>
          <cell r="EP70">
            <v>0</v>
          </cell>
          <cell r="EQ70">
            <v>1</v>
          </cell>
          <cell r="ER70">
            <v>1</v>
          </cell>
          <cell r="ES70">
            <v>11</v>
          </cell>
          <cell r="ET70">
            <v>243</v>
          </cell>
          <cell r="EU70">
            <v>50</v>
          </cell>
          <cell r="EV70">
            <v>4.9524564183835187</v>
          </cell>
          <cell r="EW70">
            <v>247.62282091917592</v>
          </cell>
          <cell r="EX70">
            <v>50</v>
          </cell>
          <cell r="EY70">
            <v>4.9524564183835187</v>
          </cell>
          <cell r="EZ70">
            <v>9.9049128367670374</v>
          </cell>
          <cell r="FA70">
            <v>64.38193343898574</v>
          </cell>
          <cell r="FC70">
            <v>69868.5</v>
          </cell>
          <cell r="FD70">
            <v>0</v>
          </cell>
          <cell r="FE70">
            <v>0</v>
          </cell>
          <cell r="FF70">
            <v>0</v>
          </cell>
          <cell r="FG70">
            <v>4</v>
          </cell>
          <cell r="FH70">
            <v>14</v>
          </cell>
          <cell r="FI70">
            <v>0</v>
          </cell>
          <cell r="FJ70">
            <v>0</v>
          </cell>
          <cell r="FK70">
            <v>0</v>
          </cell>
          <cell r="FL70">
            <v>0</v>
          </cell>
          <cell r="FM70">
            <v>0</v>
          </cell>
          <cell r="FN70">
            <v>0</v>
          </cell>
          <cell r="FO70">
            <v>57.250406120068419</v>
          </cell>
          <cell r="FQ70">
            <v>0</v>
          </cell>
          <cell r="FR70">
            <v>0</v>
          </cell>
          <cell r="FS70">
            <v>0</v>
          </cell>
          <cell r="FT70">
            <v>0</v>
          </cell>
          <cell r="FU70">
            <v>0</v>
          </cell>
          <cell r="FV70">
            <v>0</v>
          </cell>
          <cell r="FW70">
            <v>0</v>
          </cell>
          <cell r="FX70">
            <v>0</v>
          </cell>
          <cell r="FY70">
            <v>0</v>
          </cell>
          <cell r="FZ70">
            <v>0</v>
          </cell>
          <cell r="GA70">
            <v>0</v>
          </cell>
          <cell r="GB70">
            <v>0</v>
          </cell>
          <cell r="GC70">
            <v>0</v>
          </cell>
        </row>
        <row r="71">
          <cell r="A71">
            <v>39783</v>
          </cell>
          <cell r="B71">
            <v>2008</v>
          </cell>
          <cell r="C71">
            <v>12</v>
          </cell>
          <cell r="E71">
            <v>586425.5</v>
          </cell>
          <cell r="F71">
            <v>0</v>
          </cell>
          <cell r="G71">
            <v>0</v>
          </cell>
          <cell r="H71">
            <v>4</v>
          </cell>
          <cell r="I71">
            <v>15</v>
          </cell>
          <cell r="J71">
            <v>11</v>
          </cell>
          <cell r="K71">
            <v>0</v>
          </cell>
          <cell r="L71">
            <v>0</v>
          </cell>
          <cell r="M71">
            <v>0</v>
          </cell>
          <cell r="N71">
            <v>0</v>
          </cell>
          <cell r="O71">
            <v>6.8209857859182454</v>
          </cell>
          <cell r="P71">
            <v>6.8209857859182454</v>
          </cell>
          <cell r="Q71">
            <v>32.399682483111661</v>
          </cell>
          <cell r="S71">
            <v>35797</v>
          </cell>
          <cell r="T71">
            <v>0</v>
          </cell>
          <cell r="U71">
            <v>0</v>
          </cell>
          <cell r="V71">
            <v>1</v>
          </cell>
          <cell r="W71">
            <v>6</v>
          </cell>
          <cell r="X71">
            <v>42</v>
          </cell>
          <cell r="Y71">
            <v>0</v>
          </cell>
          <cell r="Z71">
            <v>0</v>
          </cell>
          <cell r="AA71">
            <v>0</v>
          </cell>
          <cell r="AB71">
            <v>0</v>
          </cell>
          <cell r="AC71">
            <v>27.93530184093639</v>
          </cell>
          <cell r="AD71">
            <v>27.93530184093639</v>
          </cell>
          <cell r="AE71">
            <v>195.54711288655474</v>
          </cell>
          <cell r="AG71">
            <v>10620.5</v>
          </cell>
          <cell r="AH71">
            <v>0</v>
          </cell>
          <cell r="AI71">
            <v>0</v>
          </cell>
          <cell r="AJ71">
            <v>0</v>
          </cell>
          <cell r="AK71">
            <v>0</v>
          </cell>
          <cell r="AL71">
            <v>0</v>
          </cell>
          <cell r="AM71">
            <v>0</v>
          </cell>
          <cell r="AN71">
            <v>0</v>
          </cell>
          <cell r="AO71">
            <v>0</v>
          </cell>
          <cell r="AP71">
            <v>0</v>
          </cell>
          <cell r="AQ71">
            <v>0</v>
          </cell>
          <cell r="AR71">
            <v>0</v>
          </cell>
          <cell r="AS71">
            <v>0</v>
          </cell>
          <cell r="AU71">
            <v>223755.75</v>
          </cell>
          <cell r="AV71">
            <v>0</v>
          </cell>
          <cell r="AW71">
            <v>0</v>
          </cell>
          <cell r="AX71">
            <v>4</v>
          </cell>
          <cell r="AY71">
            <v>15</v>
          </cell>
          <cell r="AZ71">
            <v>72</v>
          </cell>
          <cell r="BA71">
            <v>0</v>
          </cell>
          <cell r="BB71">
            <v>0</v>
          </cell>
          <cell r="BC71">
            <v>0</v>
          </cell>
          <cell r="BD71">
            <v>0</v>
          </cell>
          <cell r="BE71">
            <v>17.876635572493669</v>
          </cell>
          <cell r="BF71">
            <v>17.876635572493669</v>
          </cell>
          <cell r="BG71">
            <v>84.914018969344923</v>
          </cell>
          <cell r="BI71">
            <v>22656.5</v>
          </cell>
          <cell r="BJ71">
            <v>0</v>
          </cell>
          <cell r="BK71">
            <v>0</v>
          </cell>
          <cell r="BL71">
            <v>2</v>
          </cell>
          <cell r="BM71">
            <v>0</v>
          </cell>
          <cell r="BN71">
            <v>8</v>
          </cell>
          <cell r="BO71">
            <v>0</v>
          </cell>
          <cell r="BP71">
            <v>0</v>
          </cell>
          <cell r="BQ71">
            <v>0</v>
          </cell>
          <cell r="BR71">
            <v>0</v>
          </cell>
          <cell r="BS71">
            <v>88.274888001235851</v>
          </cell>
          <cell r="BT71">
            <v>88.274888001235851</v>
          </cell>
          <cell r="BU71">
            <v>88.274888001235851</v>
          </cell>
          <cell r="BW71">
            <v>16545</v>
          </cell>
          <cell r="BX71">
            <v>0</v>
          </cell>
          <cell r="BY71">
            <v>0</v>
          </cell>
          <cell r="BZ71">
            <v>0</v>
          </cell>
          <cell r="CA71">
            <v>0</v>
          </cell>
          <cell r="CB71">
            <v>0</v>
          </cell>
          <cell r="CC71">
            <v>0</v>
          </cell>
          <cell r="CD71">
            <v>0</v>
          </cell>
          <cell r="CE71">
            <v>0</v>
          </cell>
          <cell r="CF71">
            <v>0</v>
          </cell>
          <cell r="CG71">
            <v>0</v>
          </cell>
          <cell r="CH71">
            <v>0</v>
          </cell>
          <cell r="CI71">
            <v>0</v>
          </cell>
          <cell r="CK71">
            <v>20070</v>
          </cell>
          <cell r="CL71">
            <v>0</v>
          </cell>
          <cell r="CM71">
            <v>0</v>
          </cell>
          <cell r="CN71">
            <v>0</v>
          </cell>
          <cell r="CO71">
            <v>0</v>
          </cell>
          <cell r="CP71">
            <v>0</v>
          </cell>
          <cell r="CQ71">
            <v>0</v>
          </cell>
          <cell r="CR71">
            <v>0</v>
          </cell>
          <cell r="CS71">
            <v>0</v>
          </cell>
          <cell r="CT71">
            <v>0</v>
          </cell>
          <cell r="CU71">
            <v>0</v>
          </cell>
          <cell r="CV71">
            <v>0</v>
          </cell>
          <cell r="CW71">
            <v>0</v>
          </cell>
          <cell r="CY71">
            <v>7570.01</v>
          </cell>
          <cell r="CZ71">
            <v>0</v>
          </cell>
          <cell r="DA71">
            <v>0</v>
          </cell>
          <cell r="DB71">
            <v>0</v>
          </cell>
          <cell r="DC71">
            <v>1</v>
          </cell>
          <cell r="DD71">
            <v>2</v>
          </cell>
          <cell r="DE71">
            <v>0</v>
          </cell>
          <cell r="DF71">
            <v>0</v>
          </cell>
          <cell r="DG71">
            <v>0</v>
          </cell>
          <cell r="DH71">
            <v>0</v>
          </cell>
          <cell r="DI71">
            <v>0</v>
          </cell>
          <cell r="DJ71">
            <v>0</v>
          </cell>
          <cell r="DK71">
            <v>132.10022179627239</v>
          </cell>
          <cell r="DM71">
            <v>21403.010000000002</v>
          </cell>
          <cell r="DN71">
            <v>0</v>
          </cell>
          <cell r="DO71">
            <v>0</v>
          </cell>
          <cell r="DP71">
            <v>1</v>
          </cell>
          <cell r="DQ71">
            <v>8</v>
          </cell>
          <cell r="DR71">
            <v>0</v>
          </cell>
          <cell r="DS71">
            <v>0</v>
          </cell>
          <cell r="DT71">
            <v>0</v>
          </cell>
          <cell r="DU71">
            <v>0</v>
          </cell>
          <cell r="DV71">
            <v>0</v>
          </cell>
          <cell r="DW71">
            <v>46.722400260524097</v>
          </cell>
          <cell r="DX71">
            <v>46.722400260524097</v>
          </cell>
          <cell r="DY71">
            <v>420.5016023447169</v>
          </cell>
          <cell r="EA71">
            <v>4171</v>
          </cell>
          <cell r="EB71">
            <v>0</v>
          </cell>
          <cell r="EC71">
            <v>0</v>
          </cell>
          <cell r="ED71">
            <v>0</v>
          </cell>
          <cell r="EE71">
            <v>0</v>
          </cell>
          <cell r="EF71">
            <v>0</v>
          </cell>
          <cell r="EG71">
            <v>0</v>
          </cell>
          <cell r="EH71">
            <v>0</v>
          </cell>
          <cell r="EI71">
            <v>0</v>
          </cell>
          <cell r="EJ71">
            <v>0</v>
          </cell>
          <cell r="EK71">
            <v>0</v>
          </cell>
          <cell r="EL71">
            <v>0</v>
          </cell>
          <cell r="EM71">
            <v>0</v>
          </cell>
          <cell r="EO71">
            <v>236783</v>
          </cell>
          <cell r="EP71">
            <v>0</v>
          </cell>
          <cell r="EQ71">
            <v>2</v>
          </cell>
          <cell r="ER71">
            <v>2</v>
          </cell>
          <cell r="ES71">
            <v>13</v>
          </cell>
          <cell r="ET71">
            <v>280</v>
          </cell>
          <cell r="EU71">
            <v>69</v>
          </cell>
          <cell r="EV71">
            <v>8.4465523285033122</v>
          </cell>
          <cell r="EW71">
            <v>291.40605533336435</v>
          </cell>
          <cell r="EX71">
            <v>34.500000000000007</v>
          </cell>
          <cell r="EY71">
            <v>8.4465523285033122</v>
          </cell>
          <cell r="EZ71">
            <v>16.893104657006624</v>
          </cell>
          <cell r="FA71">
            <v>71.795694792278169</v>
          </cell>
          <cell r="FC71">
            <v>83860</v>
          </cell>
          <cell r="FD71">
            <v>0</v>
          </cell>
          <cell r="FE71">
            <v>0</v>
          </cell>
          <cell r="FF71">
            <v>0</v>
          </cell>
          <cell r="FG71">
            <v>4</v>
          </cell>
          <cell r="FH71">
            <v>16</v>
          </cell>
          <cell r="FI71">
            <v>0</v>
          </cell>
          <cell r="FJ71">
            <v>0</v>
          </cell>
          <cell r="FK71">
            <v>0</v>
          </cell>
          <cell r="FL71">
            <v>0</v>
          </cell>
          <cell r="FM71">
            <v>0</v>
          </cell>
          <cell r="FN71">
            <v>0</v>
          </cell>
          <cell r="FO71">
            <v>47.698545194371569</v>
          </cell>
          <cell r="FQ71">
            <v>0</v>
          </cell>
          <cell r="FR71">
            <v>0</v>
          </cell>
          <cell r="FS71">
            <v>0</v>
          </cell>
          <cell r="FT71">
            <v>0</v>
          </cell>
          <cell r="FU71">
            <v>0</v>
          </cell>
          <cell r="FV71">
            <v>0</v>
          </cell>
          <cell r="FW71">
            <v>0</v>
          </cell>
          <cell r="FX71">
            <v>0</v>
          </cell>
          <cell r="FY71">
            <v>0</v>
          </cell>
          <cell r="FZ71">
            <v>0</v>
          </cell>
          <cell r="GA71">
            <v>0</v>
          </cell>
          <cell r="GB71">
            <v>0</v>
          </cell>
          <cell r="GC71">
            <v>0</v>
          </cell>
        </row>
        <row r="72">
          <cell r="A72">
            <v>39814</v>
          </cell>
          <cell r="B72">
            <v>2009</v>
          </cell>
          <cell r="C72">
            <v>1</v>
          </cell>
          <cell r="E72">
            <v>612398.14</v>
          </cell>
          <cell r="F72">
            <v>0</v>
          </cell>
          <cell r="G72">
            <v>0</v>
          </cell>
          <cell r="H72">
            <v>4</v>
          </cell>
          <cell r="I72">
            <v>15</v>
          </cell>
          <cell r="J72">
            <v>14</v>
          </cell>
          <cell r="K72">
            <v>0</v>
          </cell>
          <cell r="L72">
            <v>0</v>
          </cell>
          <cell r="M72">
            <v>0</v>
          </cell>
          <cell r="N72">
            <v>0</v>
          </cell>
          <cell r="O72">
            <v>6.5316984796851276</v>
          </cell>
          <cell r="P72">
            <v>6.5316984796851276</v>
          </cell>
          <cell r="Q72">
            <v>31.025567778504357</v>
          </cell>
          <cell r="S72">
            <v>41886</v>
          </cell>
          <cell r="T72">
            <v>0</v>
          </cell>
          <cell r="U72">
            <v>0</v>
          </cell>
          <cell r="V72">
            <v>1</v>
          </cell>
          <cell r="W72">
            <v>6</v>
          </cell>
          <cell r="X72">
            <v>43</v>
          </cell>
          <cell r="Y72">
            <v>0</v>
          </cell>
          <cell r="Z72">
            <v>0</v>
          </cell>
          <cell r="AA72">
            <v>0</v>
          </cell>
          <cell r="AB72">
            <v>0</v>
          </cell>
          <cell r="AC72">
            <v>23.874325550303205</v>
          </cell>
          <cell r="AD72">
            <v>23.874325550303205</v>
          </cell>
          <cell r="AE72">
            <v>167.12027885212242</v>
          </cell>
          <cell r="AG72">
            <v>12642.5</v>
          </cell>
          <cell r="AH72">
            <v>0</v>
          </cell>
          <cell r="AI72">
            <v>0</v>
          </cell>
          <cell r="AJ72">
            <v>0</v>
          </cell>
          <cell r="AK72">
            <v>1</v>
          </cell>
          <cell r="AL72">
            <v>0</v>
          </cell>
          <cell r="AM72">
            <v>0</v>
          </cell>
          <cell r="AN72">
            <v>0</v>
          </cell>
          <cell r="AO72">
            <v>0</v>
          </cell>
          <cell r="AP72">
            <v>0</v>
          </cell>
          <cell r="AQ72">
            <v>0</v>
          </cell>
          <cell r="AR72">
            <v>0</v>
          </cell>
          <cell r="AS72">
            <v>79.098279612418438</v>
          </cell>
          <cell r="AU72">
            <v>251214.25</v>
          </cell>
          <cell r="AV72">
            <v>0</v>
          </cell>
          <cell r="AW72">
            <v>0</v>
          </cell>
          <cell r="AX72">
            <v>6</v>
          </cell>
          <cell r="AY72">
            <v>16</v>
          </cell>
          <cell r="AZ72">
            <v>84</v>
          </cell>
          <cell r="BA72">
            <v>0</v>
          </cell>
          <cell r="BB72">
            <v>0</v>
          </cell>
          <cell r="BC72">
            <v>0</v>
          </cell>
          <cell r="BD72">
            <v>0</v>
          </cell>
          <cell r="BE72">
            <v>23.883995434176207</v>
          </cell>
          <cell r="BF72">
            <v>23.883995434176207</v>
          </cell>
          <cell r="BG72">
            <v>87.574649925312755</v>
          </cell>
          <cell r="BI72">
            <v>26215.5</v>
          </cell>
          <cell r="BJ72">
            <v>0</v>
          </cell>
          <cell r="BK72">
            <v>0</v>
          </cell>
          <cell r="BL72">
            <v>2</v>
          </cell>
          <cell r="BM72">
            <v>1</v>
          </cell>
          <cell r="BN72">
            <v>9</v>
          </cell>
          <cell r="BO72">
            <v>0</v>
          </cell>
          <cell r="BP72">
            <v>0</v>
          </cell>
          <cell r="BQ72">
            <v>0</v>
          </cell>
          <cell r="BR72">
            <v>0</v>
          </cell>
          <cell r="BS72">
            <v>76.290744025481104</v>
          </cell>
          <cell r="BT72">
            <v>76.290744025481104</v>
          </cell>
          <cell r="BU72">
            <v>114.43611603822166</v>
          </cell>
          <cell r="BW72">
            <v>22060</v>
          </cell>
          <cell r="BX72">
            <v>0</v>
          </cell>
          <cell r="BY72">
            <v>0</v>
          </cell>
          <cell r="BZ72">
            <v>0</v>
          </cell>
          <cell r="CA72">
            <v>0</v>
          </cell>
          <cell r="CB72">
            <v>0</v>
          </cell>
          <cell r="CC72">
            <v>0</v>
          </cell>
          <cell r="CD72">
            <v>0</v>
          </cell>
          <cell r="CE72">
            <v>0</v>
          </cell>
          <cell r="CF72">
            <v>0</v>
          </cell>
          <cell r="CG72">
            <v>0</v>
          </cell>
          <cell r="CH72">
            <v>0</v>
          </cell>
          <cell r="CI72">
            <v>0</v>
          </cell>
          <cell r="CK72">
            <v>23350</v>
          </cell>
          <cell r="CL72">
            <v>0</v>
          </cell>
          <cell r="CM72">
            <v>0</v>
          </cell>
          <cell r="CN72">
            <v>0</v>
          </cell>
          <cell r="CO72">
            <v>0</v>
          </cell>
          <cell r="CP72">
            <v>0</v>
          </cell>
          <cell r="CQ72">
            <v>0</v>
          </cell>
          <cell r="CR72">
            <v>0</v>
          </cell>
          <cell r="CS72">
            <v>0</v>
          </cell>
          <cell r="CT72">
            <v>0</v>
          </cell>
          <cell r="CU72">
            <v>0</v>
          </cell>
          <cell r="CV72">
            <v>0</v>
          </cell>
          <cell r="CW72">
            <v>0</v>
          </cell>
          <cell r="CY72">
            <v>12239.01</v>
          </cell>
          <cell r="CZ72">
            <v>0</v>
          </cell>
          <cell r="DA72">
            <v>0</v>
          </cell>
          <cell r="DB72">
            <v>0</v>
          </cell>
          <cell r="DC72">
            <v>1</v>
          </cell>
          <cell r="DD72">
            <v>3</v>
          </cell>
          <cell r="DE72">
            <v>0</v>
          </cell>
          <cell r="DF72">
            <v>0</v>
          </cell>
          <cell r="DG72">
            <v>0</v>
          </cell>
          <cell r="DH72">
            <v>0</v>
          </cell>
          <cell r="DI72">
            <v>0</v>
          </cell>
          <cell r="DJ72">
            <v>0</v>
          </cell>
          <cell r="DK72">
            <v>81.705954975116441</v>
          </cell>
          <cell r="DM72">
            <v>24921.010000000002</v>
          </cell>
          <cell r="DN72">
            <v>0</v>
          </cell>
          <cell r="DO72">
            <v>0</v>
          </cell>
          <cell r="DP72">
            <v>1</v>
          </cell>
          <cell r="DQ72">
            <v>8</v>
          </cell>
          <cell r="DR72">
            <v>1</v>
          </cell>
          <cell r="DS72">
            <v>0</v>
          </cell>
          <cell r="DT72">
            <v>0</v>
          </cell>
          <cell r="DU72">
            <v>0</v>
          </cell>
          <cell r="DV72">
            <v>0</v>
          </cell>
          <cell r="DW72">
            <v>40.126784588586091</v>
          </cell>
          <cell r="DX72">
            <v>40.126784588586091</v>
          </cell>
          <cell r="DY72">
            <v>361.14106129727486</v>
          </cell>
          <cell r="EA72">
            <v>5619</v>
          </cell>
          <cell r="EB72">
            <v>0</v>
          </cell>
          <cell r="EC72">
            <v>0</v>
          </cell>
          <cell r="ED72">
            <v>0</v>
          </cell>
          <cell r="EE72">
            <v>0</v>
          </cell>
          <cell r="EF72">
            <v>1</v>
          </cell>
          <cell r="EG72">
            <v>0</v>
          </cell>
          <cell r="EH72">
            <v>0</v>
          </cell>
          <cell r="EI72">
            <v>0</v>
          </cell>
          <cell r="EJ72">
            <v>0</v>
          </cell>
          <cell r="EK72">
            <v>0</v>
          </cell>
          <cell r="EL72">
            <v>0</v>
          </cell>
          <cell r="EM72">
            <v>0</v>
          </cell>
          <cell r="EO72">
            <v>275030</v>
          </cell>
          <cell r="EP72">
            <v>0</v>
          </cell>
          <cell r="EQ72">
            <v>2</v>
          </cell>
          <cell r="ER72">
            <v>2</v>
          </cell>
          <cell r="ES72">
            <v>13</v>
          </cell>
          <cell r="ET72">
            <v>298</v>
          </cell>
          <cell r="EU72">
            <v>89</v>
          </cell>
          <cell r="EV72">
            <v>7.2719339708395454</v>
          </cell>
          <cell r="EW72">
            <v>323.60106170235974</v>
          </cell>
          <cell r="EX72">
            <v>44.499999999999993</v>
          </cell>
          <cell r="EY72">
            <v>7.2719339708395454</v>
          </cell>
          <cell r="EZ72">
            <v>14.543867941679091</v>
          </cell>
          <cell r="FA72">
            <v>61.811438752136127</v>
          </cell>
          <cell r="FC72">
            <v>93402</v>
          </cell>
          <cell r="FD72">
            <v>0</v>
          </cell>
          <cell r="FE72">
            <v>0</v>
          </cell>
          <cell r="FF72">
            <v>0</v>
          </cell>
          <cell r="FG72">
            <v>4</v>
          </cell>
          <cell r="FH72">
            <v>16</v>
          </cell>
          <cell r="FI72">
            <v>0</v>
          </cell>
          <cell r="FJ72">
            <v>0</v>
          </cell>
          <cell r="FK72">
            <v>0</v>
          </cell>
          <cell r="FL72">
            <v>0</v>
          </cell>
          <cell r="FM72">
            <v>0</v>
          </cell>
          <cell r="FN72">
            <v>0</v>
          </cell>
          <cell r="FO72">
            <v>42.825635425365626</v>
          </cell>
          <cell r="FQ72">
            <v>880</v>
          </cell>
          <cell r="FR72">
            <v>0</v>
          </cell>
          <cell r="FS72">
            <v>0</v>
          </cell>
          <cell r="FT72">
            <v>0</v>
          </cell>
          <cell r="FU72">
            <v>0</v>
          </cell>
          <cell r="FV72">
            <v>0</v>
          </cell>
          <cell r="FW72">
            <v>0</v>
          </cell>
          <cell r="FX72">
            <v>0</v>
          </cell>
          <cell r="FY72">
            <v>0</v>
          </cell>
          <cell r="FZ72">
            <v>0</v>
          </cell>
          <cell r="GA72">
            <v>0</v>
          </cell>
          <cell r="GB72">
            <v>0</v>
          </cell>
          <cell r="GC72">
            <v>0</v>
          </cell>
        </row>
        <row r="73">
          <cell r="A73">
            <v>39845</v>
          </cell>
          <cell r="B73">
            <v>2009</v>
          </cell>
          <cell r="C73">
            <v>2</v>
          </cell>
          <cell r="E73">
            <v>706021.02</v>
          </cell>
          <cell r="F73">
            <v>0</v>
          </cell>
          <cell r="G73">
            <v>0</v>
          </cell>
          <cell r="H73">
            <v>5</v>
          </cell>
          <cell r="I73">
            <v>15</v>
          </cell>
          <cell r="J73">
            <v>19</v>
          </cell>
          <cell r="K73">
            <v>0</v>
          </cell>
          <cell r="L73">
            <v>0</v>
          </cell>
          <cell r="M73">
            <v>0</v>
          </cell>
          <cell r="N73">
            <v>0</v>
          </cell>
          <cell r="O73">
            <v>7.0819421212133316</v>
          </cell>
          <cell r="P73">
            <v>7.0819421212133316</v>
          </cell>
          <cell r="Q73">
            <v>28.327768484853326</v>
          </cell>
          <cell r="S73">
            <v>46298</v>
          </cell>
          <cell r="T73">
            <v>0</v>
          </cell>
          <cell r="U73">
            <v>0</v>
          </cell>
          <cell r="V73">
            <v>2</v>
          </cell>
          <cell r="W73">
            <v>6</v>
          </cell>
          <cell r="X73">
            <v>51</v>
          </cell>
          <cell r="Y73">
            <v>0</v>
          </cell>
          <cell r="Z73">
            <v>0</v>
          </cell>
          <cell r="AA73">
            <v>0</v>
          </cell>
          <cell r="AB73">
            <v>0</v>
          </cell>
          <cell r="AC73">
            <v>43.198410298501017</v>
          </cell>
          <cell r="AD73">
            <v>43.198410298501017</v>
          </cell>
          <cell r="AE73">
            <v>172.79364119400407</v>
          </cell>
          <cell r="AG73">
            <v>14980.08</v>
          </cell>
          <cell r="AH73">
            <v>0</v>
          </cell>
          <cell r="AI73">
            <v>0</v>
          </cell>
          <cell r="AJ73">
            <v>0</v>
          </cell>
          <cell r="AK73">
            <v>1</v>
          </cell>
          <cell r="AL73">
            <v>0</v>
          </cell>
          <cell r="AM73">
            <v>0</v>
          </cell>
          <cell r="AN73">
            <v>0</v>
          </cell>
          <cell r="AO73">
            <v>0</v>
          </cell>
          <cell r="AP73">
            <v>0</v>
          </cell>
          <cell r="AQ73">
            <v>0</v>
          </cell>
          <cell r="AR73">
            <v>0</v>
          </cell>
          <cell r="AS73">
            <v>66.755317728610265</v>
          </cell>
          <cell r="AU73">
            <v>287070.5</v>
          </cell>
          <cell r="AV73">
            <v>0</v>
          </cell>
          <cell r="AW73">
            <v>0</v>
          </cell>
          <cell r="AX73">
            <v>7</v>
          </cell>
          <cell r="AY73">
            <v>17</v>
          </cell>
          <cell r="AZ73">
            <v>100</v>
          </cell>
          <cell r="BA73">
            <v>0</v>
          </cell>
          <cell r="BB73">
            <v>0</v>
          </cell>
          <cell r="BC73">
            <v>0</v>
          </cell>
          <cell r="BD73">
            <v>0</v>
          </cell>
          <cell r="BE73">
            <v>24.384254042125541</v>
          </cell>
          <cell r="BF73">
            <v>24.384254042125541</v>
          </cell>
          <cell r="BG73">
            <v>83.603156715858987</v>
          </cell>
          <cell r="BI73">
            <v>29605</v>
          </cell>
          <cell r="BJ73">
            <v>0</v>
          </cell>
          <cell r="BK73">
            <v>0</v>
          </cell>
          <cell r="BL73">
            <v>2</v>
          </cell>
          <cell r="BM73">
            <v>1</v>
          </cell>
          <cell r="BN73">
            <v>10</v>
          </cell>
          <cell r="BO73">
            <v>0</v>
          </cell>
          <cell r="BP73">
            <v>0</v>
          </cell>
          <cell r="BQ73">
            <v>0</v>
          </cell>
          <cell r="BR73">
            <v>0</v>
          </cell>
          <cell r="BS73">
            <v>67.556156054720489</v>
          </cell>
          <cell r="BT73">
            <v>67.556156054720489</v>
          </cell>
          <cell r="BU73">
            <v>101.33423408208074</v>
          </cell>
          <cell r="BW73">
            <v>27575</v>
          </cell>
          <cell r="BX73">
            <v>0</v>
          </cell>
          <cell r="BY73">
            <v>0</v>
          </cell>
          <cell r="BZ73">
            <v>0</v>
          </cell>
          <cell r="CA73">
            <v>0</v>
          </cell>
          <cell r="CB73">
            <v>2</v>
          </cell>
          <cell r="CC73">
            <v>0</v>
          </cell>
          <cell r="CD73">
            <v>0</v>
          </cell>
          <cell r="CE73">
            <v>0</v>
          </cell>
          <cell r="CF73">
            <v>0</v>
          </cell>
          <cell r="CG73">
            <v>0</v>
          </cell>
          <cell r="CH73">
            <v>0</v>
          </cell>
          <cell r="CI73">
            <v>0</v>
          </cell>
          <cell r="CK73">
            <v>23350</v>
          </cell>
          <cell r="CL73">
            <v>0</v>
          </cell>
          <cell r="CM73">
            <v>0</v>
          </cell>
          <cell r="CN73">
            <v>0</v>
          </cell>
          <cell r="CO73">
            <v>0</v>
          </cell>
          <cell r="CP73">
            <v>0</v>
          </cell>
          <cell r="CQ73">
            <v>0</v>
          </cell>
          <cell r="CR73">
            <v>0</v>
          </cell>
          <cell r="CS73">
            <v>0</v>
          </cell>
          <cell r="CT73">
            <v>0</v>
          </cell>
          <cell r="CU73">
            <v>0</v>
          </cell>
          <cell r="CV73">
            <v>0</v>
          </cell>
          <cell r="CW73">
            <v>0</v>
          </cell>
          <cell r="CY73">
            <v>16878.810000000001</v>
          </cell>
          <cell r="CZ73">
            <v>0</v>
          </cell>
          <cell r="DA73">
            <v>0</v>
          </cell>
          <cell r="DB73">
            <v>0</v>
          </cell>
          <cell r="DC73">
            <v>3</v>
          </cell>
          <cell r="DD73">
            <v>3</v>
          </cell>
          <cell r="DE73">
            <v>0</v>
          </cell>
          <cell r="DF73">
            <v>0</v>
          </cell>
          <cell r="DG73">
            <v>0</v>
          </cell>
          <cell r="DH73">
            <v>0</v>
          </cell>
          <cell r="DI73">
            <v>0</v>
          </cell>
          <cell r="DJ73">
            <v>0</v>
          </cell>
          <cell r="DK73">
            <v>177.73764856645698</v>
          </cell>
          <cell r="DM73">
            <v>28456.010000000002</v>
          </cell>
          <cell r="DN73">
            <v>0</v>
          </cell>
          <cell r="DO73">
            <v>0</v>
          </cell>
          <cell r="DP73">
            <v>1</v>
          </cell>
          <cell r="DQ73">
            <v>8</v>
          </cell>
          <cell r="DR73">
            <v>2</v>
          </cell>
          <cell r="DS73">
            <v>0</v>
          </cell>
          <cell r="DT73">
            <v>0</v>
          </cell>
          <cell r="DU73">
            <v>0</v>
          </cell>
          <cell r="DV73">
            <v>0</v>
          </cell>
          <cell r="DW73">
            <v>35.141961223657141</v>
          </cell>
          <cell r="DX73">
            <v>35.141961223657141</v>
          </cell>
          <cell r="DY73">
            <v>316.2776510129143</v>
          </cell>
          <cell r="EA73">
            <v>6715</v>
          </cell>
          <cell r="EB73">
            <v>0</v>
          </cell>
          <cell r="EC73">
            <v>0</v>
          </cell>
          <cell r="ED73">
            <v>0</v>
          </cell>
          <cell r="EE73">
            <v>0</v>
          </cell>
          <cell r="EF73">
            <v>1</v>
          </cell>
          <cell r="EG73">
            <v>0</v>
          </cell>
          <cell r="EH73">
            <v>0</v>
          </cell>
          <cell r="EI73">
            <v>0</v>
          </cell>
          <cell r="EJ73">
            <v>0</v>
          </cell>
          <cell r="EK73">
            <v>0</v>
          </cell>
          <cell r="EL73">
            <v>0</v>
          </cell>
          <cell r="EM73">
            <v>0</v>
          </cell>
          <cell r="EO73">
            <v>319364</v>
          </cell>
          <cell r="EP73">
            <v>0</v>
          </cell>
          <cell r="EQ73">
            <v>2</v>
          </cell>
          <cell r="ER73">
            <v>2</v>
          </cell>
          <cell r="ES73">
            <v>13</v>
          </cell>
          <cell r="ET73">
            <v>345</v>
          </cell>
          <cell r="EU73">
            <v>109</v>
          </cell>
          <cell r="EV73">
            <v>6.262446612642627</v>
          </cell>
          <cell r="EW73">
            <v>341.30334038902316</v>
          </cell>
          <cell r="EX73">
            <v>54.5</v>
          </cell>
          <cell r="EY73">
            <v>6.262446612642627</v>
          </cell>
          <cell r="EZ73">
            <v>12.524893225285254</v>
          </cell>
          <cell r="FA73">
            <v>53.230796207462333</v>
          </cell>
          <cell r="FC73">
            <v>107452</v>
          </cell>
          <cell r="FD73">
            <v>0</v>
          </cell>
          <cell r="FE73">
            <v>0</v>
          </cell>
          <cell r="FF73">
            <v>0</v>
          </cell>
          <cell r="FG73">
            <v>4</v>
          </cell>
          <cell r="FH73">
            <v>26</v>
          </cell>
          <cell r="FI73">
            <v>0</v>
          </cell>
          <cell r="FJ73">
            <v>0</v>
          </cell>
          <cell r="FK73">
            <v>0</v>
          </cell>
          <cell r="FL73">
            <v>0</v>
          </cell>
          <cell r="FM73">
            <v>0</v>
          </cell>
          <cell r="FN73">
            <v>0</v>
          </cell>
          <cell r="FO73">
            <v>37.225924133566615</v>
          </cell>
          <cell r="FQ73">
            <v>2920</v>
          </cell>
          <cell r="FR73">
            <v>0</v>
          </cell>
          <cell r="FS73">
            <v>0</v>
          </cell>
          <cell r="FT73">
            <v>0</v>
          </cell>
          <cell r="FU73">
            <v>0</v>
          </cell>
          <cell r="FV73">
            <v>0</v>
          </cell>
          <cell r="FW73">
            <v>0</v>
          </cell>
          <cell r="FX73">
            <v>0</v>
          </cell>
          <cell r="FY73">
            <v>0</v>
          </cell>
          <cell r="FZ73">
            <v>0</v>
          </cell>
          <cell r="GA73">
            <v>0</v>
          </cell>
          <cell r="GB73">
            <v>0</v>
          </cell>
          <cell r="GC73">
            <v>0</v>
          </cell>
        </row>
        <row r="74">
          <cell r="A74">
            <v>39873</v>
          </cell>
          <cell r="B74">
            <v>2009</v>
          </cell>
          <cell r="C74">
            <v>3</v>
          </cell>
          <cell r="E74">
            <v>816436.38</v>
          </cell>
          <cell r="F74">
            <v>0</v>
          </cell>
          <cell r="G74">
            <v>0</v>
          </cell>
          <cell r="H74">
            <v>6</v>
          </cell>
          <cell r="I74">
            <v>15</v>
          </cell>
          <cell r="J74">
            <v>19</v>
          </cell>
          <cell r="K74">
            <v>0</v>
          </cell>
          <cell r="L74">
            <v>0</v>
          </cell>
          <cell r="M74">
            <v>0</v>
          </cell>
          <cell r="N74">
            <v>0</v>
          </cell>
          <cell r="O74">
            <v>7.3490110766499654</v>
          </cell>
          <cell r="P74">
            <v>7.3490110766499654</v>
          </cell>
          <cell r="Q74">
            <v>25.721538768274876</v>
          </cell>
          <cell r="S74">
            <v>51723</v>
          </cell>
          <cell r="T74">
            <v>0</v>
          </cell>
          <cell r="U74">
            <v>0</v>
          </cell>
          <cell r="V74">
            <v>2</v>
          </cell>
          <cell r="W74">
            <v>6</v>
          </cell>
          <cell r="X74">
            <v>63</v>
          </cell>
          <cell r="Y74">
            <v>0</v>
          </cell>
          <cell r="Z74">
            <v>0</v>
          </cell>
          <cell r="AA74">
            <v>0</v>
          </cell>
          <cell r="AB74">
            <v>0</v>
          </cell>
          <cell r="AC74">
            <v>38.667517352048407</v>
          </cell>
          <cell r="AD74">
            <v>38.667517352048407</v>
          </cell>
          <cell r="AE74">
            <v>154.67006940819363</v>
          </cell>
          <cell r="AG74">
            <v>17500.080000000002</v>
          </cell>
          <cell r="AH74">
            <v>0</v>
          </cell>
          <cell r="AI74">
            <v>0</v>
          </cell>
          <cell r="AJ74">
            <v>0</v>
          </cell>
          <cell r="AK74">
            <v>1</v>
          </cell>
          <cell r="AL74">
            <v>0</v>
          </cell>
          <cell r="AM74">
            <v>0</v>
          </cell>
          <cell r="AN74">
            <v>0</v>
          </cell>
          <cell r="AO74">
            <v>0</v>
          </cell>
          <cell r="AP74">
            <v>0</v>
          </cell>
          <cell r="AQ74">
            <v>0</v>
          </cell>
          <cell r="AR74">
            <v>0</v>
          </cell>
          <cell r="AS74">
            <v>57.142595919561501</v>
          </cell>
          <cell r="AU74">
            <v>328586.12</v>
          </cell>
          <cell r="AV74">
            <v>0</v>
          </cell>
          <cell r="AW74">
            <v>0</v>
          </cell>
          <cell r="AX74">
            <v>8</v>
          </cell>
          <cell r="AY74">
            <v>20</v>
          </cell>
          <cell r="AZ74">
            <v>118</v>
          </cell>
          <cell r="BA74">
            <v>0</v>
          </cell>
          <cell r="BB74">
            <v>0</v>
          </cell>
          <cell r="BC74">
            <v>0</v>
          </cell>
          <cell r="BD74">
            <v>0</v>
          </cell>
          <cell r="BE74">
            <v>24.346737470225463</v>
          </cell>
          <cell r="BF74">
            <v>24.346737470225463</v>
          </cell>
          <cell r="BG74">
            <v>85.213581145789121</v>
          </cell>
          <cell r="BI74">
            <v>34797</v>
          </cell>
          <cell r="BJ74">
            <v>0</v>
          </cell>
          <cell r="BK74">
            <v>0</v>
          </cell>
          <cell r="BL74">
            <v>2</v>
          </cell>
          <cell r="BM74">
            <v>1</v>
          </cell>
          <cell r="BN74">
            <v>19</v>
          </cell>
          <cell r="BO74">
            <v>0</v>
          </cell>
          <cell r="BP74">
            <v>0</v>
          </cell>
          <cell r="BQ74">
            <v>0</v>
          </cell>
          <cell r="BR74">
            <v>0</v>
          </cell>
          <cell r="BS74">
            <v>57.47621921430008</v>
          </cell>
          <cell r="BT74">
            <v>57.47621921430008</v>
          </cell>
          <cell r="BU74">
            <v>86.214328821450124</v>
          </cell>
          <cell r="BW74">
            <v>33090</v>
          </cell>
          <cell r="BX74">
            <v>0</v>
          </cell>
          <cell r="BY74">
            <v>0</v>
          </cell>
          <cell r="BZ74">
            <v>0</v>
          </cell>
          <cell r="CA74">
            <v>0</v>
          </cell>
          <cell r="CB74">
            <v>2</v>
          </cell>
          <cell r="CC74">
            <v>0</v>
          </cell>
          <cell r="CD74">
            <v>0</v>
          </cell>
          <cell r="CE74">
            <v>0</v>
          </cell>
          <cell r="CF74">
            <v>0</v>
          </cell>
          <cell r="CG74">
            <v>0</v>
          </cell>
          <cell r="CH74">
            <v>0</v>
          </cell>
          <cell r="CI74">
            <v>0</v>
          </cell>
          <cell r="CK74">
            <v>25758</v>
          </cell>
          <cell r="CL74">
            <v>0</v>
          </cell>
          <cell r="CM74">
            <v>0</v>
          </cell>
          <cell r="CN74">
            <v>0</v>
          </cell>
          <cell r="CO74">
            <v>0</v>
          </cell>
          <cell r="CP74">
            <v>0</v>
          </cell>
          <cell r="CQ74">
            <v>0</v>
          </cell>
          <cell r="CR74">
            <v>0</v>
          </cell>
          <cell r="CS74">
            <v>0</v>
          </cell>
          <cell r="CT74">
            <v>0</v>
          </cell>
          <cell r="CU74">
            <v>0</v>
          </cell>
          <cell r="CV74">
            <v>0</v>
          </cell>
          <cell r="CW74">
            <v>0</v>
          </cell>
          <cell r="CY74">
            <v>22390.81</v>
          </cell>
          <cell r="CZ74">
            <v>0</v>
          </cell>
          <cell r="DA74">
            <v>0</v>
          </cell>
          <cell r="DB74">
            <v>0</v>
          </cell>
          <cell r="DC74">
            <v>3</v>
          </cell>
          <cell r="DD74">
            <v>5</v>
          </cell>
          <cell r="DE74">
            <v>0</v>
          </cell>
          <cell r="DF74">
            <v>0</v>
          </cell>
          <cell r="DG74">
            <v>0</v>
          </cell>
          <cell r="DH74">
            <v>0</v>
          </cell>
          <cell r="DI74">
            <v>0</v>
          </cell>
          <cell r="DJ74">
            <v>0</v>
          </cell>
          <cell r="DK74">
            <v>133.98354056865296</v>
          </cell>
          <cell r="DM74">
            <v>32132.510000000002</v>
          </cell>
          <cell r="DN74">
            <v>0</v>
          </cell>
          <cell r="DO74">
            <v>0</v>
          </cell>
          <cell r="DP74">
            <v>1</v>
          </cell>
          <cell r="DQ74">
            <v>8</v>
          </cell>
          <cell r="DR74">
            <v>2</v>
          </cell>
          <cell r="DS74">
            <v>0</v>
          </cell>
          <cell r="DT74">
            <v>0</v>
          </cell>
          <cell r="DU74">
            <v>0</v>
          </cell>
          <cell r="DV74">
            <v>0</v>
          </cell>
          <cell r="DW74">
            <v>31.1211293484387</v>
          </cell>
          <cell r="DX74">
            <v>31.1211293484387</v>
          </cell>
          <cell r="DY74">
            <v>280.09016413594833</v>
          </cell>
          <cell r="EA74">
            <v>8525</v>
          </cell>
          <cell r="EB74">
            <v>0</v>
          </cell>
          <cell r="EC74">
            <v>0</v>
          </cell>
          <cell r="ED74">
            <v>0</v>
          </cell>
          <cell r="EE74">
            <v>0</v>
          </cell>
          <cell r="EF74">
            <v>1</v>
          </cell>
          <cell r="EG74">
            <v>0</v>
          </cell>
          <cell r="EH74">
            <v>0</v>
          </cell>
          <cell r="EI74">
            <v>0</v>
          </cell>
          <cell r="EJ74">
            <v>0</v>
          </cell>
          <cell r="EK74">
            <v>0</v>
          </cell>
          <cell r="EL74">
            <v>0</v>
          </cell>
          <cell r="EM74">
            <v>0</v>
          </cell>
          <cell r="EO74">
            <v>370043</v>
          </cell>
          <cell r="EP74">
            <v>0</v>
          </cell>
          <cell r="EQ74">
            <v>2</v>
          </cell>
          <cell r="ER74">
            <v>2</v>
          </cell>
          <cell r="ES74">
            <v>13</v>
          </cell>
          <cell r="ET74">
            <v>383</v>
          </cell>
          <cell r="EU74">
            <v>131</v>
          </cell>
          <cell r="EV74">
            <v>5.4047772826401257</v>
          </cell>
          <cell r="EW74">
            <v>354.01291201292827</v>
          </cell>
          <cell r="EX74">
            <v>65.5</v>
          </cell>
          <cell r="EY74">
            <v>5.4047772826401257</v>
          </cell>
          <cell r="EZ74">
            <v>10.809554565280251</v>
          </cell>
          <cell r="FA74">
            <v>45.940606902441068</v>
          </cell>
          <cell r="FC74">
            <v>126040</v>
          </cell>
          <cell r="FD74">
            <v>0</v>
          </cell>
          <cell r="FE74">
            <v>0</v>
          </cell>
          <cell r="FF74">
            <v>0</v>
          </cell>
          <cell r="FG74">
            <v>4</v>
          </cell>
          <cell r="FH74">
            <v>40</v>
          </cell>
          <cell r="FI74">
            <v>0</v>
          </cell>
          <cell r="FJ74">
            <v>0</v>
          </cell>
          <cell r="FK74">
            <v>0</v>
          </cell>
          <cell r="FL74">
            <v>0</v>
          </cell>
          <cell r="FM74">
            <v>0</v>
          </cell>
          <cell r="FN74">
            <v>0</v>
          </cell>
          <cell r="FO74">
            <v>31.735956839098698</v>
          </cell>
          <cell r="FQ74">
            <v>6076</v>
          </cell>
          <cell r="FR74">
            <v>0</v>
          </cell>
          <cell r="FS74">
            <v>0</v>
          </cell>
          <cell r="FT74">
            <v>0</v>
          </cell>
          <cell r="FU74">
            <v>0</v>
          </cell>
          <cell r="FV74">
            <v>0</v>
          </cell>
          <cell r="FW74">
            <v>0</v>
          </cell>
          <cell r="FX74">
            <v>0</v>
          </cell>
          <cell r="FY74">
            <v>0</v>
          </cell>
          <cell r="FZ74">
            <v>0</v>
          </cell>
          <cell r="GA74">
            <v>0</v>
          </cell>
          <cell r="GB74">
            <v>0</v>
          </cell>
          <cell r="GC74">
            <v>0</v>
          </cell>
        </row>
        <row r="75">
          <cell r="A75">
            <v>39904</v>
          </cell>
          <cell r="B75">
            <v>2009</v>
          </cell>
          <cell r="C75">
            <v>4</v>
          </cell>
          <cell r="E75">
            <v>917869.26</v>
          </cell>
          <cell r="F75">
            <v>0</v>
          </cell>
          <cell r="G75">
            <v>0</v>
          </cell>
          <cell r="H75">
            <v>6</v>
          </cell>
          <cell r="I75">
            <v>15</v>
          </cell>
          <cell r="J75">
            <v>21</v>
          </cell>
          <cell r="K75">
            <v>0</v>
          </cell>
          <cell r="L75">
            <v>0</v>
          </cell>
          <cell r="M75">
            <v>0</v>
          </cell>
          <cell r="N75">
            <v>0</v>
          </cell>
          <cell r="O75">
            <v>6.5368786835719934</v>
          </cell>
          <cell r="P75">
            <v>6.5368786835719934</v>
          </cell>
          <cell r="Q75">
            <v>22.879075392501978</v>
          </cell>
          <cell r="S75">
            <v>56671</v>
          </cell>
          <cell r="T75">
            <v>0</v>
          </cell>
          <cell r="U75">
            <v>0</v>
          </cell>
          <cell r="V75">
            <v>2</v>
          </cell>
          <cell r="W75">
            <v>7</v>
          </cell>
          <cell r="X75">
            <v>64</v>
          </cell>
          <cell r="Y75">
            <v>0</v>
          </cell>
          <cell r="Z75">
            <v>0</v>
          </cell>
          <cell r="AA75">
            <v>0</v>
          </cell>
          <cell r="AB75">
            <v>0</v>
          </cell>
          <cell r="AC75">
            <v>35.291418891496534</v>
          </cell>
          <cell r="AD75">
            <v>35.291418891496534</v>
          </cell>
          <cell r="AE75">
            <v>158.81138501173442</v>
          </cell>
          <cell r="AG75">
            <v>19612.080000000002</v>
          </cell>
          <cell r="AH75">
            <v>0</v>
          </cell>
          <cell r="AI75">
            <v>0</v>
          </cell>
          <cell r="AJ75">
            <v>0</v>
          </cell>
          <cell r="AK75">
            <v>1</v>
          </cell>
          <cell r="AL75">
            <v>0</v>
          </cell>
          <cell r="AM75">
            <v>0</v>
          </cell>
          <cell r="AN75">
            <v>0</v>
          </cell>
          <cell r="AO75">
            <v>0</v>
          </cell>
          <cell r="AP75">
            <v>0</v>
          </cell>
          <cell r="AQ75">
            <v>0</v>
          </cell>
          <cell r="AR75">
            <v>0</v>
          </cell>
          <cell r="AS75">
            <v>50.988982300704464</v>
          </cell>
          <cell r="AU75">
            <v>362448.37</v>
          </cell>
          <cell r="AV75">
            <v>0</v>
          </cell>
          <cell r="AW75">
            <v>1</v>
          </cell>
          <cell r="AX75">
            <v>8</v>
          </cell>
          <cell r="AY75">
            <v>23</v>
          </cell>
          <cell r="AZ75">
            <v>139</v>
          </cell>
          <cell r="BA75">
            <v>2</v>
          </cell>
          <cell r="BB75">
            <v>2.7590136493095554</v>
          </cell>
          <cell r="BC75">
            <v>5.5180272986191108</v>
          </cell>
          <cell r="BD75">
            <v>2</v>
          </cell>
          <cell r="BE75">
            <v>22.072109194476443</v>
          </cell>
          <cell r="BF75">
            <v>24.831122843785998</v>
          </cell>
          <cell r="BG75">
            <v>88.288436777905773</v>
          </cell>
          <cell r="BI75">
            <v>39027</v>
          </cell>
          <cell r="BJ75">
            <v>0</v>
          </cell>
          <cell r="BK75">
            <v>0</v>
          </cell>
          <cell r="BL75">
            <v>2</v>
          </cell>
          <cell r="BM75">
            <v>1</v>
          </cell>
          <cell r="BN75">
            <v>23</v>
          </cell>
          <cell r="BO75">
            <v>0</v>
          </cell>
          <cell r="BP75">
            <v>0</v>
          </cell>
          <cell r="BQ75">
            <v>0</v>
          </cell>
          <cell r="BR75">
            <v>0</v>
          </cell>
          <cell r="BS75">
            <v>51.246572885438283</v>
          </cell>
          <cell r="BT75">
            <v>51.246572885438283</v>
          </cell>
          <cell r="BU75">
            <v>76.869859328157432</v>
          </cell>
          <cell r="BW75">
            <v>38605</v>
          </cell>
          <cell r="BX75">
            <v>0</v>
          </cell>
          <cell r="BY75">
            <v>0</v>
          </cell>
          <cell r="BZ75">
            <v>0</v>
          </cell>
          <cell r="CA75">
            <v>0</v>
          </cell>
          <cell r="CB75">
            <v>2</v>
          </cell>
          <cell r="CC75">
            <v>0</v>
          </cell>
          <cell r="CD75">
            <v>0</v>
          </cell>
          <cell r="CE75">
            <v>0</v>
          </cell>
          <cell r="CF75">
            <v>0</v>
          </cell>
          <cell r="CG75">
            <v>0</v>
          </cell>
          <cell r="CH75">
            <v>0</v>
          </cell>
          <cell r="CI75">
            <v>0</v>
          </cell>
          <cell r="CK75">
            <v>27769</v>
          </cell>
          <cell r="CL75">
            <v>0</v>
          </cell>
          <cell r="CM75">
            <v>0</v>
          </cell>
          <cell r="CN75">
            <v>0</v>
          </cell>
          <cell r="CO75">
            <v>0</v>
          </cell>
          <cell r="CP75">
            <v>0</v>
          </cell>
          <cell r="CQ75">
            <v>0</v>
          </cell>
          <cell r="CR75">
            <v>0</v>
          </cell>
          <cell r="CS75">
            <v>0</v>
          </cell>
          <cell r="CT75">
            <v>0</v>
          </cell>
          <cell r="CU75">
            <v>0</v>
          </cell>
          <cell r="CV75">
            <v>0</v>
          </cell>
          <cell r="CW75">
            <v>0</v>
          </cell>
          <cell r="CY75">
            <v>27478.81</v>
          </cell>
          <cell r="CZ75">
            <v>0</v>
          </cell>
          <cell r="DA75">
            <v>0</v>
          </cell>
          <cell r="DB75">
            <v>0</v>
          </cell>
          <cell r="DC75">
            <v>4</v>
          </cell>
          <cell r="DD75">
            <v>5</v>
          </cell>
          <cell r="DE75">
            <v>0</v>
          </cell>
          <cell r="DF75">
            <v>0</v>
          </cell>
          <cell r="DG75">
            <v>0</v>
          </cell>
          <cell r="DH75">
            <v>0</v>
          </cell>
          <cell r="DI75">
            <v>0</v>
          </cell>
          <cell r="DJ75">
            <v>0</v>
          </cell>
          <cell r="DK75">
            <v>145.56671122221084</v>
          </cell>
          <cell r="DM75">
            <v>35592.51</v>
          </cell>
          <cell r="DN75">
            <v>0</v>
          </cell>
          <cell r="DO75">
            <v>0</v>
          </cell>
          <cell r="DP75">
            <v>1</v>
          </cell>
          <cell r="DQ75">
            <v>8</v>
          </cell>
          <cell r="DR75">
            <v>2</v>
          </cell>
          <cell r="DS75">
            <v>0</v>
          </cell>
          <cell r="DT75">
            <v>0</v>
          </cell>
          <cell r="DU75">
            <v>0</v>
          </cell>
          <cell r="DV75">
            <v>0</v>
          </cell>
          <cell r="DW75">
            <v>28.095798807108572</v>
          </cell>
          <cell r="DX75">
            <v>28.095798807108572</v>
          </cell>
          <cell r="DY75">
            <v>252.86218926397717</v>
          </cell>
          <cell r="EA75">
            <v>10709</v>
          </cell>
          <cell r="EB75">
            <v>0</v>
          </cell>
          <cell r="EC75">
            <v>0</v>
          </cell>
          <cell r="ED75">
            <v>1</v>
          </cell>
          <cell r="EE75">
            <v>1</v>
          </cell>
          <cell r="EF75">
            <v>2</v>
          </cell>
          <cell r="EG75">
            <v>0</v>
          </cell>
          <cell r="EH75">
            <v>0</v>
          </cell>
          <cell r="EI75">
            <v>0</v>
          </cell>
          <cell r="EJ75">
            <v>0</v>
          </cell>
          <cell r="EK75">
            <v>93.379400504248764</v>
          </cell>
          <cell r="EL75">
            <v>93.379400504248764</v>
          </cell>
          <cell r="EM75">
            <v>186.75880100849753</v>
          </cell>
          <cell r="EO75">
            <v>410073</v>
          </cell>
          <cell r="EP75">
            <v>0</v>
          </cell>
          <cell r="EQ75">
            <v>2</v>
          </cell>
          <cell r="ER75">
            <v>5</v>
          </cell>
          <cell r="ES75">
            <v>13</v>
          </cell>
          <cell r="ET75">
            <v>412</v>
          </cell>
          <cell r="EU75">
            <v>151</v>
          </cell>
          <cell r="EV75">
            <v>4.8771804044645704</v>
          </cell>
          <cell r="EW75">
            <v>368.22712053707511</v>
          </cell>
          <cell r="EX75">
            <v>75.500000000000014</v>
          </cell>
          <cell r="EY75">
            <v>12.192951011161426</v>
          </cell>
          <cell r="EZ75">
            <v>17.070131415625998</v>
          </cell>
          <cell r="FA75">
            <v>48.771804044645705</v>
          </cell>
          <cell r="FC75">
            <v>138375.6</v>
          </cell>
          <cell r="FD75">
            <v>0</v>
          </cell>
          <cell r="FE75">
            <v>0</v>
          </cell>
          <cell r="FF75">
            <v>0</v>
          </cell>
          <cell r="FG75">
            <v>4</v>
          </cell>
          <cell r="FH75">
            <v>51</v>
          </cell>
          <cell r="FI75">
            <v>0</v>
          </cell>
          <cell r="FJ75">
            <v>0</v>
          </cell>
          <cell r="FK75">
            <v>0</v>
          </cell>
          <cell r="FL75">
            <v>0</v>
          </cell>
          <cell r="FM75">
            <v>0</v>
          </cell>
          <cell r="FN75">
            <v>0</v>
          </cell>
          <cell r="FO75">
            <v>28.906830394954021</v>
          </cell>
          <cell r="FQ75">
            <v>8496</v>
          </cell>
          <cell r="FR75">
            <v>0</v>
          </cell>
          <cell r="FS75">
            <v>0</v>
          </cell>
          <cell r="FT75">
            <v>0</v>
          </cell>
          <cell r="FU75">
            <v>1</v>
          </cell>
          <cell r="FV75">
            <v>1</v>
          </cell>
          <cell r="FW75">
            <v>0</v>
          </cell>
          <cell r="FX75">
            <v>0</v>
          </cell>
          <cell r="FY75">
            <v>0</v>
          </cell>
          <cell r="FZ75">
            <v>0</v>
          </cell>
          <cell r="GA75">
            <v>0</v>
          </cell>
          <cell r="GB75">
            <v>0</v>
          </cell>
          <cell r="GC75">
            <v>117.70244821092278</v>
          </cell>
        </row>
        <row r="76">
          <cell r="A76">
            <v>39934</v>
          </cell>
          <cell r="B76">
            <v>2009</v>
          </cell>
          <cell r="C76">
            <v>5</v>
          </cell>
          <cell r="E76">
            <v>1025031.35</v>
          </cell>
          <cell r="F76">
            <v>0</v>
          </cell>
          <cell r="G76">
            <v>0</v>
          </cell>
          <cell r="H76">
            <v>6</v>
          </cell>
          <cell r="I76">
            <v>23</v>
          </cell>
          <cell r="J76">
            <v>21</v>
          </cell>
          <cell r="K76">
            <v>0</v>
          </cell>
          <cell r="L76">
            <v>0</v>
          </cell>
          <cell r="M76">
            <v>0</v>
          </cell>
          <cell r="N76">
            <v>0</v>
          </cell>
          <cell r="O76">
            <v>5.8534795057731657</v>
          </cell>
          <cell r="P76">
            <v>5.8534795057731657</v>
          </cell>
          <cell r="Q76">
            <v>28.291817611236965</v>
          </cell>
          <cell r="S76">
            <v>63416</v>
          </cell>
          <cell r="T76">
            <v>0</v>
          </cell>
          <cell r="U76">
            <v>0</v>
          </cell>
          <cell r="V76">
            <v>3</v>
          </cell>
          <cell r="W76">
            <v>7</v>
          </cell>
          <cell r="X76">
            <v>69</v>
          </cell>
          <cell r="Y76">
            <v>0</v>
          </cell>
          <cell r="Z76">
            <v>0</v>
          </cell>
          <cell r="AA76">
            <v>0</v>
          </cell>
          <cell r="AB76">
            <v>0</v>
          </cell>
          <cell r="AC76">
            <v>47.306673394726886</v>
          </cell>
          <cell r="AD76">
            <v>47.306673394726886</v>
          </cell>
          <cell r="AE76">
            <v>157.68891131575626</v>
          </cell>
          <cell r="AG76">
            <v>21426.080000000002</v>
          </cell>
          <cell r="AH76">
            <v>0</v>
          </cell>
          <cell r="AI76">
            <v>0</v>
          </cell>
          <cell r="AJ76">
            <v>0</v>
          </cell>
          <cell r="AK76">
            <v>1</v>
          </cell>
          <cell r="AL76">
            <v>1</v>
          </cell>
          <cell r="AM76">
            <v>0</v>
          </cell>
          <cell r="AN76">
            <v>0</v>
          </cell>
          <cell r="AO76">
            <v>0</v>
          </cell>
          <cell r="AP76">
            <v>0</v>
          </cell>
          <cell r="AQ76">
            <v>0</v>
          </cell>
          <cell r="AR76">
            <v>0</v>
          </cell>
          <cell r="AS76">
            <v>46.672093075354887</v>
          </cell>
          <cell r="AU76">
            <v>403834.87</v>
          </cell>
          <cell r="AV76">
            <v>0</v>
          </cell>
          <cell r="AW76">
            <v>1</v>
          </cell>
          <cell r="AX76">
            <v>8</v>
          </cell>
          <cell r="AY76">
            <v>28</v>
          </cell>
          <cell r="AZ76">
            <v>146</v>
          </cell>
          <cell r="BA76">
            <v>23</v>
          </cell>
          <cell r="BB76">
            <v>2.4762596652438655</v>
          </cell>
          <cell r="BC76">
            <v>56.95397230060891</v>
          </cell>
          <cell r="BD76">
            <v>23</v>
          </cell>
          <cell r="BE76">
            <v>19.810077321950924</v>
          </cell>
          <cell r="BF76">
            <v>22.28633698719479</v>
          </cell>
          <cell r="BG76">
            <v>91.621607614023034</v>
          </cell>
          <cell r="BI76">
            <v>43545</v>
          </cell>
          <cell r="BJ76">
            <v>0</v>
          </cell>
          <cell r="BK76">
            <v>0</v>
          </cell>
          <cell r="BL76">
            <v>2</v>
          </cell>
          <cell r="BM76">
            <v>2</v>
          </cell>
          <cell r="BN76">
            <v>24</v>
          </cell>
          <cell r="BO76">
            <v>0</v>
          </cell>
          <cell r="BP76">
            <v>0</v>
          </cell>
          <cell r="BQ76">
            <v>0</v>
          </cell>
          <cell r="BR76">
            <v>0</v>
          </cell>
          <cell r="BS76">
            <v>45.929498220231942</v>
          </cell>
          <cell r="BT76">
            <v>45.929498220231942</v>
          </cell>
          <cell r="BU76">
            <v>91.858996440463883</v>
          </cell>
          <cell r="BW76">
            <v>44120</v>
          </cell>
          <cell r="BX76">
            <v>0</v>
          </cell>
          <cell r="BY76">
            <v>0</v>
          </cell>
          <cell r="BZ76">
            <v>0</v>
          </cell>
          <cell r="CA76">
            <v>0</v>
          </cell>
          <cell r="CB76">
            <v>2</v>
          </cell>
          <cell r="CC76">
            <v>0</v>
          </cell>
          <cell r="CD76">
            <v>0</v>
          </cell>
          <cell r="CE76">
            <v>0</v>
          </cell>
          <cell r="CF76">
            <v>0</v>
          </cell>
          <cell r="CG76">
            <v>0</v>
          </cell>
          <cell r="CH76">
            <v>0</v>
          </cell>
          <cell r="CI76">
            <v>0</v>
          </cell>
          <cell r="CK76">
            <v>29241</v>
          </cell>
          <cell r="CL76">
            <v>0</v>
          </cell>
          <cell r="CM76">
            <v>0</v>
          </cell>
          <cell r="CN76">
            <v>0</v>
          </cell>
          <cell r="CO76">
            <v>0</v>
          </cell>
          <cell r="CP76">
            <v>3</v>
          </cell>
          <cell r="CQ76">
            <v>0</v>
          </cell>
          <cell r="CR76">
            <v>0</v>
          </cell>
          <cell r="CS76">
            <v>0</v>
          </cell>
          <cell r="CT76">
            <v>0</v>
          </cell>
          <cell r="CU76">
            <v>0</v>
          </cell>
          <cell r="CV76">
            <v>0</v>
          </cell>
          <cell r="CW76">
            <v>0</v>
          </cell>
          <cell r="CY76">
            <v>32142.81</v>
          </cell>
          <cell r="CZ76">
            <v>0</v>
          </cell>
          <cell r="DA76">
            <v>1</v>
          </cell>
          <cell r="DB76">
            <v>0</v>
          </cell>
          <cell r="DC76">
            <v>4</v>
          </cell>
          <cell r="DD76">
            <v>6</v>
          </cell>
          <cell r="DE76">
            <v>14</v>
          </cell>
          <cell r="DF76">
            <v>31.111156740807665</v>
          </cell>
          <cell r="DG76">
            <v>435.5561943713073</v>
          </cell>
          <cell r="DH76">
            <v>14</v>
          </cell>
          <cell r="DI76">
            <v>0</v>
          </cell>
          <cell r="DJ76">
            <v>31.111156740807665</v>
          </cell>
          <cell r="DK76">
            <v>155.5557837040383</v>
          </cell>
          <cell r="DM76">
            <v>39485.01</v>
          </cell>
          <cell r="DN76">
            <v>0</v>
          </cell>
          <cell r="DO76">
            <v>0</v>
          </cell>
          <cell r="DP76">
            <v>1</v>
          </cell>
          <cell r="DQ76">
            <v>8</v>
          </cell>
          <cell r="DR76">
            <v>2</v>
          </cell>
          <cell r="DS76">
            <v>0</v>
          </cell>
          <cell r="DT76">
            <v>0</v>
          </cell>
          <cell r="DU76">
            <v>0</v>
          </cell>
          <cell r="DV76">
            <v>0</v>
          </cell>
          <cell r="DW76">
            <v>25.326066778253313</v>
          </cell>
          <cell r="DX76">
            <v>25.326066778253313</v>
          </cell>
          <cell r="DY76">
            <v>227.93460100427984</v>
          </cell>
          <cell r="EA76">
            <v>12255</v>
          </cell>
          <cell r="EB76">
            <v>0</v>
          </cell>
          <cell r="EC76">
            <v>0</v>
          </cell>
          <cell r="ED76">
            <v>1</v>
          </cell>
          <cell r="EE76">
            <v>1</v>
          </cell>
          <cell r="EF76">
            <v>2</v>
          </cell>
          <cell r="EG76">
            <v>0</v>
          </cell>
          <cell r="EH76">
            <v>0</v>
          </cell>
          <cell r="EI76">
            <v>0</v>
          </cell>
          <cell r="EJ76">
            <v>0</v>
          </cell>
          <cell r="EK76">
            <v>81.599347205222358</v>
          </cell>
          <cell r="EL76">
            <v>81.599347205222358</v>
          </cell>
          <cell r="EM76">
            <v>163.19869441044472</v>
          </cell>
          <cell r="EO76">
            <v>472990</v>
          </cell>
          <cell r="EP76">
            <v>0</v>
          </cell>
          <cell r="EQ76">
            <v>2</v>
          </cell>
          <cell r="ER76">
            <v>5</v>
          </cell>
          <cell r="ES76">
            <v>13</v>
          </cell>
          <cell r="ET76">
            <v>455</v>
          </cell>
          <cell r="EU76">
            <v>169</v>
          </cell>
          <cell r="EV76">
            <v>4.2284192054800318</v>
          </cell>
          <cell r="EW76">
            <v>357.30142286306261</v>
          </cell>
          <cell r="EX76">
            <v>84.499999999999986</v>
          </cell>
          <cell r="EY76">
            <v>10.571048013700077</v>
          </cell>
          <cell r="EZ76">
            <v>14.79946721918011</v>
          </cell>
          <cell r="FA76">
            <v>42.284192054800307</v>
          </cell>
          <cell r="FC76">
            <v>154812.6</v>
          </cell>
          <cell r="FD76">
            <v>0</v>
          </cell>
          <cell r="FE76">
            <v>0</v>
          </cell>
          <cell r="FF76">
            <v>0</v>
          </cell>
          <cell r="FG76">
            <v>4</v>
          </cell>
          <cell r="FH76">
            <v>66</v>
          </cell>
          <cell r="FI76">
            <v>0</v>
          </cell>
          <cell r="FJ76">
            <v>0</v>
          </cell>
          <cell r="FK76">
            <v>0</v>
          </cell>
          <cell r="FL76">
            <v>0</v>
          </cell>
          <cell r="FM76">
            <v>0</v>
          </cell>
          <cell r="FN76">
            <v>0</v>
          </cell>
          <cell r="FO76">
            <v>25.837690213845644</v>
          </cell>
          <cell r="FQ76">
            <v>11646</v>
          </cell>
          <cell r="FR76">
            <v>0</v>
          </cell>
          <cell r="FS76">
            <v>0</v>
          </cell>
          <cell r="FT76">
            <v>0</v>
          </cell>
          <cell r="FU76">
            <v>1</v>
          </cell>
          <cell r="FV76">
            <v>1</v>
          </cell>
          <cell r="FW76">
            <v>0</v>
          </cell>
          <cell r="FX76">
            <v>0</v>
          </cell>
          <cell r="FY76">
            <v>0</v>
          </cell>
          <cell r="FZ76">
            <v>0</v>
          </cell>
          <cell r="GA76">
            <v>0</v>
          </cell>
          <cell r="GB76">
            <v>0</v>
          </cell>
          <cell r="GC76">
            <v>85.866391894212612</v>
          </cell>
        </row>
        <row r="77">
          <cell r="A77">
            <v>39965</v>
          </cell>
          <cell r="B77">
            <v>2009</v>
          </cell>
          <cell r="C77">
            <v>6</v>
          </cell>
          <cell r="E77">
            <v>1133572.6599999999</v>
          </cell>
          <cell r="F77">
            <v>0</v>
          </cell>
          <cell r="G77">
            <v>0</v>
          </cell>
          <cell r="H77">
            <v>6</v>
          </cell>
          <cell r="I77">
            <v>25</v>
          </cell>
          <cell r="J77">
            <v>22</v>
          </cell>
          <cell r="K77">
            <v>0</v>
          </cell>
          <cell r="L77">
            <v>0</v>
          </cell>
          <cell r="M77">
            <v>0</v>
          </cell>
          <cell r="N77">
            <v>0</v>
          </cell>
          <cell r="O77">
            <v>5.292999921151945</v>
          </cell>
          <cell r="P77">
            <v>5.292999921151945</v>
          </cell>
          <cell r="Q77">
            <v>27.347166259285046</v>
          </cell>
          <cell r="S77">
            <v>69450</v>
          </cell>
          <cell r="T77">
            <v>0</v>
          </cell>
          <cell r="U77">
            <v>0</v>
          </cell>
          <cell r="V77">
            <v>3</v>
          </cell>
          <cell r="W77">
            <v>7</v>
          </cell>
          <cell r="X77">
            <v>72</v>
          </cell>
          <cell r="Y77">
            <v>0</v>
          </cell>
          <cell r="Z77">
            <v>0</v>
          </cell>
          <cell r="AA77">
            <v>0</v>
          </cell>
          <cell r="AB77">
            <v>0</v>
          </cell>
          <cell r="AC77">
            <v>43.196544276457885</v>
          </cell>
          <cell r="AD77">
            <v>43.196544276457885</v>
          </cell>
          <cell r="AE77">
            <v>143.98848092152627</v>
          </cell>
          <cell r="AG77">
            <v>23595.08</v>
          </cell>
          <cell r="AH77">
            <v>0</v>
          </cell>
          <cell r="AI77">
            <v>0</v>
          </cell>
          <cell r="AJ77">
            <v>0</v>
          </cell>
          <cell r="AK77">
            <v>1</v>
          </cell>
          <cell r="AL77">
            <v>1</v>
          </cell>
          <cell r="AM77">
            <v>0</v>
          </cell>
          <cell r="AN77">
            <v>0</v>
          </cell>
          <cell r="AO77">
            <v>0</v>
          </cell>
          <cell r="AP77">
            <v>0</v>
          </cell>
          <cell r="AQ77">
            <v>0</v>
          </cell>
          <cell r="AR77">
            <v>0</v>
          </cell>
          <cell r="AS77">
            <v>42.381716866397568</v>
          </cell>
          <cell r="AU77">
            <v>438781.37</v>
          </cell>
          <cell r="AV77">
            <v>0</v>
          </cell>
          <cell r="AW77">
            <v>2</v>
          </cell>
          <cell r="AX77">
            <v>8</v>
          </cell>
          <cell r="AY77">
            <v>30</v>
          </cell>
          <cell r="AZ77">
            <v>151</v>
          </cell>
          <cell r="BA77">
            <v>45</v>
          </cell>
          <cell r="BB77">
            <v>4.5580786622731955</v>
          </cell>
          <cell r="BC77">
            <v>102.55676990114691</v>
          </cell>
          <cell r="BD77">
            <v>22.500000000000004</v>
          </cell>
          <cell r="BE77">
            <v>18.232314649092782</v>
          </cell>
          <cell r="BF77">
            <v>22.790393311365975</v>
          </cell>
          <cell r="BG77">
            <v>91.161573245463899</v>
          </cell>
          <cell r="BI77">
            <v>47745</v>
          </cell>
          <cell r="BJ77">
            <v>0</v>
          </cell>
          <cell r="BK77">
            <v>0</v>
          </cell>
          <cell r="BL77">
            <v>2</v>
          </cell>
          <cell r="BM77">
            <v>2</v>
          </cell>
          <cell r="BN77">
            <v>31</v>
          </cell>
          <cell r="BO77">
            <v>0</v>
          </cell>
          <cell r="BP77">
            <v>0</v>
          </cell>
          <cell r="BQ77">
            <v>0</v>
          </cell>
          <cell r="BR77">
            <v>0</v>
          </cell>
          <cell r="BS77">
            <v>41.889203057911828</v>
          </cell>
          <cell r="BT77">
            <v>41.889203057911828</v>
          </cell>
          <cell r="BU77">
            <v>83.778406115823657</v>
          </cell>
          <cell r="BW77">
            <v>49635</v>
          </cell>
          <cell r="BX77">
            <v>0</v>
          </cell>
          <cell r="BY77">
            <v>0</v>
          </cell>
          <cell r="BZ77">
            <v>0</v>
          </cell>
          <cell r="CA77">
            <v>0</v>
          </cell>
          <cell r="CB77">
            <v>2</v>
          </cell>
          <cell r="CC77">
            <v>0</v>
          </cell>
          <cell r="CD77">
            <v>0</v>
          </cell>
          <cell r="CE77">
            <v>0</v>
          </cell>
          <cell r="CF77">
            <v>0</v>
          </cell>
          <cell r="CG77">
            <v>0</v>
          </cell>
          <cell r="CH77">
            <v>0</v>
          </cell>
          <cell r="CI77">
            <v>0</v>
          </cell>
          <cell r="CK77">
            <v>32241</v>
          </cell>
          <cell r="CL77">
            <v>0</v>
          </cell>
          <cell r="CM77">
            <v>0</v>
          </cell>
          <cell r="CN77">
            <v>1</v>
          </cell>
          <cell r="CO77">
            <v>0</v>
          </cell>
          <cell r="CP77">
            <v>3</v>
          </cell>
          <cell r="CQ77">
            <v>0</v>
          </cell>
          <cell r="CR77">
            <v>0</v>
          </cell>
          <cell r="CS77">
            <v>0</v>
          </cell>
          <cell r="CT77">
            <v>0</v>
          </cell>
          <cell r="CU77">
            <v>31.016407679662539</v>
          </cell>
          <cell r="CV77">
            <v>31.016407679662539</v>
          </cell>
          <cell r="CW77">
            <v>31.016407679662539</v>
          </cell>
          <cell r="CY77">
            <v>36842.81</v>
          </cell>
          <cell r="CZ77">
            <v>0</v>
          </cell>
          <cell r="DA77">
            <v>1</v>
          </cell>
          <cell r="DB77">
            <v>0</v>
          </cell>
          <cell r="DC77">
            <v>4</v>
          </cell>
          <cell r="DD77">
            <v>6</v>
          </cell>
          <cell r="DE77">
            <v>37</v>
          </cell>
          <cell r="DF77">
            <v>27.142337948706952</v>
          </cell>
          <cell r="DG77">
            <v>1004.2665041021573</v>
          </cell>
          <cell r="DH77">
            <v>37.000000000000007</v>
          </cell>
          <cell r="DI77">
            <v>0</v>
          </cell>
          <cell r="DJ77">
            <v>27.142337948706952</v>
          </cell>
          <cell r="DK77">
            <v>135.71168974353478</v>
          </cell>
          <cell r="DM77">
            <v>43136.01</v>
          </cell>
          <cell r="DN77">
            <v>0</v>
          </cell>
          <cell r="DO77">
            <v>0</v>
          </cell>
          <cell r="DP77">
            <v>1</v>
          </cell>
          <cell r="DQ77">
            <v>8</v>
          </cell>
          <cell r="DR77">
            <v>2</v>
          </cell>
          <cell r="DS77">
            <v>0</v>
          </cell>
          <cell r="DT77">
            <v>0</v>
          </cell>
          <cell r="DU77">
            <v>0</v>
          </cell>
          <cell r="DV77">
            <v>0</v>
          </cell>
          <cell r="DW77">
            <v>23.182487207323998</v>
          </cell>
          <cell r="DX77">
            <v>23.182487207323998</v>
          </cell>
          <cell r="DY77">
            <v>208.64238486591594</v>
          </cell>
          <cell r="EA77">
            <v>13771</v>
          </cell>
          <cell r="EB77">
            <v>0</v>
          </cell>
          <cell r="EC77">
            <v>0</v>
          </cell>
          <cell r="ED77">
            <v>1</v>
          </cell>
          <cell r="EE77">
            <v>1</v>
          </cell>
          <cell r="EF77">
            <v>2</v>
          </cell>
          <cell r="EG77">
            <v>0</v>
          </cell>
          <cell r="EH77">
            <v>0</v>
          </cell>
          <cell r="EI77">
            <v>0</v>
          </cell>
          <cell r="EJ77">
            <v>0</v>
          </cell>
          <cell r="EK77">
            <v>72.616367729286182</v>
          </cell>
          <cell r="EL77">
            <v>72.616367729286182</v>
          </cell>
          <cell r="EM77">
            <v>145.23273545857236</v>
          </cell>
          <cell r="EO77">
            <v>532262</v>
          </cell>
          <cell r="EP77">
            <v>0</v>
          </cell>
          <cell r="EQ77">
            <v>2</v>
          </cell>
          <cell r="ER77">
            <v>5</v>
          </cell>
          <cell r="ES77">
            <v>13</v>
          </cell>
          <cell r="ET77">
            <v>509</v>
          </cell>
          <cell r="EU77">
            <v>193</v>
          </cell>
          <cell r="EV77">
            <v>3.7575479744937645</v>
          </cell>
          <cell r="EW77">
            <v>362.60337953864826</v>
          </cell>
          <cell r="EX77">
            <v>96.5</v>
          </cell>
          <cell r="EY77">
            <v>9.3938699362344114</v>
          </cell>
          <cell r="EZ77">
            <v>13.151417910728176</v>
          </cell>
          <cell r="FA77">
            <v>37.575479744937645</v>
          </cell>
          <cell r="FC77">
            <v>172196.1</v>
          </cell>
          <cell r="FD77">
            <v>0</v>
          </cell>
          <cell r="FE77">
            <v>0</v>
          </cell>
          <cell r="FF77">
            <v>1</v>
          </cell>
          <cell r="FG77">
            <v>4</v>
          </cell>
          <cell r="FH77">
            <v>70</v>
          </cell>
          <cell r="FI77">
            <v>0</v>
          </cell>
          <cell r="FJ77">
            <v>0</v>
          </cell>
          <cell r="FK77">
            <v>0</v>
          </cell>
          <cell r="FL77">
            <v>0</v>
          </cell>
          <cell r="FM77">
            <v>5.8073324541031992</v>
          </cell>
          <cell r="FN77">
            <v>5.8073324541031992</v>
          </cell>
          <cell r="FO77">
            <v>29.036662270515997</v>
          </cell>
          <cell r="FQ77">
            <v>15985</v>
          </cell>
          <cell r="FR77">
            <v>0</v>
          </cell>
          <cell r="FS77">
            <v>0</v>
          </cell>
          <cell r="FT77">
            <v>0</v>
          </cell>
          <cell r="FU77">
            <v>1</v>
          </cell>
          <cell r="FV77">
            <v>2</v>
          </cell>
          <cell r="FW77">
            <v>0</v>
          </cell>
          <cell r="FX77">
            <v>0</v>
          </cell>
          <cell r="FY77">
            <v>0</v>
          </cell>
          <cell r="FZ77">
            <v>0</v>
          </cell>
          <cell r="GA77">
            <v>0</v>
          </cell>
          <cell r="GB77">
            <v>0</v>
          </cell>
          <cell r="GC77">
            <v>62.558648733187361</v>
          </cell>
        </row>
        <row r="78">
          <cell r="A78">
            <v>39995</v>
          </cell>
          <cell r="B78">
            <v>2009</v>
          </cell>
          <cell r="C78">
            <v>7</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Z78">
            <v>0</v>
          </cell>
          <cell r="AA78">
            <v>0</v>
          </cell>
          <cell r="AB78">
            <v>0</v>
          </cell>
          <cell r="AC78">
            <v>0</v>
          </cell>
          <cell r="AD78">
            <v>0</v>
          </cell>
          <cell r="AE78">
            <v>0</v>
          </cell>
          <cell r="AG78">
            <v>0</v>
          </cell>
          <cell r="AH78">
            <v>0</v>
          </cell>
          <cell r="AI78">
            <v>0</v>
          </cell>
          <cell r="AJ78">
            <v>0</v>
          </cell>
          <cell r="AK78">
            <v>0</v>
          </cell>
          <cell r="AL78">
            <v>0</v>
          </cell>
          <cell r="AM78">
            <v>0</v>
          </cell>
          <cell r="AN78">
            <v>0</v>
          </cell>
          <cell r="AO78">
            <v>0</v>
          </cell>
          <cell r="AP78">
            <v>0</v>
          </cell>
          <cell r="AQ78">
            <v>0</v>
          </cell>
          <cell r="AR78">
            <v>0</v>
          </cell>
          <cell r="AS78">
            <v>0</v>
          </cell>
          <cell r="AU78">
            <v>0</v>
          </cell>
          <cell r="AV78">
            <v>0</v>
          </cell>
          <cell r="AW78">
            <v>0</v>
          </cell>
          <cell r="AX78">
            <v>0</v>
          </cell>
          <cell r="AY78">
            <v>0</v>
          </cell>
          <cell r="AZ78">
            <v>0</v>
          </cell>
          <cell r="BA78">
            <v>0</v>
          </cell>
          <cell r="BB78">
            <v>0</v>
          </cell>
          <cell r="BC78">
            <v>0</v>
          </cell>
          <cell r="BD78">
            <v>0</v>
          </cell>
          <cell r="BE78">
            <v>0</v>
          </cell>
          <cell r="BF78">
            <v>0</v>
          </cell>
          <cell r="BG78">
            <v>0</v>
          </cell>
          <cell r="BI78">
            <v>0</v>
          </cell>
          <cell r="BJ78">
            <v>0</v>
          </cell>
          <cell r="BK78">
            <v>0</v>
          </cell>
          <cell r="BL78">
            <v>0</v>
          </cell>
          <cell r="BM78">
            <v>0</v>
          </cell>
          <cell r="BN78">
            <v>0</v>
          </cell>
          <cell r="BO78">
            <v>0</v>
          </cell>
          <cell r="BP78">
            <v>0</v>
          </cell>
          <cell r="BQ78">
            <v>0</v>
          </cell>
          <cell r="BR78">
            <v>0</v>
          </cell>
          <cell r="BS78">
            <v>0</v>
          </cell>
          <cell r="BT78">
            <v>0</v>
          </cell>
          <cell r="BU78">
            <v>0</v>
          </cell>
          <cell r="BW78">
            <v>0</v>
          </cell>
          <cell r="BX78">
            <v>0</v>
          </cell>
          <cell r="BY78">
            <v>0</v>
          </cell>
          <cell r="BZ78">
            <v>0</v>
          </cell>
          <cell r="CA78">
            <v>0</v>
          </cell>
          <cell r="CB78">
            <v>0</v>
          </cell>
          <cell r="CC78">
            <v>0</v>
          </cell>
          <cell r="CD78">
            <v>0</v>
          </cell>
          <cell r="CE78">
            <v>0</v>
          </cell>
          <cell r="CF78">
            <v>0</v>
          </cell>
          <cell r="CG78">
            <v>0</v>
          </cell>
          <cell r="CH78">
            <v>0</v>
          </cell>
          <cell r="CI78">
            <v>0</v>
          </cell>
          <cell r="CK78">
            <v>0</v>
          </cell>
          <cell r="CL78">
            <v>0</v>
          </cell>
          <cell r="CM78">
            <v>0</v>
          </cell>
          <cell r="CN78">
            <v>0</v>
          </cell>
          <cell r="CO78">
            <v>0</v>
          </cell>
          <cell r="CP78">
            <v>0</v>
          </cell>
          <cell r="CQ78">
            <v>0</v>
          </cell>
          <cell r="CR78">
            <v>0</v>
          </cell>
          <cell r="CS78">
            <v>0</v>
          </cell>
          <cell r="CT78">
            <v>0</v>
          </cell>
          <cell r="CU78">
            <v>0</v>
          </cell>
          <cell r="CV78">
            <v>0</v>
          </cell>
          <cell r="CW78">
            <v>0</v>
          </cell>
          <cell r="CY78">
            <v>0</v>
          </cell>
          <cell r="CZ78">
            <v>0</v>
          </cell>
          <cell r="DA78">
            <v>0</v>
          </cell>
          <cell r="DB78">
            <v>0</v>
          </cell>
          <cell r="DC78">
            <v>0</v>
          </cell>
          <cell r="DD78">
            <v>0</v>
          </cell>
          <cell r="DE78">
            <v>0</v>
          </cell>
          <cell r="DF78">
            <v>0</v>
          </cell>
          <cell r="DG78">
            <v>0</v>
          </cell>
          <cell r="DH78">
            <v>0</v>
          </cell>
          <cell r="DI78">
            <v>0</v>
          </cell>
          <cell r="DJ78">
            <v>0</v>
          </cell>
          <cell r="DK78">
            <v>0</v>
          </cell>
          <cell r="DM78">
            <v>0</v>
          </cell>
          <cell r="DN78">
            <v>0</v>
          </cell>
          <cell r="DO78">
            <v>0</v>
          </cell>
          <cell r="DP78">
            <v>0</v>
          </cell>
          <cell r="DQ78">
            <v>0</v>
          </cell>
          <cell r="DR78">
            <v>0</v>
          </cell>
          <cell r="DS78">
            <v>0</v>
          </cell>
          <cell r="DT78">
            <v>0</v>
          </cell>
          <cell r="DU78">
            <v>0</v>
          </cell>
          <cell r="DV78">
            <v>0</v>
          </cell>
          <cell r="DW78">
            <v>0</v>
          </cell>
          <cell r="DX78">
            <v>0</v>
          </cell>
          <cell r="DY78">
            <v>0</v>
          </cell>
          <cell r="EA78">
            <v>0</v>
          </cell>
          <cell r="EB78">
            <v>0</v>
          </cell>
          <cell r="EC78">
            <v>0</v>
          </cell>
          <cell r="ED78">
            <v>0</v>
          </cell>
          <cell r="EE78">
            <v>0</v>
          </cell>
          <cell r="EF78">
            <v>0</v>
          </cell>
          <cell r="EG78">
            <v>0</v>
          </cell>
          <cell r="EH78">
            <v>0</v>
          </cell>
          <cell r="EI78">
            <v>0</v>
          </cell>
          <cell r="EJ78">
            <v>0</v>
          </cell>
          <cell r="EK78">
            <v>0</v>
          </cell>
          <cell r="EL78">
            <v>0</v>
          </cell>
          <cell r="EM78">
            <v>0</v>
          </cell>
          <cell r="EO78">
            <v>0</v>
          </cell>
          <cell r="EP78">
            <v>0</v>
          </cell>
          <cell r="EQ78">
            <v>0</v>
          </cell>
          <cell r="ER78">
            <v>0</v>
          </cell>
          <cell r="ES78">
            <v>0</v>
          </cell>
          <cell r="ET78">
            <v>0</v>
          </cell>
          <cell r="EU78">
            <v>0</v>
          </cell>
          <cell r="EV78">
            <v>0</v>
          </cell>
          <cell r="EW78">
            <v>0</v>
          </cell>
          <cell r="EX78">
            <v>0</v>
          </cell>
          <cell r="EY78">
            <v>0</v>
          </cell>
          <cell r="EZ78">
            <v>0</v>
          </cell>
          <cell r="FA78">
            <v>0</v>
          </cell>
          <cell r="FC78">
            <v>0</v>
          </cell>
          <cell r="FD78">
            <v>0</v>
          </cell>
          <cell r="FE78">
            <v>0</v>
          </cell>
          <cell r="FF78">
            <v>0</v>
          </cell>
          <cell r="FG78">
            <v>0</v>
          </cell>
          <cell r="FH78">
            <v>0</v>
          </cell>
          <cell r="FI78">
            <v>0</v>
          </cell>
          <cell r="FJ78">
            <v>0</v>
          </cell>
          <cell r="FK78">
            <v>0</v>
          </cell>
          <cell r="FL78">
            <v>0</v>
          </cell>
          <cell r="FM78">
            <v>0</v>
          </cell>
          <cell r="FN78">
            <v>0</v>
          </cell>
          <cell r="FO78">
            <v>0</v>
          </cell>
          <cell r="FQ78">
            <v>0</v>
          </cell>
          <cell r="FR78">
            <v>0</v>
          </cell>
          <cell r="FS78">
            <v>0</v>
          </cell>
          <cell r="FT78">
            <v>0</v>
          </cell>
          <cell r="FU78">
            <v>0</v>
          </cell>
          <cell r="FV78">
            <v>0</v>
          </cell>
          <cell r="FW78">
            <v>0</v>
          </cell>
          <cell r="FX78">
            <v>0</v>
          </cell>
          <cell r="FY78">
            <v>0</v>
          </cell>
          <cell r="FZ78">
            <v>0</v>
          </cell>
          <cell r="GA78">
            <v>0</v>
          </cell>
          <cell r="GB78">
            <v>0</v>
          </cell>
          <cell r="GC78">
            <v>0</v>
          </cell>
        </row>
        <row r="79">
          <cell r="A79">
            <v>40026</v>
          </cell>
          <cell r="B79">
            <v>2009</v>
          </cell>
          <cell r="C79">
            <v>8</v>
          </cell>
          <cell r="E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cell r="V79">
            <v>0</v>
          </cell>
          <cell r="W79">
            <v>0</v>
          </cell>
          <cell r="X79">
            <v>0</v>
          </cell>
          <cell r="Y79">
            <v>0</v>
          </cell>
          <cell r="Z79">
            <v>0</v>
          </cell>
          <cell r="AA79">
            <v>0</v>
          </cell>
          <cell r="AB79">
            <v>0</v>
          </cell>
          <cell r="AC79">
            <v>0</v>
          </cell>
          <cell r="AD79">
            <v>0</v>
          </cell>
          <cell r="AE79">
            <v>0</v>
          </cell>
          <cell r="AG79">
            <v>0</v>
          </cell>
          <cell r="AH79">
            <v>0</v>
          </cell>
          <cell r="AI79">
            <v>0</v>
          </cell>
          <cell r="AJ79">
            <v>0</v>
          </cell>
          <cell r="AK79">
            <v>0</v>
          </cell>
          <cell r="AL79">
            <v>0</v>
          </cell>
          <cell r="AM79">
            <v>0</v>
          </cell>
          <cell r="AN79">
            <v>0</v>
          </cell>
          <cell r="AO79">
            <v>0</v>
          </cell>
          <cell r="AP79">
            <v>0</v>
          </cell>
          <cell r="AQ79">
            <v>0</v>
          </cell>
          <cell r="AR79">
            <v>0</v>
          </cell>
          <cell r="AS79">
            <v>0</v>
          </cell>
          <cell r="AU79">
            <v>0</v>
          </cell>
          <cell r="AV79">
            <v>0</v>
          </cell>
          <cell r="AW79">
            <v>0</v>
          </cell>
          <cell r="AX79">
            <v>0</v>
          </cell>
          <cell r="AY79">
            <v>0</v>
          </cell>
          <cell r="AZ79">
            <v>0</v>
          </cell>
          <cell r="BA79">
            <v>0</v>
          </cell>
          <cell r="BB79">
            <v>0</v>
          </cell>
          <cell r="BC79">
            <v>0</v>
          </cell>
          <cell r="BD79">
            <v>0</v>
          </cell>
          <cell r="BE79">
            <v>0</v>
          </cell>
          <cell r="BF79">
            <v>0</v>
          </cell>
          <cell r="BG79">
            <v>0</v>
          </cell>
          <cell r="BI79">
            <v>0</v>
          </cell>
          <cell r="BJ79">
            <v>0</v>
          </cell>
          <cell r="BK79">
            <v>0</v>
          </cell>
          <cell r="BL79">
            <v>0</v>
          </cell>
          <cell r="BM79">
            <v>0</v>
          </cell>
          <cell r="BN79">
            <v>0</v>
          </cell>
          <cell r="BO79">
            <v>0</v>
          </cell>
          <cell r="BP79">
            <v>0</v>
          </cell>
          <cell r="BQ79">
            <v>0</v>
          </cell>
          <cell r="BR79">
            <v>0</v>
          </cell>
          <cell r="BS79">
            <v>0</v>
          </cell>
          <cell r="BT79">
            <v>0</v>
          </cell>
          <cell r="BU79">
            <v>0</v>
          </cell>
          <cell r="BW79">
            <v>0</v>
          </cell>
          <cell r="BX79">
            <v>0</v>
          </cell>
          <cell r="BY79">
            <v>0</v>
          </cell>
          <cell r="BZ79">
            <v>0</v>
          </cell>
          <cell r="CA79">
            <v>0</v>
          </cell>
          <cell r="CB79">
            <v>0</v>
          </cell>
          <cell r="CC79">
            <v>0</v>
          </cell>
          <cell r="CD79">
            <v>0</v>
          </cell>
          <cell r="CE79">
            <v>0</v>
          </cell>
          <cell r="CF79">
            <v>0</v>
          </cell>
          <cell r="CG79">
            <v>0</v>
          </cell>
          <cell r="CH79">
            <v>0</v>
          </cell>
          <cell r="CI79">
            <v>0</v>
          </cell>
          <cell r="CK79">
            <v>0</v>
          </cell>
          <cell r="CL79">
            <v>0</v>
          </cell>
          <cell r="CM79">
            <v>0</v>
          </cell>
          <cell r="CN79">
            <v>0</v>
          </cell>
          <cell r="CO79">
            <v>0</v>
          </cell>
          <cell r="CP79">
            <v>0</v>
          </cell>
          <cell r="CQ79">
            <v>0</v>
          </cell>
          <cell r="CR79">
            <v>0</v>
          </cell>
          <cell r="CS79">
            <v>0</v>
          </cell>
          <cell r="CT79">
            <v>0</v>
          </cell>
          <cell r="CU79">
            <v>0</v>
          </cell>
          <cell r="CV79">
            <v>0</v>
          </cell>
          <cell r="CW79">
            <v>0</v>
          </cell>
          <cell r="CY79">
            <v>0</v>
          </cell>
          <cell r="CZ79">
            <v>0</v>
          </cell>
          <cell r="DA79">
            <v>0</v>
          </cell>
          <cell r="DB79">
            <v>0</v>
          </cell>
          <cell r="DC79">
            <v>0</v>
          </cell>
          <cell r="DD79">
            <v>0</v>
          </cell>
          <cell r="DE79">
            <v>0</v>
          </cell>
          <cell r="DF79">
            <v>0</v>
          </cell>
          <cell r="DG79">
            <v>0</v>
          </cell>
          <cell r="DH79">
            <v>0</v>
          </cell>
          <cell r="DI79">
            <v>0</v>
          </cell>
          <cell r="DJ79">
            <v>0</v>
          </cell>
          <cell r="DK79">
            <v>0</v>
          </cell>
          <cell r="DM79">
            <v>0</v>
          </cell>
          <cell r="DN79">
            <v>0</v>
          </cell>
          <cell r="DO79">
            <v>0</v>
          </cell>
          <cell r="DP79">
            <v>0</v>
          </cell>
          <cell r="DQ79">
            <v>0</v>
          </cell>
          <cell r="DR79">
            <v>0</v>
          </cell>
          <cell r="DS79">
            <v>0</v>
          </cell>
          <cell r="DT79">
            <v>0</v>
          </cell>
          <cell r="DU79">
            <v>0</v>
          </cell>
          <cell r="DV79">
            <v>0</v>
          </cell>
          <cell r="DW79">
            <v>0</v>
          </cell>
          <cell r="DX79">
            <v>0</v>
          </cell>
          <cell r="DY79">
            <v>0</v>
          </cell>
          <cell r="EA79">
            <v>0</v>
          </cell>
          <cell r="EB79">
            <v>0</v>
          </cell>
          <cell r="EC79">
            <v>0</v>
          </cell>
          <cell r="ED79">
            <v>0</v>
          </cell>
          <cell r="EE79">
            <v>0</v>
          </cell>
          <cell r="EF79">
            <v>0</v>
          </cell>
          <cell r="EG79">
            <v>0</v>
          </cell>
          <cell r="EH79">
            <v>0</v>
          </cell>
          <cell r="EI79">
            <v>0</v>
          </cell>
          <cell r="EJ79">
            <v>0</v>
          </cell>
          <cell r="EK79">
            <v>0</v>
          </cell>
          <cell r="EL79">
            <v>0</v>
          </cell>
          <cell r="EM79">
            <v>0</v>
          </cell>
          <cell r="EO79">
            <v>0</v>
          </cell>
          <cell r="EP79">
            <v>0</v>
          </cell>
          <cell r="EQ79">
            <v>0</v>
          </cell>
          <cell r="ER79">
            <v>0</v>
          </cell>
          <cell r="ES79">
            <v>0</v>
          </cell>
          <cell r="ET79">
            <v>0</v>
          </cell>
          <cell r="EU79">
            <v>0</v>
          </cell>
          <cell r="EV79">
            <v>0</v>
          </cell>
          <cell r="EW79">
            <v>0</v>
          </cell>
          <cell r="EX79">
            <v>0</v>
          </cell>
          <cell r="EY79">
            <v>0</v>
          </cell>
          <cell r="EZ79">
            <v>0</v>
          </cell>
          <cell r="FA79">
            <v>0</v>
          </cell>
          <cell r="FC79">
            <v>0</v>
          </cell>
          <cell r="FD79">
            <v>0</v>
          </cell>
          <cell r="FE79">
            <v>0</v>
          </cell>
          <cell r="FF79">
            <v>0</v>
          </cell>
          <cell r="FG79">
            <v>0</v>
          </cell>
          <cell r="FH79">
            <v>0</v>
          </cell>
          <cell r="FI79">
            <v>0</v>
          </cell>
          <cell r="FJ79">
            <v>0</v>
          </cell>
          <cell r="FK79">
            <v>0</v>
          </cell>
          <cell r="FL79">
            <v>0</v>
          </cell>
          <cell r="FM79">
            <v>0</v>
          </cell>
          <cell r="FN79">
            <v>0</v>
          </cell>
          <cell r="FO79">
            <v>0</v>
          </cell>
          <cell r="FQ79">
            <v>0</v>
          </cell>
          <cell r="FR79">
            <v>0</v>
          </cell>
          <cell r="FS79">
            <v>0</v>
          </cell>
          <cell r="FT79">
            <v>0</v>
          </cell>
          <cell r="FU79">
            <v>0</v>
          </cell>
          <cell r="FV79">
            <v>0</v>
          </cell>
          <cell r="FW79">
            <v>0</v>
          </cell>
          <cell r="FX79">
            <v>0</v>
          </cell>
          <cell r="FY79">
            <v>0</v>
          </cell>
          <cell r="FZ79">
            <v>0</v>
          </cell>
          <cell r="GA79">
            <v>0</v>
          </cell>
          <cell r="GB79">
            <v>0</v>
          </cell>
          <cell r="GC79">
            <v>0</v>
          </cell>
        </row>
        <row r="80">
          <cell r="A80">
            <v>40057</v>
          </cell>
          <cell r="B80">
            <v>2009</v>
          </cell>
          <cell r="C80">
            <v>9</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Z80">
            <v>0</v>
          </cell>
          <cell r="AA80">
            <v>0</v>
          </cell>
          <cell r="AB80">
            <v>0</v>
          </cell>
          <cell r="AC80">
            <v>0</v>
          </cell>
          <cell r="AD80">
            <v>0</v>
          </cell>
          <cell r="AE80">
            <v>0</v>
          </cell>
          <cell r="AG80">
            <v>0</v>
          </cell>
          <cell r="AH80">
            <v>0</v>
          </cell>
          <cell r="AI80">
            <v>0</v>
          </cell>
          <cell r="AJ80">
            <v>0</v>
          </cell>
          <cell r="AK80">
            <v>0</v>
          </cell>
          <cell r="AL80">
            <v>0</v>
          </cell>
          <cell r="AM80">
            <v>0</v>
          </cell>
          <cell r="AN80">
            <v>0</v>
          </cell>
          <cell r="AO80">
            <v>0</v>
          </cell>
          <cell r="AP80">
            <v>0</v>
          </cell>
          <cell r="AQ80">
            <v>0</v>
          </cell>
          <cell r="AR80">
            <v>0</v>
          </cell>
          <cell r="AS80">
            <v>0</v>
          </cell>
          <cell r="AU80">
            <v>0</v>
          </cell>
          <cell r="AV80">
            <v>0</v>
          </cell>
          <cell r="AW80">
            <v>0</v>
          </cell>
          <cell r="AX80">
            <v>0</v>
          </cell>
          <cell r="AY80">
            <v>0</v>
          </cell>
          <cell r="AZ80">
            <v>0</v>
          </cell>
          <cell r="BA80">
            <v>0</v>
          </cell>
          <cell r="BB80">
            <v>0</v>
          </cell>
          <cell r="BC80">
            <v>0</v>
          </cell>
          <cell r="BD80">
            <v>0</v>
          </cell>
          <cell r="BE80">
            <v>0</v>
          </cell>
          <cell r="BF80">
            <v>0</v>
          </cell>
          <cell r="BG80">
            <v>0</v>
          </cell>
          <cell r="BI80">
            <v>0</v>
          </cell>
          <cell r="BJ80">
            <v>0</v>
          </cell>
          <cell r="BK80">
            <v>0</v>
          </cell>
          <cell r="BL80">
            <v>0</v>
          </cell>
          <cell r="BM80">
            <v>0</v>
          </cell>
          <cell r="BN80">
            <v>0</v>
          </cell>
          <cell r="BO80">
            <v>0</v>
          </cell>
          <cell r="BP80">
            <v>0</v>
          </cell>
          <cell r="BQ80">
            <v>0</v>
          </cell>
          <cell r="BR80">
            <v>0</v>
          </cell>
          <cell r="BS80">
            <v>0</v>
          </cell>
          <cell r="BT80">
            <v>0</v>
          </cell>
          <cell r="BU80">
            <v>0</v>
          </cell>
          <cell r="BW80">
            <v>0</v>
          </cell>
          <cell r="BX80">
            <v>0</v>
          </cell>
          <cell r="BY80">
            <v>0</v>
          </cell>
          <cell r="BZ80">
            <v>0</v>
          </cell>
          <cell r="CA80">
            <v>0</v>
          </cell>
          <cell r="CB80">
            <v>0</v>
          </cell>
          <cell r="CC80">
            <v>0</v>
          </cell>
          <cell r="CD80">
            <v>0</v>
          </cell>
          <cell r="CE80">
            <v>0</v>
          </cell>
          <cell r="CF80">
            <v>0</v>
          </cell>
          <cell r="CG80">
            <v>0</v>
          </cell>
          <cell r="CH80">
            <v>0</v>
          </cell>
          <cell r="CI80">
            <v>0</v>
          </cell>
          <cell r="CK80">
            <v>0</v>
          </cell>
          <cell r="CL80">
            <v>0</v>
          </cell>
          <cell r="CM80">
            <v>0</v>
          </cell>
          <cell r="CN80">
            <v>0</v>
          </cell>
          <cell r="CO80">
            <v>0</v>
          </cell>
          <cell r="CP80">
            <v>0</v>
          </cell>
          <cell r="CQ80">
            <v>0</v>
          </cell>
          <cell r="CR80">
            <v>0</v>
          </cell>
          <cell r="CS80">
            <v>0</v>
          </cell>
          <cell r="CT80">
            <v>0</v>
          </cell>
          <cell r="CU80">
            <v>0</v>
          </cell>
          <cell r="CV80">
            <v>0</v>
          </cell>
          <cell r="CW80">
            <v>0</v>
          </cell>
          <cell r="CY80">
            <v>0</v>
          </cell>
          <cell r="CZ80">
            <v>0</v>
          </cell>
          <cell r="DA80">
            <v>0</v>
          </cell>
          <cell r="DB80">
            <v>0</v>
          </cell>
          <cell r="DC80">
            <v>0</v>
          </cell>
          <cell r="DD80">
            <v>0</v>
          </cell>
          <cell r="DE80">
            <v>0</v>
          </cell>
          <cell r="DF80">
            <v>0</v>
          </cell>
          <cell r="DG80">
            <v>0</v>
          </cell>
          <cell r="DH80">
            <v>0</v>
          </cell>
          <cell r="DI80">
            <v>0</v>
          </cell>
          <cell r="DJ80">
            <v>0</v>
          </cell>
          <cell r="DK80">
            <v>0</v>
          </cell>
          <cell r="DM80">
            <v>0</v>
          </cell>
          <cell r="DN80">
            <v>0</v>
          </cell>
          <cell r="DO80">
            <v>0</v>
          </cell>
          <cell r="DP80">
            <v>0</v>
          </cell>
          <cell r="DQ80">
            <v>0</v>
          </cell>
          <cell r="DR80">
            <v>0</v>
          </cell>
          <cell r="DS80">
            <v>0</v>
          </cell>
          <cell r="DT80">
            <v>0</v>
          </cell>
          <cell r="DU80">
            <v>0</v>
          </cell>
          <cell r="DV80">
            <v>0</v>
          </cell>
          <cell r="DW80">
            <v>0</v>
          </cell>
          <cell r="DX80">
            <v>0</v>
          </cell>
          <cell r="DY80">
            <v>0</v>
          </cell>
          <cell r="EA80">
            <v>0</v>
          </cell>
          <cell r="EB80">
            <v>0</v>
          </cell>
          <cell r="EC80">
            <v>0</v>
          </cell>
          <cell r="ED80">
            <v>0</v>
          </cell>
          <cell r="EE80">
            <v>0</v>
          </cell>
          <cell r="EF80">
            <v>0</v>
          </cell>
          <cell r="EG80">
            <v>0</v>
          </cell>
          <cell r="EH80">
            <v>0</v>
          </cell>
          <cell r="EI80">
            <v>0</v>
          </cell>
          <cell r="EJ80">
            <v>0</v>
          </cell>
          <cell r="EK80">
            <v>0</v>
          </cell>
          <cell r="EL80">
            <v>0</v>
          </cell>
          <cell r="EM80">
            <v>0</v>
          </cell>
          <cell r="EO80">
            <v>0</v>
          </cell>
          <cell r="EP80">
            <v>0</v>
          </cell>
          <cell r="EQ80">
            <v>0</v>
          </cell>
          <cell r="ER80">
            <v>0</v>
          </cell>
          <cell r="ES80">
            <v>0</v>
          </cell>
          <cell r="ET80">
            <v>0</v>
          </cell>
          <cell r="EU80">
            <v>0</v>
          </cell>
          <cell r="EV80">
            <v>0</v>
          </cell>
          <cell r="EW80">
            <v>0</v>
          </cell>
          <cell r="EX80">
            <v>0</v>
          </cell>
          <cell r="EY80">
            <v>0</v>
          </cell>
          <cell r="EZ80">
            <v>0</v>
          </cell>
          <cell r="FA80">
            <v>0</v>
          </cell>
          <cell r="FC80">
            <v>0</v>
          </cell>
          <cell r="FD80">
            <v>0</v>
          </cell>
          <cell r="FE80">
            <v>0</v>
          </cell>
          <cell r="FF80">
            <v>0</v>
          </cell>
          <cell r="FG80">
            <v>0</v>
          </cell>
          <cell r="FH80">
            <v>0</v>
          </cell>
          <cell r="FI80">
            <v>0</v>
          </cell>
          <cell r="FJ80">
            <v>0</v>
          </cell>
          <cell r="FK80">
            <v>0</v>
          </cell>
          <cell r="FL80">
            <v>0</v>
          </cell>
          <cell r="FM80">
            <v>0</v>
          </cell>
          <cell r="FN80">
            <v>0</v>
          </cell>
          <cell r="FO80">
            <v>0</v>
          </cell>
          <cell r="FQ80">
            <v>0</v>
          </cell>
          <cell r="FR80">
            <v>0</v>
          </cell>
          <cell r="FS80">
            <v>0</v>
          </cell>
          <cell r="FT80">
            <v>0</v>
          </cell>
          <cell r="FU80">
            <v>0</v>
          </cell>
          <cell r="FV80">
            <v>0</v>
          </cell>
          <cell r="FW80">
            <v>0</v>
          </cell>
          <cell r="FX80">
            <v>0</v>
          </cell>
          <cell r="FY80">
            <v>0</v>
          </cell>
          <cell r="FZ80">
            <v>0</v>
          </cell>
          <cell r="GA80">
            <v>0</v>
          </cell>
          <cell r="GB80">
            <v>0</v>
          </cell>
          <cell r="GC80">
            <v>0</v>
          </cell>
        </row>
        <row r="81">
          <cell r="A81">
            <v>40087</v>
          </cell>
          <cell r="B81">
            <v>2009</v>
          </cell>
          <cell r="C81">
            <v>10</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Z81">
            <v>0</v>
          </cell>
          <cell r="AA81">
            <v>0</v>
          </cell>
          <cell r="AB81">
            <v>0</v>
          </cell>
          <cell r="AC81">
            <v>0</v>
          </cell>
          <cell r="AD81">
            <v>0</v>
          </cell>
          <cell r="AE81">
            <v>0</v>
          </cell>
          <cell r="AG81">
            <v>0</v>
          </cell>
          <cell r="AH81">
            <v>0</v>
          </cell>
          <cell r="AI81">
            <v>0</v>
          </cell>
          <cell r="AJ81">
            <v>0</v>
          </cell>
          <cell r="AK81">
            <v>0</v>
          </cell>
          <cell r="AL81">
            <v>0</v>
          </cell>
          <cell r="AM81">
            <v>0</v>
          </cell>
          <cell r="AN81">
            <v>0</v>
          </cell>
          <cell r="AO81">
            <v>0</v>
          </cell>
          <cell r="AP81">
            <v>0</v>
          </cell>
          <cell r="AQ81">
            <v>0</v>
          </cell>
          <cell r="AR81">
            <v>0</v>
          </cell>
          <cell r="AS81">
            <v>0</v>
          </cell>
          <cell r="AU81">
            <v>0</v>
          </cell>
          <cell r="AV81">
            <v>0</v>
          </cell>
          <cell r="AW81">
            <v>0</v>
          </cell>
          <cell r="AX81">
            <v>0</v>
          </cell>
          <cell r="AY81">
            <v>0</v>
          </cell>
          <cell r="AZ81">
            <v>0</v>
          </cell>
          <cell r="BA81">
            <v>0</v>
          </cell>
          <cell r="BB81">
            <v>0</v>
          </cell>
          <cell r="BC81">
            <v>0</v>
          </cell>
          <cell r="BD81">
            <v>0</v>
          </cell>
          <cell r="BE81">
            <v>0</v>
          </cell>
          <cell r="BF81">
            <v>0</v>
          </cell>
          <cell r="BG81">
            <v>0</v>
          </cell>
          <cell r="BI81">
            <v>0</v>
          </cell>
          <cell r="BJ81">
            <v>0</v>
          </cell>
          <cell r="BK81">
            <v>0</v>
          </cell>
          <cell r="BL81">
            <v>0</v>
          </cell>
          <cell r="BM81">
            <v>0</v>
          </cell>
          <cell r="BN81">
            <v>0</v>
          </cell>
          <cell r="BO81">
            <v>0</v>
          </cell>
          <cell r="BP81">
            <v>0</v>
          </cell>
          <cell r="BQ81">
            <v>0</v>
          </cell>
          <cell r="BR81">
            <v>0</v>
          </cell>
          <cell r="BS81">
            <v>0</v>
          </cell>
          <cell r="BT81">
            <v>0</v>
          </cell>
          <cell r="BU81">
            <v>0</v>
          </cell>
          <cell r="BW81">
            <v>0</v>
          </cell>
          <cell r="BX81">
            <v>0</v>
          </cell>
          <cell r="BY81">
            <v>0</v>
          </cell>
          <cell r="BZ81">
            <v>0</v>
          </cell>
          <cell r="CA81">
            <v>0</v>
          </cell>
          <cell r="CB81">
            <v>0</v>
          </cell>
          <cell r="CC81">
            <v>0</v>
          </cell>
          <cell r="CD81">
            <v>0</v>
          </cell>
          <cell r="CE81">
            <v>0</v>
          </cell>
          <cell r="CF81">
            <v>0</v>
          </cell>
          <cell r="CG81">
            <v>0</v>
          </cell>
          <cell r="CH81">
            <v>0</v>
          </cell>
          <cell r="CI81">
            <v>0</v>
          </cell>
          <cell r="CK81">
            <v>0</v>
          </cell>
          <cell r="CL81">
            <v>0</v>
          </cell>
          <cell r="CM81">
            <v>0</v>
          </cell>
          <cell r="CN81">
            <v>0</v>
          </cell>
          <cell r="CO81">
            <v>0</v>
          </cell>
          <cell r="CP81">
            <v>0</v>
          </cell>
          <cell r="CQ81">
            <v>0</v>
          </cell>
          <cell r="CR81">
            <v>0</v>
          </cell>
          <cell r="CS81">
            <v>0</v>
          </cell>
          <cell r="CT81">
            <v>0</v>
          </cell>
          <cell r="CU81">
            <v>0</v>
          </cell>
          <cell r="CV81">
            <v>0</v>
          </cell>
          <cell r="CW81">
            <v>0</v>
          </cell>
          <cell r="CY81">
            <v>0</v>
          </cell>
          <cell r="CZ81">
            <v>0</v>
          </cell>
          <cell r="DA81">
            <v>0</v>
          </cell>
          <cell r="DB81">
            <v>0</v>
          </cell>
          <cell r="DC81">
            <v>0</v>
          </cell>
          <cell r="DD81">
            <v>0</v>
          </cell>
          <cell r="DE81">
            <v>0</v>
          </cell>
          <cell r="DF81">
            <v>0</v>
          </cell>
          <cell r="DG81">
            <v>0</v>
          </cell>
          <cell r="DH81">
            <v>0</v>
          </cell>
          <cell r="DI81">
            <v>0</v>
          </cell>
          <cell r="DJ81">
            <v>0</v>
          </cell>
          <cell r="DK81">
            <v>0</v>
          </cell>
          <cell r="DM81">
            <v>0</v>
          </cell>
          <cell r="DN81">
            <v>0</v>
          </cell>
          <cell r="DO81">
            <v>0</v>
          </cell>
          <cell r="DP81">
            <v>0</v>
          </cell>
          <cell r="DQ81">
            <v>0</v>
          </cell>
          <cell r="DR81">
            <v>0</v>
          </cell>
          <cell r="DS81">
            <v>0</v>
          </cell>
          <cell r="DT81">
            <v>0</v>
          </cell>
          <cell r="DU81">
            <v>0</v>
          </cell>
          <cell r="DV81">
            <v>0</v>
          </cell>
          <cell r="DW81">
            <v>0</v>
          </cell>
          <cell r="DX81">
            <v>0</v>
          </cell>
          <cell r="DY81">
            <v>0</v>
          </cell>
          <cell r="EA81">
            <v>0</v>
          </cell>
          <cell r="EB81">
            <v>0</v>
          </cell>
          <cell r="EC81">
            <v>0</v>
          </cell>
          <cell r="ED81">
            <v>0</v>
          </cell>
          <cell r="EE81">
            <v>0</v>
          </cell>
          <cell r="EF81">
            <v>0</v>
          </cell>
          <cell r="EG81">
            <v>0</v>
          </cell>
          <cell r="EH81">
            <v>0</v>
          </cell>
          <cell r="EI81">
            <v>0</v>
          </cell>
          <cell r="EJ81">
            <v>0</v>
          </cell>
          <cell r="EK81">
            <v>0</v>
          </cell>
          <cell r="EL81">
            <v>0</v>
          </cell>
          <cell r="EM81">
            <v>0</v>
          </cell>
          <cell r="EO81">
            <v>0</v>
          </cell>
          <cell r="EP81">
            <v>0</v>
          </cell>
          <cell r="EQ81">
            <v>0</v>
          </cell>
          <cell r="ER81">
            <v>0</v>
          </cell>
          <cell r="ES81">
            <v>0</v>
          </cell>
          <cell r="ET81">
            <v>0</v>
          </cell>
          <cell r="EU81">
            <v>0</v>
          </cell>
          <cell r="EV81">
            <v>0</v>
          </cell>
          <cell r="EW81">
            <v>0</v>
          </cell>
          <cell r="EX81">
            <v>0</v>
          </cell>
          <cell r="EY81">
            <v>0</v>
          </cell>
          <cell r="EZ81">
            <v>0</v>
          </cell>
          <cell r="FA81">
            <v>0</v>
          </cell>
          <cell r="FC81">
            <v>0</v>
          </cell>
          <cell r="FD81">
            <v>0</v>
          </cell>
          <cell r="FE81">
            <v>0</v>
          </cell>
          <cell r="FF81">
            <v>0</v>
          </cell>
          <cell r="FG81">
            <v>0</v>
          </cell>
          <cell r="FH81">
            <v>0</v>
          </cell>
          <cell r="FI81">
            <v>0</v>
          </cell>
          <cell r="FJ81">
            <v>0</v>
          </cell>
          <cell r="FK81">
            <v>0</v>
          </cell>
          <cell r="FL81">
            <v>0</v>
          </cell>
          <cell r="FM81">
            <v>0</v>
          </cell>
          <cell r="FN81">
            <v>0</v>
          </cell>
          <cell r="FO81">
            <v>0</v>
          </cell>
          <cell r="FQ81">
            <v>0</v>
          </cell>
          <cell r="FR81">
            <v>0</v>
          </cell>
          <cell r="FS81">
            <v>0</v>
          </cell>
          <cell r="FT81">
            <v>0</v>
          </cell>
          <cell r="FU81">
            <v>0</v>
          </cell>
          <cell r="FV81">
            <v>0</v>
          </cell>
          <cell r="FW81">
            <v>0</v>
          </cell>
          <cell r="FX81">
            <v>0</v>
          </cell>
          <cell r="FY81">
            <v>0</v>
          </cell>
          <cell r="FZ81">
            <v>0</v>
          </cell>
          <cell r="GA81">
            <v>0</v>
          </cell>
          <cell r="GB81">
            <v>0</v>
          </cell>
          <cell r="GC81">
            <v>0</v>
          </cell>
        </row>
        <row r="82">
          <cell r="A82">
            <v>40118</v>
          </cell>
          <cell r="B82">
            <v>2009</v>
          </cell>
          <cell r="C82">
            <v>11</v>
          </cell>
          <cell r="E82">
            <v>0</v>
          </cell>
          <cell r="F82">
            <v>0</v>
          </cell>
          <cell r="G82">
            <v>0</v>
          </cell>
          <cell r="H82">
            <v>0</v>
          </cell>
          <cell r="I82">
            <v>0</v>
          </cell>
          <cell r="J82">
            <v>0</v>
          </cell>
          <cell r="K82">
            <v>0</v>
          </cell>
          <cell r="L82">
            <v>0</v>
          </cell>
          <cell r="M82">
            <v>0</v>
          </cell>
          <cell r="N82">
            <v>0</v>
          </cell>
          <cell r="O82">
            <v>0</v>
          </cell>
          <cell r="P82">
            <v>0</v>
          </cell>
          <cell r="Q82">
            <v>0</v>
          </cell>
          <cell r="S82">
            <v>0</v>
          </cell>
          <cell r="T82">
            <v>0</v>
          </cell>
          <cell r="U82">
            <v>0</v>
          </cell>
          <cell r="V82">
            <v>0</v>
          </cell>
          <cell r="W82">
            <v>0</v>
          </cell>
          <cell r="X82">
            <v>0</v>
          </cell>
          <cell r="Y82">
            <v>0</v>
          </cell>
          <cell r="Z82">
            <v>0</v>
          </cell>
          <cell r="AA82">
            <v>0</v>
          </cell>
          <cell r="AB82">
            <v>0</v>
          </cell>
          <cell r="AC82">
            <v>0</v>
          </cell>
          <cell r="AD82">
            <v>0</v>
          </cell>
          <cell r="AE82">
            <v>0</v>
          </cell>
          <cell r="AG82">
            <v>0</v>
          </cell>
          <cell r="AH82">
            <v>0</v>
          </cell>
          <cell r="AI82">
            <v>0</v>
          </cell>
          <cell r="AJ82">
            <v>0</v>
          </cell>
          <cell r="AK82">
            <v>0</v>
          </cell>
          <cell r="AL82">
            <v>0</v>
          </cell>
          <cell r="AM82">
            <v>0</v>
          </cell>
          <cell r="AN82">
            <v>0</v>
          </cell>
          <cell r="AO82">
            <v>0</v>
          </cell>
          <cell r="AP82">
            <v>0</v>
          </cell>
          <cell r="AQ82">
            <v>0</v>
          </cell>
          <cell r="AR82">
            <v>0</v>
          </cell>
          <cell r="AS82">
            <v>0</v>
          </cell>
          <cell r="AU82">
            <v>0</v>
          </cell>
          <cell r="AV82">
            <v>0</v>
          </cell>
          <cell r="AW82">
            <v>0</v>
          </cell>
          <cell r="AX82">
            <v>0</v>
          </cell>
          <cell r="AY82">
            <v>0</v>
          </cell>
          <cell r="AZ82">
            <v>0</v>
          </cell>
          <cell r="BA82">
            <v>0</v>
          </cell>
          <cell r="BB82">
            <v>0</v>
          </cell>
          <cell r="BC82">
            <v>0</v>
          </cell>
          <cell r="BD82">
            <v>0</v>
          </cell>
          <cell r="BE82">
            <v>0</v>
          </cell>
          <cell r="BF82">
            <v>0</v>
          </cell>
          <cell r="BG82">
            <v>0</v>
          </cell>
          <cell r="BI82">
            <v>0</v>
          </cell>
          <cell r="BJ82">
            <v>0</v>
          </cell>
          <cell r="BK82">
            <v>0</v>
          </cell>
          <cell r="BL82">
            <v>0</v>
          </cell>
          <cell r="BM82">
            <v>0</v>
          </cell>
          <cell r="BN82">
            <v>0</v>
          </cell>
          <cell r="BO82">
            <v>0</v>
          </cell>
          <cell r="BP82">
            <v>0</v>
          </cell>
          <cell r="BQ82">
            <v>0</v>
          </cell>
          <cell r="BR82">
            <v>0</v>
          </cell>
          <cell r="BS82">
            <v>0</v>
          </cell>
          <cell r="BT82">
            <v>0</v>
          </cell>
          <cell r="BU82">
            <v>0</v>
          </cell>
          <cell r="BW82">
            <v>0</v>
          </cell>
          <cell r="BX82">
            <v>0</v>
          </cell>
          <cell r="BY82">
            <v>0</v>
          </cell>
          <cell r="BZ82">
            <v>0</v>
          </cell>
          <cell r="CA82">
            <v>0</v>
          </cell>
          <cell r="CB82">
            <v>0</v>
          </cell>
          <cell r="CC82">
            <v>0</v>
          </cell>
          <cell r="CD82">
            <v>0</v>
          </cell>
          <cell r="CE82">
            <v>0</v>
          </cell>
          <cell r="CF82">
            <v>0</v>
          </cell>
          <cell r="CG82">
            <v>0</v>
          </cell>
          <cell r="CH82">
            <v>0</v>
          </cell>
          <cell r="CI82">
            <v>0</v>
          </cell>
          <cell r="CK82">
            <v>0</v>
          </cell>
          <cell r="CL82">
            <v>0</v>
          </cell>
          <cell r="CM82">
            <v>0</v>
          </cell>
          <cell r="CN82">
            <v>0</v>
          </cell>
          <cell r="CO82">
            <v>0</v>
          </cell>
          <cell r="CP82">
            <v>0</v>
          </cell>
          <cell r="CQ82">
            <v>0</v>
          </cell>
          <cell r="CR82">
            <v>0</v>
          </cell>
          <cell r="CS82">
            <v>0</v>
          </cell>
          <cell r="CT82">
            <v>0</v>
          </cell>
          <cell r="CU82">
            <v>0</v>
          </cell>
          <cell r="CV82">
            <v>0</v>
          </cell>
          <cell r="CW82">
            <v>0</v>
          </cell>
          <cell r="CY82">
            <v>0</v>
          </cell>
          <cell r="CZ82">
            <v>0</v>
          </cell>
          <cell r="DA82">
            <v>0</v>
          </cell>
          <cell r="DB82">
            <v>0</v>
          </cell>
          <cell r="DC82">
            <v>0</v>
          </cell>
          <cell r="DD82">
            <v>0</v>
          </cell>
          <cell r="DE82">
            <v>0</v>
          </cell>
          <cell r="DF82">
            <v>0</v>
          </cell>
          <cell r="DG82">
            <v>0</v>
          </cell>
          <cell r="DH82">
            <v>0</v>
          </cell>
          <cell r="DI82">
            <v>0</v>
          </cell>
          <cell r="DJ82">
            <v>0</v>
          </cell>
          <cell r="DK82">
            <v>0</v>
          </cell>
          <cell r="DM82">
            <v>0</v>
          </cell>
          <cell r="DN82">
            <v>0</v>
          </cell>
          <cell r="DO82">
            <v>0</v>
          </cell>
          <cell r="DP82">
            <v>0</v>
          </cell>
          <cell r="DQ82">
            <v>0</v>
          </cell>
          <cell r="DR82">
            <v>0</v>
          </cell>
          <cell r="DS82">
            <v>0</v>
          </cell>
          <cell r="DT82">
            <v>0</v>
          </cell>
          <cell r="DU82">
            <v>0</v>
          </cell>
          <cell r="DV82">
            <v>0</v>
          </cell>
          <cell r="DW82">
            <v>0</v>
          </cell>
          <cell r="DX82">
            <v>0</v>
          </cell>
          <cell r="DY82">
            <v>0</v>
          </cell>
          <cell r="EA82">
            <v>0</v>
          </cell>
          <cell r="EB82">
            <v>0</v>
          </cell>
          <cell r="EC82">
            <v>0</v>
          </cell>
          <cell r="ED82">
            <v>0</v>
          </cell>
          <cell r="EE82">
            <v>0</v>
          </cell>
          <cell r="EF82">
            <v>0</v>
          </cell>
          <cell r="EG82">
            <v>0</v>
          </cell>
          <cell r="EH82">
            <v>0</v>
          </cell>
          <cell r="EI82">
            <v>0</v>
          </cell>
          <cell r="EJ82">
            <v>0</v>
          </cell>
          <cell r="EK82">
            <v>0</v>
          </cell>
          <cell r="EL82">
            <v>0</v>
          </cell>
          <cell r="EM82">
            <v>0</v>
          </cell>
          <cell r="EO82">
            <v>0</v>
          </cell>
          <cell r="EP82">
            <v>0</v>
          </cell>
          <cell r="EQ82">
            <v>0</v>
          </cell>
          <cell r="ER82">
            <v>0</v>
          </cell>
          <cell r="ES82">
            <v>0</v>
          </cell>
          <cell r="ET82">
            <v>0</v>
          </cell>
          <cell r="EU82">
            <v>0</v>
          </cell>
          <cell r="EV82">
            <v>0</v>
          </cell>
          <cell r="EW82">
            <v>0</v>
          </cell>
          <cell r="EX82">
            <v>0</v>
          </cell>
          <cell r="EY82">
            <v>0</v>
          </cell>
          <cell r="EZ82">
            <v>0</v>
          </cell>
          <cell r="FA82">
            <v>0</v>
          </cell>
          <cell r="FC82">
            <v>0</v>
          </cell>
          <cell r="FD82">
            <v>0</v>
          </cell>
          <cell r="FE82">
            <v>0</v>
          </cell>
          <cell r="FF82">
            <v>0</v>
          </cell>
          <cell r="FG82">
            <v>0</v>
          </cell>
          <cell r="FH82">
            <v>0</v>
          </cell>
          <cell r="FI82">
            <v>0</v>
          </cell>
          <cell r="FJ82">
            <v>0</v>
          </cell>
          <cell r="FK82">
            <v>0</v>
          </cell>
          <cell r="FL82">
            <v>0</v>
          </cell>
          <cell r="FM82">
            <v>0</v>
          </cell>
          <cell r="FN82">
            <v>0</v>
          </cell>
          <cell r="FO82">
            <v>0</v>
          </cell>
          <cell r="FQ82">
            <v>0</v>
          </cell>
          <cell r="FR82">
            <v>0</v>
          </cell>
          <cell r="FS82">
            <v>0</v>
          </cell>
          <cell r="FT82">
            <v>0</v>
          </cell>
          <cell r="FU82">
            <v>0</v>
          </cell>
          <cell r="FV82">
            <v>0</v>
          </cell>
          <cell r="FW82">
            <v>0</v>
          </cell>
          <cell r="FX82">
            <v>0</v>
          </cell>
          <cell r="FY82">
            <v>0</v>
          </cell>
          <cell r="FZ82">
            <v>0</v>
          </cell>
          <cell r="GA82">
            <v>0</v>
          </cell>
          <cell r="GB82">
            <v>0</v>
          </cell>
          <cell r="GC82">
            <v>0</v>
          </cell>
        </row>
        <row r="83">
          <cell r="A83">
            <v>40148</v>
          </cell>
          <cell r="B83">
            <v>2009</v>
          </cell>
          <cell r="C83">
            <v>12</v>
          </cell>
          <cell r="E83">
            <v>0</v>
          </cell>
          <cell r="F83">
            <v>0</v>
          </cell>
          <cell r="G83">
            <v>0</v>
          </cell>
          <cell r="H83">
            <v>0</v>
          </cell>
          <cell r="I83">
            <v>0</v>
          </cell>
          <cell r="J83">
            <v>0</v>
          </cell>
          <cell r="K83">
            <v>0</v>
          </cell>
          <cell r="L83">
            <v>0</v>
          </cell>
          <cell r="M83">
            <v>0</v>
          </cell>
          <cell r="N83">
            <v>0</v>
          </cell>
          <cell r="O83">
            <v>0</v>
          </cell>
          <cell r="P83">
            <v>0</v>
          </cell>
          <cell r="Q83">
            <v>0</v>
          </cell>
          <cell r="S83">
            <v>0</v>
          </cell>
          <cell r="T83">
            <v>0</v>
          </cell>
          <cell r="U83">
            <v>0</v>
          </cell>
          <cell r="V83">
            <v>0</v>
          </cell>
          <cell r="W83">
            <v>0</v>
          </cell>
          <cell r="X83">
            <v>0</v>
          </cell>
          <cell r="Y83">
            <v>0</v>
          </cell>
          <cell r="Z83">
            <v>0</v>
          </cell>
          <cell r="AA83">
            <v>0</v>
          </cell>
          <cell r="AB83">
            <v>0</v>
          </cell>
          <cell r="AC83">
            <v>0</v>
          </cell>
          <cell r="AD83">
            <v>0</v>
          </cell>
          <cell r="AE83">
            <v>0</v>
          </cell>
          <cell r="AG83">
            <v>0</v>
          </cell>
          <cell r="AH83">
            <v>0</v>
          </cell>
          <cell r="AI83">
            <v>0</v>
          </cell>
          <cell r="AJ83">
            <v>0</v>
          </cell>
          <cell r="AK83">
            <v>0</v>
          </cell>
          <cell r="AL83">
            <v>0</v>
          </cell>
          <cell r="AM83">
            <v>0</v>
          </cell>
          <cell r="AN83">
            <v>0</v>
          </cell>
          <cell r="AO83">
            <v>0</v>
          </cell>
          <cell r="AP83">
            <v>0</v>
          </cell>
          <cell r="AQ83">
            <v>0</v>
          </cell>
          <cell r="AR83">
            <v>0</v>
          </cell>
          <cell r="AS83">
            <v>0</v>
          </cell>
          <cell r="AU83">
            <v>0</v>
          </cell>
          <cell r="AV83">
            <v>0</v>
          </cell>
          <cell r="AW83">
            <v>0</v>
          </cell>
          <cell r="AX83">
            <v>0</v>
          </cell>
          <cell r="AY83">
            <v>0</v>
          </cell>
          <cell r="AZ83">
            <v>0</v>
          </cell>
          <cell r="BA83">
            <v>0</v>
          </cell>
          <cell r="BB83">
            <v>0</v>
          </cell>
          <cell r="BC83">
            <v>0</v>
          </cell>
          <cell r="BD83">
            <v>0</v>
          </cell>
          <cell r="BE83">
            <v>0</v>
          </cell>
          <cell r="BF83">
            <v>0</v>
          </cell>
          <cell r="BG83">
            <v>0</v>
          </cell>
          <cell r="BI83">
            <v>0</v>
          </cell>
          <cell r="BJ83">
            <v>0</v>
          </cell>
          <cell r="BK83">
            <v>0</v>
          </cell>
          <cell r="BL83">
            <v>0</v>
          </cell>
          <cell r="BM83">
            <v>0</v>
          </cell>
          <cell r="BN83">
            <v>0</v>
          </cell>
          <cell r="BO83">
            <v>0</v>
          </cell>
          <cell r="BP83">
            <v>0</v>
          </cell>
          <cell r="BQ83">
            <v>0</v>
          </cell>
          <cell r="BR83">
            <v>0</v>
          </cell>
          <cell r="BS83">
            <v>0</v>
          </cell>
          <cell r="BT83">
            <v>0</v>
          </cell>
          <cell r="BU83">
            <v>0</v>
          </cell>
          <cell r="BW83">
            <v>0</v>
          </cell>
          <cell r="BX83">
            <v>0</v>
          </cell>
          <cell r="BY83">
            <v>0</v>
          </cell>
          <cell r="BZ83">
            <v>0</v>
          </cell>
          <cell r="CA83">
            <v>0</v>
          </cell>
          <cell r="CB83">
            <v>0</v>
          </cell>
          <cell r="CC83">
            <v>0</v>
          </cell>
          <cell r="CD83">
            <v>0</v>
          </cell>
          <cell r="CE83">
            <v>0</v>
          </cell>
          <cell r="CF83">
            <v>0</v>
          </cell>
          <cell r="CG83">
            <v>0</v>
          </cell>
          <cell r="CH83">
            <v>0</v>
          </cell>
          <cell r="CI83">
            <v>0</v>
          </cell>
          <cell r="CK83">
            <v>0</v>
          </cell>
          <cell r="CL83">
            <v>0</v>
          </cell>
          <cell r="CM83">
            <v>0</v>
          </cell>
          <cell r="CN83">
            <v>0</v>
          </cell>
          <cell r="CO83">
            <v>0</v>
          </cell>
          <cell r="CP83">
            <v>0</v>
          </cell>
          <cell r="CQ83">
            <v>0</v>
          </cell>
          <cell r="CR83">
            <v>0</v>
          </cell>
          <cell r="CS83">
            <v>0</v>
          </cell>
          <cell r="CT83">
            <v>0</v>
          </cell>
          <cell r="CU83">
            <v>0</v>
          </cell>
          <cell r="CV83">
            <v>0</v>
          </cell>
          <cell r="CW83">
            <v>0</v>
          </cell>
          <cell r="CY83">
            <v>0</v>
          </cell>
          <cell r="CZ83">
            <v>0</v>
          </cell>
          <cell r="DA83">
            <v>0</v>
          </cell>
          <cell r="DB83">
            <v>0</v>
          </cell>
          <cell r="DC83">
            <v>0</v>
          </cell>
          <cell r="DD83">
            <v>0</v>
          </cell>
          <cell r="DE83">
            <v>0</v>
          </cell>
          <cell r="DF83">
            <v>0</v>
          </cell>
          <cell r="DG83">
            <v>0</v>
          </cell>
          <cell r="DH83">
            <v>0</v>
          </cell>
          <cell r="DI83">
            <v>0</v>
          </cell>
          <cell r="DJ83">
            <v>0</v>
          </cell>
          <cell r="DK83">
            <v>0</v>
          </cell>
          <cell r="DM83">
            <v>0</v>
          </cell>
          <cell r="DN83">
            <v>0</v>
          </cell>
          <cell r="DO83">
            <v>0</v>
          </cell>
          <cell r="DP83">
            <v>0</v>
          </cell>
          <cell r="DQ83">
            <v>0</v>
          </cell>
          <cell r="DR83">
            <v>0</v>
          </cell>
          <cell r="DS83">
            <v>0</v>
          </cell>
          <cell r="DT83">
            <v>0</v>
          </cell>
          <cell r="DU83">
            <v>0</v>
          </cell>
          <cell r="DV83">
            <v>0</v>
          </cell>
          <cell r="DW83">
            <v>0</v>
          </cell>
          <cell r="DX83">
            <v>0</v>
          </cell>
          <cell r="DY83">
            <v>0</v>
          </cell>
          <cell r="EA83">
            <v>0</v>
          </cell>
          <cell r="EB83">
            <v>0</v>
          </cell>
          <cell r="EC83">
            <v>0</v>
          </cell>
          <cell r="ED83">
            <v>0</v>
          </cell>
          <cell r="EE83">
            <v>0</v>
          </cell>
          <cell r="EF83">
            <v>0</v>
          </cell>
          <cell r="EG83">
            <v>0</v>
          </cell>
          <cell r="EH83">
            <v>0</v>
          </cell>
          <cell r="EI83">
            <v>0</v>
          </cell>
          <cell r="EJ83">
            <v>0</v>
          </cell>
          <cell r="EK83">
            <v>0</v>
          </cell>
          <cell r="EL83">
            <v>0</v>
          </cell>
          <cell r="EM83">
            <v>0</v>
          </cell>
          <cell r="EO83">
            <v>0</v>
          </cell>
          <cell r="EP83">
            <v>0</v>
          </cell>
          <cell r="EQ83">
            <v>0</v>
          </cell>
          <cell r="ER83">
            <v>0</v>
          </cell>
          <cell r="ES83">
            <v>0</v>
          </cell>
          <cell r="ET83">
            <v>0</v>
          </cell>
          <cell r="EU83">
            <v>0</v>
          </cell>
          <cell r="EV83">
            <v>0</v>
          </cell>
          <cell r="EW83">
            <v>0</v>
          </cell>
          <cell r="EX83">
            <v>0</v>
          </cell>
          <cell r="EY83">
            <v>0</v>
          </cell>
          <cell r="EZ83">
            <v>0</v>
          </cell>
          <cell r="FA83">
            <v>0</v>
          </cell>
          <cell r="FC83">
            <v>0</v>
          </cell>
          <cell r="FD83">
            <v>0</v>
          </cell>
          <cell r="FE83">
            <v>0</v>
          </cell>
          <cell r="FF83">
            <v>0</v>
          </cell>
          <cell r="FG83">
            <v>0</v>
          </cell>
          <cell r="FH83">
            <v>0</v>
          </cell>
          <cell r="FI83">
            <v>0</v>
          </cell>
          <cell r="FJ83">
            <v>0</v>
          </cell>
          <cell r="FK83">
            <v>0</v>
          </cell>
          <cell r="FL83">
            <v>0</v>
          </cell>
          <cell r="FM83">
            <v>0</v>
          </cell>
          <cell r="FN83">
            <v>0</v>
          </cell>
          <cell r="FO83">
            <v>0</v>
          </cell>
          <cell r="FQ83">
            <v>0</v>
          </cell>
          <cell r="FR83">
            <v>0</v>
          </cell>
          <cell r="FS83">
            <v>0</v>
          </cell>
          <cell r="FT83">
            <v>0</v>
          </cell>
          <cell r="FU83">
            <v>0</v>
          </cell>
          <cell r="FV83">
            <v>0</v>
          </cell>
          <cell r="FW83">
            <v>0</v>
          </cell>
          <cell r="FX83">
            <v>0</v>
          </cell>
          <cell r="FY83">
            <v>0</v>
          </cell>
          <cell r="FZ83">
            <v>0</v>
          </cell>
          <cell r="GA83">
            <v>0</v>
          </cell>
          <cell r="GB83">
            <v>0</v>
          </cell>
          <cell r="GC83">
            <v>0</v>
          </cell>
        </row>
        <row r="84">
          <cell r="A84">
            <v>40179</v>
          </cell>
          <cell r="B84">
            <v>2010</v>
          </cell>
          <cell r="C84">
            <v>1</v>
          </cell>
          <cell r="E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cell r="W84">
            <v>0</v>
          </cell>
          <cell r="X84">
            <v>0</v>
          </cell>
          <cell r="Y84">
            <v>0</v>
          </cell>
          <cell r="Z84">
            <v>0</v>
          </cell>
          <cell r="AA84">
            <v>0</v>
          </cell>
          <cell r="AB84">
            <v>0</v>
          </cell>
          <cell r="AC84">
            <v>0</v>
          </cell>
          <cell r="AD84">
            <v>0</v>
          </cell>
          <cell r="AE84">
            <v>0</v>
          </cell>
          <cell r="AG84">
            <v>0</v>
          </cell>
          <cell r="AH84">
            <v>0</v>
          </cell>
          <cell r="AI84">
            <v>0</v>
          </cell>
          <cell r="AJ84">
            <v>0</v>
          </cell>
          <cell r="AK84">
            <v>0</v>
          </cell>
          <cell r="AL84">
            <v>0</v>
          </cell>
          <cell r="AM84">
            <v>0</v>
          </cell>
          <cell r="AN84">
            <v>0</v>
          </cell>
          <cell r="AO84">
            <v>0</v>
          </cell>
          <cell r="AP84">
            <v>0</v>
          </cell>
          <cell r="AQ84">
            <v>0</v>
          </cell>
          <cell r="AR84">
            <v>0</v>
          </cell>
          <cell r="AS84">
            <v>0</v>
          </cell>
          <cell r="AU84">
            <v>0</v>
          </cell>
          <cell r="AV84">
            <v>0</v>
          </cell>
          <cell r="AW84">
            <v>0</v>
          </cell>
          <cell r="AX84">
            <v>0</v>
          </cell>
          <cell r="AY84">
            <v>0</v>
          </cell>
          <cell r="AZ84">
            <v>0</v>
          </cell>
          <cell r="BA84">
            <v>0</v>
          </cell>
          <cell r="BB84">
            <v>0</v>
          </cell>
          <cell r="BC84">
            <v>0</v>
          </cell>
          <cell r="BD84">
            <v>0</v>
          </cell>
          <cell r="BE84">
            <v>0</v>
          </cell>
          <cell r="BF84">
            <v>0</v>
          </cell>
          <cell r="BG84">
            <v>0</v>
          </cell>
          <cell r="BI84">
            <v>0</v>
          </cell>
          <cell r="BJ84">
            <v>0</v>
          </cell>
          <cell r="BK84">
            <v>0</v>
          </cell>
          <cell r="BL84">
            <v>0</v>
          </cell>
          <cell r="BM84">
            <v>0</v>
          </cell>
          <cell r="BN84">
            <v>0</v>
          </cell>
          <cell r="BO84">
            <v>0</v>
          </cell>
          <cell r="BP84">
            <v>0</v>
          </cell>
          <cell r="BQ84">
            <v>0</v>
          </cell>
          <cell r="BR84">
            <v>0</v>
          </cell>
          <cell r="BS84">
            <v>0</v>
          </cell>
          <cell r="BT84">
            <v>0</v>
          </cell>
          <cell r="BU84">
            <v>0</v>
          </cell>
          <cell r="BW84">
            <v>0</v>
          </cell>
          <cell r="BX84">
            <v>0</v>
          </cell>
          <cell r="BY84">
            <v>0</v>
          </cell>
          <cell r="BZ84">
            <v>0</v>
          </cell>
          <cell r="CA84">
            <v>0</v>
          </cell>
          <cell r="CB84">
            <v>0</v>
          </cell>
          <cell r="CC84">
            <v>0</v>
          </cell>
          <cell r="CD84">
            <v>0</v>
          </cell>
          <cell r="CE84">
            <v>0</v>
          </cell>
          <cell r="CF84">
            <v>0</v>
          </cell>
          <cell r="CG84">
            <v>0</v>
          </cell>
          <cell r="CH84">
            <v>0</v>
          </cell>
          <cell r="CI84">
            <v>0</v>
          </cell>
          <cell r="CK84">
            <v>0</v>
          </cell>
          <cell r="CL84">
            <v>0</v>
          </cell>
          <cell r="CM84">
            <v>0</v>
          </cell>
          <cell r="CN84">
            <v>0</v>
          </cell>
          <cell r="CO84">
            <v>0</v>
          </cell>
          <cell r="CP84">
            <v>0</v>
          </cell>
          <cell r="CQ84">
            <v>0</v>
          </cell>
          <cell r="CR84">
            <v>0</v>
          </cell>
          <cell r="CS84">
            <v>0</v>
          </cell>
          <cell r="CT84">
            <v>0</v>
          </cell>
          <cell r="CU84">
            <v>0</v>
          </cell>
          <cell r="CV84">
            <v>0</v>
          </cell>
          <cell r="CW84">
            <v>0</v>
          </cell>
          <cell r="CY84">
            <v>0</v>
          </cell>
          <cell r="CZ84">
            <v>0</v>
          </cell>
          <cell r="DA84">
            <v>0</v>
          </cell>
          <cell r="DB84">
            <v>0</v>
          </cell>
          <cell r="DC84">
            <v>0</v>
          </cell>
          <cell r="DD84">
            <v>0</v>
          </cell>
          <cell r="DE84">
            <v>0</v>
          </cell>
          <cell r="DF84">
            <v>0</v>
          </cell>
          <cell r="DG84">
            <v>0</v>
          </cell>
          <cell r="DH84">
            <v>0</v>
          </cell>
          <cell r="DI84">
            <v>0</v>
          </cell>
          <cell r="DJ84">
            <v>0</v>
          </cell>
          <cell r="DK84">
            <v>0</v>
          </cell>
          <cell r="DM84">
            <v>0</v>
          </cell>
          <cell r="DN84">
            <v>0</v>
          </cell>
          <cell r="DO84">
            <v>0</v>
          </cell>
          <cell r="DP84">
            <v>0</v>
          </cell>
          <cell r="DQ84">
            <v>0</v>
          </cell>
          <cell r="DR84">
            <v>0</v>
          </cell>
          <cell r="DS84">
            <v>0</v>
          </cell>
          <cell r="DT84">
            <v>0</v>
          </cell>
          <cell r="DU84">
            <v>0</v>
          </cell>
          <cell r="DV84">
            <v>0</v>
          </cell>
          <cell r="DW84">
            <v>0</v>
          </cell>
          <cell r="DX84">
            <v>0</v>
          </cell>
          <cell r="DY84">
            <v>0</v>
          </cell>
          <cell r="EA84">
            <v>0</v>
          </cell>
          <cell r="EB84">
            <v>0</v>
          </cell>
          <cell r="EC84">
            <v>0</v>
          </cell>
          <cell r="ED84">
            <v>0</v>
          </cell>
          <cell r="EE84">
            <v>0</v>
          </cell>
          <cell r="EF84">
            <v>0</v>
          </cell>
          <cell r="EG84">
            <v>0</v>
          </cell>
          <cell r="EH84">
            <v>0</v>
          </cell>
          <cell r="EI84">
            <v>0</v>
          </cell>
          <cell r="EJ84">
            <v>0</v>
          </cell>
          <cell r="EK84">
            <v>0</v>
          </cell>
          <cell r="EL84">
            <v>0</v>
          </cell>
          <cell r="EM84">
            <v>0</v>
          </cell>
          <cell r="EO84">
            <v>0</v>
          </cell>
          <cell r="EP84">
            <v>0</v>
          </cell>
          <cell r="EQ84">
            <v>0</v>
          </cell>
          <cell r="ER84">
            <v>0</v>
          </cell>
          <cell r="ES84">
            <v>0</v>
          </cell>
          <cell r="ET84">
            <v>0</v>
          </cell>
          <cell r="EU84">
            <v>0</v>
          </cell>
          <cell r="EV84">
            <v>0</v>
          </cell>
          <cell r="EW84">
            <v>0</v>
          </cell>
          <cell r="EX84">
            <v>0</v>
          </cell>
          <cell r="EY84">
            <v>0</v>
          </cell>
          <cell r="EZ84">
            <v>0</v>
          </cell>
          <cell r="FA84">
            <v>0</v>
          </cell>
          <cell r="FC84">
            <v>0</v>
          </cell>
          <cell r="FD84">
            <v>0</v>
          </cell>
          <cell r="FE84">
            <v>0</v>
          </cell>
          <cell r="FF84">
            <v>0</v>
          </cell>
          <cell r="FG84">
            <v>0</v>
          </cell>
          <cell r="FH84">
            <v>0</v>
          </cell>
          <cell r="FI84">
            <v>0</v>
          </cell>
          <cell r="FJ84">
            <v>0</v>
          </cell>
          <cell r="FK84">
            <v>0</v>
          </cell>
          <cell r="FL84">
            <v>0</v>
          </cell>
          <cell r="FM84">
            <v>0</v>
          </cell>
          <cell r="FN84">
            <v>0</v>
          </cell>
          <cell r="FO84">
            <v>0</v>
          </cell>
          <cell r="FQ84">
            <v>0</v>
          </cell>
          <cell r="FR84">
            <v>0</v>
          </cell>
          <cell r="FS84">
            <v>0</v>
          </cell>
          <cell r="FT84">
            <v>0</v>
          </cell>
          <cell r="FU84">
            <v>0</v>
          </cell>
          <cell r="FV84">
            <v>0</v>
          </cell>
          <cell r="FW84">
            <v>0</v>
          </cell>
          <cell r="FX84">
            <v>0</v>
          </cell>
          <cell r="FY84">
            <v>0</v>
          </cell>
          <cell r="FZ84">
            <v>0</v>
          </cell>
          <cell r="GA84">
            <v>0</v>
          </cell>
          <cell r="GB84">
            <v>0</v>
          </cell>
          <cell r="GC84">
            <v>0</v>
          </cell>
        </row>
        <row r="85">
          <cell r="A85">
            <v>40210</v>
          </cell>
          <cell r="B85">
            <v>2010</v>
          </cell>
          <cell r="C85">
            <v>2</v>
          </cell>
          <cell r="E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cell r="V85">
            <v>0</v>
          </cell>
          <cell r="W85">
            <v>0</v>
          </cell>
          <cell r="X85">
            <v>0</v>
          </cell>
          <cell r="Y85">
            <v>0</v>
          </cell>
          <cell r="Z85">
            <v>0</v>
          </cell>
          <cell r="AA85">
            <v>0</v>
          </cell>
          <cell r="AB85">
            <v>0</v>
          </cell>
          <cell r="AC85">
            <v>0</v>
          </cell>
          <cell r="AD85">
            <v>0</v>
          </cell>
          <cell r="AE85">
            <v>0</v>
          </cell>
          <cell r="AG85">
            <v>0</v>
          </cell>
          <cell r="AH85">
            <v>0</v>
          </cell>
          <cell r="AI85">
            <v>0</v>
          </cell>
          <cell r="AJ85">
            <v>0</v>
          </cell>
          <cell r="AK85">
            <v>0</v>
          </cell>
          <cell r="AL85">
            <v>0</v>
          </cell>
          <cell r="AM85">
            <v>0</v>
          </cell>
          <cell r="AN85">
            <v>0</v>
          </cell>
          <cell r="AO85">
            <v>0</v>
          </cell>
          <cell r="AP85">
            <v>0</v>
          </cell>
          <cell r="AQ85">
            <v>0</v>
          </cell>
          <cell r="AR85">
            <v>0</v>
          </cell>
          <cell r="AS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O85">
            <v>0</v>
          </cell>
          <cell r="BP85">
            <v>0</v>
          </cell>
          <cell r="BQ85">
            <v>0</v>
          </cell>
          <cell r="BR85">
            <v>0</v>
          </cell>
          <cell r="BS85">
            <v>0</v>
          </cell>
          <cell r="BT85">
            <v>0</v>
          </cell>
          <cell r="BU85">
            <v>0</v>
          </cell>
          <cell r="BW85">
            <v>0</v>
          </cell>
          <cell r="BX85">
            <v>0</v>
          </cell>
          <cell r="BY85">
            <v>0</v>
          </cell>
          <cell r="BZ85">
            <v>0</v>
          </cell>
          <cell r="CA85">
            <v>0</v>
          </cell>
          <cell r="CB85">
            <v>0</v>
          </cell>
          <cell r="CC85">
            <v>0</v>
          </cell>
          <cell r="CD85">
            <v>0</v>
          </cell>
          <cell r="CE85">
            <v>0</v>
          </cell>
          <cell r="CF85">
            <v>0</v>
          </cell>
          <cell r="CG85">
            <v>0</v>
          </cell>
          <cell r="CH85">
            <v>0</v>
          </cell>
          <cell r="CI85">
            <v>0</v>
          </cell>
          <cell r="CK85">
            <v>0</v>
          </cell>
          <cell r="CL85">
            <v>0</v>
          </cell>
          <cell r="CM85">
            <v>0</v>
          </cell>
          <cell r="CN85">
            <v>0</v>
          </cell>
          <cell r="CO85">
            <v>0</v>
          </cell>
          <cell r="CP85">
            <v>0</v>
          </cell>
          <cell r="CQ85">
            <v>0</v>
          </cell>
          <cell r="CR85">
            <v>0</v>
          </cell>
          <cell r="CS85">
            <v>0</v>
          </cell>
          <cell r="CT85">
            <v>0</v>
          </cell>
          <cell r="CU85">
            <v>0</v>
          </cell>
          <cell r="CV85">
            <v>0</v>
          </cell>
          <cell r="CW85">
            <v>0</v>
          </cell>
          <cell r="CY85">
            <v>0</v>
          </cell>
          <cell r="CZ85">
            <v>0</v>
          </cell>
          <cell r="DA85">
            <v>0</v>
          </cell>
          <cell r="DB85">
            <v>0</v>
          </cell>
          <cell r="DC85">
            <v>0</v>
          </cell>
          <cell r="DD85">
            <v>0</v>
          </cell>
          <cell r="DE85">
            <v>0</v>
          </cell>
          <cell r="DF85">
            <v>0</v>
          </cell>
          <cell r="DG85">
            <v>0</v>
          </cell>
          <cell r="DH85">
            <v>0</v>
          </cell>
          <cell r="DI85">
            <v>0</v>
          </cell>
          <cell r="DJ85">
            <v>0</v>
          </cell>
          <cell r="DK85">
            <v>0</v>
          </cell>
          <cell r="DM85">
            <v>0</v>
          </cell>
          <cell r="DN85">
            <v>0</v>
          </cell>
          <cell r="DO85">
            <v>0</v>
          </cell>
          <cell r="DP85">
            <v>0</v>
          </cell>
          <cell r="DQ85">
            <v>0</v>
          </cell>
          <cell r="DR85">
            <v>0</v>
          </cell>
          <cell r="DS85">
            <v>0</v>
          </cell>
          <cell r="DT85">
            <v>0</v>
          </cell>
          <cell r="DU85">
            <v>0</v>
          </cell>
          <cell r="DV85">
            <v>0</v>
          </cell>
          <cell r="DW85">
            <v>0</v>
          </cell>
          <cell r="DX85">
            <v>0</v>
          </cell>
          <cell r="DY85">
            <v>0</v>
          </cell>
          <cell r="EA85">
            <v>0</v>
          </cell>
          <cell r="EB85">
            <v>0</v>
          </cell>
          <cell r="EC85">
            <v>0</v>
          </cell>
          <cell r="ED85">
            <v>0</v>
          </cell>
          <cell r="EE85">
            <v>0</v>
          </cell>
          <cell r="EF85">
            <v>0</v>
          </cell>
          <cell r="EG85">
            <v>0</v>
          </cell>
          <cell r="EH85">
            <v>0</v>
          </cell>
          <cell r="EI85">
            <v>0</v>
          </cell>
          <cell r="EJ85">
            <v>0</v>
          </cell>
          <cell r="EK85">
            <v>0</v>
          </cell>
          <cell r="EL85">
            <v>0</v>
          </cell>
          <cell r="EM85">
            <v>0</v>
          </cell>
          <cell r="EO85">
            <v>0</v>
          </cell>
          <cell r="EP85">
            <v>0</v>
          </cell>
          <cell r="EQ85">
            <v>0</v>
          </cell>
          <cell r="ER85">
            <v>0</v>
          </cell>
          <cell r="ES85">
            <v>0</v>
          </cell>
          <cell r="ET85">
            <v>0</v>
          </cell>
          <cell r="EU85">
            <v>0</v>
          </cell>
          <cell r="EV85">
            <v>0</v>
          </cell>
          <cell r="EW85">
            <v>0</v>
          </cell>
          <cell r="EX85">
            <v>0</v>
          </cell>
          <cell r="EY85">
            <v>0</v>
          </cell>
          <cell r="EZ85">
            <v>0</v>
          </cell>
          <cell r="FA85">
            <v>0</v>
          </cell>
          <cell r="FC85">
            <v>0</v>
          </cell>
          <cell r="FD85">
            <v>0</v>
          </cell>
          <cell r="FE85">
            <v>0</v>
          </cell>
          <cell r="FF85">
            <v>0</v>
          </cell>
          <cell r="FG85">
            <v>0</v>
          </cell>
          <cell r="FH85">
            <v>0</v>
          </cell>
          <cell r="FI85">
            <v>0</v>
          </cell>
          <cell r="FJ85">
            <v>0</v>
          </cell>
          <cell r="FK85">
            <v>0</v>
          </cell>
          <cell r="FL85">
            <v>0</v>
          </cell>
          <cell r="FM85">
            <v>0</v>
          </cell>
          <cell r="FN85">
            <v>0</v>
          </cell>
          <cell r="FO85">
            <v>0</v>
          </cell>
          <cell r="FQ85">
            <v>0</v>
          </cell>
          <cell r="FR85">
            <v>0</v>
          </cell>
          <cell r="FS85">
            <v>0</v>
          </cell>
          <cell r="FT85">
            <v>0</v>
          </cell>
          <cell r="FU85">
            <v>0</v>
          </cell>
          <cell r="FV85">
            <v>0</v>
          </cell>
          <cell r="FW85">
            <v>0</v>
          </cell>
          <cell r="FX85">
            <v>0</v>
          </cell>
          <cell r="FY85">
            <v>0</v>
          </cell>
          <cell r="FZ85">
            <v>0</v>
          </cell>
          <cell r="GA85">
            <v>0</v>
          </cell>
          <cell r="GB85">
            <v>0</v>
          </cell>
          <cell r="GC85">
            <v>0</v>
          </cell>
        </row>
        <row r="86">
          <cell r="A86">
            <v>40238</v>
          </cell>
          <cell r="B86">
            <v>2010</v>
          </cell>
          <cell r="C86">
            <v>3</v>
          </cell>
          <cell r="E86">
            <v>0</v>
          </cell>
          <cell r="F86">
            <v>0</v>
          </cell>
          <cell r="G86">
            <v>0</v>
          </cell>
          <cell r="H86">
            <v>0</v>
          </cell>
          <cell r="I86">
            <v>0</v>
          </cell>
          <cell r="J86">
            <v>0</v>
          </cell>
          <cell r="K86">
            <v>0</v>
          </cell>
          <cell r="L86">
            <v>0</v>
          </cell>
          <cell r="M86">
            <v>0</v>
          </cell>
          <cell r="N86">
            <v>0</v>
          </cell>
          <cell r="O86">
            <v>0</v>
          </cell>
          <cell r="P86">
            <v>0</v>
          </cell>
          <cell r="Q86">
            <v>0</v>
          </cell>
          <cell r="S86">
            <v>0</v>
          </cell>
          <cell r="T86">
            <v>0</v>
          </cell>
          <cell r="U86">
            <v>0</v>
          </cell>
          <cell r="V86">
            <v>0</v>
          </cell>
          <cell r="W86">
            <v>0</v>
          </cell>
          <cell r="X86">
            <v>0</v>
          </cell>
          <cell r="Y86">
            <v>0</v>
          </cell>
          <cell r="Z86">
            <v>0</v>
          </cell>
          <cell r="AA86">
            <v>0</v>
          </cell>
          <cell r="AB86">
            <v>0</v>
          </cell>
          <cell r="AC86">
            <v>0</v>
          </cell>
          <cell r="AD86">
            <v>0</v>
          </cell>
          <cell r="AE86">
            <v>0</v>
          </cell>
          <cell r="AG86">
            <v>0</v>
          </cell>
          <cell r="AH86">
            <v>0</v>
          </cell>
          <cell r="AI86">
            <v>0</v>
          </cell>
          <cell r="AJ86">
            <v>0</v>
          </cell>
          <cell r="AK86">
            <v>0</v>
          </cell>
          <cell r="AL86">
            <v>0</v>
          </cell>
          <cell r="AM86">
            <v>0</v>
          </cell>
          <cell r="AN86">
            <v>0</v>
          </cell>
          <cell r="AO86">
            <v>0</v>
          </cell>
          <cell r="AP86">
            <v>0</v>
          </cell>
          <cell r="AQ86">
            <v>0</v>
          </cell>
          <cell r="AR86">
            <v>0</v>
          </cell>
          <cell r="AS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O86">
            <v>0</v>
          </cell>
          <cell r="BP86">
            <v>0</v>
          </cell>
          <cell r="BQ86">
            <v>0</v>
          </cell>
          <cell r="BR86">
            <v>0</v>
          </cell>
          <cell r="BS86">
            <v>0</v>
          </cell>
          <cell r="BT86">
            <v>0</v>
          </cell>
          <cell r="BU86">
            <v>0</v>
          </cell>
          <cell r="BW86">
            <v>0</v>
          </cell>
          <cell r="BX86">
            <v>0</v>
          </cell>
          <cell r="BY86">
            <v>0</v>
          </cell>
          <cell r="BZ86">
            <v>0</v>
          </cell>
          <cell r="CA86">
            <v>0</v>
          </cell>
          <cell r="CB86">
            <v>0</v>
          </cell>
          <cell r="CC86">
            <v>0</v>
          </cell>
          <cell r="CD86">
            <v>0</v>
          </cell>
          <cell r="CE86">
            <v>0</v>
          </cell>
          <cell r="CF86">
            <v>0</v>
          </cell>
          <cell r="CG86">
            <v>0</v>
          </cell>
          <cell r="CH86">
            <v>0</v>
          </cell>
          <cell r="CI86">
            <v>0</v>
          </cell>
          <cell r="CK86">
            <v>0</v>
          </cell>
          <cell r="CL86">
            <v>0</v>
          </cell>
          <cell r="CM86">
            <v>0</v>
          </cell>
          <cell r="CN86">
            <v>0</v>
          </cell>
          <cell r="CO86">
            <v>0</v>
          </cell>
          <cell r="CP86">
            <v>0</v>
          </cell>
          <cell r="CQ86">
            <v>0</v>
          </cell>
          <cell r="CR86">
            <v>0</v>
          </cell>
          <cell r="CS86">
            <v>0</v>
          </cell>
          <cell r="CT86">
            <v>0</v>
          </cell>
          <cell r="CU86">
            <v>0</v>
          </cell>
          <cell r="CV86">
            <v>0</v>
          </cell>
          <cell r="CW86">
            <v>0</v>
          </cell>
          <cell r="CY86">
            <v>0</v>
          </cell>
          <cell r="CZ86">
            <v>0</v>
          </cell>
          <cell r="DA86">
            <v>0</v>
          </cell>
          <cell r="DB86">
            <v>0</v>
          </cell>
          <cell r="DC86">
            <v>0</v>
          </cell>
          <cell r="DD86">
            <v>0</v>
          </cell>
          <cell r="DE86">
            <v>0</v>
          </cell>
          <cell r="DF86">
            <v>0</v>
          </cell>
          <cell r="DG86">
            <v>0</v>
          </cell>
          <cell r="DH86">
            <v>0</v>
          </cell>
          <cell r="DI86">
            <v>0</v>
          </cell>
          <cell r="DJ86">
            <v>0</v>
          </cell>
          <cell r="DK86">
            <v>0</v>
          </cell>
          <cell r="DM86">
            <v>0</v>
          </cell>
          <cell r="DN86">
            <v>0</v>
          </cell>
          <cell r="DO86">
            <v>0</v>
          </cell>
          <cell r="DP86">
            <v>0</v>
          </cell>
          <cell r="DQ86">
            <v>0</v>
          </cell>
          <cell r="DR86">
            <v>0</v>
          </cell>
          <cell r="DS86">
            <v>0</v>
          </cell>
          <cell r="DT86">
            <v>0</v>
          </cell>
          <cell r="DU86">
            <v>0</v>
          </cell>
          <cell r="DV86">
            <v>0</v>
          </cell>
          <cell r="DW86">
            <v>0</v>
          </cell>
          <cell r="DX86">
            <v>0</v>
          </cell>
          <cell r="DY86">
            <v>0</v>
          </cell>
          <cell r="EA86">
            <v>0</v>
          </cell>
          <cell r="EB86">
            <v>0</v>
          </cell>
          <cell r="EC86">
            <v>0</v>
          </cell>
          <cell r="ED86">
            <v>0</v>
          </cell>
          <cell r="EE86">
            <v>0</v>
          </cell>
          <cell r="EF86">
            <v>0</v>
          </cell>
          <cell r="EG86">
            <v>0</v>
          </cell>
          <cell r="EH86">
            <v>0</v>
          </cell>
          <cell r="EI86">
            <v>0</v>
          </cell>
          <cell r="EJ86">
            <v>0</v>
          </cell>
          <cell r="EK86">
            <v>0</v>
          </cell>
          <cell r="EL86">
            <v>0</v>
          </cell>
          <cell r="EM86">
            <v>0</v>
          </cell>
          <cell r="EO86">
            <v>0</v>
          </cell>
          <cell r="EP86">
            <v>0</v>
          </cell>
          <cell r="EQ86">
            <v>0</v>
          </cell>
          <cell r="ER86">
            <v>0</v>
          </cell>
          <cell r="ES86">
            <v>0</v>
          </cell>
          <cell r="ET86">
            <v>0</v>
          </cell>
          <cell r="EU86">
            <v>0</v>
          </cell>
          <cell r="EV86">
            <v>0</v>
          </cell>
          <cell r="EW86">
            <v>0</v>
          </cell>
          <cell r="EX86">
            <v>0</v>
          </cell>
          <cell r="EY86">
            <v>0</v>
          </cell>
          <cell r="EZ86">
            <v>0</v>
          </cell>
          <cell r="FA86">
            <v>0</v>
          </cell>
          <cell r="FC86">
            <v>0</v>
          </cell>
          <cell r="FD86">
            <v>0</v>
          </cell>
          <cell r="FE86">
            <v>0</v>
          </cell>
          <cell r="FF86">
            <v>0</v>
          </cell>
          <cell r="FG86">
            <v>0</v>
          </cell>
          <cell r="FH86">
            <v>0</v>
          </cell>
          <cell r="FI86">
            <v>0</v>
          </cell>
          <cell r="FJ86">
            <v>0</v>
          </cell>
          <cell r="FK86">
            <v>0</v>
          </cell>
          <cell r="FL86">
            <v>0</v>
          </cell>
          <cell r="FM86">
            <v>0</v>
          </cell>
          <cell r="FN86">
            <v>0</v>
          </cell>
          <cell r="FO86">
            <v>0</v>
          </cell>
          <cell r="FQ86">
            <v>0</v>
          </cell>
          <cell r="FR86">
            <v>0</v>
          </cell>
          <cell r="FS86">
            <v>0</v>
          </cell>
          <cell r="FT86">
            <v>0</v>
          </cell>
          <cell r="FU86">
            <v>0</v>
          </cell>
          <cell r="FV86">
            <v>0</v>
          </cell>
          <cell r="FW86">
            <v>0</v>
          </cell>
          <cell r="FX86">
            <v>0</v>
          </cell>
          <cell r="FY86">
            <v>0</v>
          </cell>
          <cell r="FZ86">
            <v>0</v>
          </cell>
          <cell r="GA86">
            <v>0</v>
          </cell>
          <cell r="GB86">
            <v>0</v>
          </cell>
          <cell r="GC86">
            <v>0</v>
          </cell>
        </row>
        <row r="87">
          <cell r="A87">
            <v>40269</v>
          </cell>
          <cell r="B87">
            <v>2010</v>
          </cell>
          <cell r="C87">
            <v>4</v>
          </cell>
          <cell r="E87">
            <v>0</v>
          </cell>
          <cell r="F87">
            <v>0</v>
          </cell>
          <cell r="G87">
            <v>0</v>
          </cell>
          <cell r="H87">
            <v>0</v>
          </cell>
          <cell r="I87">
            <v>0</v>
          </cell>
          <cell r="J87">
            <v>0</v>
          </cell>
          <cell r="K87">
            <v>0</v>
          </cell>
          <cell r="L87">
            <v>0</v>
          </cell>
          <cell r="M87">
            <v>0</v>
          </cell>
          <cell r="N87">
            <v>0</v>
          </cell>
          <cell r="O87">
            <v>0</v>
          </cell>
          <cell r="P87">
            <v>0</v>
          </cell>
          <cell r="Q87">
            <v>0</v>
          </cell>
          <cell r="S87">
            <v>0</v>
          </cell>
          <cell r="T87">
            <v>0</v>
          </cell>
          <cell r="U87">
            <v>0</v>
          </cell>
          <cell r="V87">
            <v>0</v>
          </cell>
          <cell r="W87">
            <v>0</v>
          </cell>
          <cell r="X87">
            <v>0</v>
          </cell>
          <cell r="Y87">
            <v>0</v>
          </cell>
          <cell r="Z87">
            <v>0</v>
          </cell>
          <cell r="AA87">
            <v>0</v>
          </cell>
          <cell r="AB87">
            <v>0</v>
          </cell>
          <cell r="AC87">
            <v>0</v>
          </cell>
          <cell r="AD87">
            <v>0</v>
          </cell>
          <cell r="AE87">
            <v>0</v>
          </cell>
          <cell r="AG87">
            <v>0</v>
          </cell>
          <cell r="AH87">
            <v>0</v>
          </cell>
          <cell r="AI87">
            <v>0</v>
          </cell>
          <cell r="AJ87">
            <v>0</v>
          </cell>
          <cell r="AK87">
            <v>0</v>
          </cell>
          <cell r="AL87">
            <v>0</v>
          </cell>
          <cell r="AM87">
            <v>0</v>
          </cell>
          <cell r="AN87">
            <v>0</v>
          </cell>
          <cell r="AO87">
            <v>0</v>
          </cell>
          <cell r="AP87">
            <v>0</v>
          </cell>
          <cell r="AQ87">
            <v>0</v>
          </cell>
          <cell r="AR87">
            <v>0</v>
          </cell>
          <cell r="AS87">
            <v>0</v>
          </cell>
          <cell r="AU87">
            <v>0</v>
          </cell>
          <cell r="AV87">
            <v>0</v>
          </cell>
          <cell r="AW87">
            <v>0</v>
          </cell>
          <cell r="AX87">
            <v>0</v>
          </cell>
          <cell r="AY87">
            <v>0</v>
          </cell>
          <cell r="AZ87">
            <v>0</v>
          </cell>
          <cell r="BA87">
            <v>0</v>
          </cell>
          <cell r="BB87">
            <v>0</v>
          </cell>
          <cell r="BC87">
            <v>0</v>
          </cell>
          <cell r="BD87">
            <v>0</v>
          </cell>
          <cell r="BE87">
            <v>0</v>
          </cell>
          <cell r="BF87">
            <v>0</v>
          </cell>
          <cell r="BG87">
            <v>0</v>
          </cell>
          <cell r="BI87">
            <v>0</v>
          </cell>
          <cell r="BJ87">
            <v>0</v>
          </cell>
          <cell r="BK87">
            <v>0</v>
          </cell>
          <cell r="BL87">
            <v>0</v>
          </cell>
          <cell r="BM87">
            <v>0</v>
          </cell>
          <cell r="BN87">
            <v>0</v>
          </cell>
          <cell r="BO87">
            <v>0</v>
          </cell>
          <cell r="BP87">
            <v>0</v>
          </cell>
          <cell r="BQ87">
            <v>0</v>
          </cell>
          <cell r="BR87">
            <v>0</v>
          </cell>
          <cell r="BS87">
            <v>0</v>
          </cell>
          <cell r="BT87">
            <v>0</v>
          </cell>
          <cell r="BU87">
            <v>0</v>
          </cell>
          <cell r="BW87">
            <v>0</v>
          </cell>
          <cell r="BX87">
            <v>0</v>
          </cell>
          <cell r="BY87">
            <v>0</v>
          </cell>
          <cell r="BZ87">
            <v>0</v>
          </cell>
          <cell r="CA87">
            <v>0</v>
          </cell>
          <cell r="CB87">
            <v>0</v>
          </cell>
          <cell r="CC87">
            <v>0</v>
          </cell>
          <cell r="CD87">
            <v>0</v>
          </cell>
          <cell r="CE87">
            <v>0</v>
          </cell>
          <cell r="CF87">
            <v>0</v>
          </cell>
          <cell r="CG87">
            <v>0</v>
          </cell>
          <cell r="CH87">
            <v>0</v>
          </cell>
          <cell r="CI87">
            <v>0</v>
          </cell>
          <cell r="CK87">
            <v>0</v>
          </cell>
          <cell r="CL87">
            <v>0</v>
          </cell>
          <cell r="CM87">
            <v>0</v>
          </cell>
          <cell r="CN87">
            <v>0</v>
          </cell>
          <cell r="CO87">
            <v>0</v>
          </cell>
          <cell r="CP87">
            <v>0</v>
          </cell>
          <cell r="CQ87">
            <v>0</v>
          </cell>
          <cell r="CR87">
            <v>0</v>
          </cell>
          <cell r="CS87">
            <v>0</v>
          </cell>
          <cell r="CT87">
            <v>0</v>
          </cell>
          <cell r="CU87">
            <v>0</v>
          </cell>
          <cell r="CV87">
            <v>0</v>
          </cell>
          <cell r="CW87">
            <v>0</v>
          </cell>
          <cell r="CY87">
            <v>0</v>
          </cell>
          <cell r="CZ87">
            <v>0</v>
          </cell>
          <cell r="DA87">
            <v>0</v>
          </cell>
          <cell r="DB87">
            <v>0</v>
          </cell>
          <cell r="DC87">
            <v>0</v>
          </cell>
          <cell r="DD87">
            <v>0</v>
          </cell>
          <cell r="DE87">
            <v>0</v>
          </cell>
          <cell r="DF87">
            <v>0</v>
          </cell>
          <cell r="DG87">
            <v>0</v>
          </cell>
          <cell r="DH87">
            <v>0</v>
          </cell>
          <cell r="DI87">
            <v>0</v>
          </cell>
          <cell r="DJ87">
            <v>0</v>
          </cell>
          <cell r="DK87">
            <v>0</v>
          </cell>
          <cell r="DM87">
            <v>0</v>
          </cell>
          <cell r="DN87">
            <v>0</v>
          </cell>
          <cell r="DO87">
            <v>0</v>
          </cell>
          <cell r="DP87">
            <v>0</v>
          </cell>
          <cell r="DQ87">
            <v>0</v>
          </cell>
          <cell r="DR87">
            <v>0</v>
          </cell>
          <cell r="DS87">
            <v>0</v>
          </cell>
          <cell r="DT87">
            <v>0</v>
          </cell>
          <cell r="DU87">
            <v>0</v>
          </cell>
          <cell r="DV87">
            <v>0</v>
          </cell>
          <cell r="DW87">
            <v>0</v>
          </cell>
          <cell r="DX87">
            <v>0</v>
          </cell>
          <cell r="DY87">
            <v>0</v>
          </cell>
          <cell r="EA87">
            <v>0</v>
          </cell>
          <cell r="EB87">
            <v>0</v>
          </cell>
          <cell r="EC87">
            <v>0</v>
          </cell>
          <cell r="ED87">
            <v>0</v>
          </cell>
          <cell r="EE87">
            <v>0</v>
          </cell>
          <cell r="EF87">
            <v>0</v>
          </cell>
          <cell r="EG87">
            <v>0</v>
          </cell>
          <cell r="EH87">
            <v>0</v>
          </cell>
          <cell r="EI87">
            <v>0</v>
          </cell>
          <cell r="EJ87">
            <v>0</v>
          </cell>
          <cell r="EK87">
            <v>0</v>
          </cell>
          <cell r="EL87">
            <v>0</v>
          </cell>
          <cell r="EM87">
            <v>0</v>
          </cell>
          <cell r="EO87">
            <v>0</v>
          </cell>
          <cell r="EP87">
            <v>0</v>
          </cell>
          <cell r="EQ87">
            <v>0</v>
          </cell>
          <cell r="ER87">
            <v>0</v>
          </cell>
          <cell r="ES87">
            <v>0</v>
          </cell>
          <cell r="ET87">
            <v>0</v>
          </cell>
          <cell r="EU87">
            <v>0</v>
          </cell>
          <cell r="EV87">
            <v>0</v>
          </cell>
          <cell r="EW87">
            <v>0</v>
          </cell>
          <cell r="EX87">
            <v>0</v>
          </cell>
          <cell r="EY87">
            <v>0</v>
          </cell>
          <cell r="EZ87">
            <v>0</v>
          </cell>
          <cell r="FA87">
            <v>0</v>
          </cell>
          <cell r="FC87">
            <v>0</v>
          </cell>
          <cell r="FD87">
            <v>0</v>
          </cell>
          <cell r="FE87">
            <v>0</v>
          </cell>
          <cell r="FF87">
            <v>0</v>
          </cell>
          <cell r="FG87">
            <v>0</v>
          </cell>
          <cell r="FH87">
            <v>0</v>
          </cell>
          <cell r="FI87">
            <v>0</v>
          </cell>
          <cell r="FJ87">
            <v>0</v>
          </cell>
          <cell r="FK87">
            <v>0</v>
          </cell>
          <cell r="FL87">
            <v>0</v>
          </cell>
          <cell r="FM87">
            <v>0</v>
          </cell>
          <cell r="FN87">
            <v>0</v>
          </cell>
          <cell r="FO87">
            <v>0</v>
          </cell>
          <cell r="FQ87">
            <v>0</v>
          </cell>
          <cell r="FR87">
            <v>0</v>
          </cell>
          <cell r="FS87">
            <v>0</v>
          </cell>
          <cell r="FT87">
            <v>0</v>
          </cell>
          <cell r="FU87">
            <v>0</v>
          </cell>
          <cell r="FV87">
            <v>0</v>
          </cell>
          <cell r="FW87">
            <v>0</v>
          </cell>
          <cell r="FX87">
            <v>0</v>
          </cell>
          <cell r="FY87">
            <v>0</v>
          </cell>
          <cell r="FZ87">
            <v>0</v>
          </cell>
          <cell r="GA87">
            <v>0</v>
          </cell>
          <cell r="GB87">
            <v>0</v>
          </cell>
          <cell r="GC87">
            <v>0</v>
          </cell>
        </row>
        <row r="88">
          <cell r="A88">
            <v>40299</v>
          </cell>
          <cell r="B88">
            <v>2010</v>
          </cell>
          <cell r="C88">
            <v>5</v>
          </cell>
          <cell r="E88">
            <v>0</v>
          </cell>
          <cell r="F88">
            <v>0</v>
          </cell>
          <cell r="G88">
            <v>0</v>
          </cell>
          <cell r="H88">
            <v>0</v>
          </cell>
          <cell r="I88">
            <v>0</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A88">
            <v>0</v>
          </cell>
          <cell r="AB88">
            <v>0</v>
          </cell>
          <cell r="AC88">
            <v>0</v>
          </cell>
          <cell r="AD88">
            <v>0</v>
          </cell>
          <cell r="AE88">
            <v>0</v>
          </cell>
          <cell r="AG88">
            <v>0</v>
          </cell>
          <cell r="AH88">
            <v>0</v>
          </cell>
          <cell r="AI88">
            <v>0</v>
          </cell>
          <cell r="AJ88">
            <v>0</v>
          </cell>
          <cell r="AK88">
            <v>0</v>
          </cell>
          <cell r="AL88">
            <v>0</v>
          </cell>
          <cell r="AM88">
            <v>0</v>
          </cell>
          <cell r="AN88">
            <v>0</v>
          </cell>
          <cell r="AO88">
            <v>0</v>
          </cell>
          <cell r="AP88">
            <v>0</v>
          </cell>
          <cell r="AQ88">
            <v>0</v>
          </cell>
          <cell r="AR88">
            <v>0</v>
          </cell>
          <cell r="AS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O88">
            <v>0</v>
          </cell>
          <cell r="BP88">
            <v>0</v>
          </cell>
          <cell r="BQ88">
            <v>0</v>
          </cell>
          <cell r="BR88">
            <v>0</v>
          </cell>
          <cell r="BS88">
            <v>0</v>
          </cell>
          <cell r="BT88">
            <v>0</v>
          </cell>
          <cell r="BU88">
            <v>0</v>
          </cell>
          <cell r="BW88">
            <v>0</v>
          </cell>
          <cell r="BX88">
            <v>0</v>
          </cell>
          <cell r="BY88">
            <v>0</v>
          </cell>
          <cell r="BZ88">
            <v>0</v>
          </cell>
          <cell r="CA88">
            <v>0</v>
          </cell>
          <cell r="CB88">
            <v>0</v>
          </cell>
          <cell r="CC88">
            <v>0</v>
          </cell>
          <cell r="CD88">
            <v>0</v>
          </cell>
          <cell r="CE88">
            <v>0</v>
          </cell>
          <cell r="CF88">
            <v>0</v>
          </cell>
          <cell r="CG88">
            <v>0</v>
          </cell>
          <cell r="CH88">
            <v>0</v>
          </cell>
          <cell r="CI88">
            <v>0</v>
          </cell>
          <cell r="CK88">
            <v>0</v>
          </cell>
          <cell r="CL88">
            <v>0</v>
          </cell>
          <cell r="CM88">
            <v>0</v>
          </cell>
          <cell r="CN88">
            <v>0</v>
          </cell>
          <cell r="CO88">
            <v>0</v>
          </cell>
          <cell r="CP88">
            <v>0</v>
          </cell>
          <cell r="CQ88">
            <v>0</v>
          </cell>
          <cell r="CR88">
            <v>0</v>
          </cell>
          <cell r="CS88">
            <v>0</v>
          </cell>
          <cell r="CT88">
            <v>0</v>
          </cell>
          <cell r="CU88">
            <v>0</v>
          </cell>
          <cell r="CV88">
            <v>0</v>
          </cell>
          <cell r="CW88">
            <v>0</v>
          </cell>
          <cell r="CY88">
            <v>0</v>
          </cell>
          <cell r="CZ88">
            <v>0</v>
          </cell>
          <cell r="DA88">
            <v>0</v>
          </cell>
          <cell r="DB88">
            <v>0</v>
          </cell>
          <cell r="DC88">
            <v>0</v>
          </cell>
          <cell r="DD88">
            <v>0</v>
          </cell>
          <cell r="DE88">
            <v>0</v>
          </cell>
          <cell r="DF88">
            <v>0</v>
          </cell>
          <cell r="DG88">
            <v>0</v>
          </cell>
          <cell r="DH88">
            <v>0</v>
          </cell>
          <cell r="DI88">
            <v>0</v>
          </cell>
          <cell r="DJ88">
            <v>0</v>
          </cell>
          <cell r="DK88">
            <v>0</v>
          </cell>
          <cell r="DM88">
            <v>0</v>
          </cell>
          <cell r="DN88">
            <v>0</v>
          </cell>
          <cell r="DO88">
            <v>0</v>
          </cell>
          <cell r="DP88">
            <v>0</v>
          </cell>
          <cell r="DQ88">
            <v>0</v>
          </cell>
          <cell r="DR88">
            <v>0</v>
          </cell>
          <cell r="DS88">
            <v>0</v>
          </cell>
          <cell r="DT88">
            <v>0</v>
          </cell>
          <cell r="DU88">
            <v>0</v>
          </cell>
          <cell r="DV88">
            <v>0</v>
          </cell>
          <cell r="DW88">
            <v>0</v>
          </cell>
          <cell r="DX88">
            <v>0</v>
          </cell>
          <cell r="DY88">
            <v>0</v>
          </cell>
          <cell r="EA88">
            <v>0</v>
          </cell>
          <cell r="EB88">
            <v>0</v>
          </cell>
          <cell r="EC88">
            <v>0</v>
          </cell>
          <cell r="ED88">
            <v>0</v>
          </cell>
          <cell r="EE88">
            <v>0</v>
          </cell>
          <cell r="EF88">
            <v>0</v>
          </cell>
          <cell r="EG88">
            <v>0</v>
          </cell>
          <cell r="EH88">
            <v>0</v>
          </cell>
          <cell r="EI88">
            <v>0</v>
          </cell>
          <cell r="EJ88">
            <v>0</v>
          </cell>
          <cell r="EK88">
            <v>0</v>
          </cell>
          <cell r="EL88">
            <v>0</v>
          </cell>
          <cell r="EM88">
            <v>0</v>
          </cell>
          <cell r="EO88">
            <v>0</v>
          </cell>
          <cell r="EP88">
            <v>0</v>
          </cell>
          <cell r="EQ88">
            <v>0</v>
          </cell>
          <cell r="ER88">
            <v>0</v>
          </cell>
          <cell r="ES88">
            <v>0</v>
          </cell>
          <cell r="ET88">
            <v>0</v>
          </cell>
          <cell r="EU88">
            <v>0</v>
          </cell>
          <cell r="EV88">
            <v>0</v>
          </cell>
          <cell r="EW88">
            <v>0</v>
          </cell>
          <cell r="EX88">
            <v>0</v>
          </cell>
          <cell r="EY88">
            <v>0</v>
          </cell>
          <cell r="EZ88">
            <v>0</v>
          </cell>
          <cell r="FA88">
            <v>0</v>
          </cell>
          <cell r="FC88">
            <v>0</v>
          </cell>
          <cell r="FD88">
            <v>0</v>
          </cell>
          <cell r="FE88">
            <v>0</v>
          </cell>
          <cell r="FF88">
            <v>0</v>
          </cell>
          <cell r="FG88">
            <v>0</v>
          </cell>
          <cell r="FH88">
            <v>0</v>
          </cell>
          <cell r="FI88">
            <v>0</v>
          </cell>
          <cell r="FJ88">
            <v>0</v>
          </cell>
          <cell r="FK88">
            <v>0</v>
          </cell>
          <cell r="FL88">
            <v>0</v>
          </cell>
          <cell r="FM88">
            <v>0</v>
          </cell>
          <cell r="FN88">
            <v>0</v>
          </cell>
          <cell r="FO88">
            <v>0</v>
          </cell>
          <cell r="FQ88">
            <v>0</v>
          </cell>
          <cell r="FR88">
            <v>0</v>
          </cell>
          <cell r="FS88">
            <v>0</v>
          </cell>
          <cell r="FT88">
            <v>0</v>
          </cell>
          <cell r="FU88">
            <v>0</v>
          </cell>
          <cell r="FV88">
            <v>0</v>
          </cell>
          <cell r="FW88">
            <v>0</v>
          </cell>
          <cell r="FX88">
            <v>0</v>
          </cell>
          <cell r="FY88">
            <v>0</v>
          </cell>
          <cell r="FZ88">
            <v>0</v>
          </cell>
          <cell r="GA88">
            <v>0</v>
          </cell>
          <cell r="GB88">
            <v>0</v>
          </cell>
          <cell r="GC88">
            <v>0</v>
          </cell>
        </row>
        <row r="89">
          <cell r="A89">
            <v>40330</v>
          </cell>
          <cell r="B89">
            <v>2010</v>
          </cell>
          <cell r="C89">
            <v>6</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Z89">
            <v>0</v>
          </cell>
          <cell r="AA89">
            <v>0</v>
          </cell>
          <cell r="AB89">
            <v>0</v>
          </cell>
          <cell r="AC89">
            <v>0</v>
          </cell>
          <cell r="AD89">
            <v>0</v>
          </cell>
          <cell r="AE89">
            <v>0</v>
          </cell>
          <cell r="AG89">
            <v>0</v>
          </cell>
          <cell r="AH89">
            <v>0</v>
          </cell>
          <cell r="AI89">
            <v>0</v>
          </cell>
          <cell r="AJ89">
            <v>0</v>
          </cell>
          <cell r="AK89">
            <v>0</v>
          </cell>
          <cell r="AL89">
            <v>0</v>
          </cell>
          <cell r="AM89">
            <v>0</v>
          </cell>
          <cell r="AN89">
            <v>0</v>
          </cell>
          <cell r="AO89">
            <v>0</v>
          </cell>
          <cell r="AP89">
            <v>0</v>
          </cell>
          <cell r="AQ89">
            <v>0</v>
          </cell>
          <cell r="AR89">
            <v>0</v>
          </cell>
          <cell r="AS89">
            <v>0</v>
          </cell>
          <cell r="AU89">
            <v>0</v>
          </cell>
          <cell r="AV89">
            <v>0</v>
          </cell>
          <cell r="AW89">
            <v>0</v>
          </cell>
          <cell r="AX89">
            <v>0</v>
          </cell>
          <cell r="AY89">
            <v>0</v>
          </cell>
          <cell r="AZ89">
            <v>0</v>
          </cell>
          <cell r="BA89">
            <v>0</v>
          </cell>
          <cell r="BB89">
            <v>0</v>
          </cell>
          <cell r="BC89">
            <v>0</v>
          </cell>
          <cell r="BD89">
            <v>0</v>
          </cell>
          <cell r="BE89">
            <v>0</v>
          </cell>
          <cell r="BF89">
            <v>0</v>
          </cell>
          <cell r="BG89">
            <v>0</v>
          </cell>
          <cell r="BI89">
            <v>0</v>
          </cell>
          <cell r="BJ89">
            <v>0</v>
          </cell>
          <cell r="BK89">
            <v>0</v>
          </cell>
          <cell r="BL89">
            <v>0</v>
          </cell>
          <cell r="BM89">
            <v>0</v>
          </cell>
          <cell r="BN89">
            <v>0</v>
          </cell>
          <cell r="BO89">
            <v>0</v>
          </cell>
          <cell r="BP89">
            <v>0</v>
          </cell>
          <cell r="BQ89">
            <v>0</v>
          </cell>
          <cell r="BR89">
            <v>0</v>
          </cell>
          <cell r="BS89">
            <v>0</v>
          </cell>
          <cell r="BT89">
            <v>0</v>
          </cell>
          <cell r="BU89">
            <v>0</v>
          </cell>
          <cell r="BW89">
            <v>0</v>
          </cell>
          <cell r="BX89">
            <v>0</v>
          </cell>
          <cell r="BY89">
            <v>0</v>
          </cell>
          <cell r="BZ89">
            <v>0</v>
          </cell>
          <cell r="CA89">
            <v>0</v>
          </cell>
          <cell r="CB89">
            <v>0</v>
          </cell>
          <cell r="CC89">
            <v>0</v>
          </cell>
          <cell r="CD89">
            <v>0</v>
          </cell>
          <cell r="CE89">
            <v>0</v>
          </cell>
          <cell r="CF89">
            <v>0</v>
          </cell>
          <cell r="CG89">
            <v>0</v>
          </cell>
          <cell r="CH89">
            <v>0</v>
          </cell>
          <cell r="CI89">
            <v>0</v>
          </cell>
          <cell r="CK89">
            <v>0</v>
          </cell>
          <cell r="CL89">
            <v>0</v>
          </cell>
          <cell r="CM89">
            <v>0</v>
          </cell>
          <cell r="CN89">
            <v>0</v>
          </cell>
          <cell r="CO89">
            <v>0</v>
          </cell>
          <cell r="CP89">
            <v>0</v>
          </cell>
          <cell r="CQ89">
            <v>0</v>
          </cell>
          <cell r="CR89">
            <v>0</v>
          </cell>
          <cell r="CS89">
            <v>0</v>
          </cell>
          <cell r="CT89">
            <v>0</v>
          </cell>
          <cell r="CU89">
            <v>0</v>
          </cell>
          <cell r="CV89">
            <v>0</v>
          </cell>
          <cell r="CW89">
            <v>0</v>
          </cell>
          <cell r="CY89">
            <v>0</v>
          </cell>
          <cell r="CZ89">
            <v>0</v>
          </cell>
          <cell r="DA89">
            <v>0</v>
          </cell>
          <cell r="DB89">
            <v>0</v>
          </cell>
          <cell r="DC89">
            <v>0</v>
          </cell>
          <cell r="DD89">
            <v>0</v>
          </cell>
          <cell r="DE89">
            <v>0</v>
          </cell>
          <cell r="DF89">
            <v>0</v>
          </cell>
          <cell r="DG89">
            <v>0</v>
          </cell>
          <cell r="DH89">
            <v>0</v>
          </cell>
          <cell r="DI89">
            <v>0</v>
          </cell>
          <cell r="DJ89">
            <v>0</v>
          </cell>
          <cell r="DK89">
            <v>0</v>
          </cell>
          <cell r="DM89">
            <v>0</v>
          </cell>
          <cell r="DN89">
            <v>0</v>
          </cell>
          <cell r="DO89">
            <v>0</v>
          </cell>
          <cell r="DP89">
            <v>0</v>
          </cell>
          <cell r="DQ89">
            <v>0</v>
          </cell>
          <cell r="DR89">
            <v>0</v>
          </cell>
          <cell r="DS89">
            <v>0</v>
          </cell>
          <cell r="DT89">
            <v>0</v>
          </cell>
          <cell r="DU89">
            <v>0</v>
          </cell>
          <cell r="DV89">
            <v>0</v>
          </cell>
          <cell r="DW89">
            <v>0</v>
          </cell>
          <cell r="DX89">
            <v>0</v>
          </cell>
          <cell r="DY89">
            <v>0</v>
          </cell>
          <cell r="EA89">
            <v>0</v>
          </cell>
          <cell r="EB89">
            <v>0</v>
          </cell>
          <cell r="EC89">
            <v>0</v>
          </cell>
          <cell r="ED89">
            <v>0</v>
          </cell>
          <cell r="EE89">
            <v>0</v>
          </cell>
          <cell r="EF89">
            <v>0</v>
          </cell>
          <cell r="EG89">
            <v>0</v>
          </cell>
          <cell r="EH89">
            <v>0</v>
          </cell>
          <cell r="EI89">
            <v>0</v>
          </cell>
          <cell r="EJ89">
            <v>0</v>
          </cell>
          <cell r="EK89">
            <v>0</v>
          </cell>
          <cell r="EL89">
            <v>0</v>
          </cell>
          <cell r="EM89">
            <v>0</v>
          </cell>
          <cell r="EO89">
            <v>0</v>
          </cell>
          <cell r="EP89">
            <v>0</v>
          </cell>
          <cell r="EQ89">
            <v>0</v>
          </cell>
          <cell r="ER89">
            <v>0</v>
          </cell>
          <cell r="ES89">
            <v>0</v>
          </cell>
          <cell r="ET89">
            <v>0</v>
          </cell>
          <cell r="EU89">
            <v>0</v>
          </cell>
          <cell r="EV89">
            <v>0</v>
          </cell>
          <cell r="EW89">
            <v>0</v>
          </cell>
          <cell r="EX89">
            <v>0</v>
          </cell>
          <cell r="EY89">
            <v>0</v>
          </cell>
          <cell r="EZ89">
            <v>0</v>
          </cell>
          <cell r="FA89">
            <v>0</v>
          </cell>
          <cell r="FC89">
            <v>0</v>
          </cell>
          <cell r="FD89">
            <v>0</v>
          </cell>
          <cell r="FE89">
            <v>0</v>
          </cell>
          <cell r="FF89">
            <v>0</v>
          </cell>
          <cell r="FG89">
            <v>0</v>
          </cell>
          <cell r="FH89">
            <v>0</v>
          </cell>
          <cell r="FI89">
            <v>0</v>
          </cell>
          <cell r="FJ89">
            <v>0</v>
          </cell>
          <cell r="FK89">
            <v>0</v>
          </cell>
          <cell r="FL89">
            <v>0</v>
          </cell>
          <cell r="FM89">
            <v>0</v>
          </cell>
          <cell r="FN89">
            <v>0</v>
          </cell>
          <cell r="FO89">
            <v>0</v>
          </cell>
          <cell r="FQ89">
            <v>0</v>
          </cell>
          <cell r="FR89">
            <v>0</v>
          </cell>
          <cell r="FS89">
            <v>0</v>
          </cell>
          <cell r="FT89">
            <v>0</v>
          </cell>
          <cell r="FU89">
            <v>0</v>
          </cell>
          <cell r="FV89">
            <v>0</v>
          </cell>
          <cell r="FW89">
            <v>0</v>
          </cell>
          <cell r="FX89">
            <v>0</v>
          </cell>
          <cell r="FY89">
            <v>0</v>
          </cell>
          <cell r="FZ89">
            <v>0</v>
          </cell>
          <cell r="GA89">
            <v>0</v>
          </cell>
          <cell r="GB89">
            <v>0</v>
          </cell>
          <cell r="GC89">
            <v>0</v>
          </cell>
        </row>
        <row r="90">
          <cell r="A90">
            <v>40360</v>
          </cell>
          <cell r="B90">
            <v>2010</v>
          </cell>
          <cell r="C90">
            <v>7</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Z90">
            <v>0</v>
          </cell>
          <cell r="AA90">
            <v>0</v>
          </cell>
          <cell r="AB90">
            <v>0</v>
          </cell>
          <cell r="AC90">
            <v>0</v>
          </cell>
          <cell r="AD90">
            <v>0</v>
          </cell>
          <cell r="AE90">
            <v>0</v>
          </cell>
          <cell r="AG90">
            <v>0</v>
          </cell>
          <cell r="AH90">
            <v>0</v>
          </cell>
          <cell r="AI90">
            <v>0</v>
          </cell>
          <cell r="AJ90">
            <v>0</v>
          </cell>
          <cell r="AK90">
            <v>0</v>
          </cell>
          <cell r="AL90">
            <v>0</v>
          </cell>
          <cell r="AM90">
            <v>0</v>
          </cell>
          <cell r="AN90">
            <v>0</v>
          </cell>
          <cell r="AO90">
            <v>0</v>
          </cell>
          <cell r="AP90">
            <v>0</v>
          </cell>
          <cell r="AQ90">
            <v>0</v>
          </cell>
          <cell r="AR90">
            <v>0</v>
          </cell>
          <cell r="AS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O90">
            <v>0</v>
          </cell>
          <cell r="BP90">
            <v>0</v>
          </cell>
          <cell r="BQ90">
            <v>0</v>
          </cell>
          <cell r="BR90">
            <v>0</v>
          </cell>
          <cell r="BS90">
            <v>0</v>
          </cell>
          <cell r="BT90">
            <v>0</v>
          </cell>
          <cell r="BU90">
            <v>0</v>
          </cell>
          <cell r="BW90">
            <v>0</v>
          </cell>
          <cell r="BX90">
            <v>0</v>
          </cell>
          <cell r="BY90">
            <v>0</v>
          </cell>
          <cell r="BZ90">
            <v>0</v>
          </cell>
          <cell r="CA90">
            <v>0</v>
          </cell>
          <cell r="CB90">
            <v>0</v>
          </cell>
          <cell r="CC90">
            <v>0</v>
          </cell>
          <cell r="CD90">
            <v>0</v>
          </cell>
          <cell r="CE90">
            <v>0</v>
          </cell>
          <cell r="CF90">
            <v>0</v>
          </cell>
          <cell r="CG90">
            <v>0</v>
          </cell>
          <cell r="CH90">
            <v>0</v>
          </cell>
          <cell r="CI90">
            <v>0</v>
          </cell>
          <cell r="CK90">
            <v>0</v>
          </cell>
          <cell r="CL90">
            <v>0</v>
          </cell>
          <cell r="CM90">
            <v>0</v>
          </cell>
          <cell r="CN90">
            <v>0</v>
          </cell>
          <cell r="CO90">
            <v>0</v>
          </cell>
          <cell r="CP90">
            <v>0</v>
          </cell>
          <cell r="CQ90">
            <v>0</v>
          </cell>
          <cell r="CR90">
            <v>0</v>
          </cell>
          <cell r="CS90">
            <v>0</v>
          </cell>
          <cell r="CT90">
            <v>0</v>
          </cell>
          <cell r="CU90">
            <v>0</v>
          </cell>
          <cell r="CV90">
            <v>0</v>
          </cell>
          <cell r="CW90">
            <v>0</v>
          </cell>
          <cell r="CY90">
            <v>0</v>
          </cell>
          <cell r="CZ90">
            <v>0</v>
          </cell>
          <cell r="DA90">
            <v>0</v>
          </cell>
          <cell r="DB90">
            <v>0</v>
          </cell>
          <cell r="DC90">
            <v>0</v>
          </cell>
          <cell r="DD90">
            <v>0</v>
          </cell>
          <cell r="DE90">
            <v>0</v>
          </cell>
          <cell r="DF90">
            <v>0</v>
          </cell>
          <cell r="DG90">
            <v>0</v>
          </cell>
          <cell r="DH90">
            <v>0</v>
          </cell>
          <cell r="DI90">
            <v>0</v>
          </cell>
          <cell r="DJ90">
            <v>0</v>
          </cell>
          <cell r="DK90">
            <v>0</v>
          </cell>
          <cell r="DM90">
            <v>0</v>
          </cell>
          <cell r="DN90">
            <v>0</v>
          </cell>
          <cell r="DO90">
            <v>0</v>
          </cell>
          <cell r="DP90">
            <v>0</v>
          </cell>
          <cell r="DQ90">
            <v>0</v>
          </cell>
          <cell r="DR90">
            <v>0</v>
          </cell>
          <cell r="DS90">
            <v>0</v>
          </cell>
          <cell r="DT90">
            <v>0</v>
          </cell>
          <cell r="DU90">
            <v>0</v>
          </cell>
          <cell r="DV90">
            <v>0</v>
          </cell>
          <cell r="DW90">
            <v>0</v>
          </cell>
          <cell r="DX90">
            <v>0</v>
          </cell>
          <cell r="DY90">
            <v>0</v>
          </cell>
          <cell r="EA90">
            <v>0</v>
          </cell>
          <cell r="EB90">
            <v>0</v>
          </cell>
          <cell r="EC90">
            <v>0</v>
          </cell>
          <cell r="ED90">
            <v>0</v>
          </cell>
          <cell r="EE90">
            <v>0</v>
          </cell>
          <cell r="EF90">
            <v>0</v>
          </cell>
          <cell r="EG90">
            <v>0</v>
          </cell>
          <cell r="EH90">
            <v>0</v>
          </cell>
          <cell r="EI90">
            <v>0</v>
          </cell>
          <cell r="EJ90">
            <v>0</v>
          </cell>
          <cell r="EK90">
            <v>0</v>
          </cell>
          <cell r="EL90">
            <v>0</v>
          </cell>
          <cell r="EM90">
            <v>0</v>
          </cell>
          <cell r="EO90">
            <v>0</v>
          </cell>
          <cell r="EP90">
            <v>0</v>
          </cell>
          <cell r="EQ90">
            <v>0</v>
          </cell>
          <cell r="ER90">
            <v>0</v>
          </cell>
          <cell r="ES90">
            <v>0</v>
          </cell>
          <cell r="ET90">
            <v>0</v>
          </cell>
          <cell r="EU90">
            <v>0</v>
          </cell>
          <cell r="EV90">
            <v>0</v>
          </cell>
          <cell r="EW90">
            <v>0</v>
          </cell>
          <cell r="EX90">
            <v>0</v>
          </cell>
          <cell r="EY90">
            <v>0</v>
          </cell>
          <cell r="EZ90">
            <v>0</v>
          </cell>
          <cell r="FA90">
            <v>0</v>
          </cell>
          <cell r="FC90">
            <v>0</v>
          </cell>
          <cell r="FD90">
            <v>0</v>
          </cell>
          <cell r="FE90">
            <v>0</v>
          </cell>
          <cell r="FF90">
            <v>0</v>
          </cell>
          <cell r="FG90">
            <v>0</v>
          </cell>
          <cell r="FH90">
            <v>0</v>
          </cell>
          <cell r="FI90">
            <v>0</v>
          </cell>
          <cell r="FJ90">
            <v>0</v>
          </cell>
          <cell r="FK90">
            <v>0</v>
          </cell>
          <cell r="FL90">
            <v>0</v>
          </cell>
          <cell r="FM90">
            <v>0</v>
          </cell>
          <cell r="FN90">
            <v>0</v>
          </cell>
          <cell r="FO90">
            <v>0</v>
          </cell>
          <cell r="FQ90">
            <v>0</v>
          </cell>
          <cell r="FR90">
            <v>0</v>
          </cell>
          <cell r="FS90">
            <v>0</v>
          </cell>
          <cell r="FT90">
            <v>0</v>
          </cell>
          <cell r="FU90">
            <v>0</v>
          </cell>
          <cell r="FV90">
            <v>0</v>
          </cell>
          <cell r="FW90">
            <v>0</v>
          </cell>
          <cell r="FX90">
            <v>0</v>
          </cell>
          <cell r="FY90">
            <v>0</v>
          </cell>
          <cell r="FZ90">
            <v>0</v>
          </cell>
          <cell r="GA90">
            <v>0</v>
          </cell>
          <cell r="GB90">
            <v>0</v>
          </cell>
          <cell r="GC90">
            <v>0</v>
          </cell>
        </row>
        <row r="91">
          <cell r="A91">
            <v>40391</v>
          </cell>
          <cell r="B91">
            <v>2010</v>
          </cell>
          <cell r="C91">
            <v>8</v>
          </cell>
          <cell r="E91">
            <v>0</v>
          </cell>
          <cell r="F91">
            <v>0</v>
          </cell>
          <cell r="G91">
            <v>0</v>
          </cell>
          <cell r="H91">
            <v>0</v>
          </cell>
          <cell r="I91">
            <v>0</v>
          </cell>
          <cell r="J91">
            <v>0</v>
          </cell>
          <cell r="K91">
            <v>0</v>
          </cell>
          <cell r="L91">
            <v>0</v>
          </cell>
          <cell r="M91">
            <v>0</v>
          </cell>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v>0</v>
          </cell>
          <cell r="AG91">
            <v>0</v>
          </cell>
          <cell r="AH91">
            <v>0</v>
          </cell>
          <cell r="AI91">
            <v>0</v>
          </cell>
          <cell r="AJ91">
            <v>0</v>
          </cell>
          <cell r="AK91">
            <v>0</v>
          </cell>
          <cell r="AL91">
            <v>0</v>
          </cell>
          <cell r="AM91">
            <v>0</v>
          </cell>
          <cell r="AN91">
            <v>0</v>
          </cell>
          <cell r="AO91">
            <v>0</v>
          </cell>
          <cell r="AP91">
            <v>0</v>
          </cell>
          <cell r="AQ91">
            <v>0</v>
          </cell>
          <cell r="AR91">
            <v>0</v>
          </cell>
          <cell r="AS91">
            <v>0</v>
          </cell>
          <cell r="AU91">
            <v>0</v>
          </cell>
          <cell r="AV91">
            <v>0</v>
          </cell>
          <cell r="AW91">
            <v>0</v>
          </cell>
          <cell r="AX91">
            <v>0</v>
          </cell>
          <cell r="AY91">
            <v>0</v>
          </cell>
          <cell r="AZ91">
            <v>0</v>
          </cell>
          <cell r="BA91">
            <v>0</v>
          </cell>
          <cell r="BB91">
            <v>0</v>
          </cell>
          <cell r="BC91">
            <v>0</v>
          </cell>
          <cell r="BD91">
            <v>0</v>
          </cell>
          <cell r="BE91">
            <v>0</v>
          </cell>
          <cell r="BF91">
            <v>0</v>
          </cell>
          <cell r="BG91">
            <v>0</v>
          </cell>
          <cell r="BI91">
            <v>0</v>
          </cell>
          <cell r="BJ91">
            <v>0</v>
          </cell>
          <cell r="BK91">
            <v>0</v>
          </cell>
          <cell r="BL91">
            <v>0</v>
          </cell>
          <cell r="BM91">
            <v>0</v>
          </cell>
          <cell r="BN91">
            <v>0</v>
          </cell>
          <cell r="BO91">
            <v>0</v>
          </cell>
          <cell r="BP91">
            <v>0</v>
          </cell>
          <cell r="BQ91">
            <v>0</v>
          </cell>
          <cell r="BR91">
            <v>0</v>
          </cell>
          <cell r="BS91">
            <v>0</v>
          </cell>
          <cell r="BT91">
            <v>0</v>
          </cell>
          <cell r="BU91">
            <v>0</v>
          </cell>
          <cell r="BW91">
            <v>0</v>
          </cell>
          <cell r="BX91">
            <v>0</v>
          </cell>
          <cell r="BY91">
            <v>0</v>
          </cell>
          <cell r="BZ91">
            <v>0</v>
          </cell>
          <cell r="CA91">
            <v>0</v>
          </cell>
          <cell r="CB91">
            <v>0</v>
          </cell>
          <cell r="CC91">
            <v>0</v>
          </cell>
          <cell r="CD91">
            <v>0</v>
          </cell>
          <cell r="CE91">
            <v>0</v>
          </cell>
          <cell r="CF91">
            <v>0</v>
          </cell>
          <cell r="CG91">
            <v>0</v>
          </cell>
          <cell r="CH91">
            <v>0</v>
          </cell>
          <cell r="CI91">
            <v>0</v>
          </cell>
          <cell r="CK91">
            <v>0</v>
          </cell>
          <cell r="CL91">
            <v>0</v>
          </cell>
          <cell r="CM91">
            <v>0</v>
          </cell>
          <cell r="CN91">
            <v>0</v>
          </cell>
          <cell r="CO91">
            <v>0</v>
          </cell>
          <cell r="CP91">
            <v>0</v>
          </cell>
          <cell r="CQ91">
            <v>0</v>
          </cell>
          <cell r="CR91">
            <v>0</v>
          </cell>
          <cell r="CS91">
            <v>0</v>
          </cell>
          <cell r="CT91">
            <v>0</v>
          </cell>
          <cell r="CU91">
            <v>0</v>
          </cell>
          <cell r="CV91">
            <v>0</v>
          </cell>
          <cell r="CW91">
            <v>0</v>
          </cell>
          <cell r="CY91">
            <v>0</v>
          </cell>
          <cell r="CZ91">
            <v>0</v>
          </cell>
          <cell r="DA91">
            <v>0</v>
          </cell>
          <cell r="DB91">
            <v>0</v>
          </cell>
          <cell r="DC91">
            <v>0</v>
          </cell>
          <cell r="DD91">
            <v>0</v>
          </cell>
          <cell r="DE91">
            <v>0</v>
          </cell>
          <cell r="DF91">
            <v>0</v>
          </cell>
          <cell r="DG91">
            <v>0</v>
          </cell>
          <cell r="DH91">
            <v>0</v>
          </cell>
          <cell r="DI91">
            <v>0</v>
          </cell>
          <cell r="DJ91">
            <v>0</v>
          </cell>
          <cell r="DK91">
            <v>0</v>
          </cell>
          <cell r="DM91">
            <v>0</v>
          </cell>
          <cell r="DN91">
            <v>0</v>
          </cell>
          <cell r="DO91">
            <v>0</v>
          </cell>
          <cell r="DP91">
            <v>0</v>
          </cell>
          <cell r="DQ91">
            <v>0</v>
          </cell>
          <cell r="DR91">
            <v>0</v>
          </cell>
          <cell r="DS91">
            <v>0</v>
          </cell>
          <cell r="DT91">
            <v>0</v>
          </cell>
          <cell r="DU91">
            <v>0</v>
          </cell>
          <cell r="DV91">
            <v>0</v>
          </cell>
          <cell r="DW91">
            <v>0</v>
          </cell>
          <cell r="DX91">
            <v>0</v>
          </cell>
          <cell r="DY91">
            <v>0</v>
          </cell>
          <cell r="EA91">
            <v>0</v>
          </cell>
          <cell r="EB91">
            <v>0</v>
          </cell>
          <cell r="EC91">
            <v>0</v>
          </cell>
          <cell r="ED91">
            <v>0</v>
          </cell>
          <cell r="EE91">
            <v>0</v>
          </cell>
          <cell r="EF91">
            <v>0</v>
          </cell>
          <cell r="EG91">
            <v>0</v>
          </cell>
          <cell r="EH91">
            <v>0</v>
          </cell>
          <cell r="EI91">
            <v>0</v>
          </cell>
          <cell r="EJ91">
            <v>0</v>
          </cell>
          <cell r="EK91">
            <v>0</v>
          </cell>
          <cell r="EL91">
            <v>0</v>
          </cell>
          <cell r="EM91">
            <v>0</v>
          </cell>
          <cell r="EO91">
            <v>0</v>
          </cell>
          <cell r="EP91">
            <v>0</v>
          </cell>
          <cell r="EQ91">
            <v>0</v>
          </cell>
          <cell r="ER91">
            <v>0</v>
          </cell>
          <cell r="ES91">
            <v>0</v>
          </cell>
          <cell r="ET91">
            <v>0</v>
          </cell>
          <cell r="EU91">
            <v>0</v>
          </cell>
          <cell r="EV91">
            <v>0</v>
          </cell>
          <cell r="EW91">
            <v>0</v>
          </cell>
          <cell r="EX91">
            <v>0</v>
          </cell>
          <cell r="EY91">
            <v>0</v>
          </cell>
          <cell r="EZ91">
            <v>0</v>
          </cell>
          <cell r="FA91">
            <v>0</v>
          </cell>
          <cell r="FC91">
            <v>0</v>
          </cell>
          <cell r="FD91">
            <v>0</v>
          </cell>
          <cell r="FE91">
            <v>0</v>
          </cell>
          <cell r="FF91">
            <v>0</v>
          </cell>
          <cell r="FG91">
            <v>0</v>
          </cell>
          <cell r="FH91">
            <v>0</v>
          </cell>
          <cell r="FI91">
            <v>0</v>
          </cell>
          <cell r="FJ91">
            <v>0</v>
          </cell>
          <cell r="FK91">
            <v>0</v>
          </cell>
          <cell r="FL91">
            <v>0</v>
          </cell>
          <cell r="FM91">
            <v>0</v>
          </cell>
          <cell r="FN91">
            <v>0</v>
          </cell>
          <cell r="FO91">
            <v>0</v>
          </cell>
          <cell r="FQ91">
            <v>0</v>
          </cell>
          <cell r="FR91">
            <v>0</v>
          </cell>
          <cell r="FS91">
            <v>0</v>
          </cell>
          <cell r="FT91">
            <v>0</v>
          </cell>
          <cell r="FU91">
            <v>0</v>
          </cell>
          <cell r="FV91">
            <v>0</v>
          </cell>
          <cell r="FW91">
            <v>0</v>
          </cell>
          <cell r="FX91">
            <v>0</v>
          </cell>
          <cell r="FY91">
            <v>0</v>
          </cell>
          <cell r="FZ91">
            <v>0</v>
          </cell>
          <cell r="GA91">
            <v>0</v>
          </cell>
          <cell r="GB91">
            <v>0</v>
          </cell>
          <cell r="GC91">
            <v>0</v>
          </cell>
        </row>
        <row r="92">
          <cell r="A92">
            <v>40422</v>
          </cell>
          <cell r="B92">
            <v>2010</v>
          </cell>
          <cell r="C92">
            <v>9</v>
          </cell>
          <cell r="E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cell r="V92">
            <v>0</v>
          </cell>
          <cell r="W92">
            <v>0</v>
          </cell>
          <cell r="X92">
            <v>0</v>
          </cell>
          <cell r="Y92">
            <v>0</v>
          </cell>
          <cell r="Z92">
            <v>0</v>
          </cell>
          <cell r="AA92">
            <v>0</v>
          </cell>
          <cell r="AB92">
            <v>0</v>
          </cell>
          <cell r="AC92">
            <v>0</v>
          </cell>
          <cell r="AD92">
            <v>0</v>
          </cell>
          <cell r="AE92">
            <v>0</v>
          </cell>
          <cell r="AG92">
            <v>0</v>
          </cell>
          <cell r="AH92">
            <v>0</v>
          </cell>
          <cell r="AI92">
            <v>0</v>
          </cell>
          <cell r="AJ92">
            <v>0</v>
          </cell>
          <cell r="AK92">
            <v>0</v>
          </cell>
          <cell r="AL92">
            <v>0</v>
          </cell>
          <cell r="AM92">
            <v>0</v>
          </cell>
          <cell r="AN92">
            <v>0</v>
          </cell>
          <cell r="AO92">
            <v>0</v>
          </cell>
          <cell r="AP92">
            <v>0</v>
          </cell>
          <cell r="AQ92">
            <v>0</v>
          </cell>
          <cell r="AR92">
            <v>0</v>
          </cell>
          <cell r="AS92">
            <v>0</v>
          </cell>
          <cell r="AU92">
            <v>0</v>
          </cell>
          <cell r="AV92">
            <v>0</v>
          </cell>
          <cell r="AW92">
            <v>0</v>
          </cell>
          <cell r="AX92">
            <v>0</v>
          </cell>
          <cell r="AY92">
            <v>0</v>
          </cell>
          <cell r="AZ92">
            <v>0</v>
          </cell>
          <cell r="BA92">
            <v>0</v>
          </cell>
          <cell r="BB92">
            <v>0</v>
          </cell>
          <cell r="BC92">
            <v>0</v>
          </cell>
          <cell r="BD92">
            <v>0</v>
          </cell>
          <cell r="BE92">
            <v>0</v>
          </cell>
          <cell r="BF92">
            <v>0</v>
          </cell>
          <cell r="BG92">
            <v>0</v>
          </cell>
          <cell r="BI92">
            <v>0</v>
          </cell>
          <cell r="BJ92">
            <v>0</v>
          </cell>
          <cell r="BK92">
            <v>0</v>
          </cell>
          <cell r="BL92">
            <v>0</v>
          </cell>
          <cell r="BM92">
            <v>0</v>
          </cell>
          <cell r="BN92">
            <v>0</v>
          </cell>
          <cell r="BO92">
            <v>0</v>
          </cell>
          <cell r="BP92">
            <v>0</v>
          </cell>
          <cell r="BQ92">
            <v>0</v>
          </cell>
          <cell r="BR92">
            <v>0</v>
          </cell>
          <cell r="BS92">
            <v>0</v>
          </cell>
          <cell r="BT92">
            <v>0</v>
          </cell>
          <cell r="BU92">
            <v>0</v>
          </cell>
          <cell r="BW92">
            <v>0</v>
          </cell>
          <cell r="BX92">
            <v>0</v>
          </cell>
          <cell r="BY92">
            <v>0</v>
          </cell>
          <cell r="BZ92">
            <v>0</v>
          </cell>
          <cell r="CA92">
            <v>0</v>
          </cell>
          <cell r="CB92">
            <v>0</v>
          </cell>
          <cell r="CC92">
            <v>0</v>
          </cell>
          <cell r="CD92">
            <v>0</v>
          </cell>
          <cell r="CE92">
            <v>0</v>
          </cell>
          <cell r="CF92">
            <v>0</v>
          </cell>
          <cell r="CG92">
            <v>0</v>
          </cell>
          <cell r="CH92">
            <v>0</v>
          </cell>
          <cell r="CI92">
            <v>0</v>
          </cell>
          <cell r="CK92">
            <v>0</v>
          </cell>
          <cell r="CL92">
            <v>0</v>
          </cell>
          <cell r="CM92">
            <v>0</v>
          </cell>
          <cell r="CN92">
            <v>0</v>
          </cell>
          <cell r="CO92">
            <v>0</v>
          </cell>
          <cell r="CP92">
            <v>0</v>
          </cell>
          <cell r="CQ92">
            <v>0</v>
          </cell>
          <cell r="CR92">
            <v>0</v>
          </cell>
          <cell r="CS92">
            <v>0</v>
          </cell>
          <cell r="CT92">
            <v>0</v>
          </cell>
          <cell r="CU92">
            <v>0</v>
          </cell>
          <cell r="CV92">
            <v>0</v>
          </cell>
          <cell r="CW92">
            <v>0</v>
          </cell>
          <cell r="CY92">
            <v>0</v>
          </cell>
          <cell r="CZ92">
            <v>0</v>
          </cell>
          <cell r="DA92">
            <v>0</v>
          </cell>
          <cell r="DB92">
            <v>0</v>
          </cell>
          <cell r="DC92">
            <v>0</v>
          </cell>
          <cell r="DD92">
            <v>0</v>
          </cell>
          <cell r="DE92">
            <v>0</v>
          </cell>
          <cell r="DF92">
            <v>0</v>
          </cell>
          <cell r="DG92">
            <v>0</v>
          </cell>
          <cell r="DH92">
            <v>0</v>
          </cell>
          <cell r="DI92">
            <v>0</v>
          </cell>
          <cell r="DJ92">
            <v>0</v>
          </cell>
          <cell r="DK92">
            <v>0</v>
          </cell>
          <cell r="DM92">
            <v>0</v>
          </cell>
          <cell r="DN92">
            <v>0</v>
          </cell>
          <cell r="DO92">
            <v>0</v>
          </cell>
          <cell r="DP92">
            <v>0</v>
          </cell>
          <cell r="DQ92">
            <v>0</v>
          </cell>
          <cell r="DR92">
            <v>0</v>
          </cell>
          <cell r="DS92">
            <v>0</v>
          </cell>
          <cell r="DT92">
            <v>0</v>
          </cell>
          <cell r="DU92">
            <v>0</v>
          </cell>
          <cell r="DV92">
            <v>0</v>
          </cell>
          <cell r="DW92">
            <v>0</v>
          </cell>
          <cell r="DX92">
            <v>0</v>
          </cell>
          <cell r="DY92">
            <v>0</v>
          </cell>
          <cell r="EA92">
            <v>0</v>
          </cell>
          <cell r="EB92">
            <v>0</v>
          </cell>
          <cell r="EC92">
            <v>0</v>
          </cell>
          <cell r="ED92">
            <v>0</v>
          </cell>
          <cell r="EE92">
            <v>0</v>
          </cell>
          <cell r="EF92">
            <v>0</v>
          </cell>
          <cell r="EG92">
            <v>0</v>
          </cell>
          <cell r="EH92">
            <v>0</v>
          </cell>
          <cell r="EI92">
            <v>0</v>
          </cell>
          <cell r="EJ92">
            <v>0</v>
          </cell>
          <cell r="EK92">
            <v>0</v>
          </cell>
          <cell r="EL92">
            <v>0</v>
          </cell>
          <cell r="EM92">
            <v>0</v>
          </cell>
          <cell r="EO92">
            <v>0</v>
          </cell>
          <cell r="EP92">
            <v>0</v>
          </cell>
          <cell r="EQ92">
            <v>0</v>
          </cell>
          <cell r="ER92">
            <v>0</v>
          </cell>
          <cell r="ES92">
            <v>0</v>
          </cell>
          <cell r="ET92">
            <v>0</v>
          </cell>
          <cell r="EU92">
            <v>0</v>
          </cell>
          <cell r="EV92">
            <v>0</v>
          </cell>
          <cell r="EW92">
            <v>0</v>
          </cell>
          <cell r="EX92">
            <v>0</v>
          </cell>
          <cell r="EY92">
            <v>0</v>
          </cell>
          <cell r="EZ92">
            <v>0</v>
          </cell>
          <cell r="FA92">
            <v>0</v>
          </cell>
          <cell r="FC92">
            <v>0</v>
          </cell>
          <cell r="FD92">
            <v>0</v>
          </cell>
          <cell r="FE92">
            <v>0</v>
          </cell>
          <cell r="FF92">
            <v>0</v>
          </cell>
          <cell r="FG92">
            <v>0</v>
          </cell>
          <cell r="FH92">
            <v>0</v>
          </cell>
          <cell r="FI92">
            <v>0</v>
          </cell>
          <cell r="FJ92">
            <v>0</v>
          </cell>
          <cell r="FK92">
            <v>0</v>
          </cell>
          <cell r="FL92">
            <v>0</v>
          </cell>
          <cell r="FM92">
            <v>0</v>
          </cell>
          <cell r="FN92">
            <v>0</v>
          </cell>
          <cell r="FO92">
            <v>0</v>
          </cell>
          <cell r="FQ92">
            <v>0</v>
          </cell>
          <cell r="FR92">
            <v>0</v>
          </cell>
          <cell r="FS92">
            <v>0</v>
          </cell>
          <cell r="FT92">
            <v>0</v>
          </cell>
          <cell r="FU92">
            <v>0</v>
          </cell>
          <cell r="FV92">
            <v>0</v>
          </cell>
          <cell r="FW92">
            <v>0</v>
          </cell>
          <cell r="FX92">
            <v>0</v>
          </cell>
          <cell r="FY92">
            <v>0</v>
          </cell>
          <cell r="FZ92">
            <v>0</v>
          </cell>
          <cell r="GA92">
            <v>0</v>
          </cell>
          <cell r="GB92">
            <v>0</v>
          </cell>
          <cell r="GC92">
            <v>0</v>
          </cell>
        </row>
        <row r="93">
          <cell r="A93">
            <v>40452</v>
          </cell>
          <cell r="B93">
            <v>2010</v>
          </cell>
          <cell r="C93">
            <v>10</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Z93">
            <v>0</v>
          </cell>
          <cell r="AA93">
            <v>0</v>
          </cell>
          <cell r="AB93">
            <v>0</v>
          </cell>
          <cell r="AC93">
            <v>0</v>
          </cell>
          <cell r="AD93">
            <v>0</v>
          </cell>
          <cell r="AE93">
            <v>0</v>
          </cell>
          <cell r="AG93">
            <v>0</v>
          </cell>
          <cell r="AH93">
            <v>0</v>
          </cell>
          <cell r="AI93">
            <v>0</v>
          </cell>
          <cell r="AJ93">
            <v>0</v>
          </cell>
          <cell r="AK93">
            <v>0</v>
          </cell>
          <cell r="AL93">
            <v>0</v>
          </cell>
          <cell r="AM93">
            <v>0</v>
          </cell>
          <cell r="AN93">
            <v>0</v>
          </cell>
          <cell r="AO93">
            <v>0</v>
          </cell>
          <cell r="AP93">
            <v>0</v>
          </cell>
          <cell r="AQ93">
            <v>0</v>
          </cell>
          <cell r="AR93">
            <v>0</v>
          </cell>
          <cell r="AS93">
            <v>0</v>
          </cell>
          <cell r="AU93">
            <v>0</v>
          </cell>
          <cell r="AV93">
            <v>0</v>
          </cell>
          <cell r="AW93">
            <v>0</v>
          </cell>
          <cell r="AX93">
            <v>0</v>
          </cell>
          <cell r="AY93">
            <v>0</v>
          </cell>
          <cell r="AZ93">
            <v>0</v>
          </cell>
          <cell r="BA93">
            <v>0</v>
          </cell>
          <cell r="BB93">
            <v>0</v>
          </cell>
          <cell r="BC93">
            <v>0</v>
          </cell>
          <cell r="BD93">
            <v>0</v>
          </cell>
          <cell r="BE93">
            <v>0</v>
          </cell>
          <cell r="BF93">
            <v>0</v>
          </cell>
          <cell r="BG93">
            <v>0</v>
          </cell>
          <cell r="BI93">
            <v>0</v>
          </cell>
          <cell r="BJ93">
            <v>0</v>
          </cell>
          <cell r="BK93">
            <v>0</v>
          </cell>
          <cell r="BL93">
            <v>0</v>
          </cell>
          <cell r="BM93">
            <v>0</v>
          </cell>
          <cell r="BN93">
            <v>0</v>
          </cell>
          <cell r="BO93">
            <v>0</v>
          </cell>
          <cell r="BP93">
            <v>0</v>
          </cell>
          <cell r="BQ93">
            <v>0</v>
          </cell>
          <cell r="BR93">
            <v>0</v>
          </cell>
          <cell r="BS93">
            <v>0</v>
          </cell>
          <cell r="BT93">
            <v>0</v>
          </cell>
          <cell r="BU93">
            <v>0</v>
          </cell>
          <cell r="BW93">
            <v>0</v>
          </cell>
          <cell r="BX93">
            <v>0</v>
          </cell>
          <cell r="BY93">
            <v>0</v>
          </cell>
          <cell r="BZ93">
            <v>0</v>
          </cell>
          <cell r="CA93">
            <v>0</v>
          </cell>
          <cell r="CB93">
            <v>0</v>
          </cell>
          <cell r="CC93">
            <v>0</v>
          </cell>
          <cell r="CD93">
            <v>0</v>
          </cell>
          <cell r="CE93">
            <v>0</v>
          </cell>
          <cell r="CF93">
            <v>0</v>
          </cell>
          <cell r="CG93">
            <v>0</v>
          </cell>
          <cell r="CH93">
            <v>0</v>
          </cell>
          <cell r="CI93">
            <v>0</v>
          </cell>
          <cell r="CK93">
            <v>0</v>
          </cell>
          <cell r="CL93">
            <v>0</v>
          </cell>
          <cell r="CM93">
            <v>0</v>
          </cell>
          <cell r="CN93">
            <v>0</v>
          </cell>
          <cell r="CO93">
            <v>0</v>
          </cell>
          <cell r="CP93">
            <v>0</v>
          </cell>
          <cell r="CQ93">
            <v>0</v>
          </cell>
          <cell r="CR93">
            <v>0</v>
          </cell>
          <cell r="CS93">
            <v>0</v>
          </cell>
          <cell r="CT93">
            <v>0</v>
          </cell>
          <cell r="CU93">
            <v>0</v>
          </cell>
          <cell r="CV93">
            <v>0</v>
          </cell>
          <cell r="CW93">
            <v>0</v>
          </cell>
          <cell r="CY93">
            <v>0</v>
          </cell>
          <cell r="CZ93">
            <v>0</v>
          </cell>
          <cell r="DA93">
            <v>0</v>
          </cell>
          <cell r="DB93">
            <v>0</v>
          </cell>
          <cell r="DC93">
            <v>0</v>
          </cell>
          <cell r="DD93">
            <v>0</v>
          </cell>
          <cell r="DE93">
            <v>0</v>
          </cell>
          <cell r="DF93">
            <v>0</v>
          </cell>
          <cell r="DG93">
            <v>0</v>
          </cell>
          <cell r="DH93">
            <v>0</v>
          </cell>
          <cell r="DI93">
            <v>0</v>
          </cell>
          <cell r="DJ93">
            <v>0</v>
          </cell>
          <cell r="DK93">
            <v>0</v>
          </cell>
          <cell r="DM93">
            <v>0</v>
          </cell>
          <cell r="DN93">
            <v>0</v>
          </cell>
          <cell r="DO93">
            <v>0</v>
          </cell>
          <cell r="DP93">
            <v>0</v>
          </cell>
          <cell r="DQ93">
            <v>0</v>
          </cell>
          <cell r="DR93">
            <v>0</v>
          </cell>
          <cell r="DS93">
            <v>0</v>
          </cell>
          <cell r="DT93">
            <v>0</v>
          </cell>
          <cell r="DU93">
            <v>0</v>
          </cell>
          <cell r="DV93">
            <v>0</v>
          </cell>
          <cell r="DW93">
            <v>0</v>
          </cell>
          <cell r="DX93">
            <v>0</v>
          </cell>
          <cell r="DY93">
            <v>0</v>
          </cell>
          <cell r="EA93">
            <v>0</v>
          </cell>
          <cell r="EB93">
            <v>0</v>
          </cell>
          <cell r="EC93">
            <v>0</v>
          </cell>
          <cell r="ED93">
            <v>0</v>
          </cell>
          <cell r="EE93">
            <v>0</v>
          </cell>
          <cell r="EF93">
            <v>0</v>
          </cell>
          <cell r="EG93">
            <v>0</v>
          </cell>
          <cell r="EH93">
            <v>0</v>
          </cell>
          <cell r="EI93">
            <v>0</v>
          </cell>
          <cell r="EJ93">
            <v>0</v>
          </cell>
          <cell r="EK93">
            <v>0</v>
          </cell>
          <cell r="EL93">
            <v>0</v>
          </cell>
          <cell r="EM93">
            <v>0</v>
          </cell>
          <cell r="EO93">
            <v>0</v>
          </cell>
          <cell r="EP93">
            <v>0</v>
          </cell>
          <cell r="EQ93">
            <v>0</v>
          </cell>
          <cell r="ER93">
            <v>0</v>
          </cell>
          <cell r="ES93">
            <v>0</v>
          </cell>
          <cell r="ET93">
            <v>0</v>
          </cell>
          <cell r="EU93">
            <v>0</v>
          </cell>
          <cell r="EV93">
            <v>0</v>
          </cell>
          <cell r="EW93">
            <v>0</v>
          </cell>
          <cell r="EX93">
            <v>0</v>
          </cell>
          <cell r="EY93">
            <v>0</v>
          </cell>
          <cell r="EZ93">
            <v>0</v>
          </cell>
          <cell r="FA93">
            <v>0</v>
          </cell>
          <cell r="FC93">
            <v>0</v>
          </cell>
          <cell r="FD93">
            <v>0</v>
          </cell>
          <cell r="FE93">
            <v>0</v>
          </cell>
          <cell r="FF93">
            <v>0</v>
          </cell>
          <cell r="FG93">
            <v>0</v>
          </cell>
          <cell r="FH93">
            <v>0</v>
          </cell>
          <cell r="FI93">
            <v>0</v>
          </cell>
          <cell r="FJ93">
            <v>0</v>
          </cell>
          <cell r="FK93">
            <v>0</v>
          </cell>
          <cell r="FL93">
            <v>0</v>
          </cell>
          <cell r="FM93">
            <v>0</v>
          </cell>
          <cell r="FN93">
            <v>0</v>
          </cell>
          <cell r="FO93">
            <v>0</v>
          </cell>
          <cell r="FQ93">
            <v>0</v>
          </cell>
          <cell r="FR93">
            <v>0</v>
          </cell>
          <cell r="FS93">
            <v>0</v>
          </cell>
          <cell r="FT93">
            <v>0</v>
          </cell>
          <cell r="FU93">
            <v>0</v>
          </cell>
          <cell r="FV93">
            <v>0</v>
          </cell>
          <cell r="FW93">
            <v>0</v>
          </cell>
          <cell r="FX93">
            <v>0</v>
          </cell>
          <cell r="FY93">
            <v>0</v>
          </cell>
          <cell r="FZ93">
            <v>0</v>
          </cell>
          <cell r="GA93">
            <v>0</v>
          </cell>
          <cell r="GB93">
            <v>0</v>
          </cell>
          <cell r="GC93">
            <v>0</v>
          </cell>
        </row>
        <row r="94">
          <cell r="A94">
            <v>40483</v>
          </cell>
          <cell r="B94">
            <v>2010</v>
          </cell>
          <cell r="C94">
            <v>11</v>
          </cell>
          <cell r="E94">
            <v>0</v>
          </cell>
          <cell r="F94">
            <v>0</v>
          </cell>
          <cell r="G94">
            <v>0</v>
          </cell>
          <cell r="H94">
            <v>0</v>
          </cell>
          <cell r="I94">
            <v>0</v>
          </cell>
          <cell r="J94">
            <v>0</v>
          </cell>
          <cell r="K94">
            <v>0</v>
          </cell>
          <cell r="L94">
            <v>0</v>
          </cell>
          <cell r="M94">
            <v>0</v>
          </cell>
          <cell r="N94">
            <v>0</v>
          </cell>
          <cell r="O94">
            <v>0</v>
          </cell>
          <cell r="P94">
            <v>0</v>
          </cell>
          <cell r="Q94">
            <v>0</v>
          </cell>
          <cell r="S94">
            <v>0</v>
          </cell>
          <cell r="T94">
            <v>0</v>
          </cell>
          <cell r="U94">
            <v>0</v>
          </cell>
          <cell r="V94">
            <v>0</v>
          </cell>
          <cell r="W94">
            <v>0</v>
          </cell>
          <cell r="X94">
            <v>0</v>
          </cell>
          <cell r="Y94">
            <v>0</v>
          </cell>
          <cell r="Z94">
            <v>0</v>
          </cell>
          <cell r="AA94">
            <v>0</v>
          </cell>
          <cell r="AB94">
            <v>0</v>
          </cell>
          <cell r="AC94">
            <v>0</v>
          </cell>
          <cell r="AD94">
            <v>0</v>
          </cell>
          <cell r="AE94">
            <v>0</v>
          </cell>
          <cell r="AG94">
            <v>0</v>
          </cell>
          <cell r="AH94">
            <v>0</v>
          </cell>
          <cell r="AI94">
            <v>0</v>
          </cell>
          <cell r="AJ94">
            <v>0</v>
          </cell>
          <cell r="AK94">
            <v>0</v>
          </cell>
          <cell r="AL94">
            <v>0</v>
          </cell>
          <cell r="AM94">
            <v>0</v>
          </cell>
          <cell r="AN94">
            <v>0</v>
          </cell>
          <cell r="AO94">
            <v>0</v>
          </cell>
          <cell r="AP94">
            <v>0</v>
          </cell>
          <cell r="AQ94">
            <v>0</v>
          </cell>
          <cell r="AR94">
            <v>0</v>
          </cell>
          <cell r="AS94">
            <v>0</v>
          </cell>
          <cell r="AU94">
            <v>0</v>
          </cell>
          <cell r="AV94">
            <v>0</v>
          </cell>
          <cell r="AW94">
            <v>0</v>
          </cell>
          <cell r="AX94">
            <v>0</v>
          </cell>
          <cell r="AY94">
            <v>0</v>
          </cell>
          <cell r="AZ94">
            <v>0</v>
          </cell>
          <cell r="BA94">
            <v>0</v>
          </cell>
          <cell r="BB94">
            <v>0</v>
          </cell>
          <cell r="BC94">
            <v>0</v>
          </cell>
          <cell r="BD94">
            <v>0</v>
          </cell>
          <cell r="BE94">
            <v>0</v>
          </cell>
          <cell r="BF94">
            <v>0</v>
          </cell>
          <cell r="BG94">
            <v>0</v>
          </cell>
          <cell r="BI94">
            <v>0</v>
          </cell>
          <cell r="BJ94">
            <v>0</v>
          </cell>
          <cell r="BK94">
            <v>0</v>
          </cell>
          <cell r="BL94">
            <v>0</v>
          </cell>
          <cell r="BM94">
            <v>0</v>
          </cell>
          <cell r="BN94">
            <v>0</v>
          </cell>
          <cell r="BO94">
            <v>0</v>
          </cell>
          <cell r="BP94">
            <v>0</v>
          </cell>
          <cell r="BQ94">
            <v>0</v>
          </cell>
          <cell r="BR94">
            <v>0</v>
          </cell>
          <cell r="BS94">
            <v>0</v>
          </cell>
          <cell r="BT94">
            <v>0</v>
          </cell>
          <cell r="BU94">
            <v>0</v>
          </cell>
          <cell r="BW94">
            <v>0</v>
          </cell>
          <cell r="BX94">
            <v>0</v>
          </cell>
          <cell r="BY94">
            <v>0</v>
          </cell>
          <cell r="BZ94">
            <v>0</v>
          </cell>
          <cell r="CA94">
            <v>0</v>
          </cell>
          <cell r="CB94">
            <v>0</v>
          </cell>
          <cell r="CC94">
            <v>0</v>
          </cell>
          <cell r="CD94">
            <v>0</v>
          </cell>
          <cell r="CE94">
            <v>0</v>
          </cell>
          <cell r="CF94">
            <v>0</v>
          </cell>
          <cell r="CG94">
            <v>0</v>
          </cell>
          <cell r="CH94">
            <v>0</v>
          </cell>
          <cell r="CI94">
            <v>0</v>
          </cell>
          <cell r="CK94">
            <v>0</v>
          </cell>
          <cell r="CL94">
            <v>0</v>
          </cell>
          <cell r="CM94">
            <v>0</v>
          </cell>
          <cell r="CN94">
            <v>0</v>
          </cell>
          <cell r="CO94">
            <v>0</v>
          </cell>
          <cell r="CP94">
            <v>0</v>
          </cell>
          <cell r="CQ94">
            <v>0</v>
          </cell>
          <cell r="CR94">
            <v>0</v>
          </cell>
          <cell r="CS94">
            <v>0</v>
          </cell>
          <cell r="CT94">
            <v>0</v>
          </cell>
          <cell r="CU94">
            <v>0</v>
          </cell>
          <cell r="CV94">
            <v>0</v>
          </cell>
          <cell r="CW94">
            <v>0</v>
          </cell>
          <cell r="CY94">
            <v>0</v>
          </cell>
          <cell r="CZ94">
            <v>0</v>
          </cell>
          <cell r="DA94">
            <v>0</v>
          </cell>
          <cell r="DB94">
            <v>0</v>
          </cell>
          <cell r="DC94">
            <v>0</v>
          </cell>
          <cell r="DD94">
            <v>0</v>
          </cell>
          <cell r="DE94">
            <v>0</v>
          </cell>
          <cell r="DF94">
            <v>0</v>
          </cell>
          <cell r="DG94">
            <v>0</v>
          </cell>
          <cell r="DH94">
            <v>0</v>
          </cell>
          <cell r="DI94">
            <v>0</v>
          </cell>
          <cell r="DJ94">
            <v>0</v>
          </cell>
          <cell r="DK94">
            <v>0</v>
          </cell>
          <cell r="DM94">
            <v>0</v>
          </cell>
          <cell r="DN94">
            <v>0</v>
          </cell>
          <cell r="DO94">
            <v>0</v>
          </cell>
          <cell r="DP94">
            <v>0</v>
          </cell>
          <cell r="DQ94">
            <v>0</v>
          </cell>
          <cell r="DR94">
            <v>0</v>
          </cell>
          <cell r="DS94">
            <v>0</v>
          </cell>
          <cell r="DT94">
            <v>0</v>
          </cell>
          <cell r="DU94">
            <v>0</v>
          </cell>
          <cell r="DV94">
            <v>0</v>
          </cell>
          <cell r="DW94">
            <v>0</v>
          </cell>
          <cell r="DX94">
            <v>0</v>
          </cell>
          <cell r="DY94">
            <v>0</v>
          </cell>
          <cell r="EA94">
            <v>0</v>
          </cell>
          <cell r="EB94">
            <v>0</v>
          </cell>
          <cell r="EC94">
            <v>0</v>
          </cell>
          <cell r="ED94">
            <v>0</v>
          </cell>
          <cell r="EE94">
            <v>0</v>
          </cell>
          <cell r="EF94">
            <v>0</v>
          </cell>
          <cell r="EG94">
            <v>0</v>
          </cell>
          <cell r="EH94">
            <v>0</v>
          </cell>
          <cell r="EI94">
            <v>0</v>
          </cell>
          <cell r="EJ94">
            <v>0</v>
          </cell>
          <cell r="EK94">
            <v>0</v>
          </cell>
          <cell r="EL94">
            <v>0</v>
          </cell>
          <cell r="EM94">
            <v>0</v>
          </cell>
          <cell r="EO94">
            <v>0</v>
          </cell>
          <cell r="EP94">
            <v>0</v>
          </cell>
          <cell r="EQ94">
            <v>0</v>
          </cell>
          <cell r="ER94">
            <v>0</v>
          </cell>
          <cell r="ES94">
            <v>0</v>
          </cell>
          <cell r="ET94">
            <v>0</v>
          </cell>
          <cell r="EU94">
            <v>0</v>
          </cell>
          <cell r="EV94">
            <v>0</v>
          </cell>
          <cell r="EW94">
            <v>0</v>
          </cell>
          <cell r="EX94">
            <v>0</v>
          </cell>
          <cell r="EY94">
            <v>0</v>
          </cell>
          <cell r="EZ94">
            <v>0</v>
          </cell>
          <cell r="FA94">
            <v>0</v>
          </cell>
          <cell r="FC94">
            <v>0</v>
          </cell>
          <cell r="FD94">
            <v>0</v>
          </cell>
          <cell r="FE94">
            <v>0</v>
          </cell>
          <cell r="FF94">
            <v>0</v>
          </cell>
          <cell r="FG94">
            <v>0</v>
          </cell>
          <cell r="FH94">
            <v>0</v>
          </cell>
          <cell r="FI94">
            <v>0</v>
          </cell>
          <cell r="FJ94">
            <v>0</v>
          </cell>
          <cell r="FK94">
            <v>0</v>
          </cell>
          <cell r="FL94">
            <v>0</v>
          </cell>
          <cell r="FM94">
            <v>0</v>
          </cell>
          <cell r="FN94">
            <v>0</v>
          </cell>
          <cell r="FO94">
            <v>0</v>
          </cell>
          <cell r="FQ94">
            <v>0</v>
          </cell>
          <cell r="FR94">
            <v>0</v>
          </cell>
          <cell r="FS94">
            <v>0</v>
          </cell>
          <cell r="FT94">
            <v>0</v>
          </cell>
          <cell r="FU94">
            <v>0</v>
          </cell>
          <cell r="FV94">
            <v>0</v>
          </cell>
          <cell r="FW94">
            <v>0</v>
          </cell>
          <cell r="FX94">
            <v>0</v>
          </cell>
          <cell r="FY94">
            <v>0</v>
          </cell>
          <cell r="FZ94">
            <v>0</v>
          </cell>
          <cell r="GA94">
            <v>0</v>
          </cell>
          <cell r="GB94">
            <v>0</v>
          </cell>
          <cell r="GC94">
            <v>0</v>
          </cell>
        </row>
        <row r="95">
          <cell r="A95">
            <v>40513</v>
          </cell>
          <cell r="B95">
            <v>2010</v>
          </cell>
          <cell r="C95">
            <v>12</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Z95">
            <v>0</v>
          </cell>
          <cell r="AA95">
            <v>0</v>
          </cell>
          <cell r="AB95">
            <v>0</v>
          </cell>
          <cell r="AC95">
            <v>0</v>
          </cell>
          <cell r="AD95">
            <v>0</v>
          </cell>
          <cell r="AE95">
            <v>0</v>
          </cell>
          <cell r="AG95">
            <v>0</v>
          </cell>
          <cell r="AH95">
            <v>0</v>
          </cell>
          <cell r="AI95">
            <v>0</v>
          </cell>
          <cell r="AJ95">
            <v>0</v>
          </cell>
          <cell r="AK95">
            <v>0</v>
          </cell>
          <cell r="AL95">
            <v>0</v>
          </cell>
          <cell r="AM95">
            <v>0</v>
          </cell>
          <cell r="AN95">
            <v>0</v>
          </cell>
          <cell r="AO95">
            <v>0</v>
          </cell>
          <cell r="AP95">
            <v>0</v>
          </cell>
          <cell r="AQ95">
            <v>0</v>
          </cell>
          <cell r="AR95">
            <v>0</v>
          </cell>
          <cell r="AS95">
            <v>0</v>
          </cell>
          <cell r="AU95">
            <v>0</v>
          </cell>
          <cell r="AV95">
            <v>0</v>
          </cell>
          <cell r="AW95">
            <v>0</v>
          </cell>
          <cell r="AX95">
            <v>0</v>
          </cell>
          <cell r="AY95">
            <v>0</v>
          </cell>
          <cell r="AZ95">
            <v>0</v>
          </cell>
          <cell r="BA95">
            <v>0</v>
          </cell>
          <cell r="BB95">
            <v>0</v>
          </cell>
          <cell r="BC95">
            <v>0</v>
          </cell>
          <cell r="BD95">
            <v>0</v>
          </cell>
          <cell r="BE95">
            <v>0</v>
          </cell>
          <cell r="BF95">
            <v>0</v>
          </cell>
          <cell r="BG95">
            <v>0</v>
          </cell>
          <cell r="BI95">
            <v>0</v>
          </cell>
          <cell r="BJ95">
            <v>0</v>
          </cell>
          <cell r="BK95">
            <v>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0</v>
          </cell>
          <cell r="CC95">
            <v>0</v>
          </cell>
          <cell r="CD95">
            <v>0</v>
          </cell>
          <cell r="CE95">
            <v>0</v>
          </cell>
          <cell r="CF95">
            <v>0</v>
          </cell>
          <cell r="CG95">
            <v>0</v>
          </cell>
          <cell r="CH95">
            <v>0</v>
          </cell>
          <cell r="CI95">
            <v>0</v>
          </cell>
          <cell r="CK95">
            <v>0</v>
          </cell>
          <cell r="CL95">
            <v>0</v>
          </cell>
          <cell r="CM95">
            <v>0</v>
          </cell>
          <cell r="CN95">
            <v>0</v>
          </cell>
          <cell r="CO95">
            <v>0</v>
          </cell>
          <cell r="CP95">
            <v>0</v>
          </cell>
          <cell r="CQ95">
            <v>0</v>
          </cell>
          <cell r="CR95">
            <v>0</v>
          </cell>
          <cell r="CS95">
            <v>0</v>
          </cell>
          <cell r="CT95">
            <v>0</v>
          </cell>
          <cell r="CU95">
            <v>0</v>
          </cell>
          <cell r="CV95">
            <v>0</v>
          </cell>
          <cell r="CW95">
            <v>0</v>
          </cell>
          <cell r="CY95">
            <v>0</v>
          </cell>
          <cell r="CZ95">
            <v>0</v>
          </cell>
          <cell r="DA95">
            <v>0</v>
          </cell>
          <cell r="DB95">
            <v>0</v>
          </cell>
          <cell r="DC95">
            <v>0</v>
          </cell>
          <cell r="DD95">
            <v>0</v>
          </cell>
          <cell r="DE95">
            <v>0</v>
          </cell>
          <cell r="DF95">
            <v>0</v>
          </cell>
          <cell r="DG95">
            <v>0</v>
          </cell>
          <cell r="DH95">
            <v>0</v>
          </cell>
          <cell r="DI95">
            <v>0</v>
          </cell>
          <cell r="DJ95">
            <v>0</v>
          </cell>
          <cell r="DK95">
            <v>0</v>
          </cell>
          <cell r="DM95">
            <v>0</v>
          </cell>
          <cell r="DN95">
            <v>0</v>
          </cell>
          <cell r="DO95">
            <v>0</v>
          </cell>
          <cell r="DP95">
            <v>0</v>
          </cell>
          <cell r="DQ95">
            <v>0</v>
          </cell>
          <cell r="DR95">
            <v>0</v>
          </cell>
          <cell r="DS95">
            <v>0</v>
          </cell>
          <cell r="DT95">
            <v>0</v>
          </cell>
          <cell r="DU95">
            <v>0</v>
          </cell>
          <cell r="DV95">
            <v>0</v>
          </cell>
          <cell r="DW95">
            <v>0</v>
          </cell>
          <cell r="DX95">
            <v>0</v>
          </cell>
          <cell r="DY95">
            <v>0</v>
          </cell>
          <cell r="EA95">
            <v>0</v>
          </cell>
          <cell r="EB95">
            <v>0</v>
          </cell>
          <cell r="EC95">
            <v>0</v>
          </cell>
          <cell r="ED95">
            <v>0</v>
          </cell>
          <cell r="EE95">
            <v>0</v>
          </cell>
          <cell r="EF95">
            <v>0</v>
          </cell>
          <cell r="EG95">
            <v>0</v>
          </cell>
          <cell r="EH95">
            <v>0</v>
          </cell>
          <cell r="EI95">
            <v>0</v>
          </cell>
          <cell r="EJ95">
            <v>0</v>
          </cell>
          <cell r="EK95">
            <v>0</v>
          </cell>
          <cell r="EL95">
            <v>0</v>
          </cell>
          <cell r="EM95">
            <v>0</v>
          </cell>
          <cell r="EO95">
            <v>0</v>
          </cell>
          <cell r="EP95">
            <v>0</v>
          </cell>
          <cell r="EQ95">
            <v>0</v>
          </cell>
          <cell r="ER95">
            <v>0</v>
          </cell>
          <cell r="ES95">
            <v>0</v>
          </cell>
          <cell r="ET95">
            <v>0</v>
          </cell>
          <cell r="EU95">
            <v>0</v>
          </cell>
          <cell r="EV95">
            <v>0</v>
          </cell>
          <cell r="EW95">
            <v>0</v>
          </cell>
          <cell r="EX95">
            <v>0</v>
          </cell>
          <cell r="EY95">
            <v>0</v>
          </cell>
          <cell r="EZ95">
            <v>0</v>
          </cell>
          <cell r="FA95">
            <v>0</v>
          </cell>
          <cell r="FC95">
            <v>0</v>
          </cell>
          <cell r="FD95">
            <v>0</v>
          </cell>
          <cell r="FE95">
            <v>0</v>
          </cell>
          <cell r="FF95">
            <v>0</v>
          </cell>
          <cell r="FG95">
            <v>0</v>
          </cell>
          <cell r="FH95">
            <v>0</v>
          </cell>
          <cell r="FI95">
            <v>0</v>
          </cell>
          <cell r="FJ95">
            <v>0</v>
          </cell>
          <cell r="FK95">
            <v>0</v>
          </cell>
          <cell r="FL95">
            <v>0</v>
          </cell>
          <cell r="FM95">
            <v>0</v>
          </cell>
          <cell r="FN95">
            <v>0</v>
          </cell>
          <cell r="FO95">
            <v>0</v>
          </cell>
          <cell r="FQ95">
            <v>0</v>
          </cell>
          <cell r="FR95">
            <v>0</v>
          </cell>
          <cell r="FS95">
            <v>0</v>
          </cell>
          <cell r="FT95">
            <v>0</v>
          </cell>
          <cell r="FU95">
            <v>0</v>
          </cell>
          <cell r="FV95">
            <v>0</v>
          </cell>
          <cell r="FW95">
            <v>0</v>
          </cell>
          <cell r="FX95">
            <v>0</v>
          </cell>
          <cell r="FY95">
            <v>0</v>
          </cell>
          <cell r="FZ95">
            <v>0</v>
          </cell>
          <cell r="GA95">
            <v>0</v>
          </cell>
          <cell r="GB95">
            <v>0</v>
          </cell>
          <cell r="GC95">
            <v>0</v>
          </cell>
        </row>
        <row r="96">
          <cell r="A96">
            <v>40544</v>
          </cell>
          <cell r="B96">
            <v>2011</v>
          </cell>
          <cell r="C96">
            <v>1</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Z96">
            <v>0</v>
          </cell>
          <cell r="AA96">
            <v>0</v>
          </cell>
          <cell r="AB96">
            <v>0</v>
          </cell>
          <cell r="AC96">
            <v>0</v>
          </cell>
          <cell r="AD96">
            <v>0</v>
          </cell>
          <cell r="AE96">
            <v>0</v>
          </cell>
          <cell r="AG96">
            <v>0</v>
          </cell>
          <cell r="AH96">
            <v>0</v>
          </cell>
          <cell r="AI96">
            <v>0</v>
          </cell>
          <cell r="AJ96">
            <v>0</v>
          </cell>
          <cell r="AK96">
            <v>0</v>
          </cell>
          <cell r="AL96">
            <v>0</v>
          </cell>
          <cell r="AM96">
            <v>0</v>
          </cell>
          <cell r="AN96">
            <v>0</v>
          </cell>
          <cell r="AO96">
            <v>0</v>
          </cell>
          <cell r="AP96">
            <v>0</v>
          </cell>
          <cell r="AQ96">
            <v>0</v>
          </cell>
          <cell r="AR96">
            <v>0</v>
          </cell>
          <cell r="AS96">
            <v>0</v>
          </cell>
          <cell r="AU96">
            <v>0</v>
          </cell>
          <cell r="AV96">
            <v>0</v>
          </cell>
          <cell r="AW96">
            <v>0</v>
          </cell>
          <cell r="AX96">
            <v>0</v>
          </cell>
          <cell r="AY96">
            <v>0</v>
          </cell>
          <cell r="AZ96">
            <v>0</v>
          </cell>
          <cell r="BA96">
            <v>0</v>
          </cell>
          <cell r="BB96">
            <v>0</v>
          </cell>
          <cell r="BC96">
            <v>0</v>
          </cell>
          <cell r="BD96">
            <v>0</v>
          </cell>
          <cell r="BE96">
            <v>0</v>
          </cell>
          <cell r="BF96">
            <v>0</v>
          </cell>
          <cell r="BG96">
            <v>0</v>
          </cell>
          <cell r="BI96">
            <v>0</v>
          </cell>
          <cell r="BJ96">
            <v>0</v>
          </cell>
          <cell r="BK96">
            <v>0</v>
          </cell>
          <cell r="BL96">
            <v>0</v>
          </cell>
          <cell r="BM96">
            <v>0</v>
          </cell>
          <cell r="BN96">
            <v>0</v>
          </cell>
          <cell r="BO96">
            <v>0</v>
          </cell>
          <cell r="BP96">
            <v>0</v>
          </cell>
          <cell r="BQ96">
            <v>0</v>
          </cell>
          <cell r="BR96">
            <v>0</v>
          </cell>
          <cell r="BS96">
            <v>0</v>
          </cell>
          <cell r="BT96">
            <v>0</v>
          </cell>
          <cell r="BU96">
            <v>0</v>
          </cell>
          <cell r="BW96">
            <v>0</v>
          </cell>
          <cell r="BX96">
            <v>0</v>
          </cell>
          <cell r="BY96">
            <v>0</v>
          </cell>
          <cell r="BZ96">
            <v>0</v>
          </cell>
          <cell r="CA96">
            <v>0</v>
          </cell>
          <cell r="CB96">
            <v>0</v>
          </cell>
          <cell r="CC96">
            <v>0</v>
          </cell>
          <cell r="CD96">
            <v>0</v>
          </cell>
          <cell r="CE96">
            <v>0</v>
          </cell>
          <cell r="CF96">
            <v>0</v>
          </cell>
          <cell r="CG96">
            <v>0</v>
          </cell>
          <cell r="CH96">
            <v>0</v>
          </cell>
          <cell r="CI96">
            <v>0</v>
          </cell>
          <cell r="CK96">
            <v>0</v>
          </cell>
          <cell r="CL96">
            <v>0</v>
          </cell>
          <cell r="CM96">
            <v>0</v>
          </cell>
          <cell r="CN96">
            <v>0</v>
          </cell>
          <cell r="CO96">
            <v>0</v>
          </cell>
          <cell r="CP96">
            <v>0</v>
          </cell>
          <cell r="CQ96">
            <v>0</v>
          </cell>
          <cell r="CR96">
            <v>0</v>
          </cell>
          <cell r="CS96">
            <v>0</v>
          </cell>
          <cell r="CT96">
            <v>0</v>
          </cell>
          <cell r="CU96">
            <v>0</v>
          </cell>
          <cell r="CV96">
            <v>0</v>
          </cell>
          <cell r="CW96">
            <v>0</v>
          </cell>
          <cell r="CY96">
            <v>0</v>
          </cell>
          <cell r="CZ96">
            <v>0</v>
          </cell>
          <cell r="DA96">
            <v>0</v>
          </cell>
          <cell r="DB96">
            <v>0</v>
          </cell>
          <cell r="DC96">
            <v>0</v>
          </cell>
          <cell r="DD96">
            <v>0</v>
          </cell>
          <cell r="DE96">
            <v>0</v>
          </cell>
          <cell r="DF96">
            <v>0</v>
          </cell>
          <cell r="DG96">
            <v>0</v>
          </cell>
          <cell r="DH96">
            <v>0</v>
          </cell>
          <cell r="DI96">
            <v>0</v>
          </cell>
          <cell r="DJ96">
            <v>0</v>
          </cell>
          <cell r="DK96">
            <v>0</v>
          </cell>
          <cell r="DM96">
            <v>0</v>
          </cell>
          <cell r="DN96">
            <v>0</v>
          </cell>
          <cell r="DO96">
            <v>0</v>
          </cell>
          <cell r="DP96">
            <v>0</v>
          </cell>
          <cell r="DQ96">
            <v>0</v>
          </cell>
          <cell r="DR96">
            <v>0</v>
          </cell>
          <cell r="DS96">
            <v>0</v>
          </cell>
          <cell r="DT96">
            <v>0</v>
          </cell>
          <cell r="DU96">
            <v>0</v>
          </cell>
          <cell r="DV96">
            <v>0</v>
          </cell>
          <cell r="DW96">
            <v>0</v>
          </cell>
          <cell r="DX96">
            <v>0</v>
          </cell>
          <cell r="DY96">
            <v>0</v>
          </cell>
          <cell r="EA96">
            <v>0</v>
          </cell>
          <cell r="EB96">
            <v>0</v>
          </cell>
          <cell r="EC96">
            <v>0</v>
          </cell>
          <cell r="ED96">
            <v>0</v>
          </cell>
          <cell r="EE96">
            <v>0</v>
          </cell>
          <cell r="EF96">
            <v>0</v>
          </cell>
          <cell r="EG96">
            <v>0</v>
          </cell>
          <cell r="EH96">
            <v>0</v>
          </cell>
          <cell r="EI96">
            <v>0</v>
          </cell>
          <cell r="EJ96">
            <v>0</v>
          </cell>
          <cell r="EK96">
            <v>0</v>
          </cell>
          <cell r="EL96">
            <v>0</v>
          </cell>
          <cell r="EM96">
            <v>0</v>
          </cell>
          <cell r="EO96">
            <v>0</v>
          </cell>
          <cell r="EP96">
            <v>0</v>
          </cell>
          <cell r="EQ96">
            <v>0</v>
          </cell>
          <cell r="ER96">
            <v>0</v>
          </cell>
          <cell r="ES96">
            <v>0</v>
          </cell>
          <cell r="ET96">
            <v>0</v>
          </cell>
          <cell r="EU96">
            <v>0</v>
          </cell>
          <cell r="EV96">
            <v>0</v>
          </cell>
          <cell r="EW96">
            <v>0</v>
          </cell>
          <cell r="EX96">
            <v>0</v>
          </cell>
          <cell r="EY96">
            <v>0</v>
          </cell>
          <cell r="EZ96">
            <v>0</v>
          </cell>
          <cell r="FA96">
            <v>0</v>
          </cell>
          <cell r="FC96">
            <v>0</v>
          </cell>
          <cell r="FD96">
            <v>0</v>
          </cell>
          <cell r="FE96">
            <v>0</v>
          </cell>
          <cell r="FF96">
            <v>0</v>
          </cell>
          <cell r="FG96">
            <v>0</v>
          </cell>
          <cell r="FH96">
            <v>0</v>
          </cell>
          <cell r="FI96">
            <v>0</v>
          </cell>
          <cell r="FJ96">
            <v>0</v>
          </cell>
          <cell r="FK96">
            <v>0</v>
          </cell>
          <cell r="FL96">
            <v>0</v>
          </cell>
          <cell r="FM96">
            <v>0</v>
          </cell>
          <cell r="FN96">
            <v>0</v>
          </cell>
          <cell r="FO96">
            <v>0</v>
          </cell>
          <cell r="FQ96">
            <v>0</v>
          </cell>
          <cell r="FR96">
            <v>0</v>
          </cell>
          <cell r="FS96">
            <v>0</v>
          </cell>
          <cell r="FT96">
            <v>0</v>
          </cell>
          <cell r="FU96">
            <v>0</v>
          </cell>
          <cell r="FV96">
            <v>0</v>
          </cell>
          <cell r="FW96">
            <v>0</v>
          </cell>
          <cell r="FX96">
            <v>0</v>
          </cell>
          <cell r="FY96">
            <v>0</v>
          </cell>
          <cell r="FZ96">
            <v>0</v>
          </cell>
          <cell r="GA96">
            <v>0</v>
          </cell>
          <cell r="GB96">
            <v>0</v>
          </cell>
          <cell r="GC96">
            <v>0</v>
          </cell>
        </row>
        <row r="97">
          <cell r="A97">
            <v>40575</v>
          </cell>
          <cell r="B97">
            <v>2011</v>
          </cell>
          <cell r="C97">
            <v>2</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Z97">
            <v>0</v>
          </cell>
          <cell r="AA97">
            <v>0</v>
          </cell>
          <cell r="AB97">
            <v>0</v>
          </cell>
          <cell r="AC97">
            <v>0</v>
          </cell>
          <cell r="AD97">
            <v>0</v>
          </cell>
          <cell r="AE97">
            <v>0</v>
          </cell>
          <cell r="AG97">
            <v>0</v>
          </cell>
          <cell r="AH97">
            <v>0</v>
          </cell>
          <cell r="AI97">
            <v>0</v>
          </cell>
          <cell r="AJ97">
            <v>0</v>
          </cell>
          <cell r="AK97">
            <v>0</v>
          </cell>
          <cell r="AL97">
            <v>0</v>
          </cell>
          <cell r="AM97">
            <v>0</v>
          </cell>
          <cell r="AN97">
            <v>0</v>
          </cell>
          <cell r="AO97">
            <v>0</v>
          </cell>
          <cell r="AP97">
            <v>0</v>
          </cell>
          <cell r="AQ97">
            <v>0</v>
          </cell>
          <cell r="AR97">
            <v>0</v>
          </cell>
          <cell r="AS97">
            <v>0</v>
          </cell>
          <cell r="AU97">
            <v>0</v>
          </cell>
          <cell r="AV97">
            <v>0</v>
          </cell>
          <cell r="AW97">
            <v>0</v>
          </cell>
          <cell r="AX97">
            <v>0</v>
          </cell>
          <cell r="AY97">
            <v>0</v>
          </cell>
          <cell r="AZ97">
            <v>0</v>
          </cell>
          <cell r="BA97">
            <v>0</v>
          </cell>
          <cell r="BB97">
            <v>0</v>
          </cell>
          <cell r="BC97">
            <v>0</v>
          </cell>
          <cell r="BD97">
            <v>0</v>
          </cell>
          <cell r="BE97">
            <v>0</v>
          </cell>
          <cell r="BF97">
            <v>0</v>
          </cell>
          <cell r="BG97">
            <v>0</v>
          </cell>
          <cell r="BI97">
            <v>0</v>
          </cell>
          <cell r="BJ97">
            <v>0</v>
          </cell>
          <cell r="BK97">
            <v>0</v>
          </cell>
          <cell r="BL97">
            <v>0</v>
          </cell>
          <cell r="BM97">
            <v>0</v>
          </cell>
          <cell r="BN97">
            <v>0</v>
          </cell>
          <cell r="BO97">
            <v>0</v>
          </cell>
          <cell r="BP97">
            <v>0</v>
          </cell>
          <cell r="BQ97">
            <v>0</v>
          </cell>
          <cell r="BR97">
            <v>0</v>
          </cell>
          <cell r="BS97">
            <v>0</v>
          </cell>
          <cell r="BT97">
            <v>0</v>
          </cell>
          <cell r="BU97">
            <v>0</v>
          </cell>
          <cell r="BW97">
            <v>0</v>
          </cell>
          <cell r="BX97">
            <v>0</v>
          </cell>
          <cell r="BY97">
            <v>0</v>
          </cell>
          <cell r="BZ97">
            <v>0</v>
          </cell>
          <cell r="CA97">
            <v>0</v>
          </cell>
          <cell r="CB97">
            <v>0</v>
          </cell>
          <cell r="CC97">
            <v>0</v>
          </cell>
          <cell r="CD97">
            <v>0</v>
          </cell>
          <cell r="CE97">
            <v>0</v>
          </cell>
          <cell r="CF97">
            <v>0</v>
          </cell>
          <cell r="CG97">
            <v>0</v>
          </cell>
          <cell r="CH97">
            <v>0</v>
          </cell>
          <cell r="CI97">
            <v>0</v>
          </cell>
          <cell r="CK97">
            <v>0</v>
          </cell>
          <cell r="CL97">
            <v>0</v>
          </cell>
          <cell r="CM97">
            <v>0</v>
          </cell>
          <cell r="CN97">
            <v>0</v>
          </cell>
          <cell r="CO97">
            <v>0</v>
          </cell>
          <cell r="CP97">
            <v>0</v>
          </cell>
          <cell r="CQ97">
            <v>0</v>
          </cell>
          <cell r="CR97">
            <v>0</v>
          </cell>
          <cell r="CS97">
            <v>0</v>
          </cell>
          <cell r="CT97">
            <v>0</v>
          </cell>
          <cell r="CU97">
            <v>0</v>
          </cell>
          <cell r="CV97">
            <v>0</v>
          </cell>
          <cell r="CW97">
            <v>0</v>
          </cell>
          <cell r="CY97">
            <v>0</v>
          </cell>
          <cell r="CZ97">
            <v>0</v>
          </cell>
          <cell r="DA97">
            <v>0</v>
          </cell>
          <cell r="DB97">
            <v>0</v>
          </cell>
          <cell r="DC97">
            <v>0</v>
          </cell>
          <cell r="DD97">
            <v>0</v>
          </cell>
          <cell r="DE97">
            <v>0</v>
          </cell>
          <cell r="DF97">
            <v>0</v>
          </cell>
          <cell r="DG97">
            <v>0</v>
          </cell>
          <cell r="DH97">
            <v>0</v>
          </cell>
          <cell r="DI97">
            <v>0</v>
          </cell>
          <cell r="DJ97">
            <v>0</v>
          </cell>
          <cell r="DK97">
            <v>0</v>
          </cell>
          <cell r="DM97">
            <v>0</v>
          </cell>
          <cell r="DN97">
            <v>0</v>
          </cell>
          <cell r="DO97">
            <v>0</v>
          </cell>
          <cell r="DP97">
            <v>0</v>
          </cell>
          <cell r="DQ97">
            <v>0</v>
          </cell>
          <cell r="DR97">
            <v>0</v>
          </cell>
          <cell r="DS97">
            <v>0</v>
          </cell>
          <cell r="DT97">
            <v>0</v>
          </cell>
          <cell r="DU97">
            <v>0</v>
          </cell>
          <cell r="DV97">
            <v>0</v>
          </cell>
          <cell r="DW97">
            <v>0</v>
          </cell>
          <cell r="DX97">
            <v>0</v>
          </cell>
          <cell r="DY97">
            <v>0</v>
          </cell>
          <cell r="EA97">
            <v>0</v>
          </cell>
          <cell r="EB97">
            <v>0</v>
          </cell>
          <cell r="EC97">
            <v>0</v>
          </cell>
          <cell r="ED97">
            <v>0</v>
          </cell>
          <cell r="EE97">
            <v>0</v>
          </cell>
          <cell r="EF97">
            <v>0</v>
          </cell>
          <cell r="EG97">
            <v>0</v>
          </cell>
          <cell r="EH97">
            <v>0</v>
          </cell>
          <cell r="EI97">
            <v>0</v>
          </cell>
          <cell r="EJ97">
            <v>0</v>
          </cell>
          <cell r="EK97">
            <v>0</v>
          </cell>
          <cell r="EL97">
            <v>0</v>
          </cell>
          <cell r="EM97">
            <v>0</v>
          </cell>
          <cell r="EO97">
            <v>0</v>
          </cell>
          <cell r="EP97">
            <v>0</v>
          </cell>
          <cell r="EQ97">
            <v>0</v>
          </cell>
          <cell r="ER97">
            <v>0</v>
          </cell>
          <cell r="ES97">
            <v>0</v>
          </cell>
          <cell r="ET97">
            <v>0</v>
          </cell>
          <cell r="EU97">
            <v>0</v>
          </cell>
          <cell r="EV97">
            <v>0</v>
          </cell>
          <cell r="EW97">
            <v>0</v>
          </cell>
          <cell r="EX97">
            <v>0</v>
          </cell>
          <cell r="EY97">
            <v>0</v>
          </cell>
          <cell r="EZ97">
            <v>0</v>
          </cell>
          <cell r="FA97">
            <v>0</v>
          </cell>
          <cell r="FC97">
            <v>0</v>
          </cell>
          <cell r="FD97">
            <v>0</v>
          </cell>
          <cell r="FE97">
            <v>0</v>
          </cell>
          <cell r="FF97">
            <v>0</v>
          </cell>
          <cell r="FG97">
            <v>0</v>
          </cell>
          <cell r="FH97">
            <v>0</v>
          </cell>
          <cell r="FI97">
            <v>0</v>
          </cell>
          <cell r="FJ97">
            <v>0</v>
          </cell>
          <cell r="FK97">
            <v>0</v>
          </cell>
          <cell r="FL97">
            <v>0</v>
          </cell>
          <cell r="FM97">
            <v>0</v>
          </cell>
          <cell r="FN97">
            <v>0</v>
          </cell>
          <cell r="FO97">
            <v>0</v>
          </cell>
          <cell r="FQ97">
            <v>0</v>
          </cell>
          <cell r="FR97">
            <v>0</v>
          </cell>
          <cell r="FS97">
            <v>0</v>
          </cell>
          <cell r="FT97">
            <v>0</v>
          </cell>
          <cell r="FU97">
            <v>0</v>
          </cell>
          <cell r="FV97">
            <v>0</v>
          </cell>
          <cell r="FW97">
            <v>0</v>
          </cell>
          <cell r="FX97">
            <v>0</v>
          </cell>
          <cell r="FY97">
            <v>0</v>
          </cell>
          <cell r="FZ97">
            <v>0</v>
          </cell>
          <cell r="GA97">
            <v>0</v>
          </cell>
          <cell r="GB97">
            <v>0</v>
          </cell>
          <cell r="GC97">
            <v>0</v>
          </cell>
        </row>
        <row r="98">
          <cell r="A98">
            <v>40603</v>
          </cell>
          <cell r="B98">
            <v>2011</v>
          </cell>
          <cell r="C98">
            <v>3</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G98">
            <v>0</v>
          </cell>
          <cell r="AH98">
            <v>0</v>
          </cell>
          <cell r="AI98">
            <v>0</v>
          </cell>
          <cell r="AJ98">
            <v>0</v>
          </cell>
          <cell r="AK98">
            <v>0</v>
          </cell>
          <cell r="AL98">
            <v>0</v>
          </cell>
          <cell r="AM98">
            <v>0</v>
          </cell>
          <cell r="AN98">
            <v>0</v>
          </cell>
          <cell r="AO98">
            <v>0</v>
          </cell>
          <cell r="AP98">
            <v>0</v>
          </cell>
          <cell r="AQ98">
            <v>0</v>
          </cell>
          <cell r="AR98">
            <v>0</v>
          </cell>
          <cell r="AS98">
            <v>0</v>
          </cell>
          <cell r="AU98">
            <v>0</v>
          </cell>
          <cell r="AV98">
            <v>0</v>
          </cell>
          <cell r="AW98">
            <v>0</v>
          </cell>
          <cell r="AX98">
            <v>0</v>
          </cell>
          <cell r="AY98">
            <v>0</v>
          </cell>
          <cell r="AZ98">
            <v>0</v>
          </cell>
          <cell r="BA98">
            <v>0</v>
          </cell>
          <cell r="BB98">
            <v>0</v>
          </cell>
          <cell r="BC98">
            <v>0</v>
          </cell>
          <cell r="BD98">
            <v>0</v>
          </cell>
          <cell r="BE98">
            <v>0</v>
          </cell>
          <cell r="BF98">
            <v>0</v>
          </cell>
          <cell r="BG98">
            <v>0</v>
          </cell>
          <cell r="BI98">
            <v>0</v>
          </cell>
          <cell r="BJ98">
            <v>0</v>
          </cell>
          <cell r="BK98">
            <v>0</v>
          </cell>
          <cell r="BL98">
            <v>0</v>
          </cell>
          <cell r="BM98">
            <v>0</v>
          </cell>
          <cell r="BN98">
            <v>0</v>
          </cell>
          <cell r="BO98">
            <v>0</v>
          </cell>
          <cell r="BP98">
            <v>0</v>
          </cell>
          <cell r="BQ98">
            <v>0</v>
          </cell>
          <cell r="BR98">
            <v>0</v>
          </cell>
          <cell r="BS98">
            <v>0</v>
          </cell>
          <cell r="BT98">
            <v>0</v>
          </cell>
          <cell r="BU98">
            <v>0</v>
          </cell>
          <cell r="BW98">
            <v>0</v>
          </cell>
          <cell r="BX98">
            <v>0</v>
          </cell>
          <cell r="BY98">
            <v>0</v>
          </cell>
          <cell r="BZ98">
            <v>0</v>
          </cell>
          <cell r="CA98">
            <v>0</v>
          </cell>
          <cell r="CB98">
            <v>0</v>
          </cell>
          <cell r="CC98">
            <v>0</v>
          </cell>
          <cell r="CD98">
            <v>0</v>
          </cell>
          <cell r="CE98">
            <v>0</v>
          </cell>
          <cell r="CF98">
            <v>0</v>
          </cell>
          <cell r="CG98">
            <v>0</v>
          </cell>
          <cell r="CH98">
            <v>0</v>
          </cell>
          <cell r="CI98">
            <v>0</v>
          </cell>
          <cell r="CK98">
            <v>0</v>
          </cell>
          <cell r="CL98">
            <v>0</v>
          </cell>
          <cell r="CM98">
            <v>0</v>
          </cell>
          <cell r="CN98">
            <v>0</v>
          </cell>
          <cell r="CO98">
            <v>0</v>
          </cell>
          <cell r="CP98">
            <v>0</v>
          </cell>
          <cell r="CQ98">
            <v>0</v>
          </cell>
          <cell r="CR98">
            <v>0</v>
          </cell>
          <cell r="CS98">
            <v>0</v>
          </cell>
          <cell r="CT98">
            <v>0</v>
          </cell>
          <cell r="CU98">
            <v>0</v>
          </cell>
          <cell r="CV98">
            <v>0</v>
          </cell>
          <cell r="CW98">
            <v>0</v>
          </cell>
          <cell r="CY98">
            <v>0</v>
          </cell>
          <cell r="CZ98">
            <v>0</v>
          </cell>
          <cell r="DA98">
            <v>0</v>
          </cell>
          <cell r="DB98">
            <v>0</v>
          </cell>
          <cell r="DC98">
            <v>0</v>
          </cell>
          <cell r="DD98">
            <v>0</v>
          </cell>
          <cell r="DE98">
            <v>0</v>
          </cell>
          <cell r="DF98">
            <v>0</v>
          </cell>
          <cell r="DG98">
            <v>0</v>
          </cell>
          <cell r="DH98">
            <v>0</v>
          </cell>
          <cell r="DI98">
            <v>0</v>
          </cell>
          <cell r="DJ98">
            <v>0</v>
          </cell>
          <cell r="DK98">
            <v>0</v>
          </cell>
          <cell r="DM98">
            <v>0</v>
          </cell>
          <cell r="DN98">
            <v>0</v>
          </cell>
          <cell r="DO98">
            <v>0</v>
          </cell>
          <cell r="DP98">
            <v>0</v>
          </cell>
          <cell r="DQ98">
            <v>0</v>
          </cell>
          <cell r="DR98">
            <v>0</v>
          </cell>
          <cell r="DS98">
            <v>0</v>
          </cell>
          <cell r="DT98">
            <v>0</v>
          </cell>
          <cell r="DU98">
            <v>0</v>
          </cell>
          <cell r="DV98">
            <v>0</v>
          </cell>
          <cell r="DW98">
            <v>0</v>
          </cell>
          <cell r="DX98">
            <v>0</v>
          </cell>
          <cell r="DY98">
            <v>0</v>
          </cell>
          <cell r="EA98">
            <v>0</v>
          </cell>
          <cell r="EB98">
            <v>0</v>
          </cell>
          <cell r="EC98">
            <v>0</v>
          </cell>
          <cell r="ED98">
            <v>0</v>
          </cell>
          <cell r="EE98">
            <v>0</v>
          </cell>
          <cell r="EF98">
            <v>0</v>
          </cell>
          <cell r="EG98">
            <v>0</v>
          </cell>
          <cell r="EH98">
            <v>0</v>
          </cell>
          <cell r="EI98">
            <v>0</v>
          </cell>
          <cell r="EJ98">
            <v>0</v>
          </cell>
          <cell r="EK98">
            <v>0</v>
          </cell>
          <cell r="EL98">
            <v>0</v>
          </cell>
          <cell r="EM98">
            <v>0</v>
          </cell>
          <cell r="EO98">
            <v>0</v>
          </cell>
          <cell r="EP98">
            <v>0</v>
          </cell>
          <cell r="EQ98">
            <v>0</v>
          </cell>
          <cell r="ER98">
            <v>0</v>
          </cell>
          <cell r="ES98">
            <v>0</v>
          </cell>
          <cell r="ET98">
            <v>0</v>
          </cell>
          <cell r="EU98">
            <v>0</v>
          </cell>
          <cell r="EV98">
            <v>0</v>
          </cell>
          <cell r="EW98">
            <v>0</v>
          </cell>
          <cell r="EX98">
            <v>0</v>
          </cell>
          <cell r="EY98">
            <v>0</v>
          </cell>
          <cell r="EZ98">
            <v>0</v>
          </cell>
          <cell r="FA98">
            <v>0</v>
          </cell>
          <cell r="FC98">
            <v>0</v>
          </cell>
          <cell r="FD98">
            <v>0</v>
          </cell>
          <cell r="FE98">
            <v>0</v>
          </cell>
          <cell r="FF98">
            <v>0</v>
          </cell>
          <cell r="FG98">
            <v>0</v>
          </cell>
          <cell r="FH98">
            <v>0</v>
          </cell>
          <cell r="FI98">
            <v>0</v>
          </cell>
          <cell r="FJ98">
            <v>0</v>
          </cell>
          <cell r="FK98">
            <v>0</v>
          </cell>
          <cell r="FL98">
            <v>0</v>
          </cell>
          <cell r="FM98">
            <v>0</v>
          </cell>
          <cell r="FN98">
            <v>0</v>
          </cell>
          <cell r="FO98">
            <v>0</v>
          </cell>
          <cell r="FQ98">
            <v>0</v>
          </cell>
          <cell r="FR98">
            <v>0</v>
          </cell>
          <cell r="FS98">
            <v>0</v>
          </cell>
          <cell r="FT98">
            <v>0</v>
          </cell>
          <cell r="FU98">
            <v>0</v>
          </cell>
          <cell r="FV98">
            <v>0</v>
          </cell>
          <cell r="FW98">
            <v>0</v>
          </cell>
          <cell r="FX98">
            <v>0</v>
          </cell>
          <cell r="FY98">
            <v>0</v>
          </cell>
          <cell r="FZ98">
            <v>0</v>
          </cell>
          <cell r="GA98">
            <v>0</v>
          </cell>
          <cell r="GB98">
            <v>0</v>
          </cell>
          <cell r="GC98">
            <v>0</v>
          </cell>
        </row>
        <row r="99">
          <cell r="A99">
            <v>40634</v>
          </cell>
          <cell r="B99">
            <v>2011</v>
          </cell>
          <cell r="C99">
            <v>4</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Z99">
            <v>0</v>
          </cell>
          <cell r="AA99">
            <v>0</v>
          </cell>
          <cell r="AB99">
            <v>0</v>
          </cell>
          <cell r="AC99">
            <v>0</v>
          </cell>
          <cell r="AD99">
            <v>0</v>
          </cell>
          <cell r="AE99">
            <v>0</v>
          </cell>
          <cell r="AG99">
            <v>0</v>
          </cell>
          <cell r="AH99">
            <v>0</v>
          </cell>
          <cell r="AI99">
            <v>0</v>
          </cell>
          <cell r="AJ99">
            <v>0</v>
          </cell>
          <cell r="AK99">
            <v>0</v>
          </cell>
          <cell r="AL99">
            <v>0</v>
          </cell>
          <cell r="AM99">
            <v>0</v>
          </cell>
          <cell r="AN99">
            <v>0</v>
          </cell>
          <cell r="AO99">
            <v>0</v>
          </cell>
          <cell r="AP99">
            <v>0</v>
          </cell>
          <cell r="AQ99">
            <v>0</v>
          </cell>
          <cell r="AR99">
            <v>0</v>
          </cell>
          <cell r="AS99">
            <v>0</v>
          </cell>
          <cell r="AU99">
            <v>0</v>
          </cell>
          <cell r="AV99">
            <v>0</v>
          </cell>
          <cell r="AW99">
            <v>0</v>
          </cell>
          <cell r="AX99">
            <v>0</v>
          </cell>
          <cell r="AY99">
            <v>0</v>
          </cell>
          <cell r="AZ99">
            <v>0</v>
          </cell>
          <cell r="BA99">
            <v>0</v>
          </cell>
          <cell r="BB99">
            <v>0</v>
          </cell>
          <cell r="BC99">
            <v>0</v>
          </cell>
          <cell r="BD99">
            <v>0</v>
          </cell>
          <cell r="BE99">
            <v>0</v>
          </cell>
          <cell r="BF99">
            <v>0</v>
          </cell>
          <cell r="BG99">
            <v>0</v>
          </cell>
          <cell r="BI99">
            <v>0</v>
          </cell>
          <cell r="BJ99">
            <v>0</v>
          </cell>
          <cell r="BK99">
            <v>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0</v>
          </cell>
          <cell r="CC99">
            <v>0</v>
          </cell>
          <cell r="CD99">
            <v>0</v>
          </cell>
          <cell r="CE99">
            <v>0</v>
          </cell>
          <cell r="CF99">
            <v>0</v>
          </cell>
          <cell r="CG99">
            <v>0</v>
          </cell>
          <cell r="CH99">
            <v>0</v>
          </cell>
          <cell r="CI99">
            <v>0</v>
          </cell>
          <cell r="CK99">
            <v>0</v>
          </cell>
          <cell r="CL99">
            <v>0</v>
          </cell>
          <cell r="CM99">
            <v>0</v>
          </cell>
          <cell r="CN99">
            <v>0</v>
          </cell>
          <cell r="CO99">
            <v>0</v>
          </cell>
          <cell r="CP99">
            <v>0</v>
          </cell>
          <cell r="CQ99">
            <v>0</v>
          </cell>
          <cell r="CR99">
            <v>0</v>
          </cell>
          <cell r="CS99">
            <v>0</v>
          </cell>
          <cell r="CT99">
            <v>0</v>
          </cell>
          <cell r="CU99">
            <v>0</v>
          </cell>
          <cell r="CV99">
            <v>0</v>
          </cell>
          <cell r="CW99">
            <v>0</v>
          </cell>
          <cell r="CY99">
            <v>0</v>
          </cell>
          <cell r="CZ99">
            <v>0</v>
          </cell>
          <cell r="DA99">
            <v>0</v>
          </cell>
          <cell r="DB99">
            <v>0</v>
          </cell>
          <cell r="DC99">
            <v>0</v>
          </cell>
          <cell r="DD99">
            <v>0</v>
          </cell>
          <cell r="DE99">
            <v>0</v>
          </cell>
          <cell r="DF99">
            <v>0</v>
          </cell>
          <cell r="DG99">
            <v>0</v>
          </cell>
          <cell r="DH99">
            <v>0</v>
          </cell>
          <cell r="DI99">
            <v>0</v>
          </cell>
          <cell r="DJ99">
            <v>0</v>
          </cell>
          <cell r="DK99">
            <v>0</v>
          </cell>
          <cell r="DM99">
            <v>0</v>
          </cell>
          <cell r="DN99">
            <v>0</v>
          </cell>
          <cell r="DO99">
            <v>0</v>
          </cell>
          <cell r="DP99">
            <v>0</v>
          </cell>
          <cell r="DQ99">
            <v>0</v>
          </cell>
          <cell r="DR99">
            <v>0</v>
          </cell>
          <cell r="DS99">
            <v>0</v>
          </cell>
          <cell r="DT99">
            <v>0</v>
          </cell>
          <cell r="DU99">
            <v>0</v>
          </cell>
          <cell r="DV99">
            <v>0</v>
          </cell>
          <cell r="DW99">
            <v>0</v>
          </cell>
          <cell r="DX99">
            <v>0</v>
          </cell>
          <cell r="DY99">
            <v>0</v>
          </cell>
          <cell r="EA99">
            <v>0</v>
          </cell>
          <cell r="EB99">
            <v>0</v>
          </cell>
          <cell r="EC99">
            <v>0</v>
          </cell>
          <cell r="ED99">
            <v>0</v>
          </cell>
          <cell r="EE99">
            <v>0</v>
          </cell>
          <cell r="EF99">
            <v>0</v>
          </cell>
          <cell r="EG99">
            <v>0</v>
          </cell>
          <cell r="EH99">
            <v>0</v>
          </cell>
          <cell r="EI99">
            <v>0</v>
          </cell>
          <cell r="EJ99">
            <v>0</v>
          </cell>
          <cell r="EK99">
            <v>0</v>
          </cell>
          <cell r="EL99">
            <v>0</v>
          </cell>
          <cell r="EM99">
            <v>0</v>
          </cell>
          <cell r="EO99">
            <v>0</v>
          </cell>
          <cell r="EP99">
            <v>0</v>
          </cell>
          <cell r="EQ99">
            <v>0</v>
          </cell>
          <cell r="ER99">
            <v>0</v>
          </cell>
          <cell r="ES99">
            <v>0</v>
          </cell>
          <cell r="ET99">
            <v>0</v>
          </cell>
          <cell r="EU99">
            <v>0</v>
          </cell>
          <cell r="EV99">
            <v>0</v>
          </cell>
          <cell r="EW99">
            <v>0</v>
          </cell>
          <cell r="EX99">
            <v>0</v>
          </cell>
          <cell r="EY99">
            <v>0</v>
          </cell>
          <cell r="EZ99">
            <v>0</v>
          </cell>
          <cell r="FA99">
            <v>0</v>
          </cell>
          <cell r="FC99">
            <v>0</v>
          </cell>
          <cell r="FD99">
            <v>0</v>
          </cell>
          <cell r="FE99">
            <v>0</v>
          </cell>
          <cell r="FF99">
            <v>0</v>
          </cell>
          <cell r="FG99">
            <v>0</v>
          </cell>
          <cell r="FH99">
            <v>0</v>
          </cell>
          <cell r="FI99">
            <v>0</v>
          </cell>
          <cell r="FJ99">
            <v>0</v>
          </cell>
          <cell r="FK99">
            <v>0</v>
          </cell>
          <cell r="FL99">
            <v>0</v>
          </cell>
          <cell r="FM99">
            <v>0</v>
          </cell>
          <cell r="FN99">
            <v>0</v>
          </cell>
          <cell r="FO99">
            <v>0</v>
          </cell>
          <cell r="FQ99">
            <v>0</v>
          </cell>
          <cell r="FR99">
            <v>0</v>
          </cell>
          <cell r="FS99">
            <v>0</v>
          </cell>
          <cell r="FT99">
            <v>0</v>
          </cell>
          <cell r="FU99">
            <v>0</v>
          </cell>
          <cell r="FV99">
            <v>0</v>
          </cell>
          <cell r="FW99">
            <v>0</v>
          </cell>
          <cell r="FX99">
            <v>0</v>
          </cell>
          <cell r="FY99">
            <v>0</v>
          </cell>
          <cell r="FZ99">
            <v>0</v>
          </cell>
          <cell r="GA99">
            <v>0</v>
          </cell>
          <cell r="GB99">
            <v>0</v>
          </cell>
          <cell r="GC99">
            <v>0</v>
          </cell>
        </row>
        <row r="100">
          <cell r="A100">
            <v>40664</v>
          </cell>
          <cell r="B100">
            <v>2011</v>
          </cell>
          <cell r="C100">
            <v>5</v>
          </cell>
          <cell r="E100">
            <v>0</v>
          </cell>
          <cell r="F100">
            <v>0</v>
          </cell>
          <cell r="G100">
            <v>0</v>
          </cell>
          <cell r="H100">
            <v>0</v>
          </cell>
          <cell r="I100">
            <v>0</v>
          </cell>
          <cell r="J100">
            <v>0</v>
          </cell>
          <cell r="K100">
            <v>0</v>
          </cell>
          <cell r="L100">
            <v>0</v>
          </cell>
          <cell r="M100">
            <v>0</v>
          </cell>
          <cell r="N100">
            <v>0</v>
          </cell>
          <cell r="O100">
            <v>0</v>
          </cell>
          <cell r="P100">
            <v>0</v>
          </cell>
          <cell r="Q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row>
        <row r="101">
          <cell r="A101">
            <v>40695</v>
          </cell>
          <cell r="B101">
            <v>2011</v>
          </cell>
          <cell r="C101">
            <v>6</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odel Map"/>
      <sheetName val="Scenario Manager"/>
      <sheetName val="I.1. H.Asset Base"/>
      <sheetName val="I.2. F.Asset Base"/>
      <sheetName val="I.3. NS - Avg. Spend"/>
      <sheetName val="I.4. NS - Incidence"/>
      <sheetName val="I.5. S - Avg. Spend"/>
      <sheetName val="I.6. S - Volumes"/>
      <sheetName val="Inputs &amp; Assumptions"/>
      <sheetName val="Mappings"/>
      <sheetName val="S Avg. Spend - Manual"/>
      <sheetName val="S Volumes - Manual"/>
      <sheetName val="NS Avg. Spend - Manual"/>
      <sheetName val="NS Incidence - Manual"/>
      <sheetName val="Asset Base - I"/>
      <sheetName val="Asset Base - II"/>
      <sheetName val="Asset Base - III"/>
      <sheetName val="Asset Base"/>
      <sheetName val="S Avg. Spend"/>
      <sheetName val="S Cost per Service"/>
      <sheetName val="S Volumes"/>
      <sheetName val="S Spend"/>
      <sheetName val="NS Avg. Spend"/>
      <sheetName val="NS Cost per Job"/>
      <sheetName val="NS Incidence"/>
      <sheetName val="NS Spend"/>
      <sheetName val="Output"/>
      <sheetName val="Output - Record"/>
      <sheetName val="Output - Scenario"/>
      <sheetName val="Pro Forma"/>
      <sheetName val="Pro Forma - Scenario"/>
      <sheetName val="Translation"/>
      <sheetName val="Tables"/>
      <sheetName val="Charts"/>
      <sheetName val="Reconciliation"/>
      <sheetName val="Change Log"/>
      <sheetName val="Action Log"/>
      <sheetName val="Checks"/>
      <sheetName val="Styles"/>
      <sheetName val="Lists"/>
      <sheetName val="Timeline"/>
      <sheetName val="sysConfig"/>
    </sheetNames>
    <sheetDataSet>
      <sheetData sheetId="0" refreshError="1"/>
      <sheetData sheetId="1" refreshError="1"/>
      <sheetData sheetId="2">
        <row r="19">
          <cell r="E19">
            <v>1</v>
          </cell>
        </row>
        <row r="30">
          <cell r="E30">
            <v>0.5</v>
          </cell>
        </row>
      </sheetData>
      <sheetData sheetId="3" refreshError="1"/>
      <sheetData sheetId="4" refreshError="1"/>
      <sheetData sheetId="5" refreshError="1"/>
      <sheetData sheetId="6" refreshError="1"/>
      <sheetData sheetId="7" refreshError="1"/>
      <sheetData sheetId="8" refreshError="1"/>
      <sheetData sheetId="9">
        <row r="14">
          <cell r="E14">
            <v>36708</v>
          </cell>
        </row>
        <row r="15">
          <cell r="E15">
            <v>41456</v>
          </cell>
        </row>
        <row r="22">
          <cell r="E22" t="str">
            <v>Include</v>
          </cell>
        </row>
        <row r="23">
          <cell r="E23" t="str">
            <v>Exclude</v>
          </cell>
        </row>
      </sheetData>
      <sheetData sheetId="10">
        <row r="16">
          <cell r="I16">
            <v>201</v>
          </cell>
        </row>
        <row r="17">
          <cell r="I17">
            <v>202</v>
          </cell>
        </row>
        <row r="18">
          <cell r="I18">
            <v>203</v>
          </cell>
        </row>
        <row r="19">
          <cell r="I19">
            <v>204</v>
          </cell>
        </row>
        <row r="20">
          <cell r="I20">
            <v>220</v>
          </cell>
        </row>
        <row r="21">
          <cell r="I21">
            <v>221</v>
          </cell>
        </row>
        <row r="22">
          <cell r="I22">
            <v>222</v>
          </cell>
        </row>
        <row r="23">
          <cell r="I23">
            <v>223</v>
          </cell>
        </row>
        <row r="24">
          <cell r="I24">
            <v>224</v>
          </cell>
        </row>
        <row r="25">
          <cell r="I25">
            <v>225</v>
          </cell>
        </row>
        <row r="26">
          <cell r="I26">
            <v>226</v>
          </cell>
        </row>
        <row r="27">
          <cell r="I27">
            <v>227</v>
          </cell>
        </row>
        <row r="28">
          <cell r="I28">
            <v>228</v>
          </cell>
        </row>
        <row r="29">
          <cell r="I29">
            <v>229</v>
          </cell>
        </row>
        <row r="30">
          <cell r="I30">
            <v>230</v>
          </cell>
        </row>
        <row r="31">
          <cell r="I31">
            <v>231</v>
          </cell>
        </row>
        <row r="32">
          <cell r="I32">
            <v>232</v>
          </cell>
        </row>
        <row r="33">
          <cell r="I33">
            <v>233</v>
          </cell>
        </row>
        <row r="34">
          <cell r="I34">
            <v>234</v>
          </cell>
        </row>
        <row r="35">
          <cell r="I35">
            <v>235</v>
          </cell>
        </row>
        <row r="36">
          <cell r="I36">
            <v>236</v>
          </cell>
        </row>
        <row r="37">
          <cell r="I37">
            <v>237</v>
          </cell>
        </row>
        <row r="38">
          <cell r="I38">
            <v>238</v>
          </cell>
        </row>
        <row r="39">
          <cell r="I39">
            <v>239</v>
          </cell>
        </row>
        <row r="40">
          <cell r="I40">
            <v>240</v>
          </cell>
        </row>
        <row r="41">
          <cell r="I41">
            <v>241</v>
          </cell>
        </row>
        <row r="42">
          <cell r="I42">
            <v>242</v>
          </cell>
        </row>
        <row r="43">
          <cell r="I43">
            <v>244</v>
          </cell>
        </row>
        <row r="44">
          <cell r="I44">
            <v>245</v>
          </cell>
        </row>
        <row r="45">
          <cell r="I45">
            <v>246</v>
          </cell>
        </row>
        <row r="46">
          <cell r="I46">
            <v>250</v>
          </cell>
        </row>
        <row r="47">
          <cell r="I47">
            <v>260</v>
          </cell>
        </row>
        <row r="48">
          <cell r="I48">
            <v>261</v>
          </cell>
        </row>
        <row r="49">
          <cell r="I49">
            <v>262</v>
          </cell>
        </row>
        <row r="50">
          <cell r="I50">
            <v>270</v>
          </cell>
        </row>
        <row r="51">
          <cell r="I51">
            <v>280</v>
          </cell>
        </row>
        <row r="52">
          <cell r="I52">
            <v>281</v>
          </cell>
        </row>
        <row r="53">
          <cell r="I53">
            <v>290</v>
          </cell>
        </row>
        <row r="54">
          <cell r="I54">
            <v>300</v>
          </cell>
        </row>
        <row r="55">
          <cell r="I55">
            <v>320</v>
          </cell>
        </row>
        <row r="56">
          <cell r="I56">
            <v>330</v>
          </cell>
        </row>
        <row r="57">
          <cell r="I57">
            <v>340</v>
          </cell>
        </row>
        <row r="58">
          <cell r="I58">
            <v>348</v>
          </cell>
        </row>
        <row r="59">
          <cell r="I59">
            <v>350</v>
          </cell>
        </row>
        <row r="60">
          <cell r="I60">
            <v>351</v>
          </cell>
        </row>
        <row r="61">
          <cell r="I61">
            <v>352</v>
          </cell>
        </row>
        <row r="62">
          <cell r="I62">
            <v>353</v>
          </cell>
        </row>
        <row r="63">
          <cell r="I63">
            <v>354</v>
          </cell>
        </row>
        <row r="64">
          <cell r="I64">
            <v>355</v>
          </cell>
        </row>
        <row r="65">
          <cell r="I65">
            <v>358</v>
          </cell>
        </row>
        <row r="66">
          <cell r="I66">
            <v>359</v>
          </cell>
        </row>
        <row r="67">
          <cell r="I67">
            <v>360</v>
          </cell>
        </row>
        <row r="68">
          <cell r="I68">
            <v>361</v>
          </cell>
        </row>
        <row r="69">
          <cell r="I69">
            <v>362</v>
          </cell>
        </row>
        <row r="70">
          <cell r="I70">
            <v>368</v>
          </cell>
        </row>
        <row r="71">
          <cell r="I71">
            <v>369</v>
          </cell>
        </row>
        <row r="72">
          <cell r="I72">
            <v>372</v>
          </cell>
        </row>
        <row r="73">
          <cell r="I73">
            <v>380</v>
          </cell>
        </row>
        <row r="74">
          <cell r="I74">
            <v>381</v>
          </cell>
        </row>
        <row r="75">
          <cell r="I75">
            <v>382</v>
          </cell>
        </row>
        <row r="76">
          <cell r="I76">
            <v>383</v>
          </cell>
        </row>
        <row r="77">
          <cell r="I77">
            <v>385</v>
          </cell>
        </row>
        <row r="78">
          <cell r="I78">
            <v>386</v>
          </cell>
        </row>
        <row r="79">
          <cell r="I79">
            <v>388</v>
          </cell>
        </row>
        <row r="80">
          <cell r="I80">
            <v>389</v>
          </cell>
        </row>
        <row r="81">
          <cell r="I81">
            <v>392</v>
          </cell>
        </row>
        <row r="82">
          <cell r="I82">
            <v>393</v>
          </cell>
        </row>
        <row r="83">
          <cell r="I83">
            <v>395</v>
          </cell>
        </row>
        <row r="84">
          <cell r="I84">
            <v>396</v>
          </cell>
        </row>
        <row r="85">
          <cell r="I85">
            <v>399</v>
          </cell>
        </row>
        <row r="86">
          <cell r="I86">
            <v>420</v>
          </cell>
        </row>
        <row r="87">
          <cell r="I87">
            <v>430</v>
          </cell>
        </row>
        <row r="88">
          <cell r="I88">
            <v>440</v>
          </cell>
        </row>
        <row r="89">
          <cell r="I89">
            <v>453</v>
          </cell>
        </row>
        <row r="90">
          <cell r="I90">
            <v>460</v>
          </cell>
        </row>
        <row r="91">
          <cell r="I91">
            <v>461</v>
          </cell>
        </row>
        <row r="92">
          <cell r="I92">
            <v>480</v>
          </cell>
        </row>
        <row r="93">
          <cell r="I93">
            <v>491</v>
          </cell>
        </row>
        <row r="94">
          <cell r="I94">
            <v>500</v>
          </cell>
        </row>
        <row r="95">
          <cell r="I95">
            <v>501</v>
          </cell>
        </row>
        <row r="96">
          <cell r="I96">
            <v>740</v>
          </cell>
        </row>
        <row r="97">
          <cell r="I97" t="str">
            <v>CAP</v>
          </cell>
        </row>
      </sheetData>
      <sheetData sheetId="11">
        <row r="33">
          <cell r="EE33" t="str">
            <v>Weighted Index 1</v>
          </cell>
        </row>
        <row r="34">
          <cell r="EE34" t="str">
            <v>Weighted Index 1</v>
          </cell>
        </row>
        <row r="35">
          <cell r="EE35" t="str">
            <v>Weighted Index 1</v>
          </cell>
        </row>
        <row r="36">
          <cell r="EE36" t="str">
            <v>Weighted Index 1</v>
          </cell>
        </row>
        <row r="37">
          <cell r="EE37" t="str">
            <v>Weighted Index 1</v>
          </cell>
        </row>
        <row r="38">
          <cell r="EE38" t="str">
            <v>Weighted Index 1</v>
          </cell>
        </row>
        <row r="39">
          <cell r="EE39" t="str">
            <v>Weighted Index 1</v>
          </cell>
        </row>
        <row r="40">
          <cell r="EE40" t="str">
            <v>Weighted Index 1</v>
          </cell>
        </row>
        <row r="41">
          <cell r="EE41" t="str">
            <v>Weighted Index 1</v>
          </cell>
        </row>
        <row r="42">
          <cell r="EE42" t="str">
            <v>Weighted Index 1</v>
          </cell>
        </row>
        <row r="43">
          <cell r="EE43" t="str">
            <v>Weighted Index 1</v>
          </cell>
        </row>
        <row r="44">
          <cell r="EE44" t="str">
            <v>Weighted Index 1</v>
          </cell>
        </row>
        <row r="45">
          <cell r="EE45" t="str">
            <v>Weighted Index 1</v>
          </cell>
        </row>
        <row r="46">
          <cell r="EE46" t="str">
            <v>Weighted Index 1</v>
          </cell>
        </row>
        <row r="47">
          <cell r="EE47" t="str">
            <v>Weighted Index 1</v>
          </cell>
        </row>
        <row r="54">
          <cell r="EE54" t="str">
            <v>Weighted Index 1</v>
          </cell>
        </row>
        <row r="55">
          <cell r="EE55" t="str">
            <v>Weighted Index 1</v>
          </cell>
        </row>
        <row r="56">
          <cell r="EE56" t="str">
            <v>Weighted Index 1</v>
          </cell>
        </row>
        <row r="57">
          <cell r="EE57" t="str">
            <v>Weighted Index 1</v>
          </cell>
        </row>
        <row r="58">
          <cell r="EE58" t="str">
            <v>Weighted Index 1</v>
          </cell>
        </row>
        <row r="59">
          <cell r="EE59" t="str">
            <v>Weighted Index 1</v>
          </cell>
        </row>
        <row r="60">
          <cell r="EE60" t="str">
            <v>Weighted Index 1</v>
          </cell>
        </row>
        <row r="61">
          <cell r="EE61" t="str">
            <v>Weighted Index 1</v>
          </cell>
        </row>
        <row r="62">
          <cell r="EE62" t="str">
            <v>Weighted Index 1</v>
          </cell>
        </row>
        <row r="63">
          <cell r="EE63" t="str">
            <v>Weighted Index 1</v>
          </cell>
        </row>
        <row r="64">
          <cell r="EE64" t="str">
            <v>Weighted Index 1</v>
          </cell>
        </row>
        <row r="65">
          <cell r="EE65" t="str">
            <v>Weighted Index 1</v>
          </cell>
        </row>
        <row r="66">
          <cell r="EE66" t="str">
            <v>Weighted Index 1</v>
          </cell>
        </row>
        <row r="67">
          <cell r="EE67" t="str">
            <v>Weighted Index 1</v>
          </cell>
        </row>
        <row r="68">
          <cell r="EE68" t="str">
            <v>Weighted Index 1</v>
          </cell>
        </row>
        <row r="69">
          <cell r="EE69" t="str">
            <v>Weighted Index 1</v>
          </cell>
        </row>
        <row r="70">
          <cell r="EE70" t="str">
            <v>Weighted Index 1</v>
          </cell>
        </row>
        <row r="71">
          <cell r="EE71" t="str">
            <v>Weighted Index 1</v>
          </cell>
        </row>
        <row r="72">
          <cell r="EE72" t="str">
            <v>Weighted Index 1</v>
          </cell>
        </row>
        <row r="73">
          <cell r="EE73" t="str">
            <v>Weighted Index 1</v>
          </cell>
        </row>
        <row r="74">
          <cell r="EE74" t="str">
            <v>Weighted Index 1</v>
          </cell>
        </row>
        <row r="75">
          <cell r="EE75" t="str">
            <v>Weighted Index 1</v>
          </cell>
        </row>
        <row r="76">
          <cell r="EE76" t="str">
            <v>Weighted Index 1</v>
          </cell>
        </row>
        <row r="77">
          <cell r="EE77" t="str">
            <v>Weighted Index 1</v>
          </cell>
        </row>
        <row r="78">
          <cell r="EE78" t="str">
            <v>Weighted Index 1</v>
          </cell>
        </row>
        <row r="79">
          <cell r="EE79" t="str">
            <v>Weighted Index 1</v>
          </cell>
        </row>
        <row r="80">
          <cell r="EE80" t="str">
            <v>Weighted Index 1</v>
          </cell>
        </row>
        <row r="81">
          <cell r="EE81" t="str">
            <v>Weighted Index 1</v>
          </cell>
        </row>
        <row r="82">
          <cell r="EE82" t="str">
            <v>Weighted Index 1</v>
          </cell>
        </row>
        <row r="83">
          <cell r="EE83" t="str">
            <v>Weighted Index 1</v>
          </cell>
        </row>
        <row r="84">
          <cell r="EE84" t="str">
            <v>Weighted Index 1</v>
          </cell>
        </row>
        <row r="85">
          <cell r="EE85" t="str">
            <v>Weighted Index 1</v>
          </cell>
        </row>
        <row r="86">
          <cell r="EE86" t="str">
            <v>Weighted Index 1</v>
          </cell>
        </row>
        <row r="87">
          <cell r="EE87" t="str">
            <v>Weighted Index 1</v>
          </cell>
        </row>
        <row r="88">
          <cell r="EE88" t="str">
            <v>Weighted Index 1</v>
          </cell>
        </row>
        <row r="89">
          <cell r="EE89" t="str">
            <v>Weighted Index 1</v>
          </cell>
        </row>
        <row r="90">
          <cell r="EE90" t="str">
            <v>Weighted Index 1</v>
          </cell>
        </row>
        <row r="91">
          <cell r="EE91" t="str">
            <v>Weighted Index 1</v>
          </cell>
        </row>
        <row r="92">
          <cell r="EE92" t="str">
            <v>Weighted Index 1</v>
          </cell>
        </row>
        <row r="93">
          <cell r="EE93" t="str">
            <v>Weighted Index 1</v>
          </cell>
        </row>
        <row r="94">
          <cell r="EE94" t="str">
            <v>Weighted Index 1</v>
          </cell>
        </row>
        <row r="95">
          <cell r="EE95" t="str">
            <v>Weighted Index 1</v>
          </cell>
        </row>
        <row r="96">
          <cell r="EE96" t="str">
            <v>Weighted Index 1</v>
          </cell>
        </row>
        <row r="97">
          <cell r="EE97" t="str">
            <v>Weighted Index 1</v>
          </cell>
        </row>
        <row r="98">
          <cell r="EE98" t="str">
            <v>Weighted Index 1</v>
          </cell>
        </row>
        <row r="99">
          <cell r="EE99" t="str">
            <v>Weighted Index 1</v>
          </cell>
        </row>
        <row r="100">
          <cell r="EE100" t="str">
            <v>Weighted Index 1</v>
          </cell>
        </row>
        <row r="101">
          <cell r="EE101" t="str">
            <v>Weighted Index 1</v>
          </cell>
        </row>
        <row r="102">
          <cell r="EE102" t="str">
            <v>Weighted Index 1</v>
          </cell>
        </row>
        <row r="103">
          <cell r="EE103" t="str">
            <v>Weighted Index 1</v>
          </cell>
        </row>
        <row r="104">
          <cell r="EE104" t="str">
            <v>Weighted Index 1</v>
          </cell>
        </row>
        <row r="111">
          <cell r="EE111" t="str">
            <v>Weighted Index 1</v>
          </cell>
        </row>
        <row r="112">
          <cell r="EE112" t="str">
            <v>Weighted Index 1</v>
          </cell>
        </row>
        <row r="113">
          <cell r="EE113" t="str">
            <v>Weighted Index 1</v>
          </cell>
        </row>
        <row r="114">
          <cell r="EE114" t="str">
            <v>Weighted Index 1</v>
          </cell>
        </row>
        <row r="115">
          <cell r="EE115" t="str">
            <v>Weighted Index 1</v>
          </cell>
        </row>
        <row r="116">
          <cell r="EE116" t="str">
            <v>Weighted Index 1</v>
          </cell>
        </row>
        <row r="117">
          <cell r="EE117" t="str">
            <v>Weighted Index 1</v>
          </cell>
        </row>
        <row r="118">
          <cell r="EE118" t="str">
            <v>Weighted Index 1</v>
          </cell>
        </row>
        <row r="119">
          <cell r="EE119" t="str">
            <v>Weighted Index 1</v>
          </cell>
        </row>
        <row r="120">
          <cell r="EE120" t="str">
            <v>Weighted Index 1</v>
          </cell>
        </row>
        <row r="121">
          <cell r="EE121" t="str">
            <v>Weighted Index 1</v>
          </cell>
        </row>
        <row r="122">
          <cell r="EE122" t="str">
            <v>Weighted Index 1</v>
          </cell>
        </row>
        <row r="123">
          <cell r="EE123" t="str">
            <v>Weighted Index 1</v>
          </cell>
        </row>
        <row r="124">
          <cell r="EE124" t="str">
            <v>Weighted Index 1</v>
          </cell>
        </row>
        <row r="125">
          <cell r="EE125" t="str">
            <v>Weighted Index 1</v>
          </cell>
        </row>
        <row r="126">
          <cell r="EE126" t="str">
            <v>Weighted Index 1</v>
          </cell>
        </row>
        <row r="127">
          <cell r="EE127" t="str">
            <v>Weighted Index 1</v>
          </cell>
        </row>
        <row r="128">
          <cell r="EE128" t="str">
            <v>Weighted Index 1</v>
          </cell>
        </row>
        <row r="129">
          <cell r="EE129" t="str">
            <v>Weighted Index 1</v>
          </cell>
        </row>
        <row r="130">
          <cell r="EE130" t="str">
            <v>Weighted Index 1</v>
          </cell>
        </row>
        <row r="131">
          <cell r="EE131" t="str">
            <v>Weighted Index 1</v>
          </cell>
        </row>
        <row r="132">
          <cell r="EE132" t="str">
            <v>Weighted Index 1</v>
          </cell>
        </row>
        <row r="133">
          <cell r="EE133" t="str">
            <v>Weighted Index 1</v>
          </cell>
        </row>
        <row r="134">
          <cell r="EE134" t="str">
            <v>Weighted Index 1</v>
          </cell>
        </row>
        <row r="135">
          <cell r="EE135" t="str">
            <v>Weighted Index 1</v>
          </cell>
        </row>
        <row r="136">
          <cell r="EE136" t="str">
            <v>Weighted Index 1</v>
          </cell>
        </row>
        <row r="137">
          <cell r="EE137" t="str">
            <v>Weighted Index 1</v>
          </cell>
        </row>
        <row r="138">
          <cell r="EE138" t="str">
            <v>Weighted Index 1</v>
          </cell>
        </row>
        <row r="139">
          <cell r="EE139" t="str">
            <v>Weighted Index 1</v>
          </cell>
        </row>
        <row r="140">
          <cell r="EE140" t="str">
            <v>Weighted Index 1</v>
          </cell>
        </row>
        <row r="141">
          <cell r="EE141" t="str">
            <v>Weighted Index 1</v>
          </cell>
        </row>
        <row r="142">
          <cell r="EE142" t="str">
            <v>Weighted Index 1</v>
          </cell>
        </row>
        <row r="143">
          <cell r="EE143" t="str">
            <v>Weighted Index 1</v>
          </cell>
        </row>
        <row r="144">
          <cell r="EE144" t="str">
            <v>Weighted Index 1</v>
          </cell>
        </row>
        <row r="145">
          <cell r="EE145" t="str">
            <v>Weighted Index 1</v>
          </cell>
        </row>
        <row r="146">
          <cell r="EE146" t="str">
            <v>Weighted Index 1</v>
          </cell>
        </row>
        <row r="147">
          <cell r="EE147" t="str">
            <v>Weighted Index 1</v>
          </cell>
        </row>
        <row r="148">
          <cell r="EE148" t="str">
            <v>Weighted Index 1</v>
          </cell>
        </row>
        <row r="149">
          <cell r="EE149" t="str">
            <v>Weighted Index 1</v>
          </cell>
        </row>
        <row r="150">
          <cell r="EE150" t="str">
            <v>Weighted Index 1</v>
          </cell>
        </row>
        <row r="151">
          <cell r="EE151" t="str">
            <v>Weighted Index 1</v>
          </cell>
        </row>
        <row r="152">
          <cell r="EE152" t="str">
            <v>Weighted Index 1</v>
          </cell>
        </row>
        <row r="153">
          <cell r="EE153" t="str">
            <v>Weighted Index 1</v>
          </cell>
        </row>
        <row r="154">
          <cell r="EE154" t="str">
            <v>Weighted Index 1</v>
          </cell>
        </row>
        <row r="155">
          <cell r="EE155" t="str">
            <v>Weighted Index 1</v>
          </cell>
        </row>
        <row r="156">
          <cell r="EE156" t="str">
            <v>Weighted Index 1</v>
          </cell>
        </row>
        <row r="157">
          <cell r="EE157" t="str">
            <v>Weighted Index 1</v>
          </cell>
        </row>
        <row r="158">
          <cell r="EE158" t="str">
            <v>Weighted Index 1</v>
          </cell>
        </row>
        <row r="159">
          <cell r="EE159" t="str">
            <v>Weighted Index 1</v>
          </cell>
        </row>
        <row r="160">
          <cell r="EE160" t="str">
            <v>Weighted Index 1</v>
          </cell>
        </row>
        <row r="161">
          <cell r="EE161" t="str">
            <v>Weighted Index 1</v>
          </cell>
        </row>
        <row r="168">
          <cell r="EE168" t="str">
            <v>Weighted Index 1</v>
          </cell>
        </row>
        <row r="169">
          <cell r="EE169" t="str">
            <v>Weighted Index 1</v>
          </cell>
        </row>
        <row r="170">
          <cell r="EE170" t="str">
            <v>Weighted Index 1</v>
          </cell>
        </row>
        <row r="171">
          <cell r="EE171" t="str">
            <v>Weighted Index 1</v>
          </cell>
        </row>
        <row r="172">
          <cell r="EE172" t="str">
            <v>Weighted Index 1</v>
          </cell>
        </row>
        <row r="173">
          <cell r="EE173" t="str">
            <v>Weighted Index 1</v>
          </cell>
        </row>
        <row r="174">
          <cell r="EE174" t="str">
            <v>Weighted Index 1</v>
          </cell>
        </row>
        <row r="175">
          <cell r="EE175" t="str">
            <v>Weighted Index 1</v>
          </cell>
        </row>
        <row r="176">
          <cell r="EE176" t="str">
            <v>Weighted Index 1</v>
          </cell>
        </row>
        <row r="177">
          <cell r="EE177" t="str">
            <v>Weighted Index 1</v>
          </cell>
        </row>
        <row r="178">
          <cell r="EE178" t="str">
            <v>Weighted Index 1</v>
          </cell>
        </row>
        <row r="179">
          <cell r="EE179" t="str">
            <v>Weighted Index 1</v>
          </cell>
        </row>
        <row r="180">
          <cell r="EE180" t="str">
            <v>Weighted Index 1</v>
          </cell>
        </row>
        <row r="181">
          <cell r="EE181" t="str">
            <v>Weighted Index 1</v>
          </cell>
        </row>
        <row r="182">
          <cell r="EE182" t="str">
            <v>Weighted Index 1</v>
          </cell>
        </row>
        <row r="183">
          <cell r="EE183" t="str">
            <v>Weighted Index 1</v>
          </cell>
        </row>
        <row r="184">
          <cell r="EE184" t="str">
            <v>Weighted Index 1</v>
          </cell>
        </row>
        <row r="185">
          <cell r="EE185" t="str">
            <v>Weighted Index 1</v>
          </cell>
        </row>
        <row r="186">
          <cell r="EE186" t="str">
            <v>Weighted Index 1</v>
          </cell>
        </row>
        <row r="187">
          <cell r="EE187" t="str">
            <v>Weighted Index 1</v>
          </cell>
        </row>
        <row r="188">
          <cell r="EE188" t="str">
            <v>Weighted Index 1</v>
          </cell>
        </row>
        <row r="189">
          <cell r="EE189" t="str">
            <v>Weighted Index 1</v>
          </cell>
        </row>
        <row r="190">
          <cell r="EE190" t="str">
            <v>Weighted Index 1</v>
          </cell>
        </row>
        <row r="191">
          <cell r="EE191" t="str">
            <v>Weighted Index 1</v>
          </cell>
        </row>
        <row r="192">
          <cell r="EE192" t="str">
            <v>Weighted Index 1</v>
          </cell>
        </row>
        <row r="193">
          <cell r="EE193" t="str">
            <v>Weighted Index 1</v>
          </cell>
        </row>
        <row r="194">
          <cell r="EE194" t="str">
            <v>Weighted Index 1</v>
          </cell>
        </row>
        <row r="195">
          <cell r="EE195" t="str">
            <v>Weighted Index 1</v>
          </cell>
        </row>
        <row r="196">
          <cell r="EE196" t="str">
            <v>Weighted Index 1</v>
          </cell>
        </row>
        <row r="197">
          <cell r="EE197" t="str">
            <v>Weighted Index 1</v>
          </cell>
        </row>
        <row r="198">
          <cell r="EE198" t="str">
            <v>Weighted Index 1</v>
          </cell>
        </row>
        <row r="199">
          <cell r="EE199" t="str">
            <v>Weighted Index 1</v>
          </cell>
        </row>
        <row r="200">
          <cell r="EE200" t="str">
            <v>Weighted Index 1</v>
          </cell>
        </row>
        <row r="201">
          <cell r="EE201" t="str">
            <v>Weighted Index 1</v>
          </cell>
        </row>
        <row r="202">
          <cell r="EE202" t="str">
            <v>Weighted Index 1</v>
          </cell>
        </row>
        <row r="203">
          <cell r="EE203" t="str">
            <v>Weighted Index 1</v>
          </cell>
        </row>
        <row r="204">
          <cell r="EE204" t="str">
            <v>Weighted Index 1</v>
          </cell>
        </row>
        <row r="205">
          <cell r="EE205" t="str">
            <v>Weighted Index 1</v>
          </cell>
        </row>
        <row r="206">
          <cell r="EE206" t="str">
            <v>Weighted Index 1</v>
          </cell>
        </row>
        <row r="207">
          <cell r="EE207" t="str">
            <v>Weighted Index 1</v>
          </cell>
        </row>
        <row r="208">
          <cell r="EE208" t="str">
            <v>Weighted Index 1</v>
          </cell>
        </row>
        <row r="209">
          <cell r="EE209" t="str">
            <v>Weighted Index 1</v>
          </cell>
        </row>
        <row r="210">
          <cell r="EE210" t="str">
            <v>Weighted Index 1</v>
          </cell>
        </row>
        <row r="211">
          <cell r="EE211" t="str">
            <v>Weighted Index 1</v>
          </cell>
        </row>
        <row r="212">
          <cell r="EE212" t="str">
            <v>Weighted Index 1</v>
          </cell>
        </row>
        <row r="213">
          <cell r="EE213" t="str">
            <v>Weighted Index 1</v>
          </cell>
        </row>
        <row r="214">
          <cell r="EE214" t="str">
            <v>Weighted Index 1</v>
          </cell>
        </row>
        <row r="215">
          <cell r="EE215" t="str">
            <v>Weighted Index 1</v>
          </cell>
        </row>
        <row r="216">
          <cell r="EE216" t="str">
            <v>Weighted Index 1</v>
          </cell>
        </row>
        <row r="217">
          <cell r="EE217" t="str">
            <v>Weighted Index 1</v>
          </cell>
        </row>
        <row r="218">
          <cell r="EE218" t="str">
            <v>Weighted Index 1</v>
          </cell>
        </row>
        <row r="225">
          <cell r="EE225" t="str">
            <v>Weighted Index 1</v>
          </cell>
        </row>
        <row r="226">
          <cell r="EE226" t="str">
            <v>Weighted Index 1</v>
          </cell>
        </row>
        <row r="227">
          <cell r="EE227" t="str">
            <v>Weighted Index 1</v>
          </cell>
        </row>
        <row r="228">
          <cell r="EE228" t="str">
            <v>Weighted Index 1</v>
          </cell>
        </row>
        <row r="229">
          <cell r="EE229" t="str">
            <v>Weighted Index 1</v>
          </cell>
        </row>
        <row r="230">
          <cell r="EE230" t="str">
            <v>Weighted Index 1</v>
          </cell>
        </row>
        <row r="231">
          <cell r="EE231" t="str">
            <v>Weighted Index 1</v>
          </cell>
        </row>
        <row r="232">
          <cell r="EE232" t="str">
            <v>Weighted Index 1</v>
          </cell>
        </row>
        <row r="233">
          <cell r="EE233" t="str">
            <v>Weighted Index 1</v>
          </cell>
        </row>
        <row r="234">
          <cell r="EE234" t="str">
            <v>Weighted Index 1</v>
          </cell>
        </row>
        <row r="235">
          <cell r="EE235" t="str">
            <v>Weighted Index 1</v>
          </cell>
        </row>
        <row r="236">
          <cell r="EE236" t="str">
            <v>Weighted Index 1</v>
          </cell>
        </row>
        <row r="237">
          <cell r="EE237" t="str">
            <v>Weighted Index 1</v>
          </cell>
        </row>
        <row r="238">
          <cell r="EE238" t="str">
            <v>Weighted Index 1</v>
          </cell>
        </row>
        <row r="239">
          <cell r="EE239" t="str">
            <v>Weighted Index 1</v>
          </cell>
        </row>
        <row r="240">
          <cell r="EE240" t="str">
            <v>Weighted Index 1</v>
          </cell>
        </row>
        <row r="241">
          <cell r="EE241" t="str">
            <v>Weighted Index 1</v>
          </cell>
        </row>
        <row r="242">
          <cell r="EE242" t="str">
            <v>Weighted Index 1</v>
          </cell>
        </row>
        <row r="243">
          <cell r="EE243" t="str">
            <v>Weighted Index 1</v>
          </cell>
        </row>
        <row r="244">
          <cell r="EE244" t="str">
            <v>Weighted Index 1</v>
          </cell>
        </row>
        <row r="245">
          <cell r="EE245" t="str">
            <v>Weighted Index 1</v>
          </cell>
        </row>
        <row r="252">
          <cell r="EE252" t="str">
            <v>Weighted Index 1</v>
          </cell>
        </row>
        <row r="253">
          <cell r="EE253" t="str">
            <v>Weighted Index 1</v>
          </cell>
        </row>
        <row r="254">
          <cell r="EE254" t="str">
            <v>Weighted Index 1</v>
          </cell>
        </row>
        <row r="255">
          <cell r="EE255" t="str">
            <v>Weighted Index 1</v>
          </cell>
        </row>
        <row r="256">
          <cell r="EE256" t="str">
            <v>Weighted Index 1</v>
          </cell>
        </row>
        <row r="257">
          <cell r="EE257" t="str">
            <v>Weighted Index 1</v>
          </cell>
        </row>
        <row r="264">
          <cell r="EE264" t="str">
            <v>Weighted Index 1</v>
          </cell>
        </row>
        <row r="265">
          <cell r="EE265" t="str">
            <v>Weighted Index 1</v>
          </cell>
        </row>
        <row r="266">
          <cell r="EE266" t="str">
            <v>Weighted Index 1</v>
          </cell>
        </row>
        <row r="267">
          <cell r="EE267" t="str">
            <v>Weighted Index 1</v>
          </cell>
        </row>
        <row r="268">
          <cell r="EE268" t="str">
            <v>Weighted Index 1</v>
          </cell>
        </row>
        <row r="275">
          <cell r="EE275" t="str">
            <v>Weighted Index 1</v>
          </cell>
        </row>
        <row r="276">
          <cell r="EE276" t="str">
            <v>Weighted Index 1</v>
          </cell>
        </row>
        <row r="277">
          <cell r="EE277" t="str">
            <v>Weighted Index 1</v>
          </cell>
        </row>
        <row r="278">
          <cell r="EE278" t="str">
            <v>Weighted Index 1</v>
          </cell>
        </row>
        <row r="279">
          <cell r="EE279" t="str">
            <v>Weighted Index 1</v>
          </cell>
        </row>
        <row r="280">
          <cell r="EE280" t="str">
            <v>Weighted Index 1</v>
          </cell>
        </row>
        <row r="281">
          <cell r="EE281" t="str">
            <v>Weighted Index 1</v>
          </cell>
        </row>
        <row r="282">
          <cell r="EE282" t="str">
            <v>Weighted Index 1</v>
          </cell>
        </row>
        <row r="289">
          <cell r="EE289" t="str">
            <v>Weighted Index 1</v>
          </cell>
        </row>
        <row r="290">
          <cell r="EE290" t="str">
            <v>Weighted Index 1</v>
          </cell>
        </row>
        <row r="291">
          <cell r="EE291" t="str">
            <v>Weighted Index 1</v>
          </cell>
        </row>
        <row r="292">
          <cell r="EE292" t="str">
            <v>Weighted Index 1</v>
          </cell>
        </row>
        <row r="293">
          <cell r="EE293" t="str">
            <v>Weighted Index 1</v>
          </cell>
        </row>
        <row r="294">
          <cell r="EE294" t="str">
            <v>Weighted Index 1</v>
          </cell>
        </row>
        <row r="295">
          <cell r="EE295" t="str">
            <v>Weighted Index 1</v>
          </cell>
        </row>
        <row r="296">
          <cell r="EE296" t="str">
            <v>Weighted Index 1</v>
          </cell>
        </row>
        <row r="297">
          <cell r="EE297" t="str">
            <v>Weighted Index 1</v>
          </cell>
        </row>
        <row r="298">
          <cell r="EE298" t="str">
            <v>Weighted Index 1</v>
          </cell>
        </row>
        <row r="299">
          <cell r="EE299" t="str">
            <v>Weighted Index 1</v>
          </cell>
        </row>
        <row r="300">
          <cell r="EE300" t="str">
            <v>Weighted Index 1</v>
          </cell>
        </row>
        <row r="301">
          <cell r="EE301" t="str">
            <v>Weighted Index 1</v>
          </cell>
        </row>
        <row r="302">
          <cell r="EE302" t="str">
            <v>Weighted Index 1</v>
          </cell>
        </row>
        <row r="303">
          <cell r="EE303" t="str">
            <v>Weighted Index 1</v>
          </cell>
        </row>
        <row r="304">
          <cell r="EE304" t="str">
            <v>Weighted Index 1</v>
          </cell>
        </row>
        <row r="311">
          <cell r="EE311" t="str">
            <v>Weighted Index 1</v>
          </cell>
        </row>
        <row r="312">
          <cell r="EE312" t="str">
            <v>Weighted Index 1</v>
          </cell>
        </row>
        <row r="313">
          <cell r="EE313" t="str">
            <v>Weighted Index 1</v>
          </cell>
        </row>
        <row r="314">
          <cell r="EE314" t="str">
            <v>Weighted Index 1</v>
          </cell>
        </row>
        <row r="315">
          <cell r="EE315" t="str">
            <v>Weighted Index 1</v>
          </cell>
        </row>
        <row r="316">
          <cell r="EE316" t="str">
            <v>Weighted Index 1</v>
          </cell>
        </row>
        <row r="317">
          <cell r="EE317" t="str">
            <v>Weighted Index 1</v>
          </cell>
        </row>
        <row r="318">
          <cell r="EE318" t="str">
            <v>Weighted Index 1</v>
          </cell>
        </row>
        <row r="319">
          <cell r="EE319" t="str">
            <v>Weighted Index 1</v>
          </cell>
        </row>
        <row r="320">
          <cell r="EE320" t="str">
            <v>Weighted Index 1</v>
          </cell>
        </row>
        <row r="321">
          <cell r="EE321" t="str">
            <v>Weighted Index 1</v>
          </cell>
        </row>
        <row r="322">
          <cell r="EE322" t="str">
            <v>Weighted Index 1</v>
          </cell>
        </row>
        <row r="323">
          <cell r="EE323" t="str">
            <v>Weighted Index 1</v>
          </cell>
        </row>
        <row r="324">
          <cell r="EE324" t="str">
            <v>Weighted Index 1</v>
          </cell>
        </row>
        <row r="325">
          <cell r="EE325" t="str">
            <v>Weighted Index 1</v>
          </cell>
        </row>
        <row r="326">
          <cell r="EE326" t="str">
            <v>Weighted Index 1</v>
          </cell>
        </row>
        <row r="327">
          <cell r="EE327" t="str">
            <v>Weighted Index 1</v>
          </cell>
        </row>
        <row r="328">
          <cell r="EE328" t="str">
            <v>Weighted Index 1</v>
          </cell>
        </row>
        <row r="329">
          <cell r="EE329" t="str">
            <v>Weighted Index 1</v>
          </cell>
        </row>
        <row r="330">
          <cell r="EE330" t="str">
            <v>Weighted Index 1</v>
          </cell>
        </row>
        <row r="331">
          <cell r="EE331" t="str">
            <v>Weighted Index 1</v>
          </cell>
        </row>
        <row r="332">
          <cell r="EE332" t="str">
            <v>Weighted Index 1</v>
          </cell>
        </row>
        <row r="333">
          <cell r="EE333" t="str">
            <v>Weighted Index 1</v>
          </cell>
        </row>
        <row r="334">
          <cell r="EE334" t="str">
            <v>Weighted Index 1</v>
          </cell>
        </row>
        <row r="335">
          <cell r="EE335" t="str">
            <v>Weighted Index 1</v>
          </cell>
        </row>
        <row r="336">
          <cell r="EE336" t="str">
            <v>Weighted Index 1</v>
          </cell>
        </row>
        <row r="337">
          <cell r="EE337" t="str">
            <v>Weighted Index 1</v>
          </cell>
        </row>
        <row r="338">
          <cell r="EE338" t="str">
            <v>Weighted Index 1</v>
          </cell>
        </row>
        <row r="339">
          <cell r="EE339" t="str">
            <v>Weighted Index 1</v>
          </cell>
        </row>
        <row r="340">
          <cell r="EE340" t="str">
            <v>Weighted Index 1</v>
          </cell>
        </row>
        <row r="341">
          <cell r="EE341" t="str">
            <v>Weighted Index 1</v>
          </cell>
        </row>
        <row r="342">
          <cell r="EE342" t="str">
            <v>Weighted Index 1</v>
          </cell>
        </row>
        <row r="343">
          <cell r="EE343" t="str">
            <v>Weighted Index 1</v>
          </cell>
        </row>
        <row r="344">
          <cell r="EE344" t="str">
            <v>Weighted Index 1</v>
          </cell>
        </row>
        <row r="345">
          <cell r="EE345" t="str">
            <v>Weighted Index 1</v>
          </cell>
        </row>
        <row r="346">
          <cell r="EE346" t="str">
            <v>Weighted Index 1</v>
          </cell>
        </row>
        <row r="347">
          <cell r="EE347" t="str">
            <v>Weighted Index 1</v>
          </cell>
        </row>
        <row r="348">
          <cell r="EE348" t="str">
            <v>Weighted Index 1</v>
          </cell>
        </row>
        <row r="355">
          <cell r="EE355" t="str">
            <v>Weighted Index 1</v>
          </cell>
        </row>
        <row r="356">
          <cell r="EE356" t="str">
            <v>Weighted Index 1</v>
          </cell>
        </row>
        <row r="357">
          <cell r="EE357" t="str">
            <v>Weighted Index 1</v>
          </cell>
        </row>
        <row r="358">
          <cell r="EE358" t="str">
            <v>Weighted Index 1</v>
          </cell>
        </row>
        <row r="359">
          <cell r="EE359" t="str">
            <v>Weighted Index 1</v>
          </cell>
        </row>
        <row r="360">
          <cell r="EE360" t="str">
            <v>Weighted Index 1</v>
          </cell>
        </row>
        <row r="361">
          <cell r="EE361" t="str">
            <v>Weighted Index 1</v>
          </cell>
        </row>
        <row r="362">
          <cell r="EE362" t="str">
            <v>Weighted Index 1</v>
          </cell>
        </row>
        <row r="363">
          <cell r="EE363" t="str">
            <v>Weighted Index 1</v>
          </cell>
        </row>
        <row r="364">
          <cell r="EE364" t="str">
            <v>Weighted Index 1</v>
          </cell>
        </row>
        <row r="365">
          <cell r="EE365" t="str">
            <v>Weighted Index 1</v>
          </cell>
        </row>
        <row r="366">
          <cell r="EE366" t="str">
            <v>Weighted Index 1</v>
          </cell>
        </row>
        <row r="367">
          <cell r="EE367" t="str">
            <v>Weighted Index 1</v>
          </cell>
        </row>
        <row r="368">
          <cell r="EE368" t="str">
            <v>Weighted Index 1</v>
          </cell>
        </row>
        <row r="369">
          <cell r="EE369" t="str">
            <v>Weighted Index 1</v>
          </cell>
        </row>
        <row r="370">
          <cell r="EE370" t="str">
            <v>Weighted Index 1</v>
          </cell>
        </row>
        <row r="371">
          <cell r="EE371" t="str">
            <v>Weighted Index 1</v>
          </cell>
        </row>
        <row r="372">
          <cell r="EE372" t="str">
            <v>Weighted Index 1</v>
          </cell>
        </row>
        <row r="373">
          <cell r="EE373" t="str">
            <v>Weighted Index 1</v>
          </cell>
        </row>
        <row r="374">
          <cell r="EE374" t="str">
            <v>Weighted Index 1</v>
          </cell>
        </row>
        <row r="375">
          <cell r="EE375" t="str">
            <v>Weighted Index 1</v>
          </cell>
        </row>
        <row r="376">
          <cell r="EE376" t="str">
            <v>Weighted Index 1</v>
          </cell>
        </row>
        <row r="377">
          <cell r="EE377" t="str">
            <v>Weighted Index 1</v>
          </cell>
        </row>
        <row r="378">
          <cell r="EE378" t="str">
            <v>Weighted Index 1</v>
          </cell>
        </row>
        <row r="379">
          <cell r="EE379" t="str">
            <v>Weighted Index 1</v>
          </cell>
        </row>
        <row r="380">
          <cell r="EE380" t="str">
            <v>Weighted Index 1</v>
          </cell>
        </row>
        <row r="381">
          <cell r="EE381" t="str">
            <v>Weighted Index 1</v>
          </cell>
        </row>
        <row r="382">
          <cell r="EE382" t="str">
            <v>Weighted Index 1</v>
          </cell>
        </row>
        <row r="383">
          <cell r="EE383" t="str">
            <v>Weighted Index 1</v>
          </cell>
        </row>
        <row r="384">
          <cell r="EE384" t="str">
            <v>Weighted Index 1</v>
          </cell>
        </row>
        <row r="385">
          <cell r="EE385" t="str">
            <v>Weighted Index 1</v>
          </cell>
        </row>
        <row r="386">
          <cell r="EE386" t="str">
            <v>Weighted Index 1</v>
          </cell>
        </row>
        <row r="387">
          <cell r="EE387" t="str">
            <v>Weighted Index 1</v>
          </cell>
        </row>
        <row r="388">
          <cell r="EE388" t="str">
            <v>Weighted Index 1</v>
          </cell>
        </row>
        <row r="389">
          <cell r="EE389" t="str">
            <v>Weighted Index 1</v>
          </cell>
        </row>
        <row r="390">
          <cell r="EE390" t="str">
            <v>Weighted Index 1</v>
          </cell>
        </row>
        <row r="391">
          <cell r="EE391" t="str">
            <v>Weighted Index 1</v>
          </cell>
        </row>
        <row r="392">
          <cell r="EE392" t="str">
            <v>Weighted Index 1</v>
          </cell>
        </row>
        <row r="393">
          <cell r="EE393" t="str">
            <v>Weighted Index 1</v>
          </cell>
        </row>
        <row r="394">
          <cell r="EE394" t="str">
            <v>Weighted Index 1</v>
          </cell>
        </row>
        <row r="395">
          <cell r="EE395" t="str">
            <v>Weighted Index 1</v>
          </cell>
        </row>
        <row r="396">
          <cell r="EE396" t="str">
            <v>Weighted Index 1</v>
          </cell>
        </row>
        <row r="397">
          <cell r="EE397" t="str">
            <v>Weighted Index 1</v>
          </cell>
        </row>
        <row r="398">
          <cell r="EE398" t="str">
            <v>Weighted Index 1</v>
          </cell>
        </row>
        <row r="399">
          <cell r="EE399" t="str">
            <v>Weighted Index 1</v>
          </cell>
        </row>
        <row r="400">
          <cell r="EE400" t="str">
            <v>Weighted Index 1</v>
          </cell>
        </row>
        <row r="407">
          <cell r="EE407" t="str">
            <v>Weighted Index 1</v>
          </cell>
        </row>
        <row r="408">
          <cell r="EE408" t="str">
            <v>Weighted Index 1</v>
          </cell>
        </row>
        <row r="409">
          <cell r="EE409" t="str">
            <v>Weighted Index 1</v>
          </cell>
        </row>
        <row r="410">
          <cell r="EE410" t="str">
            <v>Weighted Index 1</v>
          </cell>
        </row>
        <row r="411">
          <cell r="EE411" t="str">
            <v>Weighted Index 1</v>
          </cell>
        </row>
        <row r="412">
          <cell r="EE412" t="str">
            <v>Weighted Index 1</v>
          </cell>
        </row>
        <row r="419">
          <cell r="EE419" t="str">
            <v>Weighted Index 1</v>
          </cell>
        </row>
        <row r="420">
          <cell r="EE420" t="str">
            <v>Weighted Index 1</v>
          </cell>
        </row>
        <row r="421">
          <cell r="EE421" t="str">
            <v>Weighted Index 1</v>
          </cell>
        </row>
        <row r="422">
          <cell r="EE422" t="str">
            <v>Weighted Index 1</v>
          </cell>
        </row>
        <row r="423">
          <cell r="EE423" t="str">
            <v>Weighted Index 1</v>
          </cell>
        </row>
        <row r="424">
          <cell r="EE424" t="str">
            <v>Weighted Index 1</v>
          </cell>
        </row>
        <row r="425">
          <cell r="EE425" t="str">
            <v>Weighted Index 1</v>
          </cell>
        </row>
        <row r="426">
          <cell r="EE426" t="str">
            <v>Weighted Index 1</v>
          </cell>
        </row>
        <row r="427">
          <cell r="EE427" t="str">
            <v>Weighted Index 1</v>
          </cell>
        </row>
        <row r="428">
          <cell r="EE428" t="str">
            <v>Weighted Index 1</v>
          </cell>
        </row>
        <row r="429">
          <cell r="EE429" t="str">
            <v>Weighted Index 1</v>
          </cell>
        </row>
        <row r="430">
          <cell r="EE430" t="str">
            <v>Weighted Index 1</v>
          </cell>
        </row>
        <row r="431">
          <cell r="EE431" t="str">
            <v>Weighted Index 1</v>
          </cell>
        </row>
        <row r="432">
          <cell r="EE432" t="str">
            <v>Weighted Index 1</v>
          </cell>
        </row>
        <row r="439">
          <cell r="EE439" t="str">
            <v>Weighted Index 1</v>
          </cell>
        </row>
        <row r="440">
          <cell r="EE440" t="str">
            <v>Weighted Index 1</v>
          </cell>
        </row>
        <row r="441">
          <cell r="EE441" t="str">
            <v>Weighted Index 1</v>
          </cell>
        </row>
        <row r="442">
          <cell r="EE442" t="str">
            <v>Weighted Index 1</v>
          </cell>
        </row>
        <row r="449">
          <cell r="EE449" t="str">
            <v>Weighted Index 1</v>
          </cell>
        </row>
        <row r="450">
          <cell r="EE450" t="str">
            <v>Weighted Index 1</v>
          </cell>
        </row>
        <row r="451">
          <cell r="EE451" t="str">
            <v>Weighted Index 1</v>
          </cell>
        </row>
        <row r="452">
          <cell r="EE452" t="str">
            <v>Weighted Index 1</v>
          </cell>
        </row>
        <row r="453">
          <cell r="EE453" t="str">
            <v>Weighted Index 1</v>
          </cell>
        </row>
        <row r="454">
          <cell r="EE454" t="str">
            <v>Weighted Index 1</v>
          </cell>
        </row>
        <row r="455">
          <cell r="EE455" t="str">
            <v>Weighted Index 1</v>
          </cell>
        </row>
        <row r="456">
          <cell r="EE456" t="str">
            <v>Weighted Index 1</v>
          </cell>
        </row>
        <row r="457">
          <cell r="EE457" t="str">
            <v>Weighted Index 1</v>
          </cell>
        </row>
        <row r="458">
          <cell r="EE458" t="str">
            <v>Weighted Index 1</v>
          </cell>
        </row>
        <row r="459">
          <cell r="EE459" t="str">
            <v>Weighted Index 1</v>
          </cell>
        </row>
        <row r="460">
          <cell r="EE460" t="str">
            <v>Weighted Index 1</v>
          </cell>
        </row>
        <row r="461">
          <cell r="EE461" t="str">
            <v>Weighted Index 1</v>
          </cell>
        </row>
        <row r="462">
          <cell r="EE462" t="str">
            <v>Weighted Index 1</v>
          </cell>
        </row>
        <row r="463">
          <cell r="EE463" t="str">
            <v>Weighted Index 1</v>
          </cell>
        </row>
        <row r="464">
          <cell r="EE464" t="str">
            <v>Weighted Index 1</v>
          </cell>
        </row>
        <row r="465">
          <cell r="EE465" t="str">
            <v>Weighted Index 1</v>
          </cell>
        </row>
        <row r="466">
          <cell r="EE466" t="str">
            <v>Weighted Index 1</v>
          </cell>
        </row>
        <row r="467">
          <cell r="EE467" t="str">
            <v>Weighted Index 1</v>
          </cell>
        </row>
        <row r="468">
          <cell r="EE468" t="str">
            <v>Weighted Index 1</v>
          </cell>
        </row>
        <row r="469">
          <cell r="EE469" t="str">
            <v>Weighted Index 1</v>
          </cell>
        </row>
        <row r="470">
          <cell r="EE470" t="str">
            <v>Weighted Index 1</v>
          </cell>
        </row>
        <row r="471">
          <cell r="EE471" t="str">
            <v>Weighted Index 1</v>
          </cell>
        </row>
        <row r="472">
          <cell r="EE472" t="str">
            <v>Weighted Index 1</v>
          </cell>
        </row>
        <row r="473">
          <cell r="EE473" t="str">
            <v>Weighted Index 1</v>
          </cell>
        </row>
        <row r="474">
          <cell r="EE474" t="str">
            <v>Weighted Index 1</v>
          </cell>
        </row>
        <row r="475">
          <cell r="EE475" t="str">
            <v>Weighted Index 1</v>
          </cell>
        </row>
        <row r="476">
          <cell r="EE476" t="str">
            <v>Weighted Index 1</v>
          </cell>
        </row>
        <row r="477">
          <cell r="EE477" t="str">
            <v>Weighted Index 1</v>
          </cell>
        </row>
        <row r="478">
          <cell r="EE478" t="str">
            <v>Weighted Index 1</v>
          </cell>
        </row>
        <row r="479">
          <cell r="EE479" t="str">
            <v>Weighted Index 1</v>
          </cell>
        </row>
        <row r="480">
          <cell r="EE480" t="str">
            <v>Weighted Index 1</v>
          </cell>
        </row>
        <row r="481">
          <cell r="EE481" t="str">
            <v>Weighted Index 1</v>
          </cell>
        </row>
        <row r="482">
          <cell r="EE482" t="str">
            <v>Weighted Index 1</v>
          </cell>
        </row>
        <row r="483">
          <cell r="EE483" t="str">
            <v>Weighted Index 1</v>
          </cell>
        </row>
        <row r="484">
          <cell r="EE484" t="str">
            <v>Weighted Index 1</v>
          </cell>
        </row>
        <row r="485">
          <cell r="EE485" t="str">
            <v>Weighted Index 1</v>
          </cell>
        </row>
        <row r="486">
          <cell r="EE486" t="str">
            <v>Weighted Index 1</v>
          </cell>
        </row>
        <row r="487">
          <cell r="EE487" t="str">
            <v>Weighted Index 1</v>
          </cell>
        </row>
        <row r="488">
          <cell r="EE488" t="str">
            <v>Weighted Index 1</v>
          </cell>
        </row>
        <row r="489">
          <cell r="EE489" t="str">
            <v>Weighted Index 1</v>
          </cell>
        </row>
        <row r="490">
          <cell r="EE490" t="str">
            <v>Weighted Index 1</v>
          </cell>
        </row>
        <row r="491">
          <cell r="EE491" t="str">
            <v>Weighted Index 1</v>
          </cell>
        </row>
        <row r="492">
          <cell r="EE492" t="str">
            <v>Weighted Index 1</v>
          </cell>
        </row>
        <row r="493">
          <cell r="EE493" t="str">
            <v>Weighted Index 1</v>
          </cell>
        </row>
        <row r="494">
          <cell r="EE494" t="str">
            <v>Weighted Index 1</v>
          </cell>
        </row>
        <row r="495">
          <cell r="EE495" t="str">
            <v>Weighted Index 1</v>
          </cell>
        </row>
        <row r="496">
          <cell r="EE496" t="str">
            <v>Weighted Index 1</v>
          </cell>
        </row>
        <row r="497">
          <cell r="EE497" t="str">
            <v>Weighted Index 1</v>
          </cell>
        </row>
        <row r="498">
          <cell r="EE498" t="str">
            <v>Weighted Index 1</v>
          </cell>
        </row>
        <row r="499">
          <cell r="EE499" t="str">
            <v>Weighted Index 1</v>
          </cell>
        </row>
        <row r="500">
          <cell r="EE500" t="str">
            <v>Weighted Index 1</v>
          </cell>
        </row>
        <row r="501">
          <cell r="EE501" t="str">
            <v>Weighted Index 1</v>
          </cell>
        </row>
        <row r="502">
          <cell r="EE502" t="str">
            <v>Weighted Index 1</v>
          </cell>
        </row>
        <row r="503">
          <cell r="EE503" t="str">
            <v>Weighted Index 1</v>
          </cell>
        </row>
        <row r="504">
          <cell r="EE504" t="str">
            <v>Weighted Index 1</v>
          </cell>
        </row>
        <row r="505">
          <cell r="EE505" t="str">
            <v>Weighted Index 1</v>
          </cell>
        </row>
        <row r="506">
          <cell r="EE506" t="str">
            <v>Weighted Index 1</v>
          </cell>
        </row>
        <row r="507">
          <cell r="EE507" t="str">
            <v>Weighted Index 1</v>
          </cell>
        </row>
        <row r="508">
          <cell r="EE508" t="str">
            <v>Weighted Index 1</v>
          </cell>
        </row>
        <row r="509">
          <cell r="EE509" t="str">
            <v>Weighted Index 1</v>
          </cell>
        </row>
        <row r="510">
          <cell r="EE510" t="str">
            <v>Weighted Index 1</v>
          </cell>
        </row>
        <row r="511">
          <cell r="EE511" t="str">
            <v>Weighted Index 1</v>
          </cell>
        </row>
        <row r="512">
          <cell r="EE512" t="str">
            <v>Weighted Index 1</v>
          </cell>
        </row>
        <row r="513">
          <cell r="EE513" t="str">
            <v>Weighted Index 1</v>
          </cell>
        </row>
        <row r="514">
          <cell r="EE514" t="str">
            <v>Weighted Index 1</v>
          </cell>
        </row>
        <row r="515">
          <cell r="EE515" t="str">
            <v>Weighted Index 1</v>
          </cell>
        </row>
        <row r="516">
          <cell r="EE516" t="str">
            <v>Weighted Index 1</v>
          </cell>
        </row>
        <row r="517">
          <cell r="EE517" t="str">
            <v>Weighted Index 1</v>
          </cell>
        </row>
        <row r="518">
          <cell r="EE518" t="str">
            <v>Weighted Index 1</v>
          </cell>
        </row>
        <row r="519">
          <cell r="EE519" t="str">
            <v>Weighted Index 1</v>
          </cell>
        </row>
        <row r="520">
          <cell r="EE520" t="str">
            <v>Weighted Index 1</v>
          </cell>
        </row>
        <row r="521">
          <cell r="EE521" t="str">
            <v>Weighted Index 1</v>
          </cell>
        </row>
        <row r="522">
          <cell r="EE522" t="str">
            <v>Weighted Index 1</v>
          </cell>
        </row>
        <row r="523">
          <cell r="EE523" t="str">
            <v>Weighted Index 1</v>
          </cell>
        </row>
        <row r="524">
          <cell r="EE524" t="str">
            <v>Weighted Index 1</v>
          </cell>
        </row>
        <row r="525">
          <cell r="EE525" t="str">
            <v>Weighted Index 1</v>
          </cell>
        </row>
        <row r="526">
          <cell r="EE526" t="str">
            <v>Weighted Index 1</v>
          </cell>
        </row>
        <row r="527">
          <cell r="EE527" t="str">
            <v>Weighted Index 1</v>
          </cell>
        </row>
        <row r="528">
          <cell r="EE528" t="str">
            <v>Weighted Index 1</v>
          </cell>
        </row>
        <row r="529">
          <cell r="EE529" t="str">
            <v>Weighted Index 1</v>
          </cell>
        </row>
        <row r="530">
          <cell r="EE530" t="str">
            <v>Weighted Index 1</v>
          </cell>
        </row>
        <row r="531">
          <cell r="EE531" t="str">
            <v>Weighted Index 1</v>
          </cell>
        </row>
        <row r="532">
          <cell r="EE532" t="str">
            <v>Weighted Index 1</v>
          </cell>
        </row>
        <row r="533">
          <cell r="EE533" t="str">
            <v>Weighted Index 1</v>
          </cell>
        </row>
        <row r="534">
          <cell r="EE534" t="str">
            <v>Weighted Index 1</v>
          </cell>
        </row>
        <row r="535">
          <cell r="EE535" t="str">
            <v>Weighted Index 1</v>
          </cell>
        </row>
        <row r="536">
          <cell r="EE536" t="str">
            <v>Weighted Index 1</v>
          </cell>
        </row>
        <row r="543">
          <cell r="EE543" t="str">
            <v>Weighted Index 1</v>
          </cell>
        </row>
        <row r="544">
          <cell r="EE544" t="str">
            <v>Weighted Index 1</v>
          </cell>
        </row>
        <row r="545">
          <cell r="EE545" t="str">
            <v>Weighted Index 1</v>
          </cell>
        </row>
        <row r="546">
          <cell r="EE546" t="str">
            <v>Weighted Index 1</v>
          </cell>
        </row>
        <row r="547">
          <cell r="EE547" t="str">
            <v>Weighted Index 1</v>
          </cell>
        </row>
        <row r="548">
          <cell r="EE548" t="str">
            <v>Weighted Index 1</v>
          </cell>
        </row>
        <row r="549">
          <cell r="EE549" t="str">
            <v>Weighted Index 1</v>
          </cell>
        </row>
        <row r="550">
          <cell r="EE550" t="str">
            <v>Weighted Index 1</v>
          </cell>
        </row>
        <row r="551">
          <cell r="EE551" t="str">
            <v>Weighted Index 1</v>
          </cell>
        </row>
        <row r="552">
          <cell r="EE552" t="str">
            <v>Weighted Index 1</v>
          </cell>
        </row>
        <row r="553">
          <cell r="EE553" t="str">
            <v>Weighted Index 1</v>
          </cell>
        </row>
        <row r="554">
          <cell r="EE554" t="str">
            <v>Weighted Index 1</v>
          </cell>
        </row>
        <row r="555">
          <cell r="EE555" t="str">
            <v>Weighted Index 1</v>
          </cell>
        </row>
        <row r="556">
          <cell r="EE556" t="str">
            <v>Weighted Index 1</v>
          </cell>
        </row>
        <row r="557">
          <cell r="EE557" t="str">
            <v>Weighted Index 1</v>
          </cell>
        </row>
        <row r="558">
          <cell r="EE558" t="str">
            <v>Weighted Index 1</v>
          </cell>
        </row>
        <row r="559">
          <cell r="EE559" t="str">
            <v>Weighted Index 1</v>
          </cell>
        </row>
        <row r="560">
          <cell r="EE560" t="str">
            <v>Weighted Index 1</v>
          </cell>
        </row>
        <row r="561">
          <cell r="EE561" t="str">
            <v>Weighted Index 1</v>
          </cell>
        </row>
        <row r="562">
          <cell r="EE562" t="str">
            <v>Weighted Index 1</v>
          </cell>
        </row>
        <row r="563">
          <cell r="EE563" t="str">
            <v>Weighted Index 1</v>
          </cell>
        </row>
        <row r="564">
          <cell r="EE564" t="str">
            <v>Weighted Index 1</v>
          </cell>
        </row>
        <row r="565">
          <cell r="EE565" t="str">
            <v>Weighted Index 1</v>
          </cell>
        </row>
        <row r="566">
          <cell r="EE566" t="str">
            <v>Weighted Index 1</v>
          </cell>
        </row>
        <row r="567">
          <cell r="EE567" t="str">
            <v>Weighted Index 1</v>
          </cell>
        </row>
        <row r="568">
          <cell r="EE568" t="str">
            <v>Weighted Index 1</v>
          </cell>
        </row>
        <row r="569">
          <cell r="EE569" t="str">
            <v>Weighted Index 1</v>
          </cell>
        </row>
        <row r="570">
          <cell r="EE570" t="str">
            <v>Weighted Index 1</v>
          </cell>
        </row>
        <row r="571">
          <cell r="EE571" t="str">
            <v>Weighted Index 1</v>
          </cell>
        </row>
        <row r="578">
          <cell r="EE578" t="str">
            <v>Weighted Index 1</v>
          </cell>
        </row>
        <row r="579">
          <cell r="EE579" t="str">
            <v>Weighted Index 1</v>
          </cell>
        </row>
        <row r="580">
          <cell r="EE580" t="str">
            <v>Weighted Index 1</v>
          </cell>
        </row>
        <row r="581">
          <cell r="EE581" t="str">
            <v>Weighted Index 1</v>
          </cell>
        </row>
        <row r="582">
          <cell r="EE582" t="str">
            <v>Weighted Index 1</v>
          </cell>
        </row>
        <row r="583">
          <cell r="EE583" t="str">
            <v>Weighted Index 1</v>
          </cell>
        </row>
        <row r="584">
          <cell r="EE584" t="str">
            <v>Weighted Index 1</v>
          </cell>
        </row>
        <row r="585">
          <cell r="EE585" t="str">
            <v>Weighted Index 1</v>
          </cell>
        </row>
        <row r="586">
          <cell r="EE586" t="str">
            <v>Weighted Index 1</v>
          </cell>
        </row>
        <row r="587">
          <cell r="EE587" t="str">
            <v>Weighted Index 1</v>
          </cell>
        </row>
        <row r="588">
          <cell r="EE588" t="str">
            <v>Weighted Index 1</v>
          </cell>
        </row>
        <row r="589">
          <cell r="EE589" t="str">
            <v>Weighted Index 1</v>
          </cell>
        </row>
        <row r="590">
          <cell r="EE590" t="str">
            <v>Weighted Index 1</v>
          </cell>
        </row>
        <row r="591">
          <cell r="EE591" t="str">
            <v>Weighted Index 1</v>
          </cell>
        </row>
        <row r="592">
          <cell r="EE592" t="str">
            <v>Weighted Index 1</v>
          </cell>
        </row>
        <row r="593">
          <cell r="EE593" t="str">
            <v>Weighted Index 1</v>
          </cell>
        </row>
        <row r="594">
          <cell r="EE594" t="str">
            <v>Weighted Index 1</v>
          </cell>
        </row>
        <row r="595">
          <cell r="EE595" t="str">
            <v>Weighted Index 1</v>
          </cell>
        </row>
        <row r="596">
          <cell r="EE596" t="str">
            <v>Weighted Index 1</v>
          </cell>
        </row>
        <row r="597">
          <cell r="EE597" t="str">
            <v>Weighted Index 1</v>
          </cell>
        </row>
        <row r="598">
          <cell r="EE598" t="str">
            <v>Weighted Index 1</v>
          </cell>
        </row>
        <row r="599">
          <cell r="EE599" t="str">
            <v>Weighted Index 1</v>
          </cell>
        </row>
        <row r="600">
          <cell r="EE600" t="str">
            <v>Weighted Index 1</v>
          </cell>
        </row>
        <row r="601">
          <cell r="EE601" t="str">
            <v>Weighted Index 1</v>
          </cell>
        </row>
        <row r="602">
          <cell r="EE602" t="str">
            <v>Weighted Index 1</v>
          </cell>
        </row>
        <row r="603">
          <cell r="EE603" t="str">
            <v>Weighted Index 1</v>
          </cell>
        </row>
        <row r="604">
          <cell r="EE604" t="str">
            <v>Weighted Index 1</v>
          </cell>
        </row>
        <row r="605">
          <cell r="EE605" t="str">
            <v>Weighted Index 1</v>
          </cell>
        </row>
        <row r="606">
          <cell r="EE606" t="str">
            <v>Weighted Index 1</v>
          </cell>
        </row>
        <row r="607">
          <cell r="EE607" t="str">
            <v>Weighted Index 1</v>
          </cell>
        </row>
        <row r="608">
          <cell r="EE608" t="str">
            <v>Weighted Index 1</v>
          </cell>
        </row>
        <row r="609">
          <cell r="EE609" t="str">
            <v>Weighted Index 1</v>
          </cell>
        </row>
        <row r="610">
          <cell r="EE610" t="str">
            <v>Weighted Index 1</v>
          </cell>
        </row>
        <row r="611">
          <cell r="EE611" t="str">
            <v>Weighted Index 1</v>
          </cell>
        </row>
        <row r="612">
          <cell r="EE612" t="str">
            <v>Weighted Index 1</v>
          </cell>
        </row>
        <row r="613">
          <cell r="EE613" t="str">
            <v>Weighted Index 1</v>
          </cell>
        </row>
        <row r="614">
          <cell r="EE614" t="str">
            <v>Weighted Index 1</v>
          </cell>
        </row>
        <row r="615">
          <cell r="EE615" t="str">
            <v>Weighted Index 1</v>
          </cell>
        </row>
        <row r="616">
          <cell r="EE616" t="str">
            <v>Weighted Index 1</v>
          </cell>
        </row>
        <row r="617">
          <cell r="EE617" t="str">
            <v>Weighted Index 1</v>
          </cell>
        </row>
        <row r="618">
          <cell r="EE618" t="str">
            <v>Weighted Index 1</v>
          </cell>
        </row>
        <row r="619">
          <cell r="EE619" t="str">
            <v>Weighted Index 1</v>
          </cell>
        </row>
        <row r="620">
          <cell r="EE620" t="str">
            <v>Weighted Index 1</v>
          </cell>
        </row>
        <row r="621">
          <cell r="EE621" t="str">
            <v>Weighted Index 1</v>
          </cell>
        </row>
        <row r="622">
          <cell r="EE622" t="str">
            <v>Weighted Index 1</v>
          </cell>
        </row>
        <row r="629">
          <cell r="EE629" t="str">
            <v>Weighted Index 1</v>
          </cell>
        </row>
        <row r="630">
          <cell r="EE630" t="str">
            <v>Weighted Index 1</v>
          </cell>
        </row>
        <row r="631">
          <cell r="EE631" t="str">
            <v>Weighted Index 1</v>
          </cell>
        </row>
        <row r="632">
          <cell r="EE632" t="str">
            <v>Weighted Index 1</v>
          </cell>
        </row>
        <row r="633">
          <cell r="EE633" t="str">
            <v>Weighted Index 1</v>
          </cell>
        </row>
        <row r="634">
          <cell r="EE634" t="str">
            <v>Weighted Index 1</v>
          </cell>
        </row>
        <row r="635">
          <cell r="EE635" t="str">
            <v>Weighted Index 1</v>
          </cell>
        </row>
        <row r="636">
          <cell r="EE636" t="str">
            <v>Weighted Index 1</v>
          </cell>
        </row>
        <row r="637">
          <cell r="EE637" t="str">
            <v>Weighted Index 1</v>
          </cell>
        </row>
        <row r="638">
          <cell r="EE638" t="str">
            <v>Weighted Index 1</v>
          </cell>
        </row>
        <row r="639">
          <cell r="EE639" t="str">
            <v>Weighted Index 1</v>
          </cell>
        </row>
        <row r="640">
          <cell r="EE640" t="str">
            <v>Weighted Index 1</v>
          </cell>
        </row>
        <row r="641">
          <cell r="EE641" t="str">
            <v>Weighted Index 1</v>
          </cell>
        </row>
        <row r="642">
          <cell r="EE642" t="str">
            <v>Weighted Index 1</v>
          </cell>
        </row>
        <row r="643">
          <cell r="EE643" t="str">
            <v>Weighted Index 1</v>
          </cell>
        </row>
        <row r="644">
          <cell r="EE644" t="str">
            <v>Weighted Index 1</v>
          </cell>
        </row>
        <row r="645">
          <cell r="EE645" t="str">
            <v>Weighted Index 1</v>
          </cell>
        </row>
        <row r="646">
          <cell r="EE646" t="str">
            <v>Weighted Index 1</v>
          </cell>
        </row>
        <row r="647">
          <cell r="EE647" t="str">
            <v>Weighted Index 1</v>
          </cell>
        </row>
        <row r="648">
          <cell r="EE648" t="str">
            <v>Weighted Index 1</v>
          </cell>
        </row>
        <row r="649">
          <cell r="EE649" t="str">
            <v>Weighted Index 1</v>
          </cell>
        </row>
        <row r="650">
          <cell r="EE650" t="str">
            <v>Weighted Index 1</v>
          </cell>
        </row>
        <row r="651">
          <cell r="EE651" t="str">
            <v>Weighted Index 1</v>
          </cell>
        </row>
        <row r="652">
          <cell r="EE652" t="str">
            <v>Weighted Index 1</v>
          </cell>
        </row>
        <row r="653">
          <cell r="EE653" t="str">
            <v>Weighted Index 1</v>
          </cell>
        </row>
        <row r="654">
          <cell r="EE654" t="str">
            <v>Weighted Index 1</v>
          </cell>
        </row>
        <row r="655">
          <cell r="EE655" t="str">
            <v>Weighted Index 1</v>
          </cell>
        </row>
        <row r="656">
          <cell r="EE656" t="str">
            <v>Weighted Index 1</v>
          </cell>
        </row>
        <row r="657">
          <cell r="EE657" t="str">
            <v>Weighted Index 1</v>
          </cell>
        </row>
        <row r="658">
          <cell r="EE658" t="str">
            <v>Weighted Index 1</v>
          </cell>
        </row>
        <row r="659">
          <cell r="EE659" t="str">
            <v>Weighted Index 1</v>
          </cell>
        </row>
        <row r="660">
          <cell r="EE660" t="str">
            <v>Weighted Index 1</v>
          </cell>
        </row>
        <row r="661">
          <cell r="EE661" t="str">
            <v>Weighted Index 1</v>
          </cell>
        </row>
        <row r="662">
          <cell r="EE662" t="str">
            <v>Weighted Index 1</v>
          </cell>
        </row>
        <row r="663">
          <cell r="EE663" t="str">
            <v>Weighted Index 1</v>
          </cell>
        </row>
        <row r="664">
          <cell r="EE664" t="str">
            <v>Weighted Index 1</v>
          </cell>
        </row>
        <row r="665">
          <cell r="EE665" t="str">
            <v>Weighted Index 1</v>
          </cell>
        </row>
        <row r="666">
          <cell r="EE666" t="str">
            <v>Weighted Index 1</v>
          </cell>
        </row>
        <row r="667">
          <cell r="EE667" t="str">
            <v>Weighted Index 1</v>
          </cell>
        </row>
        <row r="668">
          <cell r="EE668" t="str">
            <v>Weighted Index 1</v>
          </cell>
        </row>
        <row r="669">
          <cell r="EE669" t="str">
            <v>Weighted Index 1</v>
          </cell>
        </row>
        <row r="670">
          <cell r="EE670" t="str">
            <v>Weighted Index 1</v>
          </cell>
        </row>
        <row r="671">
          <cell r="EE671" t="str">
            <v>Weighted Index 1</v>
          </cell>
        </row>
        <row r="672">
          <cell r="EE672" t="str">
            <v>Weighted Index 1</v>
          </cell>
        </row>
        <row r="673">
          <cell r="EE673" t="str">
            <v>Weighted Index 1</v>
          </cell>
        </row>
        <row r="674">
          <cell r="EE674" t="str">
            <v>Weighted Index 1</v>
          </cell>
        </row>
        <row r="675">
          <cell r="EE675" t="str">
            <v>Weighted Index 1</v>
          </cell>
        </row>
        <row r="676">
          <cell r="EE676" t="str">
            <v>Weighted Index 1</v>
          </cell>
        </row>
        <row r="677">
          <cell r="EE677" t="str">
            <v>Weighted Index 1</v>
          </cell>
        </row>
        <row r="678">
          <cell r="EE678" t="str">
            <v>Weighted Index 1</v>
          </cell>
        </row>
        <row r="691">
          <cell r="EE691" t="str">
            <v>Weighted Index 1</v>
          </cell>
        </row>
        <row r="692">
          <cell r="EE692" t="str">
            <v>Weighted Index 1</v>
          </cell>
        </row>
        <row r="693">
          <cell r="EE693" t="str">
            <v>Weighted Index 1</v>
          </cell>
        </row>
        <row r="694">
          <cell r="EE694" t="str">
            <v>Weighted Index 1</v>
          </cell>
        </row>
        <row r="695">
          <cell r="EE695" t="str">
            <v>Weighted Index 1</v>
          </cell>
        </row>
        <row r="696">
          <cell r="EE696" t="str">
            <v>Weighted Index 1</v>
          </cell>
        </row>
        <row r="697">
          <cell r="EE697" t="str">
            <v>Weighted Index 1</v>
          </cell>
        </row>
        <row r="698">
          <cell r="EE698" t="str">
            <v>Weighted Index 1</v>
          </cell>
        </row>
        <row r="699">
          <cell r="EE699" t="str">
            <v>Weighted Index 1</v>
          </cell>
        </row>
        <row r="700">
          <cell r="EE700" t="str">
            <v>Weighted Index 1</v>
          </cell>
        </row>
        <row r="701">
          <cell r="EE701" t="str">
            <v>Weighted Index 1</v>
          </cell>
        </row>
        <row r="702">
          <cell r="EE702" t="str">
            <v>Weighted Index 1</v>
          </cell>
        </row>
        <row r="703">
          <cell r="EE703" t="str">
            <v>Weighted Index 1</v>
          </cell>
        </row>
        <row r="704">
          <cell r="EE704" t="str">
            <v>Weighted Index 1</v>
          </cell>
        </row>
        <row r="705">
          <cell r="EE705" t="str">
            <v>Weighted Index 1</v>
          </cell>
        </row>
        <row r="712">
          <cell r="EE712" t="str">
            <v>Weighted Index 1</v>
          </cell>
        </row>
        <row r="713">
          <cell r="EE713" t="str">
            <v>Weighted Index 1</v>
          </cell>
        </row>
        <row r="714">
          <cell r="EE714" t="str">
            <v>Weighted Index 1</v>
          </cell>
        </row>
        <row r="715">
          <cell r="EE715" t="str">
            <v>Weighted Index 1</v>
          </cell>
        </row>
        <row r="716">
          <cell r="EE716" t="str">
            <v>Weighted Index 1</v>
          </cell>
        </row>
        <row r="717">
          <cell r="EE717" t="str">
            <v>Weighted Index 1</v>
          </cell>
        </row>
        <row r="718">
          <cell r="EE718" t="str">
            <v>Weighted Index 1</v>
          </cell>
        </row>
        <row r="719">
          <cell r="EE719" t="str">
            <v>Weighted Index 1</v>
          </cell>
        </row>
        <row r="720">
          <cell r="EE720" t="str">
            <v>Weighted Index 1</v>
          </cell>
        </row>
        <row r="721">
          <cell r="EE721" t="str">
            <v>Weighted Index 1</v>
          </cell>
        </row>
        <row r="722">
          <cell r="EE722" t="str">
            <v>Weighted Index 1</v>
          </cell>
        </row>
        <row r="723">
          <cell r="EE723" t="str">
            <v>Weighted Index 1</v>
          </cell>
        </row>
        <row r="724">
          <cell r="EE724" t="str">
            <v>Weighted Index 1</v>
          </cell>
        </row>
        <row r="725">
          <cell r="EE725" t="str">
            <v>Weighted Index 1</v>
          </cell>
        </row>
        <row r="726">
          <cell r="EE726" t="str">
            <v>Weighted Index 1</v>
          </cell>
        </row>
        <row r="727">
          <cell r="EE727" t="str">
            <v>Weighted Index 1</v>
          </cell>
        </row>
        <row r="728">
          <cell r="EE728" t="str">
            <v>Weighted Index 1</v>
          </cell>
        </row>
        <row r="729">
          <cell r="EE729" t="str">
            <v>Weighted Index 1</v>
          </cell>
        </row>
        <row r="730">
          <cell r="EE730" t="str">
            <v>Weighted Index 1</v>
          </cell>
        </row>
        <row r="731">
          <cell r="EE731" t="str">
            <v>Weighted Index 1</v>
          </cell>
        </row>
        <row r="732">
          <cell r="EE732" t="str">
            <v>Weighted Index 1</v>
          </cell>
        </row>
        <row r="733">
          <cell r="EE733" t="str">
            <v>Weighted Index 1</v>
          </cell>
        </row>
        <row r="734">
          <cell r="EE734" t="str">
            <v>Weighted Index 1</v>
          </cell>
        </row>
        <row r="735">
          <cell r="EE735" t="str">
            <v>Weighted Index 1</v>
          </cell>
        </row>
        <row r="736">
          <cell r="EE736" t="str">
            <v>Weighted Index 1</v>
          </cell>
        </row>
        <row r="737">
          <cell r="EE737" t="str">
            <v>Weighted Index 1</v>
          </cell>
        </row>
        <row r="738">
          <cell r="EE738" t="str">
            <v>Weighted Index 1</v>
          </cell>
        </row>
        <row r="739">
          <cell r="EE739" t="str">
            <v>Weighted Index 1</v>
          </cell>
        </row>
        <row r="740">
          <cell r="EE740" t="str">
            <v>Weighted Index 1</v>
          </cell>
        </row>
        <row r="741">
          <cell r="EE741" t="str">
            <v>Weighted Index 1</v>
          </cell>
        </row>
        <row r="742">
          <cell r="EE742" t="str">
            <v>Weighted Index 1</v>
          </cell>
        </row>
        <row r="743">
          <cell r="EE743" t="str">
            <v>Weighted Index 1</v>
          </cell>
        </row>
        <row r="744">
          <cell r="EE744" t="str">
            <v>Weighted Index 1</v>
          </cell>
        </row>
        <row r="745">
          <cell r="EE745" t="str">
            <v>Weighted Index 1</v>
          </cell>
        </row>
        <row r="746">
          <cell r="EE746" t="str">
            <v>Weighted Index 1</v>
          </cell>
        </row>
        <row r="747">
          <cell r="EE747" t="str">
            <v>Weighted Index 1</v>
          </cell>
        </row>
        <row r="748">
          <cell r="EE748" t="str">
            <v>Weighted Index 1</v>
          </cell>
        </row>
        <row r="749">
          <cell r="EE749" t="str">
            <v>Weighted Index 1</v>
          </cell>
        </row>
        <row r="750">
          <cell r="EE750" t="str">
            <v>Weighted Index 1</v>
          </cell>
        </row>
        <row r="751">
          <cell r="EE751" t="str">
            <v>Weighted Index 1</v>
          </cell>
        </row>
        <row r="752">
          <cell r="EE752" t="str">
            <v>Weighted Index 1</v>
          </cell>
        </row>
        <row r="753">
          <cell r="EE753" t="str">
            <v>Weighted Index 1</v>
          </cell>
        </row>
        <row r="754">
          <cell r="EE754" t="str">
            <v>Weighted Index 1</v>
          </cell>
        </row>
        <row r="755">
          <cell r="EE755" t="str">
            <v>Weighted Index 1</v>
          </cell>
        </row>
        <row r="756">
          <cell r="EE756" t="str">
            <v>Weighted Index 1</v>
          </cell>
        </row>
        <row r="757">
          <cell r="EE757" t="str">
            <v>Weighted Index 1</v>
          </cell>
        </row>
        <row r="758">
          <cell r="EE758" t="str">
            <v>Weighted Index 1</v>
          </cell>
        </row>
        <row r="759">
          <cell r="EE759" t="str">
            <v>Weighted Index 1</v>
          </cell>
        </row>
        <row r="760">
          <cell r="EE760" t="str">
            <v>Weighted Index 1</v>
          </cell>
        </row>
        <row r="761">
          <cell r="EE761" t="str">
            <v>Weighted Index 1</v>
          </cell>
        </row>
        <row r="762">
          <cell r="EE762" t="str">
            <v>Weighted Index 1</v>
          </cell>
        </row>
        <row r="769">
          <cell r="EE769" t="str">
            <v>Weighted Index 1</v>
          </cell>
        </row>
        <row r="770">
          <cell r="EE770" t="str">
            <v>Weighted Index 1</v>
          </cell>
        </row>
        <row r="771">
          <cell r="EE771" t="str">
            <v>Weighted Index 1</v>
          </cell>
        </row>
        <row r="772">
          <cell r="EE772" t="str">
            <v>Weighted Index 1</v>
          </cell>
        </row>
        <row r="773">
          <cell r="EE773" t="str">
            <v>Weighted Index 1</v>
          </cell>
        </row>
        <row r="774">
          <cell r="EE774" t="str">
            <v>Weighted Index 1</v>
          </cell>
        </row>
        <row r="775">
          <cell r="EE775" t="str">
            <v>Weighted Index 1</v>
          </cell>
        </row>
        <row r="776">
          <cell r="EE776" t="str">
            <v>Weighted Index 1</v>
          </cell>
        </row>
        <row r="777">
          <cell r="EE777" t="str">
            <v>Weighted Index 1</v>
          </cell>
        </row>
        <row r="778">
          <cell r="EE778" t="str">
            <v>Weighted Index 1</v>
          </cell>
        </row>
        <row r="779">
          <cell r="EE779" t="str">
            <v>Weighted Index 1</v>
          </cell>
        </row>
        <row r="780">
          <cell r="EE780" t="str">
            <v>Weighted Index 1</v>
          </cell>
        </row>
        <row r="781">
          <cell r="EE781" t="str">
            <v>Weighted Index 1</v>
          </cell>
        </row>
        <row r="782">
          <cell r="EE782" t="str">
            <v>Weighted Index 1</v>
          </cell>
        </row>
        <row r="783">
          <cell r="EE783" t="str">
            <v>Weighted Index 1</v>
          </cell>
        </row>
        <row r="784">
          <cell r="EE784" t="str">
            <v>Weighted Index 1</v>
          </cell>
        </row>
        <row r="785">
          <cell r="EE785" t="str">
            <v>Weighted Index 1</v>
          </cell>
        </row>
        <row r="786">
          <cell r="EE786" t="str">
            <v>Weighted Index 1</v>
          </cell>
        </row>
        <row r="787">
          <cell r="EE787" t="str">
            <v>Weighted Index 1</v>
          </cell>
        </row>
        <row r="788">
          <cell r="EE788" t="str">
            <v>Weighted Index 1</v>
          </cell>
        </row>
        <row r="789">
          <cell r="EE789" t="str">
            <v>Weighted Index 1</v>
          </cell>
        </row>
        <row r="790">
          <cell r="EE790" t="str">
            <v>Weighted Index 1</v>
          </cell>
        </row>
        <row r="791">
          <cell r="EE791" t="str">
            <v>Weighted Index 1</v>
          </cell>
        </row>
        <row r="792">
          <cell r="EE792" t="str">
            <v>Weighted Index 1</v>
          </cell>
        </row>
        <row r="793">
          <cell r="EE793" t="str">
            <v>Weighted Index 1</v>
          </cell>
        </row>
        <row r="794">
          <cell r="EE794" t="str">
            <v>Weighted Index 1</v>
          </cell>
        </row>
        <row r="795">
          <cell r="EE795" t="str">
            <v>Weighted Index 1</v>
          </cell>
        </row>
        <row r="796">
          <cell r="EE796" t="str">
            <v>Weighted Index 1</v>
          </cell>
        </row>
        <row r="797">
          <cell r="EE797" t="str">
            <v>Weighted Index 1</v>
          </cell>
        </row>
        <row r="798">
          <cell r="EE798" t="str">
            <v>Weighted Index 1</v>
          </cell>
        </row>
        <row r="799">
          <cell r="EE799" t="str">
            <v>Weighted Index 1</v>
          </cell>
        </row>
        <row r="800">
          <cell r="EE800" t="str">
            <v>Weighted Index 1</v>
          </cell>
        </row>
        <row r="801">
          <cell r="EE801" t="str">
            <v>Weighted Index 1</v>
          </cell>
        </row>
        <row r="802">
          <cell r="EE802" t="str">
            <v>Weighted Index 1</v>
          </cell>
        </row>
        <row r="803">
          <cell r="EE803" t="str">
            <v>Weighted Index 1</v>
          </cell>
        </row>
        <row r="804">
          <cell r="EE804" t="str">
            <v>Weighted Index 1</v>
          </cell>
        </row>
        <row r="805">
          <cell r="EE805" t="str">
            <v>Weighted Index 1</v>
          </cell>
        </row>
        <row r="806">
          <cell r="EE806" t="str">
            <v>Weighted Index 1</v>
          </cell>
        </row>
        <row r="807">
          <cell r="EE807" t="str">
            <v>Weighted Index 1</v>
          </cell>
        </row>
        <row r="808">
          <cell r="EE808" t="str">
            <v>Weighted Index 1</v>
          </cell>
        </row>
        <row r="809">
          <cell r="EE809" t="str">
            <v>Weighted Index 1</v>
          </cell>
        </row>
        <row r="810">
          <cell r="EE810" t="str">
            <v>Weighted Index 1</v>
          </cell>
        </row>
        <row r="811">
          <cell r="EE811" t="str">
            <v>Weighted Index 1</v>
          </cell>
        </row>
        <row r="812">
          <cell r="EE812" t="str">
            <v>Weighted Index 1</v>
          </cell>
        </row>
        <row r="813">
          <cell r="EE813" t="str">
            <v>Weighted Index 1</v>
          </cell>
        </row>
        <row r="814">
          <cell r="EE814" t="str">
            <v>Weighted Index 1</v>
          </cell>
        </row>
        <row r="815">
          <cell r="EE815" t="str">
            <v>Weighted Index 1</v>
          </cell>
        </row>
        <row r="816">
          <cell r="EE816" t="str">
            <v>Weighted Index 1</v>
          </cell>
        </row>
        <row r="817">
          <cell r="EE817" t="str">
            <v>Weighted Index 1</v>
          </cell>
        </row>
        <row r="818">
          <cell r="EE818" t="str">
            <v>Weighted Index 1</v>
          </cell>
        </row>
        <row r="819">
          <cell r="EE819" t="str">
            <v>Weighted Index 1</v>
          </cell>
        </row>
        <row r="826">
          <cell r="EE826" t="str">
            <v>Weighted Index 1</v>
          </cell>
        </row>
        <row r="827">
          <cell r="EE827" t="str">
            <v>Weighted Index 1</v>
          </cell>
        </row>
        <row r="828">
          <cell r="EE828" t="str">
            <v>Weighted Index 1</v>
          </cell>
        </row>
        <row r="829">
          <cell r="EE829" t="str">
            <v>Weighted Index 1</v>
          </cell>
        </row>
        <row r="830">
          <cell r="EE830" t="str">
            <v>Weighted Index 1</v>
          </cell>
        </row>
        <row r="831">
          <cell r="EE831" t="str">
            <v>Weighted Index 1</v>
          </cell>
        </row>
        <row r="832">
          <cell r="EE832" t="str">
            <v>Weighted Index 1</v>
          </cell>
        </row>
        <row r="833">
          <cell r="EE833" t="str">
            <v>Weighted Index 1</v>
          </cell>
        </row>
        <row r="834">
          <cell r="EE834" t="str">
            <v>Weighted Index 1</v>
          </cell>
        </row>
        <row r="835">
          <cell r="EE835" t="str">
            <v>Weighted Index 1</v>
          </cell>
        </row>
        <row r="836">
          <cell r="EE836" t="str">
            <v>Weighted Index 1</v>
          </cell>
        </row>
        <row r="837">
          <cell r="EE837" t="str">
            <v>Weighted Index 1</v>
          </cell>
        </row>
        <row r="838">
          <cell r="EE838" t="str">
            <v>Weighted Index 1</v>
          </cell>
        </row>
        <row r="839">
          <cell r="EE839" t="str">
            <v>Weighted Index 1</v>
          </cell>
        </row>
        <row r="840">
          <cell r="EE840" t="str">
            <v>Weighted Index 1</v>
          </cell>
        </row>
        <row r="841">
          <cell r="EE841" t="str">
            <v>Weighted Index 1</v>
          </cell>
        </row>
        <row r="842">
          <cell r="EE842" t="str">
            <v>Weighted Index 1</v>
          </cell>
        </row>
        <row r="843">
          <cell r="EE843" t="str">
            <v>Weighted Index 1</v>
          </cell>
        </row>
        <row r="844">
          <cell r="EE844" t="str">
            <v>Weighted Index 1</v>
          </cell>
        </row>
        <row r="845">
          <cell r="EE845" t="str">
            <v>Weighted Index 1</v>
          </cell>
        </row>
        <row r="846">
          <cell r="EE846" t="str">
            <v>Weighted Index 1</v>
          </cell>
        </row>
        <row r="847">
          <cell r="EE847" t="str">
            <v>Weighted Index 1</v>
          </cell>
        </row>
        <row r="848">
          <cell r="EE848" t="str">
            <v>Weighted Index 1</v>
          </cell>
        </row>
        <row r="849">
          <cell r="EE849" t="str">
            <v>Weighted Index 1</v>
          </cell>
        </row>
        <row r="850">
          <cell r="EE850" t="str">
            <v>Weighted Index 1</v>
          </cell>
        </row>
        <row r="851">
          <cell r="EE851" t="str">
            <v>Weighted Index 1</v>
          </cell>
        </row>
        <row r="852">
          <cell r="EE852" t="str">
            <v>Weighted Index 1</v>
          </cell>
        </row>
        <row r="853">
          <cell r="EE853" t="str">
            <v>Weighted Index 1</v>
          </cell>
        </row>
        <row r="854">
          <cell r="EE854" t="str">
            <v>Weighted Index 1</v>
          </cell>
        </row>
        <row r="855">
          <cell r="EE855" t="str">
            <v>Weighted Index 1</v>
          </cell>
        </row>
        <row r="856">
          <cell r="EE856" t="str">
            <v>Weighted Index 1</v>
          </cell>
        </row>
        <row r="857">
          <cell r="EE857" t="str">
            <v>Weighted Index 1</v>
          </cell>
        </row>
        <row r="858">
          <cell r="EE858" t="str">
            <v>Weighted Index 1</v>
          </cell>
        </row>
        <row r="859">
          <cell r="EE859" t="str">
            <v>Weighted Index 1</v>
          </cell>
        </row>
        <row r="860">
          <cell r="EE860" t="str">
            <v>Weighted Index 1</v>
          </cell>
        </row>
        <row r="861">
          <cell r="EE861" t="str">
            <v>Weighted Index 1</v>
          </cell>
        </row>
        <row r="862">
          <cell r="EE862" t="str">
            <v>Weighted Index 1</v>
          </cell>
        </row>
        <row r="863">
          <cell r="EE863" t="str">
            <v>Weighted Index 1</v>
          </cell>
        </row>
        <row r="864">
          <cell r="EE864" t="str">
            <v>Weighted Index 1</v>
          </cell>
        </row>
        <row r="865">
          <cell r="EE865" t="str">
            <v>Weighted Index 1</v>
          </cell>
        </row>
        <row r="866">
          <cell r="EE866" t="str">
            <v>Weighted Index 1</v>
          </cell>
        </row>
        <row r="867">
          <cell r="EE867" t="str">
            <v>Weighted Index 1</v>
          </cell>
        </row>
        <row r="868">
          <cell r="EE868" t="str">
            <v>Weighted Index 1</v>
          </cell>
        </row>
        <row r="869">
          <cell r="EE869" t="str">
            <v>Weighted Index 1</v>
          </cell>
        </row>
        <row r="870">
          <cell r="EE870" t="str">
            <v>Weighted Index 1</v>
          </cell>
        </row>
        <row r="871">
          <cell r="EE871" t="str">
            <v>Weighted Index 1</v>
          </cell>
        </row>
        <row r="872">
          <cell r="EE872" t="str">
            <v>Weighted Index 1</v>
          </cell>
        </row>
        <row r="873">
          <cell r="EE873" t="str">
            <v>Weighted Index 1</v>
          </cell>
        </row>
        <row r="874">
          <cell r="EE874" t="str">
            <v>Weighted Index 1</v>
          </cell>
        </row>
        <row r="875">
          <cell r="EE875" t="str">
            <v>Weighted Index 1</v>
          </cell>
        </row>
        <row r="876">
          <cell r="EE876" t="str">
            <v>Weighted Index 1</v>
          </cell>
        </row>
        <row r="883">
          <cell r="EE883" t="str">
            <v>Weighted Index 1</v>
          </cell>
        </row>
        <row r="884">
          <cell r="EE884" t="str">
            <v>Weighted Index 1</v>
          </cell>
        </row>
        <row r="885">
          <cell r="EE885" t="str">
            <v>Weighted Index 1</v>
          </cell>
        </row>
        <row r="886">
          <cell r="EE886" t="str">
            <v>Weighted Index 1</v>
          </cell>
        </row>
        <row r="887">
          <cell r="EE887" t="str">
            <v>Weighted Index 1</v>
          </cell>
        </row>
        <row r="888">
          <cell r="EE888" t="str">
            <v>Weighted Index 1</v>
          </cell>
        </row>
        <row r="889">
          <cell r="EE889" t="str">
            <v>Weighted Index 1</v>
          </cell>
        </row>
        <row r="890">
          <cell r="EE890" t="str">
            <v>Weighted Index 1</v>
          </cell>
        </row>
        <row r="891">
          <cell r="EE891" t="str">
            <v>Weighted Index 1</v>
          </cell>
        </row>
        <row r="892">
          <cell r="EE892" t="str">
            <v>Weighted Index 1</v>
          </cell>
        </row>
        <row r="893">
          <cell r="EE893" t="str">
            <v>Weighted Index 1</v>
          </cell>
        </row>
        <row r="894">
          <cell r="EE894" t="str">
            <v>Weighted Index 1</v>
          </cell>
        </row>
        <row r="895">
          <cell r="EE895" t="str">
            <v>Weighted Index 1</v>
          </cell>
        </row>
        <row r="896">
          <cell r="EE896" t="str">
            <v>Weighted Index 1</v>
          </cell>
        </row>
        <row r="897">
          <cell r="EE897" t="str">
            <v>Weighted Index 1</v>
          </cell>
        </row>
        <row r="898">
          <cell r="EE898" t="str">
            <v>Weighted Index 1</v>
          </cell>
        </row>
        <row r="899">
          <cell r="EE899" t="str">
            <v>Weighted Index 1</v>
          </cell>
        </row>
        <row r="900">
          <cell r="EE900" t="str">
            <v>Weighted Index 1</v>
          </cell>
        </row>
        <row r="901">
          <cell r="EE901" t="str">
            <v>Weighted Index 1</v>
          </cell>
        </row>
        <row r="902">
          <cell r="EE902" t="str">
            <v>Weighted Index 1</v>
          </cell>
        </row>
        <row r="903">
          <cell r="EE903" t="str">
            <v>Weighted Index 1</v>
          </cell>
        </row>
        <row r="904">
          <cell r="EE904" t="str">
            <v>Weighted Index 1</v>
          </cell>
        </row>
        <row r="911">
          <cell r="EE911" t="str">
            <v>Weighted Index 1</v>
          </cell>
        </row>
        <row r="912">
          <cell r="EE912" t="str">
            <v>Weighted Index 1</v>
          </cell>
        </row>
        <row r="913">
          <cell r="EE913" t="str">
            <v>Weighted Index 1</v>
          </cell>
        </row>
        <row r="914">
          <cell r="EE914" t="str">
            <v>Weighted Index 1</v>
          </cell>
        </row>
        <row r="915">
          <cell r="EE915" t="str">
            <v>Weighted Index 1</v>
          </cell>
        </row>
        <row r="916">
          <cell r="EE916" t="str">
            <v>Weighted Index 1</v>
          </cell>
        </row>
        <row r="923">
          <cell r="EE923" t="str">
            <v>Weighted Index 1</v>
          </cell>
        </row>
        <row r="924">
          <cell r="EE924" t="str">
            <v>Weighted Index 1</v>
          </cell>
        </row>
        <row r="925">
          <cell r="EE925" t="str">
            <v>Weighted Index 1</v>
          </cell>
        </row>
        <row r="926">
          <cell r="EE926" t="str">
            <v>Weighted Index 1</v>
          </cell>
        </row>
        <row r="927">
          <cell r="EE927" t="str">
            <v>Weighted Index 1</v>
          </cell>
        </row>
        <row r="934">
          <cell r="EE934" t="str">
            <v>Weighted Index 1</v>
          </cell>
        </row>
        <row r="935">
          <cell r="EE935" t="str">
            <v>Weighted Index 1</v>
          </cell>
        </row>
        <row r="936">
          <cell r="EE936" t="str">
            <v>Weighted Index 1</v>
          </cell>
        </row>
        <row r="937">
          <cell r="EE937" t="str">
            <v>Weighted Index 1</v>
          </cell>
        </row>
        <row r="938">
          <cell r="EE938" t="str">
            <v>Weighted Index 1</v>
          </cell>
        </row>
        <row r="939">
          <cell r="EE939" t="str">
            <v>Weighted Index 1</v>
          </cell>
        </row>
        <row r="940">
          <cell r="EE940" t="str">
            <v>Weighted Index 1</v>
          </cell>
        </row>
        <row r="941">
          <cell r="EE941" t="str">
            <v>Weighted Index 1</v>
          </cell>
        </row>
        <row r="948">
          <cell r="EE948" t="str">
            <v>Weighted Index 1</v>
          </cell>
        </row>
        <row r="949">
          <cell r="EE949" t="str">
            <v>Weighted Index 1</v>
          </cell>
        </row>
        <row r="950">
          <cell r="EE950" t="str">
            <v>Weighted Index 1</v>
          </cell>
        </row>
        <row r="951">
          <cell r="EE951" t="str">
            <v>Weighted Index 1</v>
          </cell>
        </row>
        <row r="952">
          <cell r="EE952" t="str">
            <v>Weighted Index 1</v>
          </cell>
        </row>
        <row r="953">
          <cell r="EE953" t="str">
            <v>Weighted Index 1</v>
          </cell>
        </row>
        <row r="954">
          <cell r="EE954" t="str">
            <v>Weighted Index 1</v>
          </cell>
        </row>
        <row r="955">
          <cell r="EE955" t="str">
            <v>Weighted Index 1</v>
          </cell>
        </row>
        <row r="956">
          <cell r="EE956" t="str">
            <v>Weighted Index 1</v>
          </cell>
        </row>
        <row r="957">
          <cell r="EE957" t="str">
            <v>Weighted Index 1</v>
          </cell>
        </row>
        <row r="958">
          <cell r="EE958" t="str">
            <v>Weighted Index 1</v>
          </cell>
        </row>
        <row r="959">
          <cell r="EE959" t="str">
            <v>Weighted Index 1</v>
          </cell>
        </row>
        <row r="960">
          <cell r="EE960" t="str">
            <v>Weighted Index 1</v>
          </cell>
        </row>
        <row r="961">
          <cell r="EE961" t="str">
            <v>Weighted Index 1</v>
          </cell>
        </row>
        <row r="962">
          <cell r="EE962" t="str">
            <v>Weighted Index 1</v>
          </cell>
        </row>
        <row r="963">
          <cell r="EE963" t="str">
            <v>Weighted Index 1</v>
          </cell>
        </row>
        <row r="964">
          <cell r="EE964" t="str">
            <v>Weighted Index 1</v>
          </cell>
        </row>
        <row r="965">
          <cell r="EE965" t="str">
            <v>Weighted Index 1</v>
          </cell>
        </row>
        <row r="966">
          <cell r="EE966" t="str">
            <v>Weighted Index 1</v>
          </cell>
        </row>
        <row r="973">
          <cell r="EE973" t="str">
            <v>Weighted Index 1</v>
          </cell>
        </row>
        <row r="974">
          <cell r="EE974" t="str">
            <v>Weighted Index 1</v>
          </cell>
        </row>
        <row r="975">
          <cell r="EE975" t="str">
            <v>Weighted Index 1</v>
          </cell>
        </row>
        <row r="976">
          <cell r="EE976" t="str">
            <v>Weighted Index 1</v>
          </cell>
        </row>
        <row r="977">
          <cell r="EE977" t="str">
            <v>Weighted Index 1</v>
          </cell>
        </row>
        <row r="978">
          <cell r="EE978" t="str">
            <v>Weighted Index 1</v>
          </cell>
        </row>
        <row r="979">
          <cell r="EE979" t="str">
            <v>Weighted Index 1</v>
          </cell>
        </row>
        <row r="980">
          <cell r="EE980" t="str">
            <v>Weighted Index 1</v>
          </cell>
        </row>
        <row r="981">
          <cell r="EE981" t="str">
            <v>Weighted Index 1</v>
          </cell>
        </row>
        <row r="982">
          <cell r="EE982" t="str">
            <v>Weighted Index 1</v>
          </cell>
        </row>
        <row r="983">
          <cell r="EE983" t="str">
            <v>Weighted Index 1</v>
          </cell>
        </row>
        <row r="984">
          <cell r="EE984" t="str">
            <v>Weighted Index 1</v>
          </cell>
        </row>
        <row r="985">
          <cell r="EE985" t="str">
            <v>Weighted Index 1</v>
          </cell>
        </row>
        <row r="986">
          <cell r="EE986" t="str">
            <v>Weighted Index 1</v>
          </cell>
        </row>
        <row r="987">
          <cell r="EE987" t="str">
            <v>Weighted Index 1</v>
          </cell>
        </row>
        <row r="988">
          <cell r="EE988" t="str">
            <v>Weighted Index 1</v>
          </cell>
        </row>
        <row r="989">
          <cell r="EE989" t="str">
            <v>Weighted Index 1</v>
          </cell>
        </row>
        <row r="990">
          <cell r="EE990" t="str">
            <v>Weighted Index 1</v>
          </cell>
        </row>
        <row r="991">
          <cell r="EE991" t="str">
            <v>Weighted Index 1</v>
          </cell>
        </row>
        <row r="992">
          <cell r="EE992" t="str">
            <v>Weighted Index 1</v>
          </cell>
        </row>
        <row r="993">
          <cell r="EE993" t="str">
            <v>Weighted Index 1</v>
          </cell>
        </row>
        <row r="994">
          <cell r="EE994" t="str">
            <v>Weighted Index 1</v>
          </cell>
        </row>
        <row r="995">
          <cell r="EE995" t="str">
            <v>Weighted Index 1</v>
          </cell>
        </row>
        <row r="996">
          <cell r="EE996" t="str">
            <v>Weighted Index 1</v>
          </cell>
        </row>
        <row r="997">
          <cell r="EE997" t="str">
            <v>Weighted Index 1</v>
          </cell>
        </row>
        <row r="998">
          <cell r="EE998" t="str">
            <v>Weighted Index 1</v>
          </cell>
        </row>
        <row r="999">
          <cell r="EE999" t="str">
            <v>Weighted Index 1</v>
          </cell>
        </row>
        <row r="1000">
          <cell r="EE1000" t="str">
            <v>Weighted Index 1</v>
          </cell>
        </row>
        <row r="1001">
          <cell r="EE1001" t="str">
            <v>Weighted Index 1</v>
          </cell>
        </row>
        <row r="1002">
          <cell r="EE1002" t="str">
            <v>Weighted Index 1</v>
          </cell>
        </row>
        <row r="1003">
          <cell r="EE1003" t="str">
            <v>Weighted Index 1</v>
          </cell>
        </row>
        <row r="1004">
          <cell r="EE1004" t="str">
            <v>Weighted Index 1</v>
          </cell>
        </row>
        <row r="1005">
          <cell r="EE1005" t="str">
            <v>Weighted Index 1</v>
          </cell>
        </row>
        <row r="1006">
          <cell r="EE1006" t="str">
            <v>Weighted Index 1</v>
          </cell>
        </row>
        <row r="1007">
          <cell r="EE1007" t="str">
            <v>Weighted Index 1</v>
          </cell>
        </row>
        <row r="1008">
          <cell r="EE1008" t="str">
            <v>Weighted Index 1</v>
          </cell>
        </row>
        <row r="1009">
          <cell r="EE1009" t="str">
            <v>Weighted Index 1</v>
          </cell>
        </row>
        <row r="1010">
          <cell r="EE1010" t="str">
            <v>Weighted Index 1</v>
          </cell>
        </row>
        <row r="1017">
          <cell r="EE1017" t="str">
            <v>Weighted Index 1</v>
          </cell>
        </row>
        <row r="1018">
          <cell r="EE1018" t="str">
            <v>Weighted Index 1</v>
          </cell>
        </row>
        <row r="1019">
          <cell r="EE1019" t="str">
            <v>Weighted Index 1</v>
          </cell>
        </row>
        <row r="1020">
          <cell r="EE1020" t="str">
            <v>Weighted Index 1</v>
          </cell>
        </row>
        <row r="1021">
          <cell r="EE1021" t="str">
            <v>Weighted Index 1</v>
          </cell>
        </row>
        <row r="1022">
          <cell r="EE1022" t="str">
            <v>Weighted Index 1</v>
          </cell>
        </row>
        <row r="1023">
          <cell r="EE1023" t="str">
            <v>Weighted Index 1</v>
          </cell>
        </row>
        <row r="1024">
          <cell r="EE1024" t="str">
            <v>Weighted Index 1</v>
          </cell>
        </row>
        <row r="1025">
          <cell r="EE1025" t="str">
            <v>Weighted Index 1</v>
          </cell>
        </row>
        <row r="1026">
          <cell r="EE1026" t="str">
            <v>Weighted Index 1</v>
          </cell>
        </row>
        <row r="1027">
          <cell r="EE1027" t="str">
            <v>Weighted Index 1</v>
          </cell>
        </row>
        <row r="1028">
          <cell r="EE1028" t="str">
            <v>Weighted Index 1</v>
          </cell>
        </row>
        <row r="1029">
          <cell r="EE1029" t="str">
            <v>Weighted Index 1</v>
          </cell>
        </row>
        <row r="1030">
          <cell r="EE1030" t="str">
            <v>Weighted Index 1</v>
          </cell>
        </row>
        <row r="1031">
          <cell r="EE1031" t="str">
            <v>Weighted Index 1</v>
          </cell>
        </row>
        <row r="1032">
          <cell r="EE1032" t="str">
            <v>Weighted Index 1</v>
          </cell>
        </row>
        <row r="1033">
          <cell r="EE1033" t="str">
            <v>Weighted Index 1</v>
          </cell>
        </row>
        <row r="1034">
          <cell r="EE1034" t="str">
            <v>Weighted Index 1</v>
          </cell>
        </row>
        <row r="1035">
          <cell r="EE1035" t="str">
            <v>Weighted Index 1</v>
          </cell>
        </row>
        <row r="1036">
          <cell r="EE1036" t="str">
            <v>Weighted Index 1</v>
          </cell>
        </row>
        <row r="1037">
          <cell r="EE1037" t="str">
            <v>Weighted Index 1</v>
          </cell>
        </row>
        <row r="1038">
          <cell r="EE1038" t="str">
            <v>Weighted Index 1</v>
          </cell>
        </row>
        <row r="1039">
          <cell r="EE1039" t="str">
            <v>Weighted Index 1</v>
          </cell>
        </row>
        <row r="1040">
          <cell r="EE1040" t="str">
            <v>Weighted Index 1</v>
          </cell>
        </row>
        <row r="1041">
          <cell r="EE1041" t="str">
            <v>Weighted Index 1</v>
          </cell>
        </row>
        <row r="1042">
          <cell r="EE1042" t="str">
            <v>Weighted Index 1</v>
          </cell>
        </row>
        <row r="1043">
          <cell r="EE1043" t="str">
            <v>Weighted Index 1</v>
          </cell>
        </row>
        <row r="1044">
          <cell r="EE1044" t="str">
            <v>Weighted Index 1</v>
          </cell>
        </row>
        <row r="1045">
          <cell r="EE1045" t="str">
            <v>Weighted Index 1</v>
          </cell>
        </row>
        <row r="1046">
          <cell r="EE1046" t="str">
            <v>Weighted Index 1</v>
          </cell>
        </row>
        <row r="1047">
          <cell r="EE1047" t="str">
            <v>Weighted Index 1</v>
          </cell>
        </row>
        <row r="1048">
          <cell r="EE1048" t="str">
            <v>Weighted Index 1</v>
          </cell>
        </row>
        <row r="1049">
          <cell r="EE1049" t="str">
            <v>Weighted Index 1</v>
          </cell>
        </row>
        <row r="1050">
          <cell r="EE1050" t="str">
            <v>Weighted Index 1</v>
          </cell>
        </row>
        <row r="1051">
          <cell r="EE1051" t="str">
            <v>Weighted Index 1</v>
          </cell>
        </row>
        <row r="1052">
          <cell r="EE1052" t="str">
            <v>Weighted Index 1</v>
          </cell>
        </row>
        <row r="1053">
          <cell r="EE1053" t="str">
            <v>Weighted Index 1</v>
          </cell>
        </row>
        <row r="1054">
          <cell r="EE1054" t="str">
            <v>Weighted Index 1</v>
          </cell>
        </row>
        <row r="1055">
          <cell r="EE1055" t="str">
            <v>Weighted Index 1</v>
          </cell>
        </row>
        <row r="1056">
          <cell r="EE1056" t="str">
            <v>Weighted Index 1</v>
          </cell>
        </row>
        <row r="1057">
          <cell r="EE1057" t="str">
            <v>Weighted Index 1</v>
          </cell>
        </row>
        <row r="1058">
          <cell r="EE1058" t="str">
            <v>Weighted Index 1</v>
          </cell>
        </row>
        <row r="1059">
          <cell r="EE1059" t="str">
            <v>Weighted Index 1</v>
          </cell>
        </row>
        <row r="1060">
          <cell r="EE1060" t="str">
            <v>Weighted Index 1</v>
          </cell>
        </row>
        <row r="1061">
          <cell r="EE1061" t="str">
            <v>Weighted Index 1</v>
          </cell>
        </row>
        <row r="1062">
          <cell r="EE1062" t="str">
            <v>Weighted Index 1</v>
          </cell>
        </row>
        <row r="1069">
          <cell r="EE1069" t="str">
            <v>Weighted Index 1</v>
          </cell>
        </row>
        <row r="1070">
          <cell r="EE1070" t="str">
            <v>Weighted Index 1</v>
          </cell>
        </row>
        <row r="1071">
          <cell r="EE1071" t="str">
            <v>Weighted Index 1</v>
          </cell>
        </row>
        <row r="1072">
          <cell r="EE1072" t="str">
            <v>Weighted Index 1</v>
          </cell>
        </row>
        <row r="1073">
          <cell r="EE1073" t="str">
            <v>Weighted Index 1</v>
          </cell>
        </row>
        <row r="1074">
          <cell r="EE1074" t="str">
            <v>Weighted Index 1</v>
          </cell>
        </row>
        <row r="1081">
          <cell r="EE1081" t="str">
            <v>Weighted Index 1</v>
          </cell>
        </row>
        <row r="1082">
          <cell r="EE1082" t="str">
            <v>Weighted Index 1</v>
          </cell>
        </row>
        <row r="1083">
          <cell r="EE1083" t="str">
            <v>Weighted Index 1</v>
          </cell>
        </row>
        <row r="1084">
          <cell r="EE1084" t="str">
            <v>Weighted Index 1</v>
          </cell>
        </row>
        <row r="1085">
          <cell r="EE1085" t="str">
            <v>Weighted Index 1</v>
          </cell>
        </row>
        <row r="1086">
          <cell r="EE1086" t="str">
            <v>Weighted Index 1</v>
          </cell>
        </row>
        <row r="1087">
          <cell r="EE1087" t="str">
            <v>Weighted Index 1</v>
          </cell>
        </row>
        <row r="1088">
          <cell r="EE1088" t="str">
            <v>Weighted Index 1</v>
          </cell>
        </row>
        <row r="1089">
          <cell r="EE1089" t="str">
            <v>Weighted Index 1</v>
          </cell>
        </row>
        <row r="1090">
          <cell r="EE1090" t="str">
            <v>Weighted Index 1</v>
          </cell>
        </row>
        <row r="1091">
          <cell r="EE1091" t="str">
            <v>Weighted Index 1</v>
          </cell>
        </row>
        <row r="1092">
          <cell r="EE1092" t="str">
            <v>Weighted Index 1</v>
          </cell>
        </row>
        <row r="1093">
          <cell r="EE1093" t="str">
            <v>Weighted Index 1</v>
          </cell>
        </row>
        <row r="1094">
          <cell r="EE1094" t="str">
            <v>Weighted Index 1</v>
          </cell>
        </row>
        <row r="1101">
          <cell r="EE1101" t="str">
            <v>Weighted Index 1</v>
          </cell>
        </row>
        <row r="1102">
          <cell r="EE1102" t="str">
            <v>Weighted Index 1</v>
          </cell>
        </row>
        <row r="1103">
          <cell r="EE1103" t="str">
            <v>Weighted Index 1</v>
          </cell>
        </row>
        <row r="1104">
          <cell r="EE1104" t="str">
            <v>Weighted Index 1</v>
          </cell>
        </row>
        <row r="1111">
          <cell r="EE1111" t="str">
            <v>Weighted Index 1</v>
          </cell>
        </row>
        <row r="1112">
          <cell r="EE1112" t="str">
            <v>Weighted Index 1</v>
          </cell>
        </row>
        <row r="1113">
          <cell r="EE1113" t="str">
            <v>Weighted Index 1</v>
          </cell>
        </row>
        <row r="1114">
          <cell r="EE1114" t="str">
            <v>Weighted Index 1</v>
          </cell>
        </row>
        <row r="1115">
          <cell r="EE1115" t="str">
            <v>Weighted Index 1</v>
          </cell>
        </row>
        <row r="1116">
          <cell r="EE1116" t="str">
            <v>Weighted Index 1</v>
          </cell>
        </row>
        <row r="1117">
          <cell r="EE1117" t="str">
            <v>Weighted Index 1</v>
          </cell>
        </row>
        <row r="1118">
          <cell r="EE1118" t="str">
            <v>Weighted Index 1</v>
          </cell>
        </row>
        <row r="1119">
          <cell r="EE1119" t="str">
            <v>Weighted Index 1</v>
          </cell>
        </row>
        <row r="1120">
          <cell r="EE1120" t="str">
            <v>Weighted Index 1</v>
          </cell>
        </row>
        <row r="1121">
          <cell r="EE1121" t="str">
            <v>Weighted Index 1</v>
          </cell>
        </row>
        <row r="1122">
          <cell r="EE1122" t="str">
            <v>Weighted Index 1</v>
          </cell>
        </row>
        <row r="1123">
          <cell r="EE1123" t="str">
            <v>Weighted Index 1</v>
          </cell>
        </row>
        <row r="1124">
          <cell r="EE1124" t="str">
            <v>Weighted Index 1</v>
          </cell>
        </row>
        <row r="1125">
          <cell r="EE1125" t="str">
            <v>Weighted Index 1</v>
          </cell>
        </row>
        <row r="1126">
          <cell r="EE1126" t="str">
            <v>Weighted Index 1</v>
          </cell>
        </row>
        <row r="1127">
          <cell r="EE1127" t="str">
            <v>Weighted Index 1</v>
          </cell>
        </row>
        <row r="1128">
          <cell r="EE1128" t="str">
            <v>Weighted Index 1</v>
          </cell>
        </row>
        <row r="1129">
          <cell r="EE1129" t="str">
            <v>Weighted Index 1</v>
          </cell>
        </row>
        <row r="1130">
          <cell r="EE1130" t="str">
            <v>Weighted Index 1</v>
          </cell>
        </row>
        <row r="1131">
          <cell r="EE1131" t="str">
            <v>Weighted Index 1</v>
          </cell>
        </row>
        <row r="1132">
          <cell r="EE1132" t="str">
            <v>Weighted Index 1</v>
          </cell>
        </row>
        <row r="1133">
          <cell r="EE1133" t="str">
            <v>Weighted Index 1</v>
          </cell>
        </row>
        <row r="1134">
          <cell r="EE1134" t="str">
            <v>Weighted Index 1</v>
          </cell>
        </row>
        <row r="1135">
          <cell r="EE1135" t="str">
            <v>Weighted Index 1</v>
          </cell>
        </row>
        <row r="1136">
          <cell r="EE1136" t="str">
            <v>Weighted Index 1</v>
          </cell>
        </row>
        <row r="1137">
          <cell r="EE1137" t="str">
            <v>Weighted Index 1</v>
          </cell>
        </row>
        <row r="1138">
          <cell r="EE1138" t="str">
            <v>Weighted Index 1</v>
          </cell>
        </row>
        <row r="1139">
          <cell r="EE1139" t="str">
            <v>Weighted Index 1</v>
          </cell>
        </row>
        <row r="1140">
          <cell r="EE1140" t="str">
            <v>Weighted Index 1</v>
          </cell>
        </row>
        <row r="1141">
          <cell r="EE1141" t="str">
            <v>Weighted Index 1</v>
          </cell>
        </row>
        <row r="1142">
          <cell r="EE1142" t="str">
            <v>Weighted Index 1</v>
          </cell>
        </row>
        <row r="1143">
          <cell r="EE1143" t="str">
            <v>Weighted Index 1</v>
          </cell>
        </row>
        <row r="1144">
          <cell r="EE1144" t="str">
            <v>Weighted Index 1</v>
          </cell>
        </row>
        <row r="1145">
          <cell r="EE1145" t="str">
            <v>Weighted Index 1</v>
          </cell>
        </row>
        <row r="1146">
          <cell r="EE1146" t="str">
            <v>Weighted Index 1</v>
          </cell>
        </row>
        <row r="1147">
          <cell r="EE1147" t="str">
            <v>Weighted Index 1</v>
          </cell>
        </row>
        <row r="1148">
          <cell r="EE1148" t="str">
            <v>Weighted Index 1</v>
          </cell>
        </row>
        <row r="1149">
          <cell r="EE1149" t="str">
            <v>Weighted Index 1</v>
          </cell>
        </row>
        <row r="1150">
          <cell r="EE1150" t="str">
            <v>Weighted Index 1</v>
          </cell>
        </row>
        <row r="1151">
          <cell r="EE1151" t="str">
            <v>Weighted Index 1</v>
          </cell>
        </row>
        <row r="1152">
          <cell r="EE1152" t="str">
            <v>Weighted Index 1</v>
          </cell>
        </row>
        <row r="1153">
          <cell r="EE1153" t="str">
            <v>Weighted Index 1</v>
          </cell>
        </row>
        <row r="1154">
          <cell r="EE1154" t="str">
            <v>Weighted Index 1</v>
          </cell>
        </row>
        <row r="1155">
          <cell r="EE1155" t="str">
            <v>Weighted Index 1</v>
          </cell>
        </row>
        <row r="1156">
          <cell r="EE1156" t="str">
            <v>Weighted Index 1</v>
          </cell>
        </row>
        <row r="1157">
          <cell r="EE1157" t="str">
            <v>Weighted Index 1</v>
          </cell>
        </row>
        <row r="1158">
          <cell r="EE1158" t="str">
            <v>Weighted Index 1</v>
          </cell>
        </row>
        <row r="1159">
          <cell r="EE1159" t="str">
            <v>Weighted Index 1</v>
          </cell>
        </row>
        <row r="1160">
          <cell r="EE1160" t="str">
            <v>Weighted Index 1</v>
          </cell>
        </row>
        <row r="1161">
          <cell r="EE1161" t="str">
            <v>Weighted Index 1</v>
          </cell>
        </row>
        <row r="1162">
          <cell r="EE1162" t="str">
            <v>Weighted Index 1</v>
          </cell>
        </row>
        <row r="1163">
          <cell r="EE1163" t="str">
            <v>Weighted Index 1</v>
          </cell>
        </row>
        <row r="1164">
          <cell r="EE1164" t="str">
            <v>Weighted Index 1</v>
          </cell>
        </row>
        <row r="1165">
          <cell r="EE1165" t="str">
            <v>Weighted Index 1</v>
          </cell>
        </row>
        <row r="1166">
          <cell r="EE1166" t="str">
            <v>Weighted Index 1</v>
          </cell>
        </row>
        <row r="1167">
          <cell r="EE1167" t="str">
            <v>Weighted Index 1</v>
          </cell>
        </row>
        <row r="1168">
          <cell r="EE1168" t="str">
            <v>Weighted Index 1</v>
          </cell>
        </row>
        <row r="1169">
          <cell r="EE1169" t="str">
            <v>Weighted Index 1</v>
          </cell>
        </row>
        <row r="1170">
          <cell r="EE1170" t="str">
            <v>Weighted Index 1</v>
          </cell>
        </row>
        <row r="1171">
          <cell r="EE1171" t="str">
            <v>Weighted Index 1</v>
          </cell>
        </row>
        <row r="1172">
          <cell r="EE1172" t="str">
            <v>Weighted Index 1</v>
          </cell>
        </row>
        <row r="1173">
          <cell r="EE1173" t="str">
            <v>Weighted Index 1</v>
          </cell>
        </row>
        <row r="1174">
          <cell r="EE1174" t="str">
            <v>Weighted Index 1</v>
          </cell>
        </row>
        <row r="1175">
          <cell r="EE1175" t="str">
            <v>Weighted Index 1</v>
          </cell>
        </row>
        <row r="1176">
          <cell r="EE1176" t="str">
            <v>Weighted Index 1</v>
          </cell>
        </row>
        <row r="1177">
          <cell r="EE1177" t="str">
            <v>Weighted Index 1</v>
          </cell>
        </row>
        <row r="1178">
          <cell r="EE1178" t="str">
            <v>Weighted Index 1</v>
          </cell>
        </row>
        <row r="1179">
          <cell r="EE1179" t="str">
            <v>Weighted Index 1</v>
          </cell>
        </row>
        <row r="1180">
          <cell r="EE1180" t="str">
            <v>Weighted Index 1</v>
          </cell>
        </row>
        <row r="1181">
          <cell r="EE1181" t="str">
            <v>Weighted Index 1</v>
          </cell>
        </row>
        <row r="1182">
          <cell r="EE1182" t="str">
            <v>Weighted Index 1</v>
          </cell>
        </row>
        <row r="1183">
          <cell r="EE1183" t="str">
            <v>Weighted Index 1</v>
          </cell>
        </row>
        <row r="1184">
          <cell r="EE1184" t="str">
            <v>Weighted Index 1</v>
          </cell>
        </row>
        <row r="1185">
          <cell r="EE1185" t="str">
            <v>Weighted Index 1</v>
          </cell>
        </row>
        <row r="1186">
          <cell r="EE1186" t="str">
            <v>Weighted Index 1</v>
          </cell>
        </row>
        <row r="1187">
          <cell r="EE1187" t="str">
            <v>Weighted Index 1</v>
          </cell>
        </row>
        <row r="1188">
          <cell r="EE1188" t="str">
            <v>Weighted Index 1</v>
          </cell>
        </row>
        <row r="1189">
          <cell r="EE1189" t="str">
            <v>Weighted Index 1</v>
          </cell>
        </row>
        <row r="1190">
          <cell r="EE1190" t="str">
            <v>Weighted Index 1</v>
          </cell>
        </row>
        <row r="1191">
          <cell r="EE1191" t="str">
            <v>Weighted Index 1</v>
          </cell>
        </row>
        <row r="1192">
          <cell r="EE1192" t="str">
            <v>Weighted Index 1</v>
          </cell>
        </row>
        <row r="1193">
          <cell r="EE1193" t="str">
            <v>Weighted Index 1</v>
          </cell>
        </row>
        <row r="1194">
          <cell r="EE1194" t="str">
            <v>Weighted Index 1</v>
          </cell>
        </row>
        <row r="1195">
          <cell r="EE1195" t="str">
            <v>Weighted Index 1</v>
          </cell>
        </row>
        <row r="1196">
          <cell r="EE1196" t="str">
            <v>Weighted Index 1</v>
          </cell>
        </row>
        <row r="1197">
          <cell r="EE1197" t="str">
            <v>Weighted Index 1</v>
          </cell>
        </row>
        <row r="1198">
          <cell r="EE1198" t="str">
            <v>Weighted Index 1</v>
          </cell>
        </row>
        <row r="1199">
          <cell r="EE1199" t="str">
            <v>Weighted Index 1</v>
          </cell>
        </row>
        <row r="1200">
          <cell r="EE1200" t="str">
            <v>Weighted Index 1</v>
          </cell>
        </row>
        <row r="1201">
          <cell r="EE1201" t="str">
            <v>Weighted Index 1</v>
          </cell>
        </row>
        <row r="1208">
          <cell r="EE1208" t="str">
            <v>Weighted Index 1</v>
          </cell>
        </row>
        <row r="1209">
          <cell r="EE1209" t="str">
            <v>Weighted Index 1</v>
          </cell>
        </row>
        <row r="1210">
          <cell r="EE1210" t="str">
            <v>Weighted Index 1</v>
          </cell>
        </row>
        <row r="1211">
          <cell r="EE1211" t="str">
            <v>Weighted Index 1</v>
          </cell>
        </row>
        <row r="1212">
          <cell r="EE1212" t="str">
            <v>Weighted Index 1</v>
          </cell>
        </row>
        <row r="1213">
          <cell r="EE1213" t="str">
            <v>Weighted Index 1</v>
          </cell>
        </row>
        <row r="1214">
          <cell r="EE1214" t="str">
            <v>Weighted Index 1</v>
          </cell>
        </row>
        <row r="1215">
          <cell r="EE1215" t="str">
            <v>Weighted Index 1</v>
          </cell>
        </row>
        <row r="1216">
          <cell r="EE1216" t="str">
            <v>Weighted Index 1</v>
          </cell>
        </row>
        <row r="1217">
          <cell r="EE1217" t="str">
            <v>Weighted Index 1</v>
          </cell>
        </row>
        <row r="1218">
          <cell r="EE1218" t="str">
            <v>Weighted Index 1</v>
          </cell>
        </row>
        <row r="1219">
          <cell r="EE1219" t="str">
            <v>Weighted Index 1</v>
          </cell>
        </row>
        <row r="1220">
          <cell r="EE1220" t="str">
            <v>Weighted Index 1</v>
          </cell>
        </row>
        <row r="1221">
          <cell r="EE1221" t="str">
            <v>Weighted Index 1</v>
          </cell>
        </row>
        <row r="1222">
          <cell r="EE1222" t="str">
            <v>Weighted Index 1</v>
          </cell>
        </row>
        <row r="1223">
          <cell r="EE1223" t="str">
            <v>Weighted Index 1</v>
          </cell>
        </row>
        <row r="1224">
          <cell r="EE1224" t="str">
            <v>Weighted Index 1</v>
          </cell>
        </row>
        <row r="1225">
          <cell r="EE1225" t="str">
            <v>Weighted Index 1</v>
          </cell>
        </row>
        <row r="1226">
          <cell r="EE1226" t="str">
            <v>Weighted Index 1</v>
          </cell>
        </row>
        <row r="1227">
          <cell r="EE1227" t="str">
            <v>Weighted Index 1</v>
          </cell>
        </row>
        <row r="1228">
          <cell r="EE1228" t="str">
            <v>Weighted Index 1</v>
          </cell>
        </row>
        <row r="1229">
          <cell r="EE1229" t="str">
            <v>Weighted Index 1</v>
          </cell>
        </row>
        <row r="1230">
          <cell r="EE1230" t="str">
            <v>Weighted Index 1</v>
          </cell>
        </row>
        <row r="1231">
          <cell r="EE1231" t="str">
            <v>Weighted Index 1</v>
          </cell>
        </row>
        <row r="1232">
          <cell r="EE1232" t="str">
            <v>Weighted Index 1</v>
          </cell>
        </row>
        <row r="1233">
          <cell r="EE1233" t="str">
            <v>Weighted Index 1</v>
          </cell>
        </row>
        <row r="1234">
          <cell r="EE1234" t="str">
            <v>Weighted Index 1</v>
          </cell>
        </row>
        <row r="1235">
          <cell r="EE1235" t="str">
            <v>Weighted Index 1</v>
          </cell>
        </row>
        <row r="1242">
          <cell r="EE1242" t="str">
            <v>Weighted Index 1</v>
          </cell>
        </row>
        <row r="1243">
          <cell r="EE1243" t="str">
            <v>Weighted Index 1</v>
          </cell>
        </row>
        <row r="1244">
          <cell r="EE1244" t="str">
            <v>Weighted Index 1</v>
          </cell>
        </row>
        <row r="1245">
          <cell r="EE1245" t="str">
            <v>Weighted Index 1</v>
          </cell>
        </row>
        <row r="1246">
          <cell r="EE1246" t="str">
            <v>Weighted Index 1</v>
          </cell>
        </row>
        <row r="1247">
          <cell r="EE1247" t="str">
            <v>Weighted Index 1</v>
          </cell>
        </row>
        <row r="1248">
          <cell r="EE1248" t="str">
            <v>Weighted Index 1</v>
          </cell>
        </row>
        <row r="1249">
          <cell r="EE1249" t="str">
            <v>Weighted Index 1</v>
          </cell>
        </row>
        <row r="1250">
          <cell r="EE1250" t="str">
            <v>Weighted Index 1</v>
          </cell>
        </row>
        <row r="1251">
          <cell r="EE1251" t="str">
            <v>Weighted Index 1</v>
          </cell>
        </row>
        <row r="1252">
          <cell r="EE1252" t="str">
            <v>Weighted Index 1</v>
          </cell>
        </row>
        <row r="1253">
          <cell r="EE1253" t="str">
            <v>Weighted Index 1</v>
          </cell>
        </row>
        <row r="1254">
          <cell r="EE1254" t="str">
            <v>Weighted Index 1</v>
          </cell>
        </row>
        <row r="1255">
          <cell r="EE1255" t="str">
            <v>Weighted Index 1</v>
          </cell>
        </row>
        <row r="1256">
          <cell r="EE1256" t="str">
            <v>Weighted Index 1</v>
          </cell>
        </row>
        <row r="1257">
          <cell r="EE1257" t="str">
            <v>Weighted Index 1</v>
          </cell>
        </row>
        <row r="1258">
          <cell r="EE1258" t="str">
            <v>Weighted Index 1</v>
          </cell>
        </row>
        <row r="1259">
          <cell r="EE1259" t="str">
            <v>Weighted Index 1</v>
          </cell>
        </row>
        <row r="1260">
          <cell r="EE1260" t="str">
            <v>Weighted Index 1</v>
          </cell>
        </row>
        <row r="1261">
          <cell r="EE1261" t="str">
            <v>Weighted Index 1</v>
          </cell>
        </row>
        <row r="1262">
          <cell r="EE1262" t="str">
            <v>Weighted Index 1</v>
          </cell>
        </row>
        <row r="1263">
          <cell r="EE1263" t="str">
            <v>Weighted Index 1</v>
          </cell>
        </row>
        <row r="1264">
          <cell r="EE1264" t="str">
            <v>Weighted Index 1</v>
          </cell>
        </row>
        <row r="1265">
          <cell r="EE1265" t="str">
            <v>Weighted Index 1</v>
          </cell>
        </row>
        <row r="1266">
          <cell r="EE1266" t="str">
            <v>Weighted Index 1</v>
          </cell>
        </row>
        <row r="1267">
          <cell r="EE1267" t="str">
            <v>Weighted Index 1</v>
          </cell>
        </row>
        <row r="1268">
          <cell r="EE1268" t="str">
            <v>Weighted Index 1</v>
          </cell>
        </row>
        <row r="1269">
          <cell r="EE1269" t="str">
            <v>Weighted Index 1</v>
          </cell>
        </row>
        <row r="1270">
          <cell r="EE1270" t="str">
            <v>Weighted Index 1</v>
          </cell>
        </row>
        <row r="1271">
          <cell r="EE1271" t="str">
            <v>Weighted Index 1</v>
          </cell>
        </row>
        <row r="1272">
          <cell r="EE1272" t="str">
            <v>Weighted Index 1</v>
          </cell>
        </row>
        <row r="1273">
          <cell r="EE1273" t="str">
            <v>Weighted Index 1</v>
          </cell>
        </row>
        <row r="1274">
          <cell r="EE1274" t="str">
            <v>Weighted Index 1</v>
          </cell>
        </row>
        <row r="1275">
          <cell r="EE1275" t="str">
            <v>Weighted Index 1</v>
          </cell>
        </row>
        <row r="1276">
          <cell r="EE1276" t="str">
            <v>Weighted Index 1</v>
          </cell>
        </row>
        <row r="1277">
          <cell r="EE1277" t="str">
            <v>Weighted Index 1</v>
          </cell>
        </row>
        <row r="1278">
          <cell r="EE1278" t="str">
            <v>Weighted Index 1</v>
          </cell>
        </row>
        <row r="1279">
          <cell r="EE1279" t="str">
            <v>Weighted Index 1</v>
          </cell>
        </row>
        <row r="1280">
          <cell r="EE1280" t="str">
            <v>Weighted Index 1</v>
          </cell>
        </row>
        <row r="1281">
          <cell r="EE1281" t="str">
            <v>Weighted Index 1</v>
          </cell>
        </row>
        <row r="1282">
          <cell r="EE1282" t="str">
            <v>Weighted Index 1</v>
          </cell>
        </row>
        <row r="1283">
          <cell r="EE1283" t="str">
            <v>Weighted Index 1</v>
          </cell>
        </row>
        <row r="1284">
          <cell r="EE1284" t="str">
            <v>Weighted Index 1</v>
          </cell>
        </row>
        <row r="1285">
          <cell r="EE1285" t="str">
            <v>Weighted Index 1</v>
          </cell>
        </row>
        <row r="1286">
          <cell r="EE1286" t="str">
            <v>Weighted Index 1</v>
          </cell>
        </row>
        <row r="1293">
          <cell r="EE1293" t="str">
            <v>Weighted Index 1</v>
          </cell>
        </row>
        <row r="1294">
          <cell r="EE1294" t="str">
            <v>Weighted Index 1</v>
          </cell>
        </row>
        <row r="1295">
          <cell r="EE1295" t="str">
            <v>Weighted Index 1</v>
          </cell>
        </row>
        <row r="1296">
          <cell r="EE1296" t="str">
            <v>Weighted Index 1</v>
          </cell>
        </row>
        <row r="1297">
          <cell r="EE1297" t="str">
            <v>Weighted Index 1</v>
          </cell>
        </row>
        <row r="1298">
          <cell r="EE1298" t="str">
            <v>Weighted Index 1</v>
          </cell>
        </row>
        <row r="1299">
          <cell r="EE1299" t="str">
            <v>Weighted Index 1</v>
          </cell>
        </row>
        <row r="1300">
          <cell r="EE1300" t="str">
            <v>Weighted Index 1</v>
          </cell>
        </row>
        <row r="1301">
          <cell r="EE1301" t="str">
            <v>Weighted Index 1</v>
          </cell>
        </row>
        <row r="1302">
          <cell r="EE1302" t="str">
            <v>Weighted Index 1</v>
          </cell>
        </row>
        <row r="1303">
          <cell r="EE1303" t="str">
            <v>Weighted Index 1</v>
          </cell>
        </row>
        <row r="1304">
          <cell r="EE1304" t="str">
            <v>Weighted Index 1</v>
          </cell>
        </row>
        <row r="1305">
          <cell r="EE1305" t="str">
            <v>Weighted Index 1</v>
          </cell>
        </row>
        <row r="1306">
          <cell r="EE1306" t="str">
            <v>Weighted Index 1</v>
          </cell>
        </row>
        <row r="1307">
          <cell r="EE1307" t="str">
            <v>Weighted Index 1</v>
          </cell>
        </row>
        <row r="1308">
          <cell r="EE1308" t="str">
            <v>Weighted Index 1</v>
          </cell>
        </row>
        <row r="1309">
          <cell r="EE1309" t="str">
            <v>Weighted Index 1</v>
          </cell>
        </row>
        <row r="1310">
          <cell r="EE1310" t="str">
            <v>Weighted Index 1</v>
          </cell>
        </row>
        <row r="1311">
          <cell r="EE1311" t="str">
            <v>Weighted Index 1</v>
          </cell>
        </row>
        <row r="1312">
          <cell r="EE1312" t="str">
            <v>Weighted Index 1</v>
          </cell>
        </row>
        <row r="1313">
          <cell r="EE1313" t="str">
            <v>Weighted Index 1</v>
          </cell>
        </row>
        <row r="1314">
          <cell r="EE1314" t="str">
            <v>Weighted Index 1</v>
          </cell>
        </row>
        <row r="1315">
          <cell r="EE1315" t="str">
            <v>Weighted Index 1</v>
          </cell>
        </row>
        <row r="1316">
          <cell r="EE1316" t="str">
            <v>Weighted Index 1</v>
          </cell>
        </row>
        <row r="1317">
          <cell r="EE1317" t="str">
            <v>Weighted Index 1</v>
          </cell>
        </row>
        <row r="1318">
          <cell r="EE1318" t="str">
            <v>Weighted Index 1</v>
          </cell>
        </row>
        <row r="1319">
          <cell r="EE1319" t="str">
            <v>Weighted Index 1</v>
          </cell>
        </row>
        <row r="1320">
          <cell r="EE1320" t="str">
            <v>Weighted Index 1</v>
          </cell>
        </row>
        <row r="1321">
          <cell r="EE1321" t="str">
            <v>Weighted Index 1</v>
          </cell>
        </row>
        <row r="1322">
          <cell r="EE1322" t="str">
            <v>Weighted Index 1</v>
          </cell>
        </row>
        <row r="1323">
          <cell r="EE1323" t="str">
            <v>Weighted Index 1</v>
          </cell>
        </row>
        <row r="1324">
          <cell r="EE1324" t="str">
            <v>Weighted Index 1</v>
          </cell>
        </row>
        <row r="1325">
          <cell r="EE1325" t="str">
            <v>Weighted Index 1</v>
          </cell>
        </row>
        <row r="1326">
          <cell r="EE1326" t="str">
            <v>Weighted Index 1</v>
          </cell>
        </row>
        <row r="1327">
          <cell r="EE1327" t="str">
            <v>Weighted Index 1</v>
          </cell>
        </row>
        <row r="1328">
          <cell r="EE1328" t="str">
            <v>Weighted Index 1</v>
          </cell>
        </row>
        <row r="1329">
          <cell r="EE1329" t="str">
            <v>Weighted Index 1</v>
          </cell>
        </row>
        <row r="1330">
          <cell r="EE1330" t="str">
            <v>Weighted Index 1</v>
          </cell>
        </row>
        <row r="1331">
          <cell r="EE1331" t="str">
            <v>Weighted Index 1</v>
          </cell>
        </row>
        <row r="1332">
          <cell r="EE1332" t="str">
            <v>Weighted Index 1</v>
          </cell>
        </row>
        <row r="1333">
          <cell r="EE1333" t="str">
            <v>Weighted Index 1</v>
          </cell>
        </row>
        <row r="1334">
          <cell r="EE1334" t="str">
            <v>Weighted Index 1</v>
          </cell>
        </row>
        <row r="1335">
          <cell r="EE1335" t="str">
            <v>Weighted Index 1</v>
          </cell>
        </row>
        <row r="1336">
          <cell r="EE1336" t="str">
            <v>Weighted Index 1</v>
          </cell>
        </row>
        <row r="1337">
          <cell r="EE1337" t="str">
            <v>Weighted Index 1</v>
          </cell>
        </row>
        <row r="1338">
          <cell r="EE1338" t="str">
            <v>Weighted Index 1</v>
          </cell>
        </row>
        <row r="1339">
          <cell r="EE1339" t="str">
            <v>Weighted Index 1</v>
          </cell>
        </row>
        <row r="1340">
          <cell r="EE1340" t="str">
            <v>Weighted Index 1</v>
          </cell>
        </row>
        <row r="1341">
          <cell r="EE1341" t="str">
            <v>Weighted Index 1</v>
          </cell>
        </row>
        <row r="1342">
          <cell r="EE1342" t="str">
            <v>Weighted Index 1</v>
          </cell>
        </row>
        <row r="1355">
          <cell r="EE1355" t="str">
            <v>Weighted Index 1</v>
          </cell>
        </row>
        <row r="1356">
          <cell r="EE1356" t="str">
            <v>Weighted Index 1</v>
          </cell>
        </row>
        <row r="1357">
          <cell r="EE1357" t="str">
            <v>Weighted Index 1</v>
          </cell>
        </row>
        <row r="1358">
          <cell r="EE1358" t="str">
            <v>Weighted Index 1</v>
          </cell>
        </row>
        <row r="1359">
          <cell r="EE1359" t="str">
            <v>Weighted Index 1</v>
          </cell>
        </row>
        <row r="1360">
          <cell r="EE1360" t="str">
            <v>Weighted Index 1</v>
          </cell>
        </row>
        <row r="1361">
          <cell r="EE1361" t="str">
            <v>Weighted Index 1</v>
          </cell>
        </row>
        <row r="1362">
          <cell r="EE1362" t="str">
            <v>Weighted Index 1</v>
          </cell>
        </row>
        <row r="1363">
          <cell r="EE1363" t="str">
            <v>Weighted Index 1</v>
          </cell>
        </row>
        <row r="1364">
          <cell r="EE1364" t="str">
            <v>Weighted Index 1</v>
          </cell>
        </row>
        <row r="1365">
          <cell r="EE1365" t="str">
            <v>Weighted Index 1</v>
          </cell>
        </row>
        <row r="1366">
          <cell r="EE1366" t="str">
            <v>Weighted Index 1</v>
          </cell>
        </row>
        <row r="1367">
          <cell r="EE1367" t="str">
            <v>Weighted Index 1</v>
          </cell>
        </row>
        <row r="1368">
          <cell r="EE1368" t="str">
            <v>Weighted Index 1</v>
          </cell>
        </row>
        <row r="1369">
          <cell r="EE1369" t="str">
            <v>Weighted Index 1</v>
          </cell>
        </row>
        <row r="1370">
          <cell r="EE1370" t="str">
            <v>Weighted Index 1</v>
          </cell>
        </row>
        <row r="1377">
          <cell r="EE1377" t="str">
            <v>Weighted Index 1</v>
          </cell>
        </row>
        <row r="1378">
          <cell r="EE1378" t="str">
            <v>Weighted Index 1</v>
          </cell>
        </row>
        <row r="1379">
          <cell r="EE1379" t="str">
            <v>Weighted Index 1</v>
          </cell>
        </row>
        <row r="1380">
          <cell r="EE1380" t="str">
            <v>Weighted Index 1</v>
          </cell>
        </row>
        <row r="1381">
          <cell r="EE1381" t="str">
            <v>Weighted Index 1</v>
          </cell>
        </row>
        <row r="1382">
          <cell r="EE1382" t="str">
            <v>Weighted Index 1</v>
          </cell>
        </row>
        <row r="1383">
          <cell r="EE1383" t="str">
            <v>Weighted Index 1</v>
          </cell>
        </row>
        <row r="1384">
          <cell r="EE1384" t="str">
            <v>Weighted Index 1</v>
          </cell>
        </row>
        <row r="1385">
          <cell r="EE1385" t="str">
            <v>Weighted Index 1</v>
          </cell>
        </row>
        <row r="1386">
          <cell r="EE1386" t="str">
            <v>Weighted Index 1</v>
          </cell>
        </row>
        <row r="1387">
          <cell r="EE1387" t="str">
            <v>Weighted Index 1</v>
          </cell>
        </row>
        <row r="1388">
          <cell r="EE1388" t="str">
            <v>Weighted Index 1</v>
          </cell>
        </row>
        <row r="1389">
          <cell r="EE1389" t="str">
            <v>Weighted Index 1</v>
          </cell>
        </row>
        <row r="1390">
          <cell r="EE1390" t="str">
            <v>Weighted Index 1</v>
          </cell>
        </row>
        <row r="1391">
          <cell r="EE1391" t="str">
            <v>Weighted Index 1</v>
          </cell>
        </row>
        <row r="1392">
          <cell r="EE1392" t="str">
            <v>Weighted Index 1</v>
          </cell>
        </row>
        <row r="1393">
          <cell r="EE1393" t="str">
            <v>Weighted Index 1</v>
          </cell>
        </row>
        <row r="1394">
          <cell r="EE1394" t="str">
            <v>Weighted Index 1</v>
          </cell>
        </row>
        <row r="1395">
          <cell r="EE1395" t="str">
            <v>Weighted Index 1</v>
          </cell>
        </row>
        <row r="1396">
          <cell r="EE1396" t="str">
            <v>Weighted Index 1</v>
          </cell>
        </row>
        <row r="1397">
          <cell r="EE1397" t="str">
            <v>Weighted Index 1</v>
          </cell>
        </row>
        <row r="1398">
          <cell r="EE1398" t="str">
            <v>Weighted Index 1</v>
          </cell>
        </row>
        <row r="1399">
          <cell r="EE1399" t="str">
            <v>Weighted Index 1</v>
          </cell>
        </row>
        <row r="1400">
          <cell r="EE1400" t="str">
            <v>Weighted Index 1</v>
          </cell>
        </row>
        <row r="1401">
          <cell r="EE1401" t="str">
            <v>Weighted Index 1</v>
          </cell>
        </row>
        <row r="1402">
          <cell r="EE1402" t="str">
            <v>Weighted Index 1</v>
          </cell>
        </row>
        <row r="1403">
          <cell r="EE1403" t="str">
            <v>Weighted Index 1</v>
          </cell>
        </row>
        <row r="1404">
          <cell r="EE1404" t="str">
            <v>Weighted Index 1</v>
          </cell>
        </row>
        <row r="1405">
          <cell r="EE1405" t="str">
            <v>Weighted Index 1</v>
          </cell>
        </row>
        <row r="1406">
          <cell r="EE1406" t="str">
            <v>Weighted Index 1</v>
          </cell>
        </row>
        <row r="1407">
          <cell r="EE1407" t="str">
            <v>Weighted Index 1</v>
          </cell>
        </row>
        <row r="1408">
          <cell r="EE1408" t="str">
            <v>Weighted Index 1</v>
          </cell>
        </row>
        <row r="1409">
          <cell r="EE1409" t="str">
            <v>Weighted Index 1</v>
          </cell>
        </row>
        <row r="1410">
          <cell r="EE1410" t="str">
            <v>Weighted Index 1</v>
          </cell>
        </row>
        <row r="1411">
          <cell r="EE1411" t="str">
            <v>Weighted Index 1</v>
          </cell>
        </row>
        <row r="1412">
          <cell r="EE1412" t="str">
            <v>Weighted Index 1</v>
          </cell>
        </row>
        <row r="1413">
          <cell r="EE1413" t="str">
            <v>Weighted Index 1</v>
          </cell>
        </row>
        <row r="1414">
          <cell r="EE1414" t="str">
            <v>Weighted Index 1</v>
          </cell>
        </row>
        <row r="1415">
          <cell r="EE1415" t="str">
            <v>Weighted Index 1</v>
          </cell>
        </row>
        <row r="1416">
          <cell r="EE1416" t="str">
            <v>Weighted Index 1</v>
          </cell>
        </row>
        <row r="1417">
          <cell r="EE1417" t="str">
            <v>Weighted Index 1</v>
          </cell>
        </row>
        <row r="1418">
          <cell r="EE1418" t="str">
            <v>Weighted Index 1</v>
          </cell>
        </row>
        <row r="1419">
          <cell r="EE1419" t="str">
            <v>Weighted Index 1</v>
          </cell>
        </row>
        <row r="1420">
          <cell r="EE1420" t="str">
            <v>Weighted Index 1</v>
          </cell>
        </row>
        <row r="1421">
          <cell r="EE1421" t="str">
            <v>Weighted Index 1</v>
          </cell>
        </row>
        <row r="1422">
          <cell r="EE1422" t="str">
            <v>Weighted Index 1</v>
          </cell>
        </row>
        <row r="1423">
          <cell r="EE1423" t="str">
            <v>Weighted Index 1</v>
          </cell>
        </row>
        <row r="1424">
          <cell r="EE1424" t="str">
            <v>Weighted Index 1</v>
          </cell>
        </row>
        <row r="1425">
          <cell r="EE1425" t="str">
            <v>Weighted Index 1</v>
          </cell>
        </row>
        <row r="1426">
          <cell r="EE1426" t="str">
            <v>Weighted Index 1</v>
          </cell>
        </row>
        <row r="1427">
          <cell r="EE1427" t="str">
            <v>Weighted Index 1</v>
          </cell>
        </row>
        <row r="1434">
          <cell r="EE1434" t="str">
            <v>Weighted Index 1</v>
          </cell>
        </row>
        <row r="1435">
          <cell r="EE1435" t="str">
            <v>Weighted Index 1</v>
          </cell>
        </row>
        <row r="1436">
          <cell r="EE1436" t="str">
            <v>Weighted Index 1</v>
          </cell>
        </row>
        <row r="1437">
          <cell r="EE1437" t="str">
            <v>Weighted Index 1</v>
          </cell>
        </row>
        <row r="1438">
          <cell r="EE1438" t="str">
            <v>Weighted Index 1</v>
          </cell>
        </row>
        <row r="1439">
          <cell r="EE1439" t="str">
            <v>Weighted Index 1</v>
          </cell>
        </row>
        <row r="1440">
          <cell r="EE1440" t="str">
            <v>Weighted Index 1</v>
          </cell>
        </row>
        <row r="1441">
          <cell r="EE1441" t="str">
            <v>Weighted Index 1</v>
          </cell>
        </row>
        <row r="1442">
          <cell r="EE1442" t="str">
            <v>Weighted Index 1</v>
          </cell>
        </row>
        <row r="1443">
          <cell r="EE1443" t="str">
            <v>Weighted Index 1</v>
          </cell>
        </row>
        <row r="1444">
          <cell r="EE1444" t="str">
            <v>Weighted Index 1</v>
          </cell>
        </row>
        <row r="1445">
          <cell r="EE1445" t="str">
            <v>Weighted Index 1</v>
          </cell>
        </row>
        <row r="1446">
          <cell r="EE1446" t="str">
            <v>Weighted Index 1</v>
          </cell>
        </row>
        <row r="1447">
          <cell r="EE1447" t="str">
            <v>Weighted Index 1</v>
          </cell>
        </row>
        <row r="1448">
          <cell r="EE1448" t="str">
            <v>Weighted Index 1</v>
          </cell>
        </row>
        <row r="1449">
          <cell r="EE1449" t="str">
            <v>Weighted Index 1</v>
          </cell>
        </row>
        <row r="1450">
          <cell r="EE1450" t="str">
            <v>Weighted Index 1</v>
          </cell>
        </row>
        <row r="1451">
          <cell r="EE1451" t="str">
            <v>Weighted Index 1</v>
          </cell>
        </row>
        <row r="1452">
          <cell r="EE1452" t="str">
            <v>Weighted Index 1</v>
          </cell>
        </row>
        <row r="1453">
          <cell r="EE1453" t="str">
            <v>Weighted Index 1</v>
          </cell>
        </row>
        <row r="1454">
          <cell r="EE1454" t="str">
            <v>Weighted Index 1</v>
          </cell>
        </row>
        <row r="1455">
          <cell r="EE1455" t="str">
            <v>Weighted Index 1</v>
          </cell>
        </row>
        <row r="1456">
          <cell r="EE1456" t="str">
            <v>Weighted Index 1</v>
          </cell>
        </row>
        <row r="1457">
          <cell r="EE1457" t="str">
            <v>Weighted Index 1</v>
          </cell>
        </row>
        <row r="1458">
          <cell r="EE1458" t="str">
            <v>Weighted Index 1</v>
          </cell>
        </row>
        <row r="1459">
          <cell r="EE1459" t="str">
            <v>Weighted Index 1</v>
          </cell>
        </row>
        <row r="1460">
          <cell r="EE1460" t="str">
            <v>Weighted Index 1</v>
          </cell>
        </row>
        <row r="1461">
          <cell r="EE1461" t="str">
            <v>Weighted Index 1</v>
          </cell>
        </row>
        <row r="1462">
          <cell r="EE1462" t="str">
            <v>Weighted Index 1</v>
          </cell>
        </row>
        <row r="1463">
          <cell r="EE1463" t="str">
            <v>Weighted Index 1</v>
          </cell>
        </row>
        <row r="1464">
          <cell r="EE1464" t="str">
            <v>Weighted Index 1</v>
          </cell>
        </row>
        <row r="1465">
          <cell r="EE1465" t="str">
            <v>Weighted Index 1</v>
          </cell>
        </row>
        <row r="1466">
          <cell r="EE1466" t="str">
            <v>Weighted Index 1</v>
          </cell>
        </row>
        <row r="1467">
          <cell r="EE1467" t="str">
            <v>Weighted Index 1</v>
          </cell>
        </row>
        <row r="1468">
          <cell r="EE1468" t="str">
            <v>Weighted Index 1</v>
          </cell>
        </row>
        <row r="1469">
          <cell r="EE1469" t="str">
            <v>Weighted Index 1</v>
          </cell>
        </row>
        <row r="1470">
          <cell r="EE1470" t="str">
            <v>Weighted Index 1</v>
          </cell>
        </row>
        <row r="1471">
          <cell r="EE1471" t="str">
            <v>Weighted Index 1</v>
          </cell>
        </row>
        <row r="1472">
          <cell r="EE1472" t="str">
            <v>Weighted Index 1</v>
          </cell>
        </row>
        <row r="1473">
          <cell r="EE1473" t="str">
            <v>Weighted Index 1</v>
          </cell>
        </row>
        <row r="1474">
          <cell r="EE1474" t="str">
            <v>Weighted Index 1</v>
          </cell>
        </row>
        <row r="1475">
          <cell r="EE1475" t="str">
            <v>Weighted Index 1</v>
          </cell>
        </row>
        <row r="1476">
          <cell r="EE1476" t="str">
            <v>Weighted Index 1</v>
          </cell>
        </row>
        <row r="1477">
          <cell r="EE1477" t="str">
            <v>Weighted Index 1</v>
          </cell>
        </row>
        <row r="1478">
          <cell r="EE1478" t="str">
            <v>Weighted Index 1</v>
          </cell>
        </row>
        <row r="1479">
          <cell r="EE1479" t="str">
            <v>Weighted Index 1</v>
          </cell>
        </row>
        <row r="1480">
          <cell r="EE1480" t="str">
            <v>Weighted Index 1</v>
          </cell>
        </row>
        <row r="1481">
          <cell r="EE1481" t="str">
            <v>Weighted Index 1</v>
          </cell>
        </row>
        <row r="1482">
          <cell r="EE1482" t="str">
            <v>Weighted Index 1</v>
          </cell>
        </row>
        <row r="1483">
          <cell r="EE1483" t="str">
            <v>Weighted Index 1</v>
          </cell>
        </row>
        <row r="1484">
          <cell r="EE1484" t="str">
            <v>Weighted Index 1</v>
          </cell>
        </row>
        <row r="1491">
          <cell r="EE1491" t="str">
            <v>Weighted Index 1</v>
          </cell>
        </row>
        <row r="1492">
          <cell r="EE1492" t="str">
            <v>Weighted Index 1</v>
          </cell>
        </row>
        <row r="1493">
          <cell r="EE1493" t="str">
            <v>Weighted Index 1</v>
          </cell>
        </row>
        <row r="1494">
          <cell r="EE1494" t="str">
            <v>Weighted Index 1</v>
          </cell>
        </row>
        <row r="1495">
          <cell r="EE1495" t="str">
            <v>Weighted Index 1</v>
          </cell>
        </row>
        <row r="1496">
          <cell r="EE1496" t="str">
            <v>Weighted Index 1</v>
          </cell>
        </row>
        <row r="1497">
          <cell r="EE1497" t="str">
            <v>Weighted Index 1</v>
          </cell>
        </row>
        <row r="1498">
          <cell r="EE1498" t="str">
            <v>Weighted Index 1</v>
          </cell>
        </row>
        <row r="1499">
          <cell r="EE1499" t="str">
            <v>Weighted Index 1</v>
          </cell>
        </row>
        <row r="1500">
          <cell r="EE1500" t="str">
            <v>Weighted Index 1</v>
          </cell>
        </row>
        <row r="1501">
          <cell r="EE1501" t="str">
            <v>Weighted Index 1</v>
          </cell>
        </row>
        <row r="1502">
          <cell r="EE1502" t="str">
            <v>Weighted Index 1</v>
          </cell>
        </row>
        <row r="1503">
          <cell r="EE1503" t="str">
            <v>Weighted Index 1</v>
          </cell>
        </row>
        <row r="1504">
          <cell r="EE1504" t="str">
            <v>Weighted Index 1</v>
          </cell>
        </row>
        <row r="1505">
          <cell r="EE1505" t="str">
            <v>Weighted Index 1</v>
          </cell>
        </row>
        <row r="1506">
          <cell r="EE1506" t="str">
            <v>Weighted Index 1</v>
          </cell>
        </row>
        <row r="1507">
          <cell r="EE1507" t="str">
            <v>Weighted Index 1</v>
          </cell>
        </row>
        <row r="1508">
          <cell r="EE1508" t="str">
            <v>Weighted Index 1</v>
          </cell>
        </row>
        <row r="1509">
          <cell r="EE1509" t="str">
            <v>Weighted Index 1</v>
          </cell>
        </row>
        <row r="1510">
          <cell r="EE1510" t="str">
            <v>Weighted Index 1</v>
          </cell>
        </row>
        <row r="1511">
          <cell r="EE1511" t="str">
            <v>Weighted Index 1</v>
          </cell>
        </row>
        <row r="1512">
          <cell r="EE1512" t="str">
            <v>Weighted Index 1</v>
          </cell>
        </row>
        <row r="1513">
          <cell r="EE1513" t="str">
            <v>Weighted Index 1</v>
          </cell>
        </row>
        <row r="1514">
          <cell r="EE1514" t="str">
            <v>Weighted Index 1</v>
          </cell>
        </row>
        <row r="1515">
          <cell r="EE1515" t="str">
            <v>Weighted Index 1</v>
          </cell>
        </row>
        <row r="1516">
          <cell r="EE1516" t="str">
            <v>Weighted Index 1</v>
          </cell>
        </row>
        <row r="1517">
          <cell r="EE1517" t="str">
            <v>Weighted Index 1</v>
          </cell>
        </row>
        <row r="1518">
          <cell r="EE1518" t="str">
            <v>Weighted Index 1</v>
          </cell>
        </row>
        <row r="1519">
          <cell r="EE1519" t="str">
            <v>Weighted Index 1</v>
          </cell>
        </row>
        <row r="1520">
          <cell r="EE1520" t="str">
            <v>Weighted Index 1</v>
          </cell>
        </row>
        <row r="1521">
          <cell r="EE1521" t="str">
            <v>Weighted Index 1</v>
          </cell>
        </row>
        <row r="1522">
          <cell r="EE1522" t="str">
            <v>Weighted Index 1</v>
          </cell>
        </row>
        <row r="1523">
          <cell r="EE1523" t="str">
            <v>Weighted Index 1</v>
          </cell>
        </row>
        <row r="1524">
          <cell r="EE1524" t="str">
            <v>Weighted Index 1</v>
          </cell>
        </row>
        <row r="1525">
          <cell r="EE1525" t="str">
            <v>Weighted Index 1</v>
          </cell>
        </row>
        <row r="1526">
          <cell r="EE1526" t="str">
            <v>Weighted Index 1</v>
          </cell>
        </row>
        <row r="1527">
          <cell r="EE1527" t="str">
            <v>Weighted Index 1</v>
          </cell>
        </row>
        <row r="1528">
          <cell r="EE1528" t="str">
            <v>Weighted Index 1</v>
          </cell>
        </row>
        <row r="1529">
          <cell r="EE1529" t="str">
            <v>Weighted Index 1</v>
          </cell>
        </row>
        <row r="1530">
          <cell r="EE1530" t="str">
            <v>Weighted Index 1</v>
          </cell>
        </row>
        <row r="1531">
          <cell r="EE1531" t="str">
            <v>Weighted Index 1</v>
          </cell>
        </row>
        <row r="1532">
          <cell r="EE1532" t="str">
            <v>Weighted Index 1</v>
          </cell>
        </row>
        <row r="1533">
          <cell r="EE1533" t="str">
            <v>Weighted Index 1</v>
          </cell>
        </row>
        <row r="1534">
          <cell r="EE1534" t="str">
            <v>Weighted Index 1</v>
          </cell>
        </row>
        <row r="1535">
          <cell r="EE1535" t="str">
            <v>Weighted Index 1</v>
          </cell>
        </row>
        <row r="1536">
          <cell r="EE1536" t="str">
            <v>Weighted Index 1</v>
          </cell>
        </row>
        <row r="1537">
          <cell r="EE1537" t="str">
            <v>Weighted Index 1</v>
          </cell>
        </row>
        <row r="1538">
          <cell r="EE1538" t="str">
            <v>Weighted Index 1</v>
          </cell>
        </row>
        <row r="1539">
          <cell r="EE1539" t="str">
            <v>Weighted Index 1</v>
          </cell>
        </row>
        <row r="1540">
          <cell r="EE1540" t="str">
            <v>Weighted Index 1</v>
          </cell>
        </row>
        <row r="1541">
          <cell r="EE1541" t="str">
            <v>Weighted Index 1</v>
          </cell>
        </row>
        <row r="1548">
          <cell r="EE1548" t="str">
            <v>Weighted Index 1</v>
          </cell>
        </row>
        <row r="1549">
          <cell r="EE1549" t="str">
            <v>Weighted Index 1</v>
          </cell>
        </row>
        <row r="1550">
          <cell r="EE1550" t="str">
            <v>Weighted Index 1</v>
          </cell>
        </row>
        <row r="1551">
          <cell r="EE1551" t="str">
            <v>Weighted Index 1</v>
          </cell>
        </row>
        <row r="1552">
          <cell r="EE1552" t="str">
            <v>Weighted Index 1</v>
          </cell>
        </row>
        <row r="1553">
          <cell r="EE1553" t="str">
            <v>Weighted Index 1</v>
          </cell>
        </row>
        <row r="1554">
          <cell r="EE1554" t="str">
            <v>Weighted Index 1</v>
          </cell>
        </row>
        <row r="1555">
          <cell r="EE1555" t="str">
            <v>Weighted Index 1</v>
          </cell>
        </row>
        <row r="1556">
          <cell r="EE1556" t="str">
            <v>Weighted Index 1</v>
          </cell>
        </row>
        <row r="1557">
          <cell r="EE1557" t="str">
            <v>Weighted Index 1</v>
          </cell>
        </row>
        <row r="1558">
          <cell r="EE1558" t="str">
            <v>Weighted Index 1</v>
          </cell>
        </row>
        <row r="1559">
          <cell r="EE1559" t="str">
            <v>Weighted Index 1</v>
          </cell>
        </row>
        <row r="1560">
          <cell r="EE1560" t="str">
            <v>Weighted Index 1</v>
          </cell>
        </row>
        <row r="1561">
          <cell r="EE1561" t="str">
            <v>Weighted Index 1</v>
          </cell>
        </row>
        <row r="1562">
          <cell r="EE1562" t="str">
            <v>Weighted Index 1</v>
          </cell>
        </row>
        <row r="1563">
          <cell r="EE1563" t="str">
            <v>Weighted Index 1</v>
          </cell>
        </row>
        <row r="1564">
          <cell r="EE1564" t="str">
            <v>Weighted Index 1</v>
          </cell>
        </row>
        <row r="1565">
          <cell r="EE1565" t="str">
            <v>Weighted Index 1</v>
          </cell>
        </row>
        <row r="1566">
          <cell r="EE1566" t="str">
            <v>Weighted Index 1</v>
          </cell>
        </row>
        <row r="1567">
          <cell r="EE1567" t="str">
            <v>Weighted Index 1</v>
          </cell>
        </row>
        <row r="1568">
          <cell r="EE1568" t="str">
            <v>Weighted Index 1</v>
          </cell>
        </row>
        <row r="1575">
          <cell r="EE1575" t="str">
            <v>Weighted Index 1</v>
          </cell>
        </row>
        <row r="1576">
          <cell r="EE1576" t="str">
            <v>Weighted Index 1</v>
          </cell>
        </row>
        <row r="1577">
          <cell r="EE1577" t="str">
            <v>Weighted Index 1</v>
          </cell>
        </row>
        <row r="1578">
          <cell r="EE1578" t="str">
            <v>Weighted Index 1</v>
          </cell>
        </row>
        <row r="1579">
          <cell r="EE1579" t="str">
            <v>Weighted Index 1</v>
          </cell>
        </row>
        <row r="1580">
          <cell r="EE1580" t="str">
            <v>Weighted Index 1</v>
          </cell>
        </row>
        <row r="1587">
          <cell r="EE1587" t="str">
            <v>Weighted Index 1</v>
          </cell>
        </row>
        <row r="1588">
          <cell r="EE1588" t="str">
            <v>Weighted Index 1</v>
          </cell>
        </row>
        <row r="1589">
          <cell r="EE1589" t="str">
            <v>Weighted Index 1</v>
          </cell>
        </row>
        <row r="1590">
          <cell r="EE1590" t="str">
            <v>Weighted Index 1</v>
          </cell>
        </row>
        <row r="1591">
          <cell r="EE1591" t="str">
            <v>Weighted Index 1</v>
          </cell>
        </row>
        <row r="1598">
          <cell r="EE1598" t="str">
            <v>Weighted Index 1</v>
          </cell>
        </row>
        <row r="1599">
          <cell r="EE1599" t="str">
            <v>Weighted Index 1</v>
          </cell>
        </row>
        <row r="1600">
          <cell r="EE1600" t="str">
            <v>Weighted Index 1</v>
          </cell>
        </row>
        <row r="1601">
          <cell r="EE1601" t="str">
            <v>Weighted Index 1</v>
          </cell>
        </row>
        <row r="1602">
          <cell r="EE1602" t="str">
            <v>Weighted Index 1</v>
          </cell>
        </row>
        <row r="1603">
          <cell r="EE1603" t="str">
            <v>Weighted Index 1</v>
          </cell>
        </row>
        <row r="1604">
          <cell r="EE1604" t="str">
            <v>Weighted Index 1</v>
          </cell>
        </row>
        <row r="1605">
          <cell r="EE1605" t="str">
            <v>Weighted Index 1</v>
          </cell>
        </row>
        <row r="1612">
          <cell r="EE1612" t="str">
            <v>Weighted Index 1</v>
          </cell>
        </row>
        <row r="1613">
          <cell r="EE1613" t="str">
            <v>Weighted Index 1</v>
          </cell>
        </row>
        <row r="1614">
          <cell r="EE1614" t="str">
            <v>Weighted Index 1</v>
          </cell>
        </row>
        <row r="1615">
          <cell r="EE1615" t="str">
            <v>Weighted Index 1</v>
          </cell>
        </row>
        <row r="1616">
          <cell r="EE1616" t="str">
            <v>Weighted Index 1</v>
          </cell>
        </row>
        <row r="1617">
          <cell r="EE1617" t="str">
            <v>Weighted Index 1</v>
          </cell>
        </row>
        <row r="1618">
          <cell r="EE1618" t="str">
            <v>Weighted Index 1</v>
          </cell>
        </row>
        <row r="1619">
          <cell r="EE1619" t="str">
            <v>Weighted Index 1</v>
          </cell>
        </row>
        <row r="1620">
          <cell r="EE1620" t="str">
            <v>Weighted Index 1</v>
          </cell>
        </row>
        <row r="1621">
          <cell r="EE1621" t="str">
            <v>Weighted Index 1</v>
          </cell>
        </row>
        <row r="1622">
          <cell r="EE1622" t="str">
            <v>Weighted Index 1</v>
          </cell>
        </row>
        <row r="1623">
          <cell r="EE1623" t="str">
            <v>Weighted Index 1</v>
          </cell>
        </row>
        <row r="1624">
          <cell r="EE1624" t="str">
            <v>Weighted Index 1</v>
          </cell>
        </row>
        <row r="1625">
          <cell r="EE1625" t="str">
            <v>Weighted Index 1</v>
          </cell>
        </row>
        <row r="1632">
          <cell r="EE1632" t="str">
            <v>Weighted Index 1</v>
          </cell>
        </row>
        <row r="1633">
          <cell r="EE1633" t="str">
            <v>Weighted Index 1</v>
          </cell>
        </row>
        <row r="1634">
          <cell r="EE1634" t="str">
            <v>Weighted Index 1</v>
          </cell>
        </row>
        <row r="1635">
          <cell r="EE1635" t="str">
            <v>Weighted Index 1</v>
          </cell>
        </row>
        <row r="1636">
          <cell r="EE1636" t="str">
            <v>Weighted Index 1</v>
          </cell>
        </row>
        <row r="1637">
          <cell r="EE1637" t="str">
            <v>Weighted Index 1</v>
          </cell>
        </row>
        <row r="1638">
          <cell r="EE1638" t="str">
            <v>Weighted Index 1</v>
          </cell>
        </row>
        <row r="1639">
          <cell r="EE1639" t="str">
            <v>Weighted Index 1</v>
          </cell>
        </row>
        <row r="1640">
          <cell r="EE1640" t="str">
            <v>Weighted Index 1</v>
          </cell>
        </row>
        <row r="1641">
          <cell r="EE1641" t="str">
            <v>Weighted Index 1</v>
          </cell>
        </row>
        <row r="1642">
          <cell r="EE1642" t="str">
            <v>Weighted Index 1</v>
          </cell>
        </row>
        <row r="1643">
          <cell r="EE1643" t="str">
            <v>Weighted Index 1</v>
          </cell>
        </row>
        <row r="1644">
          <cell r="EE1644" t="str">
            <v>Weighted Index 1</v>
          </cell>
        </row>
        <row r="1645">
          <cell r="EE1645" t="str">
            <v>Weighted Index 1</v>
          </cell>
        </row>
        <row r="1646">
          <cell r="EE1646" t="str">
            <v>Weighted Index 1</v>
          </cell>
        </row>
        <row r="1647">
          <cell r="EE1647" t="str">
            <v>Weighted Index 1</v>
          </cell>
        </row>
        <row r="1648">
          <cell r="EE1648" t="str">
            <v>Weighted Index 1</v>
          </cell>
        </row>
        <row r="1649">
          <cell r="EE1649" t="str">
            <v>Weighted Index 1</v>
          </cell>
        </row>
        <row r="1650">
          <cell r="EE1650" t="str">
            <v>Weighted Index 1</v>
          </cell>
        </row>
        <row r="1651">
          <cell r="EE1651" t="str">
            <v>Weighted Index 1</v>
          </cell>
        </row>
        <row r="1652">
          <cell r="EE1652" t="str">
            <v>Weighted Index 1</v>
          </cell>
        </row>
        <row r="1653">
          <cell r="EE1653" t="str">
            <v>Weighted Index 1</v>
          </cell>
        </row>
        <row r="1654">
          <cell r="EE1654" t="str">
            <v>Weighted Index 1</v>
          </cell>
        </row>
        <row r="1655">
          <cell r="EE1655" t="str">
            <v>Weighted Index 1</v>
          </cell>
        </row>
        <row r="1656">
          <cell r="EE1656" t="str">
            <v>Weighted Index 1</v>
          </cell>
        </row>
        <row r="1657">
          <cell r="EE1657" t="str">
            <v>Weighted Index 1</v>
          </cell>
        </row>
        <row r="1658">
          <cell r="EE1658" t="str">
            <v>Weighted Index 1</v>
          </cell>
        </row>
        <row r="1659">
          <cell r="EE1659" t="str">
            <v>Weighted Index 1</v>
          </cell>
        </row>
        <row r="1660">
          <cell r="EE1660" t="str">
            <v>Weighted Index 1</v>
          </cell>
        </row>
        <row r="1661">
          <cell r="EE1661" t="str">
            <v>Weighted Index 1</v>
          </cell>
        </row>
        <row r="1662">
          <cell r="EE1662" t="str">
            <v>Weighted Index 1</v>
          </cell>
        </row>
        <row r="1663">
          <cell r="EE1663" t="str">
            <v>Weighted Index 1</v>
          </cell>
        </row>
        <row r="1664">
          <cell r="EE1664" t="str">
            <v>Weighted Index 1</v>
          </cell>
        </row>
        <row r="1665">
          <cell r="EE1665" t="str">
            <v>Weighted Index 1</v>
          </cell>
        </row>
        <row r="1666">
          <cell r="EE1666" t="str">
            <v>Weighted Index 1</v>
          </cell>
        </row>
        <row r="1667">
          <cell r="EE1667" t="str">
            <v>Weighted Index 1</v>
          </cell>
        </row>
        <row r="1668">
          <cell r="EE1668" t="str">
            <v>Weighted Index 1</v>
          </cell>
        </row>
        <row r="1669">
          <cell r="EE1669" t="str">
            <v>Weighted Index 1</v>
          </cell>
        </row>
        <row r="1676">
          <cell r="EE1676" t="str">
            <v>Weighted Index 1</v>
          </cell>
        </row>
        <row r="1677">
          <cell r="EE1677" t="str">
            <v>Weighted Index 1</v>
          </cell>
        </row>
        <row r="1678">
          <cell r="EE1678" t="str">
            <v>Weighted Index 1</v>
          </cell>
        </row>
        <row r="1679">
          <cell r="EE1679" t="str">
            <v>Weighted Index 1</v>
          </cell>
        </row>
        <row r="1680">
          <cell r="EE1680" t="str">
            <v>Weighted Index 1</v>
          </cell>
        </row>
        <row r="1681">
          <cell r="EE1681" t="str">
            <v>Weighted Index 1</v>
          </cell>
        </row>
        <row r="1682">
          <cell r="EE1682" t="str">
            <v>Weighted Index 1</v>
          </cell>
        </row>
        <row r="1683">
          <cell r="EE1683" t="str">
            <v>Weighted Index 1</v>
          </cell>
        </row>
        <row r="1684">
          <cell r="EE1684" t="str">
            <v>Weighted Index 1</v>
          </cell>
        </row>
        <row r="1685">
          <cell r="EE1685" t="str">
            <v>Weighted Index 1</v>
          </cell>
        </row>
        <row r="1686">
          <cell r="EE1686" t="str">
            <v>Weighted Index 1</v>
          </cell>
        </row>
        <row r="1687">
          <cell r="EE1687" t="str">
            <v>Weighted Index 1</v>
          </cell>
        </row>
        <row r="1688">
          <cell r="EE1688" t="str">
            <v>Weighted Index 1</v>
          </cell>
        </row>
        <row r="1689">
          <cell r="EE1689" t="str">
            <v>Weighted Index 1</v>
          </cell>
        </row>
        <row r="1690">
          <cell r="EE1690" t="str">
            <v>Weighted Index 1</v>
          </cell>
        </row>
        <row r="1691">
          <cell r="EE1691" t="str">
            <v>Weighted Index 1</v>
          </cell>
        </row>
        <row r="1692">
          <cell r="EE1692" t="str">
            <v>Weighted Index 1</v>
          </cell>
        </row>
        <row r="1693">
          <cell r="EE1693" t="str">
            <v>Weighted Index 1</v>
          </cell>
        </row>
        <row r="1694">
          <cell r="EE1694" t="str">
            <v>Weighted Index 1</v>
          </cell>
        </row>
        <row r="1695">
          <cell r="EE1695" t="str">
            <v>Weighted Index 1</v>
          </cell>
        </row>
        <row r="1696">
          <cell r="EE1696" t="str">
            <v>Weighted Index 1</v>
          </cell>
        </row>
        <row r="1697">
          <cell r="EE1697" t="str">
            <v>Weighted Index 1</v>
          </cell>
        </row>
        <row r="1698">
          <cell r="EE1698" t="str">
            <v>Weighted Index 1</v>
          </cell>
        </row>
        <row r="1699">
          <cell r="EE1699" t="str">
            <v>Weighted Index 1</v>
          </cell>
        </row>
        <row r="1700">
          <cell r="EE1700" t="str">
            <v>Weighted Index 1</v>
          </cell>
        </row>
        <row r="1701">
          <cell r="EE1701" t="str">
            <v>Weighted Index 1</v>
          </cell>
        </row>
        <row r="1702">
          <cell r="EE1702" t="str">
            <v>Weighted Index 1</v>
          </cell>
        </row>
        <row r="1703">
          <cell r="EE1703" t="str">
            <v>Weighted Index 1</v>
          </cell>
        </row>
        <row r="1704">
          <cell r="EE1704" t="str">
            <v>Weighted Index 1</v>
          </cell>
        </row>
        <row r="1705">
          <cell r="EE1705" t="str">
            <v>Weighted Index 1</v>
          </cell>
        </row>
        <row r="1706">
          <cell r="EE1706" t="str">
            <v>Weighted Index 1</v>
          </cell>
        </row>
        <row r="1707">
          <cell r="EE1707" t="str">
            <v>Weighted Index 1</v>
          </cell>
        </row>
        <row r="1708">
          <cell r="EE1708" t="str">
            <v>Weighted Index 1</v>
          </cell>
        </row>
        <row r="1709">
          <cell r="EE1709" t="str">
            <v>Weighted Index 1</v>
          </cell>
        </row>
        <row r="1710">
          <cell r="EE1710" t="str">
            <v>Weighted Index 1</v>
          </cell>
        </row>
        <row r="1711">
          <cell r="EE1711" t="str">
            <v>Weighted Index 1</v>
          </cell>
        </row>
        <row r="1712">
          <cell r="EE1712" t="str">
            <v>Weighted Index 1</v>
          </cell>
        </row>
        <row r="1713">
          <cell r="EE1713" t="str">
            <v>Weighted Index 1</v>
          </cell>
        </row>
        <row r="1714">
          <cell r="EE1714" t="str">
            <v>Weighted Index 1</v>
          </cell>
        </row>
        <row r="1715">
          <cell r="EE1715" t="str">
            <v>Weighted Index 1</v>
          </cell>
        </row>
        <row r="1716">
          <cell r="EE1716" t="str">
            <v>Weighted Index 1</v>
          </cell>
        </row>
        <row r="1717">
          <cell r="EE1717" t="str">
            <v>Weighted Index 1</v>
          </cell>
        </row>
        <row r="1718">
          <cell r="EE1718" t="str">
            <v>Weighted Index 1</v>
          </cell>
        </row>
        <row r="1719">
          <cell r="EE1719" t="str">
            <v>Weighted Index 1</v>
          </cell>
        </row>
        <row r="1720">
          <cell r="EE1720" t="str">
            <v>Weighted Index 1</v>
          </cell>
        </row>
        <row r="1721">
          <cell r="EE1721" t="str">
            <v>Weighted Index 1</v>
          </cell>
        </row>
        <row r="1728">
          <cell r="EE1728" t="str">
            <v>Weighted Index 1</v>
          </cell>
        </row>
        <row r="1729">
          <cell r="EE1729" t="str">
            <v>Weighted Index 1</v>
          </cell>
        </row>
        <row r="1730">
          <cell r="EE1730" t="str">
            <v>Weighted Index 1</v>
          </cell>
        </row>
        <row r="1731">
          <cell r="EE1731" t="str">
            <v>Weighted Index 1</v>
          </cell>
        </row>
        <row r="1732">
          <cell r="EE1732" t="str">
            <v>Weighted Index 1</v>
          </cell>
        </row>
        <row r="1733">
          <cell r="EE1733" t="str">
            <v>Weighted Index 1</v>
          </cell>
        </row>
        <row r="1740">
          <cell r="EE1740" t="str">
            <v>Weighted Index 1</v>
          </cell>
        </row>
        <row r="1741">
          <cell r="EE1741" t="str">
            <v>Weighted Index 1</v>
          </cell>
        </row>
        <row r="1742">
          <cell r="EE1742" t="str">
            <v>Weighted Index 1</v>
          </cell>
        </row>
        <row r="1743">
          <cell r="EE1743" t="str">
            <v>Weighted Index 1</v>
          </cell>
        </row>
        <row r="1744">
          <cell r="EE1744" t="str">
            <v>Weighted Index 1</v>
          </cell>
        </row>
        <row r="1745">
          <cell r="EE1745" t="str">
            <v>Weighted Index 1</v>
          </cell>
        </row>
        <row r="1746">
          <cell r="EE1746" t="str">
            <v>Weighted Index 1</v>
          </cell>
        </row>
        <row r="1747">
          <cell r="EE1747" t="str">
            <v>Weighted Index 1</v>
          </cell>
        </row>
        <row r="1748">
          <cell r="EE1748" t="str">
            <v>Weighted Index 1</v>
          </cell>
        </row>
        <row r="1749">
          <cell r="EE1749" t="str">
            <v>Weighted Index 1</v>
          </cell>
        </row>
        <row r="1750">
          <cell r="EE1750" t="str">
            <v>Weighted Index 1</v>
          </cell>
        </row>
        <row r="1751">
          <cell r="EE1751" t="str">
            <v>Weighted Index 1</v>
          </cell>
        </row>
        <row r="1752">
          <cell r="EE1752" t="str">
            <v>Weighted Index 1</v>
          </cell>
        </row>
        <row r="1753">
          <cell r="EE1753" t="str">
            <v>Weighted Index 1</v>
          </cell>
        </row>
        <row r="1754">
          <cell r="EE1754" t="str">
            <v>Weighted Index 1</v>
          </cell>
        </row>
        <row r="1761">
          <cell r="EE1761" t="str">
            <v>Weighted Index 1</v>
          </cell>
        </row>
        <row r="1762">
          <cell r="EE1762" t="str">
            <v>Weighted Index 1</v>
          </cell>
        </row>
        <row r="1763">
          <cell r="EE1763" t="str">
            <v>Weighted Index 1</v>
          </cell>
        </row>
        <row r="1764">
          <cell r="EE1764" t="str">
            <v>Weighted Index 1</v>
          </cell>
        </row>
        <row r="1771">
          <cell r="EE1771" t="str">
            <v>Weighted Index 1</v>
          </cell>
        </row>
        <row r="1772">
          <cell r="EE1772" t="str">
            <v>Weighted Index 1</v>
          </cell>
        </row>
        <row r="1773">
          <cell r="EE1773" t="str">
            <v>Weighted Index 1</v>
          </cell>
        </row>
        <row r="1774">
          <cell r="EE1774" t="str">
            <v>Weighted Index 1</v>
          </cell>
        </row>
        <row r="1775">
          <cell r="EE1775" t="str">
            <v>Weighted Index 1</v>
          </cell>
        </row>
        <row r="1776">
          <cell r="EE1776" t="str">
            <v>Weighted Index 1</v>
          </cell>
        </row>
        <row r="1777">
          <cell r="EE1777" t="str">
            <v>Weighted Index 1</v>
          </cell>
        </row>
        <row r="1778">
          <cell r="EE1778" t="str">
            <v>Weighted Index 1</v>
          </cell>
        </row>
        <row r="1779">
          <cell r="EE1779" t="str">
            <v>Weighted Index 1</v>
          </cell>
        </row>
        <row r="1780">
          <cell r="EE1780" t="str">
            <v>Weighted Index 1</v>
          </cell>
        </row>
        <row r="1781">
          <cell r="EE1781" t="str">
            <v>Weighted Index 1</v>
          </cell>
        </row>
        <row r="1782">
          <cell r="EE1782" t="str">
            <v>Weighted Index 1</v>
          </cell>
        </row>
        <row r="1783">
          <cell r="EE1783" t="str">
            <v>Weighted Index 1</v>
          </cell>
        </row>
        <row r="1784">
          <cell r="EE1784" t="str">
            <v>Weighted Index 1</v>
          </cell>
        </row>
        <row r="1785">
          <cell r="EE1785" t="str">
            <v>Weighted Index 1</v>
          </cell>
        </row>
        <row r="1786">
          <cell r="EE1786" t="str">
            <v>Weighted Index 1</v>
          </cell>
        </row>
        <row r="1787">
          <cell r="EE1787" t="str">
            <v>Weighted Index 1</v>
          </cell>
        </row>
        <row r="1788">
          <cell r="EE1788" t="str">
            <v>Weighted Index 1</v>
          </cell>
        </row>
        <row r="1789">
          <cell r="EE1789" t="str">
            <v>Weighted Index 1</v>
          </cell>
        </row>
        <row r="1790">
          <cell r="EE1790" t="str">
            <v>Weighted Index 1</v>
          </cell>
        </row>
        <row r="1791">
          <cell r="EE1791" t="str">
            <v>Weighted Index 1</v>
          </cell>
        </row>
        <row r="1792">
          <cell r="EE1792" t="str">
            <v>Weighted Index 1</v>
          </cell>
        </row>
        <row r="1793">
          <cell r="EE1793" t="str">
            <v>Weighted Index 1</v>
          </cell>
        </row>
        <row r="1794">
          <cell r="EE1794" t="str">
            <v>Weighted Index 1</v>
          </cell>
        </row>
        <row r="1795">
          <cell r="EE1795" t="str">
            <v>Weighted Index 1</v>
          </cell>
        </row>
        <row r="1796">
          <cell r="EE1796" t="str">
            <v>Weighted Index 1</v>
          </cell>
        </row>
        <row r="1797">
          <cell r="EE1797" t="str">
            <v>Weighted Index 1</v>
          </cell>
        </row>
        <row r="1798">
          <cell r="EE1798" t="str">
            <v>Weighted Index 1</v>
          </cell>
        </row>
        <row r="1799">
          <cell r="EE1799" t="str">
            <v>Weighted Index 1</v>
          </cell>
        </row>
        <row r="1800">
          <cell r="EE1800" t="str">
            <v>Weighted Index 1</v>
          </cell>
        </row>
        <row r="1801">
          <cell r="EE1801" t="str">
            <v>Weighted Index 1</v>
          </cell>
        </row>
        <row r="1802">
          <cell r="EE1802" t="str">
            <v>Weighted Index 1</v>
          </cell>
        </row>
        <row r="1803">
          <cell r="EE1803" t="str">
            <v>Weighted Index 1</v>
          </cell>
        </row>
        <row r="1804">
          <cell r="EE1804" t="str">
            <v>Weighted Index 1</v>
          </cell>
        </row>
        <row r="1805">
          <cell r="EE1805" t="str">
            <v>Weighted Index 1</v>
          </cell>
        </row>
        <row r="1806">
          <cell r="EE1806" t="str">
            <v>Weighted Index 1</v>
          </cell>
        </row>
        <row r="1807">
          <cell r="EE1807" t="str">
            <v>Weighted Index 1</v>
          </cell>
        </row>
        <row r="1808">
          <cell r="EE1808" t="str">
            <v>Weighted Index 1</v>
          </cell>
        </row>
        <row r="1809">
          <cell r="EE1809" t="str">
            <v>Weighted Index 1</v>
          </cell>
        </row>
        <row r="1810">
          <cell r="EE1810" t="str">
            <v>Weighted Index 1</v>
          </cell>
        </row>
        <row r="1811">
          <cell r="EE1811" t="str">
            <v>Weighted Index 1</v>
          </cell>
        </row>
        <row r="1812">
          <cell r="EE1812" t="str">
            <v>Weighted Index 1</v>
          </cell>
        </row>
        <row r="1813">
          <cell r="EE1813" t="str">
            <v>Weighted Index 1</v>
          </cell>
        </row>
        <row r="1814">
          <cell r="EE1814" t="str">
            <v>Weighted Index 1</v>
          </cell>
        </row>
        <row r="1815">
          <cell r="EE1815" t="str">
            <v>Weighted Index 1</v>
          </cell>
        </row>
        <row r="1816">
          <cell r="EE1816" t="str">
            <v>Weighted Index 1</v>
          </cell>
        </row>
        <row r="1817">
          <cell r="EE1817" t="str">
            <v>Weighted Index 1</v>
          </cell>
        </row>
        <row r="1818">
          <cell r="EE1818" t="str">
            <v>Weighted Index 1</v>
          </cell>
        </row>
        <row r="1819">
          <cell r="EE1819" t="str">
            <v>Weighted Index 1</v>
          </cell>
        </row>
        <row r="1820">
          <cell r="EE1820" t="str">
            <v>Weighted Index 1</v>
          </cell>
        </row>
        <row r="1821">
          <cell r="EE1821" t="str">
            <v>Weighted Index 1</v>
          </cell>
        </row>
        <row r="1822">
          <cell r="EE1822" t="str">
            <v>Weighted Index 1</v>
          </cell>
        </row>
        <row r="1823">
          <cell r="EE1823" t="str">
            <v>Weighted Index 1</v>
          </cell>
        </row>
        <row r="1824">
          <cell r="EE1824" t="str">
            <v>Weighted Index 1</v>
          </cell>
        </row>
        <row r="1825">
          <cell r="EE1825" t="str">
            <v>Weighted Index 1</v>
          </cell>
        </row>
        <row r="1826">
          <cell r="EE1826" t="str">
            <v>Weighted Index 1</v>
          </cell>
        </row>
        <row r="1827">
          <cell r="EE1827" t="str">
            <v>Weighted Index 1</v>
          </cell>
        </row>
        <row r="1828">
          <cell r="EE1828" t="str">
            <v>Weighted Index 1</v>
          </cell>
        </row>
        <row r="1829">
          <cell r="EE1829" t="str">
            <v>Weighted Index 1</v>
          </cell>
        </row>
        <row r="1830">
          <cell r="EE1830" t="str">
            <v>Weighted Index 1</v>
          </cell>
        </row>
        <row r="1831">
          <cell r="EE1831" t="str">
            <v>Weighted Index 1</v>
          </cell>
        </row>
        <row r="1832">
          <cell r="EE1832" t="str">
            <v>Weighted Index 1</v>
          </cell>
        </row>
        <row r="1833">
          <cell r="EE1833" t="str">
            <v>Weighted Index 1</v>
          </cell>
        </row>
        <row r="1834">
          <cell r="EE1834" t="str">
            <v>Weighted Index 1</v>
          </cell>
        </row>
        <row r="1835">
          <cell r="EE1835" t="str">
            <v>Weighted Index 1</v>
          </cell>
        </row>
        <row r="1836">
          <cell r="EE1836" t="str">
            <v>Weighted Index 1</v>
          </cell>
        </row>
        <row r="1837">
          <cell r="EE1837" t="str">
            <v>Weighted Index 1</v>
          </cell>
        </row>
        <row r="1838">
          <cell r="EE1838" t="str">
            <v>Weighted Index 1</v>
          </cell>
        </row>
        <row r="1839">
          <cell r="EE1839" t="str">
            <v>Weighted Index 1</v>
          </cell>
        </row>
        <row r="1840">
          <cell r="EE1840" t="str">
            <v>Weighted Index 1</v>
          </cell>
        </row>
        <row r="1841">
          <cell r="EE1841" t="str">
            <v>Weighted Index 1</v>
          </cell>
        </row>
        <row r="1842">
          <cell r="EE1842" t="str">
            <v>Weighted Index 1</v>
          </cell>
        </row>
        <row r="1843">
          <cell r="EE1843" t="str">
            <v>Weighted Index 1</v>
          </cell>
        </row>
        <row r="1844">
          <cell r="EE1844" t="str">
            <v>Weighted Index 1</v>
          </cell>
        </row>
        <row r="1845">
          <cell r="EE1845" t="str">
            <v>Weighted Index 1</v>
          </cell>
        </row>
        <row r="1846">
          <cell r="EE1846" t="str">
            <v>Weighted Index 1</v>
          </cell>
        </row>
        <row r="1847">
          <cell r="EE1847" t="str">
            <v>Weighted Index 1</v>
          </cell>
        </row>
        <row r="1848">
          <cell r="EE1848" t="str">
            <v>Weighted Index 1</v>
          </cell>
        </row>
        <row r="1849">
          <cell r="EE1849" t="str">
            <v>Weighted Index 1</v>
          </cell>
        </row>
        <row r="1850">
          <cell r="EE1850" t="str">
            <v>Weighted Index 1</v>
          </cell>
        </row>
        <row r="1851">
          <cell r="EE1851" t="str">
            <v>Weighted Index 1</v>
          </cell>
        </row>
        <row r="1852">
          <cell r="EE1852" t="str">
            <v>Weighted Index 1</v>
          </cell>
        </row>
        <row r="1853">
          <cell r="EE1853" t="str">
            <v>Weighted Index 1</v>
          </cell>
        </row>
        <row r="1854">
          <cell r="EE1854" t="str">
            <v>Weighted Index 1</v>
          </cell>
        </row>
        <row r="1855">
          <cell r="EE1855" t="str">
            <v>Weighted Index 1</v>
          </cell>
        </row>
        <row r="1856">
          <cell r="EE1856" t="str">
            <v>Weighted Index 1</v>
          </cell>
        </row>
        <row r="1857">
          <cell r="EE1857" t="str">
            <v>Weighted Index 1</v>
          </cell>
        </row>
        <row r="1858">
          <cell r="EE1858" t="str">
            <v>Weighted Index 1</v>
          </cell>
        </row>
        <row r="1859">
          <cell r="EE1859" t="str">
            <v>Weighted Index 1</v>
          </cell>
        </row>
        <row r="1860">
          <cell r="EE1860" t="str">
            <v>Weighted Index 1</v>
          </cell>
        </row>
        <row r="1867">
          <cell r="EE1867" t="str">
            <v>Weighted Index 1</v>
          </cell>
        </row>
        <row r="1868">
          <cell r="EE1868" t="str">
            <v>Weighted Index 1</v>
          </cell>
        </row>
        <row r="1869">
          <cell r="EE1869" t="str">
            <v>Weighted Index 1</v>
          </cell>
        </row>
        <row r="1870">
          <cell r="EE1870" t="str">
            <v>Weighted Index 1</v>
          </cell>
        </row>
        <row r="1871">
          <cell r="EE1871" t="str">
            <v>Weighted Index 1</v>
          </cell>
        </row>
        <row r="1872">
          <cell r="EE1872" t="str">
            <v>Weighted Index 1</v>
          </cell>
        </row>
        <row r="1873">
          <cell r="EE1873" t="str">
            <v>Weighted Index 1</v>
          </cell>
        </row>
        <row r="1874">
          <cell r="EE1874" t="str">
            <v>Weighted Index 1</v>
          </cell>
        </row>
        <row r="1875">
          <cell r="EE1875" t="str">
            <v>Weighted Index 1</v>
          </cell>
        </row>
        <row r="1876">
          <cell r="EE1876" t="str">
            <v>Weighted Index 1</v>
          </cell>
        </row>
        <row r="1877">
          <cell r="EE1877" t="str">
            <v>Weighted Index 1</v>
          </cell>
        </row>
        <row r="1878">
          <cell r="EE1878" t="str">
            <v>Weighted Index 1</v>
          </cell>
        </row>
        <row r="1879">
          <cell r="EE1879" t="str">
            <v>Weighted Index 1</v>
          </cell>
        </row>
        <row r="1880">
          <cell r="EE1880" t="str">
            <v>Weighted Index 1</v>
          </cell>
        </row>
        <row r="1881">
          <cell r="EE1881" t="str">
            <v>Weighted Index 1</v>
          </cell>
        </row>
        <row r="1882">
          <cell r="EE1882" t="str">
            <v>Weighted Index 1</v>
          </cell>
        </row>
        <row r="1883">
          <cell r="EE1883" t="str">
            <v>Weighted Index 1</v>
          </cell>
        </row>
        <row r="1884">
          <cell r="EE1884" t="str">
            <v>Weighted Index 1</v>
          </cell>
        </row>
        <row r="1885">
          <cell r="EE1885" t="str">
            <v>Weighted Index 1</v>
          </cell>
        </row>
        <row r="1886">
          <cell r="EE1886" t="str">
            <v>Weighted Index 1</v>
          </cell>
        </row>
        <row r="1887">
          <cell r="EE1887" t="str">
            <v>Weighted Index 1</v>
          </cell>
        </row>
        <row r="1888">
          <cell r="EE1888" t="str">
            <v>Weighted Index 1</v>
          </cell>
        </row>
        <row r="1889">
          <cell r="EE1889" t="str">
            <v>Weighted Index 1</v>
          </cell>
        </row>
        <row r="1890">
          <cell r="EE1890" t="str">
            <v>Weighted Index 1</v>
          </cell>
        </row>
        <row r="1891">
          <cell r="EE1891" t="str">
            <v>Weighted Index 1</v>
          </cell>
        </row>
        <row r="1892">
          <cell r="EE1892" t="str">
            <v>Weighted Index 1</v>
          </cell>
        </row>
        <row r="1893">
          <cell r="EE1893" t="str">
            <v>Weighted Index 1</v>
          </cell>
        </row>
        <row r="1894">
          <cell r="EE1894" t="str">
            <v>Weighted Index 1</v>
          </cell>
        </row>
        <row r="1901">
          <cell r="EE1901" t="str">
            <v>Weighted Index 1</v>
          </cell>
        </row>
        <row r="1902">
          <cell r="EE1902" t="str">
            <v>Weighted Index 1</v>
          </cell>
        </row>
        <row r="1903">
          <cell r="EE1903" t="str">
            <v>Weighted Index 1</v>
          </cell>
        </row>
        <row r="1904">
          <cell r="EE1904" t="str">
            <v>Weighted Index 1</v>
          </cell>
        </row>
        <row r="1905">
          <cell r="EE1905" t="str">
            <v>Weighted Index 1</v>
          </cell>
        </row>
        <row r="1906">
          <cell r="EE1906" t="str">
            <v>Weighted Index 1</v>
          </cell>
        </row>
        <row r="1907">
          <cell r="EE1907" t="str">
            <v>Weighted Index 1</v>
          </cell>
        </row>
        <row r="1908">
          <cell r="EE1908" t="str">
            <v>Weighted Index 1</v>
          </cell>
        </row>
        <row r="1909">
          <cell r="EE1909" t="str">
            <v>Weighted Index 1</v>
          </cell>
        </row>
        <row r="1910">
          <cell r="EE1910" t="str">
            <v>Weighted Index 1</v>
          </cell>
        </row>
        <row r="1911">
          <cell r="EE1911" t="str">
            <v>Weighted Index 1</v>
          </cell>
        </row>
        <row r="1912">
          <cell r="EE1912" t="str">
            <v>Weighted Index 1</v>
          </cell>
        </row>
        <row r="1913">
          <cell r="EE1913" t="str">
            <v>Weighted Index 1</v>
          </cell>
        </row>
        <row r="1914">
          <cell r="EE1914" t="str">
            <v>Weighted Index 1</v>
          </cell>
        </row>
        <row r="1915">
          <cell r="EE1915" t="str">
            <v>Weighted Index 1</v>
          </cell>
        </row>
        <row r="1916">
          <cell r="EE1916" t="str">
            <v>Weighted Index 1</v>
          </cell>
        </row>
        <row r="1917">
          <cell r="EE1917" t="str">
            <v>Weighted Index 1</v>
          </cell>
        </row>
        <row r="1918">
          <cell r="EE1918" t="str">
            <v>Weighted Index 1</v>
          </cell>
        </row>
        <row r="1919">
          <cell r="EE1919" t="str">
            <v>Weighted Index 1</v>
          </cell>
        </row>
        <row r="1920">
          <cell r="EE1920" t="str">
            <v>Weighted Index 1</v>
          </cell>
        </row>
        <row r="1921">
          <cell r="EE1921" t="str">
            <v>Weighted Index 1</v>
          </cell>
        </row>
        <row r="1922">
          <cell r="EE1922" t="str">
            <v>Weighted Index 1</v>
          </cell>
        </row>
        <row r="1923">
          <cell r="EE1923" t="str">
            <v>Weighted Index 1</v>
          </cell>
        </row>
        <row r="1924">
          <cell r="EE1924" t="str">
            <v>Weighted Index 1</v>
          </cell>
        </row>
        <row r="1925">
          <cell r="EE1925" t="str">
            <v>Weighted Index 1</v>
          </cell>
        </row>
        <row r="1926">
          <cell r="EE1926" t="str">
            <v>Weighted Index 1</v>
          </cell>
        </row>
        <row r="1927">
          <cell r="EE1927" t="str">
            <v>Weighted Index 1</v>
          </cell>
        </row>
        <row r="1928">
          <cell r="EE1928" t="str">
            <v>Weighted Index 1</v>
          </cell>
        </row>
        <row r="1929">
          <cell r="EE1929" t="str">
            <v>Weighted Index 1</v>
          </cell>
        </row>
        <row r="1930">
          <cell r="EE1930" t="str">
            <v>Weighted Index 1</v>
          </cell>
        </row>
        <row r="1931">
          <cell r="EE1931" t="str">
            <v>Weighted Index 1</v>
          </cell>
        </row>
        <row r="1932">
          <cell r="EE1932" t="str">
            <v>Weighted Index 1</v>
          </cell>
        </row>
        <row r="1933">
          <cell r="EE1933" t="str">
            <v>Weighted Index 1</v>
          </cell>
        </row>
        <row r="1934">
          <cell r="EE1934" t="str">
            <v>Weighted Index 1</v>
          </cell>
        </row>
        <row r="1935">
          <cell r="EE1935" t="str">
            <v>Weighted Index 1</v>
          </cell>
        </row>
        <row r="1936">
          <cell r="EE1936" t="str">
            <v>Weighted Index 1</v>
          </cell>
        </row>
        <row r="1937">
          <cell r="EE1937" t="str">
            <v>Weighted Index 1</v>
          </cell>
        </row>
        <row r="1938">
          <cell r="EE1938" t="str">
            <v>Weighted Index 1</v>
          </cell>
        </row>
        <row r="1939">
          <cell r="EE1939" t="str">
            <v>Weighted Index 1</v>
          </cell>
        </row>
        <row r="1940">
          <cell r="EE1940" t="str">
            <v>Weighted Index 1</v>
          </cell>
        </row>
        <row r="1941">
          <cell r="EE1941" t="str">
            <v>Weighted Index 1</v>
          </cell>
        </row>
        <row r="1942">
          <cell r="EE1942" t="str">
            <v>Weighted Index 1</v>
          </cell>
        </row>
        <row r="1943">
          <cell r="EE1943" t="str">
            <v>Weighted Index 1</v>
          </cell>
        </row>
        <row r="1944">
          <cell r="EE1944" t="str">
            <v>Weighted Index 1</v>
          </cell>
        </row>
        <row r="1945">
          <cell r="EE1945" t="str">
            <v>Weighted Index 1</v>
          </cell>
        </row>
        <row r="1952">
          <cell r="EE1952" t="str">
            <v>Weighted Index 1</v>
          </cell>
        </row>
        <row r="1953">
          <cell r="EE1953" t="str">
            <v>Weighted Index 1</v>
          </cell>
        </row>
        <row r="1954">
          <cell r="EE1954" t="str">
            <v>Weighted Index 1</v>
          </cell>
        </row>
        <row r="1955">
          <cell r="EE1955" t="str">
            <v>Weighted Index 1</v>
          </cell>
        </row>
        <row r="1956">
          <cell r="EE1956" t="str">
            <v>Weighted Index 1</v>
          </cell>
        </row>
        <row r="1957">
          <cell r="EE1957" t="str">
            <v>Weighted Index 1</v>
          </cell>
        </row>
        <row r="1958">
          <cell r="EE1958" t="str">
            <v>Weighted Index 1</v>
          </cell>
        </row>
        <row r="1959">
          <cell r="EE1959" t="str">
            <v>Weighted Index 1</v>
          </cell>
        </row>
        <row r="1960">
          <cell r="EE1960" t="str">
            <v>Weighted Index 1</v>
          </cell>
        </row>
        <row r="1961">
          <cell r="EE1961" t="str">
            <v>Weighted Index 1</v>
          </cell>
        </row>
        <row r="1962">
          <cell r="EE1962" t="str">
            <v>Weighted Index 1</v>
          </cell>
        </row>
        <row r="1963">
          <cell r="EE1963" t="str">
            <v>Weighted Index 1</v>
          </cell>
        </row>
        <row r="1964">
          <cell r="EE1964" t="str">
            <v>Weighted Index 1</v>
          </cell>
        </row>
        <row r="1965">
          <cell r="EE1965" t="str">
            <v>Weighted Index 1</v>
          </cell>
        </row>
        <row r="1966">
          <cell r="EE1966" t="str">
            <v>Weighted Index 1</v>
          </cell>
        </row>
        <row r="1967">
          <cell r="EE1967" t="str">
            <v>Weighted Index 1</v>
          </cell>
        </row>
        <row r="1968">
          <cell r="EE1968" t="str">
            <v>Weighted Index 1</v>
          </cell>
        </row>
        <row r="1969">
          <cell r="EE1969" t="str">
            <v>Weighted Index 1</v>
          </cell>
        </row>
        <row r="1970">
          <cell r="EE1970" t="str">
            <v>Weighted Index 1</v>
          </cell>
        </row>
        <row r="1971">
          <cell r="EE1971" t="str">
            <v>Weighted Index 1</v>
          </cell>
        </row>
        <row r="1972">
          <cell r="EE1972" t="str">
            <v>Weighted Index 1</v>
          </cell>
        </row>
        <row r="1973">
          <cell r="EE1973" t="str">
            <v>Weighted Index 1</v>
          </cell>
        </row>
        <row r="1974">
          <cell r="EE1974" t="str">
            <v>Weighted Index 1</v>
          </cell>
        </row>
        <row r="1975">
          <cell r="EE1975" t="str">
            <v>Weighted Index 1</v>
          </cell>
        </row>
        <row r="1976">
          <cell r="EE1976" t="str">
            <v>Weighted Index 1</v>
          </cell>
        </row>
        <row r="1977">
          <cell r="EE1977" t="str">
            <v>Weighted Index 1</v>
          </cell>
        </row>
        <row r="1978">
          <cell r="EE1978" t="str">
            <v>Weighted Index 1</v>
          </cell>
        </row>
        <row r="1979">
          <cell r="EE1979" t="str">
            <v>Weighted Index 1</v>
          </cell>
        </row>
        <row r="1980">
          <cell r="EE1980" t="str">
            <v>Weighted Index 1</v>
          </cell>
        </row>
        <row r="1981">
          <cell r="EE1981" t="str">
            <v>Weighted Index 1</v>
          </cell>
        </row>
        <row r="1982">
          <cell r="EE1982" t="str">
            <v>Weighted Index 1</v>
          </cell>
        </row>
        <row r="1983">
          <cell r="EE1983" t="str">
            <v>Weighted Index 1</v>
          </cell>
        </row>
        <row r="1984">
          <cell r="EE1984" t="str">
            <v>Weighted Index 1</v>
          </cell>
        </row>
        <row r="1985">
          <cell r="EE1985" t="str">
            <v>Weighted Index 1</v>
          </cell>
        </row>
        <row r="1986">
          <cell r="EE1986" t="str">
            <v>Weighted Index 1</v>
          </cell>
        </row>
        <row r="1987">
          <cell r="EE1987" t="str">
            <v>Weighted Index 1</v>
          </cell>
        </row>
        <row r="1988">
          <cell r="EE1988" t="str">
            <v>Weighted Index 1</v>
          </cell>
        </row>
        <row r="1989">
          <cell r="EE1989" t="str">
            <v>Weighted Index 1</v>
          </cell>
        </row>
        <row r="1990">
          <cell r="EE1990" t="str">
            <v>Weighted Index 1</v>
          </cell>
        </row>
        <row r="1991">
          <cell r="EE1991" t="str">
            <v>Weighted Index 1</v>
          </cell>
        </row>
        <row r="1992">
          <cell r="EE1992" t="str">
            <v>Weighted Index 1</v>
          </cell>
        </row>
        <row r="1993">
          <cell r="EE1993" t="str">
            <v>Weighted Index 1</v>
          </cell>
        </row>
        <row r="1994">
          <cell r="EE1994" t="str">
            <v>Weighted Index 1</v>
          </cell>
        </row>
        <row r="1995">
          <cell r="EE1995" t="str">
            <v>Weighted Index 1</v>
          </cell>
        </row>
        <row r="1996">
          <cell r="EE1996" t="str">
            <v>Weighted Index 1</v>
          </cell>
        </row>
        <row r="1997">
          <cell r="EE1997" t="str">
            <v>Weighted Index 1</v>
          </cell>
        </row>
        <row r="1998">
          <cell r="EE1998" t="str">
            <v>Weighted Index 1</v>
          </cell>
        </row>
        <row r="1999">
          <cell r="EE1999" t="str">
            <v>Weighted Index 1</v>
          </cell>
        </row>
        <row r="2000">
          <cell r="EE2000" t="str">
            <v>Weighted Index 1</v>
          </cell>
        </row>
        <row r="2001">
          <cell r="EE2001" t="str">
            <v>Weighted Index 1</v>
          </cell>
        </row>
        <row r="2014">
          <cell r="EE2014" t="str">
            <v>Weighted Index 1</v>
          </cell>
        </row>
        <row r="2015">
          <cell r="EE2015" t="str">
            <v>Weighted Index 1</v>
          </cell>
        </row>
        <row r="2016">
          <cell r="EE2016" t="str">
            <v>Weighted Index 1</v>
          </cell>
        </row>
        <row r="2017">
          <cell r="EE2017" t="str">
            <v>Weighted Index 1</v>
          </cell>
        </row>
        <row r="2018">
          <cell r="EE2018" t="str">
            <v>Weighted Index 1</v>
          </cell>
        </row>
        <row r="2019">
          <cell r="EE2019" t="str">
            <v>Weighted Index 1</v>
          </cell>
        </row>
        <row r="2020">
          <cell r="EE2020" t="str">
            <v>Weighted Index 1</v>
          </cell>
        </row>
        <row r="2021">
          <cell r="EE2021" t="str">
            <v>Weighted Index 1</v>
          </cell>
        </row>
        <row r="2022">
          <cell r="EE2022" t="str">
            <v>Weighted Index 1</v>
          </cell>
        </row>
        <row r="2023">
          <cell r="EE2023" t="str">
            <v>Weighted Index 1</v>
          </cell>
        </row>
        <row r="2024">
          <cell r="EE2024" t="str">
            <v>Weighted Index 1</v>
          </cell>
        </row>
        <row r="2025">
          <cell r="EE2025" t="str">
            <v>Weighted Index 1</v>
          </cell>
        </row>
        <row r="2026">
          <cell r="EE2026" t="str">
            <v>Weighted Index 1</v>
          </cell>
        </row>
        <row r="2027">
          <cell r="EE2027" t="str">
            <v>Weighted Index 1</v>
          </cell>
        </row>
        <row r="2028">
          <cell r="EE2028" t="str">
            <v>Weighted Index 1</v>
          </cell>
        </row>
        <row r="2029">
          <cell r="EE2029" t="str">
            <v>Weighted Index 1</v>
          </cell>
        </row>
        <row r="2030">
          <cell r="EE2030" t="str">
            <v>Weighted Index 1</v>
          </cell>
        </row>
        <row r="2031">
          <cell r="EE2031" t="str">
            <v>Weighted Index 1</v>
          </cell>
        </row>
        <row r="2032">
          <cell r="EE2032" t="str">
            <v>Weighted Index 1</v>
          </cell>
        </row>
        <row r="2033">
          <cell r="EE2033" t="str">
            <v>Weighted Index 1</v>
          </cell>
        </row>
        <row r="2034">
          <cell r="EE2034" t="str">
            <v>Weighted Index 1</v>
          </cell>
        </row>
        <row r="2035">
          <cell r="EE2035" t="str">
            <v>Weighted Index 1</v>
          </cell>
        </row>
        <row r="2036">
          <cell r="EE2036" t="str">
            <v>Weighted Index 1</v>
          </cell>
        </row>
        <row r="2037">
          <cell r="EE2037" t="str">
            <v>Weighted Index 1</v>
          </cell>
        </row>
        <row r="2038">
          <cell r="EE2038" t="str">
            <v>Weighted Index 1</v>
          </cell>
        </row>
        <row r="2039">
          <cell r="EE2039" t="str">
            <v>Weighted Index 1</v>
          </cell>
        </row>
        <row r="2040">
          <cell r="EE2040" t="str">
            <v>Weighted Index 1</v>
          </cell>
        </row>
        <row r="2041">
          <cell r="EE2041" t="str">
            <v>Weighted Index 1</v>
          </cell>
        </row>
        <row r="2042">
          <cell r="EE2042" t="str">
            <v>Weighted Index 1</v>
          </cell>
        </row>
        <row r="2043">
          <cell r="EE2043" t="str">
            <v>Weighted Index 1</v>
          </cell>
        </row>
        <row r="2044">
          <cell r="EE2044" t="str">
            <v>Weighted Index 1</v>
          </cell>
        </row>
        <row r="2045">
          <cell r="EE2045" t="str">
            <v>Weighted Index 1</v>
          </cell>
        </row>
        <row r="2046">
          <cell r="EE2046" t="str">
            <v>Weighted Index 1</v>
          </cell>
        </row>
        <row r="2047">
          <cell r="EE2047" t="str">
            <v>Weighted Index 1</v>
          </cell>
        </row>
        <row r="2048">
          <cell r="EE2048" t="str">
            <v>Weighted Index 1</v>
          </cell>
        </row>
        <row r="2049">
          <cell r="EE2049" t="str">
            <v>Weighted Index 1</v>
          </cell>
        </row>
        <row r="2050">
          <cell r="EE2050" t="str">
            <v>Weighted Index 1</v>
          </cell>
        </row>
        <row r="2051">
          <cell r="EE2051" t="str">
            <v>Weighted Index 1</v>
          </cell>
        </row>
        <row r="2052">
          <cell r="EE2052" t="str">
            <v>Weighted Index 1</v>
          </cell>
        </row>
        <row r="2053">
          <cell r="EE2053" t="str">
            <v>Weighted Index 1</v>
          </cell>
        </row>
        <row r="2054">
          <cell r="EE2054" t="str">
            <v>Weighted Index 1</v>
          </cell>
        </row>
        <row r="2055">
          <cell r="EE2055" t="str">
            <v>Weighted Index 1</v>
          </cell>
        </row>
        <row r="2056">
          <cell r="EE2056" t="str">
            <v>Weighted Index 1</v>
          </cell>
        </row>
        <row r="2057">
          <cell r="EE2057" t="str">
            <v>Weighted Index 1</v>
          </cell>
        </row>
        <row r="2058">
          <cell r="EE2058" t="str">
            <v>Weighted Index 1</v>
          </cell>
        </row>
        <row r="2059">
          <cell r="EE2059" t="str">
            <v>Weighted Index 1</v>
          </cell>
        </row>
        <row r="2060">
          <cell r="EE2060" t="str">
            <v>Weighted Index 1</v>
          </cell>
        </row>
        <row r="2061">
          <cell r="EE2061" t="str">
            <v>Weighted Index 1</v>
          </cell>
        </row>
        <row r="2062">
          <cell r="EE2062" t="str">
            <v>Weighted Index 1</v>
          </cell>
        </row>
        <row r="2063">
          <cell r="EE2063" t="str">
            <v>Weighted Index 1</v>
          </cell>
        </row>
        <row r="2064">
          <cell r="EE2064" t="str">
            <v>Weighted Index 1</v>
          </cell>
        </row>
        <row r="2065">
          <cell r="EE2065" t="str">
            <v>Weighted Index 1</v>
          </cell>
        </row>
        <row r="2066">
          <cell r="EE2066" t="str">
            <v>Weighted Index 1</v>
          </cell>
        </row>
        <row r="2067">
          <cell r="EE2067" t="str">
            <v>Weighted Index 1</v>
          </cell>
        </row>
        <row r="2068">
          <cell r="EE2068" t="str">
            <v>Weighted Index 1</v>
          </cell>
        </row>
        <row r="2069">
          <cell r="EE2069" t="str">
            <v>Weighted Index 1</v>
          </cell>
        </row>
        <row r="2070">
          <cell r="EE2070" t="str">
            <v>Weighted Index 1</v>
          </cell>
        </row>
        <row r="2071">
          <cell r="EE2071" t="str">
            <v>Weighted Index 1</v>
          </cell>
        </row>
        <row r="2072">
          <cell r="EE2072" t="str">
            <v>Weighted Index 1</v>
          </cell>
        </row>
        <row r="2073">
          <cell r="EE2073" t="str">
            <v>Weighted Index 1</v>
          </cell>
        </row>
        <row r="2074">
          <cell r="EE2074" t="str">
            <v>Weighted Index 1</v>
          </cell>
        </row>
        <row r="2075">
          <cell r="EE2075" t="str">
            <v>Weighted Index 1</v>
          </cell>
        </row>
        <row r="2076">
          <cell r="EE2076" t="str">
            <v>Weighted Index 1</v>
          </cell>
        </row>
        <row r="2077">
          <cell r="EE2077" t="str">
            <v>Weighted Index 1</v>
          </cell>
        </row>
        <row r="2078">
          <cell r="EE2078" t="str">
            <v>Weighted Index 1</v>
          </cell>
        </row>
        <row r="2079">
          <cell r="EE2079" t="str">
            <v>Weighted Index 1</v>
          </cell>
        </row>
        <row r="2080">
          <cell r="EE2080" t="str">
            <v>Weighted Index 1</v>
          </cell>
        </row>
        <row r="2081">
          <cell r="EE2081" t="str">
            <v>Weighted Index 1</v>
          </cell>
        </row>
        <row r="2082">
          <cell r="EE2082" t="str">
            <v>Weighted Index 1</v>
          </cell>
        </row>
        <row r="2083">
          <cell r="EE2083" t="str">
            <v>Weighted Index 1</v>
          </cell>
        </row>
        <row r="2084">
          <cell r="EE2084" t="str">
            <v>Weighted Index 1</v>
          </cell>
        </row>
        <row r="2085">
          <cell r="EE2085" t="str">
            <v>Weighted Index 1</v>
          </cell>
        </row>
        <row r="2086">
          <cell r="EE2086" t="str">
            <v>Weighted Index 1</v>
          </cell>
        </row>
        <row r="2087">
          <cell r="EE2087" t="str">
            <v>Weighted Index 1</v>
          </cell>
        </row>
        <row r="2088">
          <cell r="EE2088" t="str">
            <v>Weighted Index 1</v>
          </cell>
        </row>
        <row r="2089">
          <cell r="EE2089" t="str">
            <v>Weighted Index 1</v>
          </cell>
        </row>
        <row r="2090">
          <cell r="EE2090" t="str">
            <v>Weighted Index 1</v>
          </cell>
        </row>
        <row r="2091">
          <cell r="EE2091" t="str">
            <v>Weighted Index 1</v>
          </cell>
        </row>
        <row r="2092">
          <cell r="EE2092" t="str">
            <v>Weighted Index 1</v>
          </cell>
        </row>
        <row r="2093">
          <cell r="EE2093" t="str">
            <v>Weighted Index 1</v>
          </cell>
        </row>
        <row r="2094">
          <cell r="EE2094" t="str">
            <v>Weighted Index 1</v>
          </cell>
        </row>
        <row r="2095">
          <cell r="EE2095" t="str">
            <v>Weighted Index 1</v>
          </cell>
        </row>
        <row r="2096">
          <cell r="EE2096" t="str">
            <v>Weighted Index 1</v>
          </cell>
        </row>
        <row r="2097">
          <cell r="EE2097" t="str">
            <v>Weighted Index 1</v>
          </cell>
        </row>
        <row r="2098">
          <cell r="EE2098" t="str">
            <v>Weighted Index 1</v>
          </cell>
        </row>
        <row r="2099">
          <cell r="EE2099" t="str">
            <v>Weighted Index 1</v>
          </cell>
        </row>
        <row r="2100">
          <cell r="EE2100" t="str">
            <v>Weighted Index 1</v>
          </cell>
        </row>
        <row r="2101">
          <cell r="EE2101" t="str">
            <v>Weighted Index 1</v>
          </cell>
        </row>
        <row r="2102">
          <cell r="EE2102" t="str">
            <v>Weighted Index 1</v>
          </cell>
        </row>
        <row r="2103">
          <cell r="EE2103" t="str">
            <v>Weighted Index 1</v>
          </cell>
        </row>
        <row r="2104">
          <cell r="EE2104" t="str">
            <v>Weighted Index 1</v>
          </cell>
        </row>
        <row r="2105">
          <cell r="EE2105" t="str">
            <v>Weighted Index 1</v>
          </cell>
        </row>
        <row r="2106">
          <cell r="EE2106" t="str">
            <v>Weighted Index 1</v>
          </cell>
        </row>
        <row r="2107">
          <cell r="EE2107" t="str">
            <v>Weighted Index 1</v>
          </cell>
        </row>
        <row r="2108">
          <cell r="EE2108" t="str">
            <v>Weighted Index 1</v>
          </cell>
        </row>
        <row r="2109">
          <cell r="EE2109" t="str">
            <v>Weighted Index 1</v>
          </cell>
        </row>
        <row r="2110">
          <cell r="EE2110" t="str">
            <v>Weighted Index 1</v>
          </cell>
        </row>
        <row r="2111">
          <cell r="EE2111" t="str">
            <v>Weighted Index 1</v>
          </cell>
        </row>
        <row r="2112">
          <cell r="EE2112" t="str">
            <v>Weighted Index 1</v>
          </cell>
        </row>
        <row r="2113">
          <cell r="EE2113" t="str">
            <v>Weighted Index 1</v>
          </cell>
        </row>
        <row r="2114">
          <cell r="EE2114" t="str">
            <v>Weighted Index 1</v>
          </cell>
        </row>
        <row r="2115">
          <cell r="EE2115" t="str">
            <v>Weighted Index 1</v>
          </cell>
        </row>
        <row r="2116">
          <cell r="EE2116" t="str">
            <v>Weighted Index 1</v>
          </cell>
        </row>
        <row r="2117">
          <cell r="EE2117" t="str">
            <v>Weighted Index 1</v>
          </cell>
        </row>
        <row r="2118">
          <cell r="EE2118" t="str">
            <v>Weighted Index 1</v>
          </cell>
        </row>
        <row r="2119">
          <cell r="EE2119" t="str">
            <v>Weighted Index 1</v>
          </cell>
        </row>
        <row r="2120">
          <cell r="EE2120" t="str">
            <v>Weighted Index 1</v>
          </cell>
        </row>
        <row r="2121">
          <cell r="EE2121" t="str">
            <v>Weighted Index 1</v>
          </cell>
        </row>
        <row r="2122">
          <cell r="EE2122" t="str">
            <v>Weighted Index 1</v>
          </cell>
        </row>
        <row r="2123">
          <cell r="EE2123" t="str">
            <v>Weighted Index 1</v>
          </cell>
        </row>
        <row r="2124">
          <cell r="EE2124" t="str">
            <v>Weighted Index 1</v>
          </cell>
        </row>
        <row r="2125">
          <cell r="EE2125" t="str">
            <v>Weighted Index 1</v>
          </cell>
        </row>
        <row r="2126">
          <cell r="EE2126" t="str">
            <v>Weighted Index 1</v>
          </cell>
        </row>
        <row r="2127">
          <cell r="EE2127" t="str">
            <v>Weighted Index 1</v>
          </cell>
        </row>
        <row r="2128">
          <cell r="EE2128" t="str">
            <v>Weighted Index 1</v>
          </cell>
        </row>
        <row r="2129">
          <cell r="EE2129" t="str">
            <v>Weighted Index 1</v>
          </cell>
        </row>
        <row r="2130">
          <cell r="EE2130" t="str">
            <v>Weighted Index 1</v>
          </cell>
        </row>
        <row r="2131">
          <cell r="EE2131" t="str">
            <v>Weighted Index 1</v>
          </cell>
        </row>
        <row r="2132">
          <cell r="EE2132" t="str">
            <v>Weighted Index 1</v>
          </cell>
        </row>
        <row r="2133">
          <cell r="EE2133" t="str">
            <v>Weighted Index 1</v>
          </cell>
        </row>
        <row r="2134">
          <cell r="EE2134" t="str">
            <v>Weighted Index 1</v>
          </cell>
        </row>
        <row r="2135">
          <cell r="EE2135" t="str">
            <v>Weighted Index 1</v>
          </cell>
        </row>
        <row r="2136">
          <cell r="EE2136" t="str">
            <v>Weighted Index 1</v>
          </cell>
        </row>
        <row r="2137">
          <cell r="EE2137" t="str">
            <v>Weighted Index 1</v>
          </cell>
        </row>
        <row r="2138">
          <cell r="EE2138" t="str">
            <v>Weighted Index 1</v>
          </cell>
        </row>
        <row r="2139">
          <cell r="EE2139" t="str">
            <v>Weighted Index 1</v>
          </cell>
        </row>
        <row r="2146">
          <cell r="EE2146" t="str">
            <v>Weighted Index 1</v>
          </cell>
        </row>
        <row r="2147">
          <cell r="EE2147" t="str">
            <v>Weighted Index 1</v>
          </cell>
        </row>
        <row r="2148">
          <cell r="EE2148" t="str">
            <v>Weighted Index 1</v>
          </cell>
        </row>
        <row r="2149">
          <cell r="EE2149" t="str">
            <v>Weighted Index 1</v>
          </cell>
        </row>
        <row r="2150">
          <cell r="EE2150" t="str">
            <v>Weighted Index 1</v>
          </cell>
        </row>
        <row r="2151">
          <cell r="EE2151" t="str">
            <v>Weighted Index 1</v>
          </cell>
        </row>
        <row r="2152">
          <cell r="EE2152" t="str">
            <v>Weighted Index 1</v>
          </cell>
        </row>
        <row r="2153">
          <cell r="EE2153" t="str">
            <v>Weighted Index 1</v>
          </cell>
        </row>
        <row r="2154">
          <cell r="EE2154" t="str">
            <v>Weighted Index 1</v>
          </cell>
        </row>
        <row r="2155">
          <cell r="EE2155" t="str">
            <v>Weighted Index 1</v>
          </cell>
        </row>
        <row r="2156">
          <cell r="EE2156" t="str">
            <v>Weighted Index 1</v>
          </cell>
        </row>
        <row r="2157">
          <cell r="EE2157" t="str">
            <v>Weighted Index 1</v>
          </cell>
        </row>
        <row r="2158">
          <cell r="EE2158" t="str">
            <v>Weighted Index 1</v>
          </cell>
        </row>
        <row r="2159">
          <cell r="EE2159" t="str">
            <v>Weighted Index 1</v>
          </cell>
        </row>
        <row r="2160">
          <cell r="EE2160" t="str">
            <v>Weighted Index 1</v>
          </cell>
        </row>
        <row r="2161">
          <cell r="EE2161" t="str">
            <v>Weighted Index 1</v>
          </cell>
        </row>
        <row r="2162">
          <cell r="EE2162" t="str">
            <v>Weighted Index 1</v>
          </cell>
        </row>
        <row r="2163">
          <cell r="EE2163" t="str">
            <v>Weighted Index 1</v>
          </cell>
        </row>
        <row r="2164">
          <cell r="EE2164" t="str">
            <v>Weighted Index 1</v>
          </cell>
        </row>
        <row r="2165">
          <cell r="EE2165" t="str">
            <v>Weighted Index 1</v>
          </cell>
        </row>
        <row r="2166">
          <cell r="EE2166" t="str">
            <v>Weighted Index 1</v>
          </cell>
        </row>
        <row r="2167">
          <cell r="EE2167" t="str">
            <v>Weighted Index 1</v>
          </cell>
        </row>
        <row r="2168">
          <cell r="EE2168" t="str">
            <v>Weighted Index 1</v>
          </cell>
        </row>
        <row r="2169">
          <cell r="EE2169" t="str">
            <v>Weighted Index 1</v>
          </cell>
        </row>
        <row r="2170">
          <cell r="EE2170" t="str">
            <v>Weighted Index 1</v>
          </cell>
        </row>
        <row r="2171">
          <cell r="EE2171" t="str">
            <v>Weighted Index 1</v>
          </cell>
        </row>
        <row r="2172">
          <cell r="EE2172" t="str">
            <v>Weighted Index 1</v>
          </cell>
        </row>
        <row r="2173">
          <cell r="EE2173" t="str">
            <v>Weighted Index 1</v>
          </cell>
        </row>
        <row r="2174">
          <cell r="EE2174" t="str">
            <v>Weighted Index 1</v>
          </cell>
        </row>
        <row r="2175">
          <cell r="EE2175" t="str">
            <v>Weighted Index 1</v>
          </cell>
        </row>
        <row r="2176">
          <cell r="EE2176" t="str">
            <v>Weighted Index 1</v>
          </cell>
        </row>
        <row r="2177">
          <cell r="EE2177" t="str">
            <v>Weighted Index 1</v>
          </cell>
        </row>
        <row r="2178">
          <cell r="EE2178" t="str">
            <v>Weighted Index 1</v>
          </cell>
        </row>
        <row r="2179">
          <cell r="EE2179" t="str">
            <v>Weighted Index 1</v>
          </cell>
        </row>
        <row r="2180">
          <cell r="EE2180" t="str">
            <v>Weighted Index 1</v>
          </cell>
        </row>
        <row r="2181">
          <cell r="EE2181" t="str">
            <v>Weighted Index 1</v>
          </cell>
        </row>
        <row r="2182">
          <cell r="EE2182" t="str">
            <v>Weighted Index 1</v>
          </cell>
        </row>
        <row r="2183">
          <cell r="EE2183" t="str">
            <v>Weighted Index 1</v>
          </cell>
        </row>
        <row r="2184">
          <cell r="EE2184" t="str">
            <v>Weighted Index 1</v>
          </cell>
        </row>
        <row r="2185">
          <cell r="EE2185" t="str">
            <v>Weighted Index 1</v>
          </cell>
        </row>
        <row r="2186">
          <cell r="EE2186" t="str">
            <v>Weighted Index 1</v>
          </cell>
        </row>
        <row r="2187">
          <cell r="EE2187" t="str">
            <v>Weighted Index 1</v>
          </cell>
        </row>
        <row r="2188">
          <cell r="EE2188" t="str">
            <v>Weighted Index 1</v>
          </cell>
        </row>
        <row r="2189">
          <cell r="EE2189" t="str">
            <v>Weighted Index 1</v>
          </cell>
        </row>
        <row r="2190">
          <cell r="EE2190" t="str">
            <v>Weighted Index 1</v>
          </cell>
        </row>
        <row r="2191">
          <cell r="EE2191" t="str">
            <v>Weighted Index 1</v>
          </cell>
        </row>
        <row r="2192">
          <cell r="EE2192" t="str">
            <v>Weighted Index 1</v>
          </cell>
        </row>
        <row r="2193">
          <cell r="EE2193" t="str">
            <v>Weighted Index 1</v>
          </cell>
        </row>
        <row r="2194">
          <cell r="EE2194" t="str">
            <v>Weighted Index 1</v>
          </cell>
        </row>
        <row r="2195">
          <cell r="EE2195" t="str">
            <v>Weighted Index 1</v>
          </cell>
        </row>
        <row r="2196">
          <cell r="EE2196" t="str">
            <v>Weighted Index 1</v>
          </cell>
        </row>
        <row r="2197">
          <cell r="EE2197" t="str">
            <v>Weighted Index 1</v>
          </cell>
        </row>
        <row r="2198">
          <cell r="EE2198" t="str">
            <v>Weighted Index 1</v>
          </cell>
        </row>
        <row r="2199">
          <cell r="EE2199" t="str">
            <v>Weighted Index 1</v>
          </cell>
        </row>
        <row r="2200">
          <cell r="EE2200" t="str">
            <v>Weighted Index 1</v>
          </cell>
        </row>
        <row r="2201">
          <cell r="EE2201" t="str">
            <v>Weighted Index 1</v>
          </cell>
        </row>
        <row r="2202">
          <cell r="EE2202" t="str">
            <v>Weighted Index 1</v>
          </cell>
        </row>
        <row r="2203">
          <cell r="EE2203" t="str">
            <v>Weighted Index 1</v>
          </cell>
        </row>
        <row r="2204">
          <cell r="EE2204" t="str">
            <v>Weighted Index 1</v>
          </cell>
        </row>
        <row r="2205">
          <cell r="EE2205" t="str">
            <v>Weighted Index 1</v>
          </cell>
        </row>
        <row r="2206">
          <cell r="EE2206" t="str">
            <v>Weighted Index 1</v>
          </cell>
        </row>
        <row r="2207">
          <cell r="EE2207" t="str">
            <v>Weighted Index 1</v>
          </cell>
        </row>
        <row r="2208">
          <cell r="EE2208" t="str">
            <v>Weighted Index 1</v>
          </cell>
        </row>
        <row r="2209">
          <cell r="EE2209" t="str">
            <v>Weighted Index 1</v>
          </cell>
        </row>
        <row r="2210">
          <cell r="EE2210" t="str">
            <v>Weighted Index 1</v>
          </cell>
        </row>
        <row r="2211">
          <cell r="EE2211" t="str">
            <v>Weighted Index 1</v>
          </cell>
        </row>
        <row r="2212">
          <cell r="EE2212" t="str">
            <v>Weighted Index 1</v>
          </cell>
        </row>
        <row r="2213">
          <cell r="EE2213" t="str">
            <v>Weighted Index 1</v>
          </cell>
        </row>
        <row r="2214">
          <cell r="EE2214" t="str">
            <v>Weighted Index 1</v>
          </cell>
        </row>
        <row r="2215">
          <cell r="EE2215" t="str">
            <v>Weighted Index 1</v>
          </cell>
        </row>
        <row r="2216">
          <cell r="EE2216" t="str">
            <v>Weighted Index 1</v>
          </cell>
        </row>
        <row r="2217">
          <cell r="EE2217" t="str">
            <v>Weighted Index 1</v>
          </cell>
        </row>
        <row r="2218">
          <cell r="EE2218" t="str">
            <v>Weighted Index 1</v>
          </cell>
        </row>
        <row r="2219">
          <cell r="EE2219" t="str">
            <v>Weighted Index 1</v>
          </cell>
        </row>
        <row r="2220">
          <cell r="EE2220" t="str">
            <v>Weighted Index 1</v>
          </cell>
        </row>
        <row r="2221">
          <cell r="EE2221" t="str">
            <v>Weighted Index 1</v>
          </cell>
        </row>
        <row r="2222">
          <cell r="EE2222" t="str">
            <v>Weighted Index 1</v>
          </cell>
        </row>
        <row r="2223">
          <cell r="EE2223" t="str">
            <v>Weighted Index 1</v>
          </cell>
        </row>
        <row r="2224">
          <cell r="EE2224" t="str">
            <v>Weighted Index 1</v>
          </cell>
        </row>
        <row r="2225">
          <cell r="EE2225" t="str">
            <v>Weighted Index 1</v>
          </cell>
        </row>
        <row r="2226">
          <cell r="EE2226" t="str">
            <v>Weighted Index 1</v>
          </cell>
        </row>
        <row r="2227">
          <cell r="EE2227" t="str">
            <v>Weighted Index 1</v>
          </cell>
        </row>
        <row r="2228">
          <cell r="EE2228" t="str">
            <v>Weighted Index 1</v>
          </cell>
        </row>
        <row r="2229">
          <cell r="EE2229" t="str">
            <v>Weighted Index 1</v>
          </cell>
        </row>
        <row r="2230">
          <cell r="EE2230" t="str">
            <v>Weighted Index 1</v>
          </cell>
        </row>
        <row r="2231">
          <cell r="EE2231" t="str">
            <v>Weighted Index 1</v>
          </cell>
        </row>
        <row r="2232">
          <cell r="EE2232" t="str">
            <v>Weighted Index 1</v>
          </cell>
        </row>
        <row r="2233">
          <cell r="EE2233" t="str">
            <v>Weighted Index 1</v>
          </cell>
        </row>
        <row r="2234">
          <cell r="EE2234" t="str">
            <v>Weighted Index 1</v>
          </cell>
        </row>
        <row r="2235">
          <cell r="EE2235" t="str">
            <v>Weighted Index 1</v>
          </cell>
        </row>
        <row r="2236">
          <cell r="EE2236" t="str">
            <v>Weighted Index 1</v>
          </cell>
        </row>
        <row r="2237">
          <cell r="EE2237" t="str">
            <v>Weighted Index 1</v>
          </cell>
        </row>
        <row r="2238">
          <cell r="EE2238" t="str">
            <v>Weighted Index 1</v>
          </cell>
        </row>
        <row r="2239">
          <cell r="EE2239" t="str">
            <v>Weighted Index 1</v>
          </cell>
        </row>
        <row r="2240">
          <cell r="EE2240" t="str">
            <v>Weighted Index 1</v>
          </cell>
        </row>
        <row r="2247">
          <cell r="EE2247" t="str">
            <v>Weighted Index 1</v>
          </cell>
        </row>
        <row r="2248">
          <cell r="EE2248" t="str">
            <v>Weighted Index 1</v>
          </cell>
        </row>
        <row r="2249">
          <cell r="EE2249" t="str">
            <v>Weighted Index 1</v>
          </cell>
        </row>
        <row r="2250">
          <cell r="EE2250" t="str">
            <v>Weighted Index 1</v>
          </cell>
        </row>
        <row r="2251">
          <cell r="EE2251" t="str">
            <v>Weighted Index 1</v>
          </cell>
        </row>
        <row r="2252">
          <cell r="EE2252" t="str">
            <v>Weighted Index 1</v>
          </cell>
        </row>
        <row r="2253">
          <cell r="EE2253" t="str">
            <v>Weighted Index 1</v>
          </cell>
        </row>
        <row r="2254">
          <cell r="EE2254" t="str">
            <v>Weighted Index 1</v>
          </cell>
        </row>
        <row r="2255">
          <cell r="EE2255" t="str">
            <v>Weighted Index 1</v>
          </cell>
        </row>
        <row r="2256">
          <cell r="EE2256" t="str">
            <v>Weighted Index 1</v>
          </cell>
        </row>
        <row r="2257">
          <cell r="EE2257" t="str">
            <v>Weighted Index 1</v>
          </cell>
        </row>
        <row r="2258">
          <cell r="EE2258" t="str">
            <v>Weighted Index 1</v>
          </cell>
        </row>
        <row r="2259">
          <cell r="EE2259" t="str">
            <v>Weighted Index 1</v>
          </cell>
        </row>
        <row r="2260">
          <cell r="EE2260" t="str">
            <v>Weighted Index 1</v>
          </cell>
        </row>
        <row r="2261">
          <cell r="EE2261" t="str">
            <v>Weighted Index 1</v>
          </cell>
        </row>
        <row r="2262">
          <cell r="EE2262" t="str">
            <v>Weighted Index 1</v>
          </cell>
        </row>
        <row r="2263">
          <cell r="EE2263" t="str">
            <v>Weighted Index 1</v>
          </cell>
        </row>
        <row r="2264">
          <cell r="EE2264" t="str">
            <v>Weighted Index 1</v>
          </cell>
        </row>
        <row r="2265">
          <cell r="EE2265" t="str">
            <v>Weighted Index 1</v>
          </cell>
        </row>
        <row r="2266">
          <cell r="EE2266" t="str">
            <v>Weighted Index 1</v>
          </cell>
        </row>
        <row r="2267">
          <cell r="EE2267" t="str">
            <v>Weighted Index 1</v>
          </cell>
        </row>
        <row r="2268">
          <cell r="EE2268" t="str">
            <v>Weighted Index 1</v>
          </cell>
        </row>
        <row r="2269">
          <cell r="EE2269" t="str">
            <v>Weighted Index 1</v>
          </cell>
        </row>
        <row r="2270">
          <cell r="EE2270" t="str">
            <v>Weighted Index 1</v>
          </cell>
        </row>
        <row r="2271">
          <cell r="EE2271" t="str">
            <v>Weighted Index 1</v>
          </cell>
        </row>
        <row r="2272">
          <cell r="EE2272" t="str">
            <v>Weighted Index 1</v>
          </cell>
        </row>
        <row r="2273">
          <cell r="EE2273" t="str">
            <v>Weighted Index 1</v>
          </cell>
        </row>
        <row r="2274">
          <cell r="EE2274" t="str">
            <v>Weighted Index 1</v>
          </cell>
        </row>
        <row r="2275">
          <cell r="EE2275" t="str">
            <v>Weighted Index 1</v>
          </cell>
        </row>
        <row r="2276">
          <cell r="EE2276" t="str">
            <v>Weighted Index 1</v>
          </cell>
        </row>
        <row r="2277">
          <cell r="EE2277" t="str">
            <v>Weighted Index 1</v>
          </cell>
        </row>
        <row r="2278">
          <cell r="EE2278" t="str">
            <v>Weighted Index 1</v>
          </cell>
        </row>
        <row r="2279">
          <cell r="EE2279" t="str">
            <v>Weighted Index 1</v>
          </cell>
        </row>
        <row r="2280">
          <cell r="EE2280" t="str">
            <v>Weighted Index 1</v>
          </cell>
        </row>
        <row r="2281">
          <cell r="EE2281" t="str">
            <v>Weighted Index 1</v>
          </cell>
        </row>
        <row r="2282">
          <cell r="EE2282" t="str">
            <v>Weighted Index 1</v>
          </cell>
        </row>
        <row r="2283">
          <cell r="EE2283" t="str">
            <v>Weighted Index 1</v>
          </cell>
        </row>
        <row r="2284">
          <cell r="EE2284" t="str">
            <v>Weighted Index 1</v>
          </cell>
        </row>
        <row r="2285">
          <cell r="EE2285" t="str">
            <v>Weighted Index 1</v>
          </cell>
        </row>
        <row r="2286">
          <cell r="EE2286" t="str">
            <v>Weighted Index 1</v>
          </cell>
        </row>
        <row r="2287">
          <cell r="EE2287" t="str">
            <v>Weighted Index 1</v>
          </cell>
        </row>
        <row r="2288">
          <cell r="EE2288" t="str">
            <v>Weighted Index 1</v>
          </cell>
        </row>
        <row r="2289">
          <cell r="EE2289" t="str">
            <v>Weighted Index 1</v>
          </cell>
        </row>
        <row r="2290">
          <cell r="EE2290" t="str">
            <v>Weighted Index 1</v>
          </cell>
        </row>
        <row r="2291">
          <cell r="EE2291" t="str">
            <v>Weighted Index 1</v>
          </cell>
        </row>
        <row r="2292">
          <cell r="EE2292" t="str">
            <v>Weighted Index 1</v>
          </cell>
        </row>
        <row r="2293">
          <cell r="EE2293" t="str">
            <v>Weighted Index 1</v>
          </cell>
        </row>
        <row r="2294">
          <cell r="EE2294" t="str">
            <v>Weighted Index 1</v>
          </cell>
        </row>
        <row r="2295">
          <cell r="EE2295" t="str">
            <v>Weighted Index 1</v>
          </cell>
        </row>
        <row r="2296">
          <cell r="EE2296" t="str">
            <v>Weighted Index 1</v>
          </cell>
        </row>
        <row r="2297">
          <cell r="EE2297" t="str">
            <v>Weighted Index 1</v>
          </cell>
        </row>
        <row r="2298">
          <cell r="EE2298" t="str">
            <v>Weighted Index 1</v>
          </cell>
        </row>
        <row r="2299">
          <cell r="EE2299" t="str">
            <v>Weighted Index 1</v>
          </cell>
        </row>
        <row r="2300">
          <cell r="EE2300" t="str">
            <v>Weighted Index 1</v>
          </cell>
        </row>
        <row r="2301">
          <cell r="EE2301" t="str">
            <v>Weighted Index 1</v>
          </cell>
        </row>
        <row r="2302">
          <cell r="EE2302" t="str">
            <v>Weighted Index 1</v>
          </cell>
        </row>
        <row r="2303">
          <cell r="EE2303" t="str">
            <v>Weighted Index 1</v>
          </cell>
        </row>
        <row r="2304">
          <cell r="EE2304" t="str">
            <v>Weighted Index 1</v>
          </cell>
        </row>
        <row r="2305">
          <cell r="EE2305" t="str">
            <v>Weighted Index 1</v>
          </cell>
        </row>
        <row r="2306">
          <cell r="EE2306" t="str">
            <v>Weighted Index 1</v>
          </cell>
        </row>
        <row r="2307">
          <cell r="EE2307" t="str">
            <v>Weighted Index 1</v>
          </cell>
        </row>
        <row r="2308">
          <cell r="EE2308" t="str">
            <v>Weighted Index 1</v>
          </cell>
        </row>
        <row r="2309">
          <cell r="EE2309" t="str">
            <v>Weighted Index 1</v>
          </cell>
        </row>
        <row r="2310">
          <cell r="EE2310" t="str">
            <v>Weighted Index 1</v>
          </cell>
        </row>
        <row r="2311">
          <cell r="EE2311" t="str">
            <v>Weighted Index 1</v>
          </cell>
        </row>
        <row r="2312">
          <cell r="EE2312" t="str">
            <v>Weighted Index 1</v>
          </cell>
        </row>
        <row r="2313">
          <cell r="EE2313" t="str">
            <v>Weighted Index 1</v>
          </cell>
        </row>
        <row r="2314">
          <cell r="EE2314" t="str">
            <v>Weighted Index 1</v>
          </cell>
        </row>
        <row r="2321">
          <cell r="EE2321" t="str">
            <v>Weighted Index 1</v>
          </cell>
        </row>
        <row r="2322">
          <cell r="EE2322" t="str">
            <v>Weighted Index 1</v>
          </cell>
        </row>
        <row r="2323">
          <cell r="EE2323" t="str">
            <v>Weighted Index 1</v>
          </cell>
        </row>
        <row r="2324">
          <cell r="EE2324" t="str">
            <v>Weighted Index 1</v>
          </cell>
        </row>
        <row r="2325">
          <cell r="EE2325" t="str">
            <v>Weighted Index 1</v>
          </cell>
        </row>
        <row r="2326">
          <cell r="EE2326" t="str">
            <v>Weighted Index 1</v>
          </cell>
        </row>
        <row r="2327">
          <cell r="EE2327" t="str">
            <v>Weighted Index 1</v>
          </cell>
        </row>
        <row r="2328">
          <cell r="EE2328" t="str">
            <v>Weighted Index 1</v>
          </cell>
        </row>
        <row r="2329">
          <cell r="EE2329" t="str">
            <v>Weighted Index 1</v>
          </cell>
        </row>
        <row r="2330">
          <cell r="EE2330" t="str">
            <v>Weighted Index 1</v>
          </cell>
        </row>
        <row r="2331">
          <cell r="EE2331" t="str">
            <v>Weighted Index 1</v>
          </cell>
        </row>
        <row r="2332">
          <cell r="EE2332" t="str">
            <v>Weighted Index 1</v>
          </cell>
        </row>
        <row r="2333">
          <cell r="EE2333" t="str">
            <v>Weighted Index 1</v>
          </cell>
        </row>
        <row r="2334">
          <cell r="EE2334" t="str">
            <v>Weighted Index 1</v>
          </cell>
        </row>
        <row r="2335">
          <cell r="EE2335" t="str">
            <v>Weighted Index 1</v>
          </cell>
        </row>
        <row r="2336">
          <cell r="EE2336" t="str">
            <v>Weighted Index 1</v>
          </cell>
        </row>
        <row r="2337">
          <cell r="EE2337" t="str">
            <v>Weighted Index 1</v>
          </cell>
        </row>
        <row r="2338">
          <cell r="EE2338" t="str">
            <v>Weighted Index 1</v>
          </cell>
        </row>
        <row r="2339">
          <cell r="EE2339" t="str">
            <v>Weighted Index 1</v>
          </cell>
        </row>
        <row r="2340">
          <cell r="EE2340" t="str">
            <v>Weighted Index 1</v>
          </cell>
        </row>
        <row r="2341">
          <cell r="EE2341" t="str">
            <v>Weighted Index 1</v>
          </cell>
        </row>
        <row r="2342">
          <cell r="EE2342" t="str">
            <v>Weighted Index 1</v>
          </cell>
        </row>
        <row r="2343">
          <cell r="EE2343" t="str">
            <v>Weighted Index 1</v>
          </cell>
        </row>
        <row r="2344">
          <cell r="EE2344" t="str">
            <v>Weighted Index 1</v>
          </cell>
        </row>
        <row r="2345">
          <cell r="EE2345" t="str">
            <v>Weighted Index 1</v>
          </cell>
        </row>
        <row r="2346">
          <cell r="EE2346" t="str">
            <v>Weighted Index 1</v>
          </cell>
        </row>
        <row r="2347">
          <cell r="EE2347" t="str">
            <v>Weighted Index 1</v>
          </cell>
        </row>
        <row r="2348">
          <cell r="EE2348" t="str">
            <v>Weighted Index 1</v>
          </cell>
        </row>
        <row r="2349">
          <cell r="EE2349" t="str">
            <v>Weighted Index 1</v>
          </cell>
        </row>
        <row r="2350">
          <cell r="EE2350" t="str">
            <v>Weighted Index 1</v>
          </cell>
        </row>
        <row r="2351">
          <cell r="EE2351" t="str">
            <v>Weighted Index 1</v>
          </cell>
        </row>
        <row r="2352">
          <cell r="EE2352" t="str">
            <v>Weighted Index 1</v>
          </cell>
        </row>
        <row r="2353">
          <cell r="EE2353" t="str">
            <v>Weighted Index 1</v>
          </cell>
        </row>
        <row r="2354">
          <cell r="EE2354" t="str">
            <v>Weighted Index 1</v>
          </cell>
        </row>
        <row r="2355">
          <cell r="EE2355" t="str">
            <v>Weighted Index 1</v>
          </cell>
        </row>
        <row r="2356">
          <cell r="EE2356" t="str">
            <v>Weighted Index 1</v>
          </cell>
        </row>
        <row r="2357">
          <cell r="EE2357" t="str">
            <v>Weighted Index 1</v>
          </cell>
        </row>
        <row r="2358">
          <cell r="EE2358" t="str">
            <v>Weighted Index 1</v>
          </cell>
        </row>
        <row r="2359">
          <cell r="EE2359" t="str">
            <v>Weighted Index 1</v>
          </cell>
        </row>
        <row r="2360">
          <cell r="EE2360" t="str">
            <v>Weighted Index 1</v>
          </cell>
        </row>
        <row r="2361">
          <cell r="EE2361" t="str">
            <v>Weighted Index 1</v>
          </cell>
        </row>
        <row r="2362">
          <cell r="EE2362" t="str">
            <v>Weighted Index 1</v>
          </cell>
        </row>
        <row r="2363">
          <cell r="EE2363" t="str">
            <v>Weighted Index 1</v>
          </cell>
        </row>
        <row r="2364">
          <cell r="EE2364" t="str">
            <v>Weighted Index 1</v>
          </cell>
        </row>
        <row r="2365">
          <cell r="EE2365" t="str">
            <v>Weighted Index 1</v>
          </cell>
        </row>
        <row r="2372">
          <cell r="EE2372" t="str">
            <v>Weighted Index 1</v>
          </cell>
        </row>
        <row r="2373">
          <cell r="EE2373" t="str">
            <v>Weighted Index 1</v>
          </cell>
        </row>
        <row r="2374">
          <cell r="EE2374" t="str">
            <v>Weighted Index 1</v>
          </cell>
        </row>
        <row r="2375">
          <cell r="EE2375" t="str">
            <v>Weighted Index 1</v>
          </cell>
        </row>
        <row r="2376">
          <cell r="EE2376" t="str">
            <v>Weighted Index 1</v>
          </cell>
        </row>
        <row r="2377">
          <cell r="EE2377" t="str">
            <v>Weighted Index 1</v>
          </cell>
        </row>
        <row r="2378">
          <cell r="EE2378" t="str">
            <v>Weighted Index 1</v>
          </cell>
        </row>
        <row r="2379">
          <cell r="EE2379" t="str">
            <v>Weighted Index 1</v>
          </cell>
        </row>
        <row r="2380">
          <cell r="EE2380" t="str">
            <v>Weighted Index 1</v>
          </cell>
        </row>
        <row r="2381">
          <cell r="EE2381" t="str">
            <v>Weighted Index 1</v>
          </cell>
        </row>
        <row r="2382">
          <cell r="EE2382" t="str">
            <v>Weighted Index 1</v>
          </cell>
        </row>
        <row r="2383">
          <cell r="EE2383" t="str">
            <v>Weighted Index 1</v>
          </cell>
        </row>
        <row r="2384">
          <cell r="EE2384" t="str">
            <v>Weighted Index 1</v>
          </cell>
        </row>
        <row r="2391">
          <cell r="EE2391" t="str">
            <v>Weighted Index 1</v>
          </cell>
        </row>
        <row r="2392">
          <cell r="EE2392" t="str">
            <v>Weighted Index 1</v>
          </cell>
        </row>
        <row r="2393">
          <cell r="EE2393" t="str">
            <v>Weighted Index 1</v>
          </cell>
        </row>
        <row r="2394">
          <cell r="EE2394" t="str">
            <v>Weighted Index 1</v>
          </cell>
        </row>
        <row r="2395">
          <cell r="EE2395" t="str">
            <v>Weighted Index 1</v>
          </cell>
        </row>
        <row r="2396">
          <cell r="EE2396" t="str">
            <v>Weighted Index 1</v>
          </cell>
        </row>
        <row r="2397">
          <cell r="EE2397" t="str">
            <v>Weighted Index 1</v>
          </cell>
        </row>
        <row r="2398">
          <cell r="EE2398" t="str">
            <v>Weighted Index 1</v>
          </cell>
        </row>
        <row r="2399">
          <cell r="EE2399" t="str">
            <v>Weighted Index 1</v>
          </cell>
        </row>
        <row r="2400">
          <cell r="EE2400" t="str">
            <v>Weighted Index 1</v>
          </cell>
        </row>
        <row r="2401">
          <cell r="EE2401" t="str">
            <v>Weighted Index 1</v>
          </cell>
        </row>
        <row r="2402">
          <cell r="EE2402" t="str">
            <v>Weighted Index 1</v>
          </cell>
        </row>
        <row r="2415">
          <cell r="EE2415" t="str">
            <v>Weighted Index 1</v>
          </cell>
        </row>
        <row r="2416">
          <cell r="EE2416" t="str">
            <v>Weighted Index 1</v>
          </cell>
        </row>
        <row r="2417">
          <cell r="EE2417" t="str">
            <v>Weighted Index 1</v>
          </cell>
        </row>
        <row r="2418">
          <cell r="EE2418" t="str">
            <v>Weighted Index 1</v>
          </cell>
        </row>
        <row r="2419">
          <cell r="EE2419" t="str">
            <v>Weighted Index 1</v>
          </cell>
        </row>
        <row r="2420">
          <cell r="EE2420" t="str">
            <v>Weighted Index 1</v>
          </cell>
        </row>
        <row r="2421">
          <cell r="EE2421" t="str">
            <v>Weighted Index 1</v>
          </cell>
        </row>
        <row r="2428">
          <cell r="EE2428" t="str">
            <v>Weighted Index 1</v>
          </cell>
        </row>
        <row r="2435">
          <cell r="EE2435" t="str">
            <v>Weighted Index 1</v>
          </cell>
        </row>
        <row r="2436">
          <cell r="EE2436" t="str">
            <v>Weighted Index 1</v>
          </cell>
        </row>
        <row r="2443">
          <cell r="EE2443" t="str">
            <v>Weighted Index 1</v>
          </cell>
        </row>
        <row r="2444">
          <cell r="EE2444" t="str">
            <v>Weighted Index 1</v>
          </cell>
        </row>
        <row r="2445">
          <cell r="EE2445" t="str">
            <v>Weighted Index 1</v>
          </cell>
        </row>
        <row r="2446">
          <cell r="EE2446" t="str">
            <v>Weighted Index 1</v>
          </cell>
        </row>
        <row r="2447">
          <cell r="EE2447" t="str">
            <v>Weighted Index 1</v>
          </cell>
        </row>
        <row r="2460">
          <cell r="EE2460" t="str">
            <v>Weighted Index 1</v>
          </cell>
        </row>
        <row r="2461">
          <cell r="EE2461" t="str">
            <v>Weighted Index 1</v>
          </cell>
        </row>
        <row r="2462">
          <cell r="EE2462" t="str">
            <v>Weighted Index 1</v>
          </cell>
        </row>
        <row r="2463">
          <cell r="EE2463" t="str">
            <v>Weighted Index 1</v>
          </cell>
        </row>
        <row r="2464">
          <cell r="EE2464" t="str">
            <v>Weighted Index 1</v>
          </cell>
        </row>
        <row r="2465">
          <cell r="EE2465" t="str">
            <v>Weighted Index 1</v>
          </cell>
        </row>
        <row r="2466">
          <cell r="EE2466" t="str">
            <v>Weighted Index 1</v>
          </cell>
        </row>
        <row r="2473">
          <cell r="EE2473" t="str">
            <v>Weighted Index 1</v>
          </cell>
        </row>
        <row r="2480">
          <cell r="EE2480" t="str">
            <v>Weighted Index 1</v>
          </cell>
        </row>
        <row r="2481">
          <cell r="EE2481" t="str">
            <v>Weighted Index 1</v>
          </cell>
        </row>
        <row r="2488">
          <cell r="EE2488" t="str">
            <v>Weighted Index 1</v>
          </cell>
        </row>
        <row r="2489">
          <cell r="EE2489" t="str">
            <v>Weighted Index 1</v>
          </cell>
        </row>
        <row r="2490">
          <cell r="EE2490" t="str">
            <v>Weighted Index 1</v>
          </cell>
        </row>
        <row r="2491">
          <cell r="EE2491" t="str">
            <v>Weighted Index 1</v>
          </cell>
        </row>
        <row r="2492">
          <cell r="EE2492" t="str">
            <v>Weighted Index 1</v>
          </cell>
        </row>
        <row r="2505">
          <cell r="EE2505" t="str">
            <v>Weighted Index 1</v>
          </cell>
        </row>
        <row r="2506">
          <cell r="EE2506" t="str">
            <v>Weighted Index 1</v>
          </cell>
        </row>
        <row r="2507">
          <cell r="EE2507" t="str">
            <v>Weighted Index 1</v>
          </cell>
        </row>
        <row r="2508">
          <cell r="EE2508" t="str">
            <v>Weighted Index 1</v>
          </cell>
        </row>
        <row r="2509">
          <cell r="EE2509" t="str">
            <v>Weighted Index 1</v>
          </cell>
        </row>
        <row r="2510">
          <cell r="EE2510" t="str">
            <v>Weighted Index 1</v>
          </cell>
        </row>
        <row r="2511">
          <cell r="EE2511" t="str">
            <v>Weighted Index 1</v>
          </cell>
        </row>
        <row r="2518">
          <cell r="EE2518" t="str">
            <v>Weighted Index 1</v>
          </cell>
        </row>
        <row r="2525">
          <cell r="EE2525" t="str">
            <v>Weighted Index 1</v>
          </cell>
        </row>
        <row r="2526">
          <cell r="EE2526" t="str">
            <v>Weighted Index 1</v>
          </cell>
        </row>
        <row r="2533">
          <cell r="EE2533" t="str">
            <v>Weighted Index 1</v>
          </cell>
        </row>
        <row r="2534">
          <cell r="EE2534" t="str">
            <v>Weighted Index 1</v>
          </cell>
        </row>
        <row r="2535">
          <cell r="EE2535" t="str">
            <v>Weighted Index 1</v>
          </cell>
        </row>
        <row r="2536">
          <cell r="EE2536" t="str">
            <v>Weighted Index 1</v>
          </cell>
        </row>
        <row r="2537">
          <cell r="EE2537" t="str">
            <v>Weighted Index 1</v>
          </cell>
        </row>
      </sheetData>
      <sheetData sheetId="12">
        <row r="33">
          <cell r="EE33" t="str">
            <v>NNNI_100_BS0011</v>
          </cell>
        </row>
        <row r="34">
          <cell r="EE34" t="str">
            <v>NNNI_100_BS0041</v>
          </cell>
        </row>
        <row r="35">
          <cell r="EE35" t="str">
            <v>NNNI_100_IT0011</v>
          </cell>
        </row>
        <row r="36">
          <cell r="EE36" t="str">
            <v>NNNI_100_IT0032</v>
          </cell>
        </row>
        <row r="37">
          <cell r="EE37" t="str">
            <v>NNNI_100_RS0011</v>
          </cell>
        </row>
        <row r="38">
          <cell r="EE38" t="str">
            <v>NNNI_100_SA0011</v>
          </cell>
        </row>
        <row r="39">
          <cell r="EE39" t="str">
            <v>NNNI_100_TF0011</v>
          </cell>
        </row>
        <row r="40">
          <cell r="EE40" t="str">
            <v>NNNI_100_TF0031</v>
          </cell>
        </row>
        <row r="41">
          <cell r="EE41" t="str">
            <v>NNNI_100_TF0032</v>
          </cell>
        </row>
        <row r="42">
          <cell r="EE42" t="str">
            <v>NNNI_100_TF0036</v>
          </cell>
        </row>
        <row r="43">
          <cell r="EE43" t="str">
            <v>NNNI_100_TF0038</v>
          </cell>
        </row>
        <row r="44">
          <cell r="EE44" t="str">
            <v>NNNI_100_TF0040</v>
          </cell>
        </row>
        <row r="45">
          <cell r="EE45" t="str">
            <v>NNNI_100_TF0041</v>
          </cell>
        </row>
        <row r="46">
          <cell r="EE46" t="str">
            <v>NNNI_100_TF0051</v>
          </cell>
        </row>
        <row r="47">
          <cell r="EE47" t="str">
            <v>NNNI_100_TF0141</v>
          </cell>
        </row>
        <row r="54">
          <cell r="EE54" t="str">
            <v>NNNI_101-I_AB0011</v>
          </cell>
        </row>
        <row r="55">
          <cell r="EE55" t="str">
            <v>NNNI_101-I_AB0012</v>
          </cell>
        </row>
        <row r="56">
          <cell r="EE56" t="str">
            <v>NNNI_101-I_AB0041</v>
          </cell>
        </row>
        <row r="57">
          <cell r="EE57" t="str">
            <v>NNNI_101-I_AB0042</v>
          </cell>
        </row>
        <row r="58">
          <cell r="EE58" t="str">
            <v>NNNI_101-I_AB0051</v>
          </cell>
        </row>
        <row r="59">
          <cell r="EE59" t="str">
            <v>NNNI_101-I_AC0011</v>
          </cell>
        </row>
        <row r="60">
          <cell r="EE60" t="str">
            <v>NNNI_101-I_BO0011</v>
          </cell>
        </row>
        <row r="61">
          <cell r="EE61" t="str">
            <v>NNNI_101-I_BO0012</v>
          </cell>
        </row>
        <row r="62">
          <cell r="EE62" t="str">
            <v>NNNI_101-I_BO0013</v>
          </cell>
        </row>
        <row r="63">
          <cell r="EE63" t="str">
            <v>NNNI_101-I_BO0014</v>
          </cell>
        </row>
        <row r="64">
          <cell r="EE64" t="str">
            <v>NNNI_101-I_BO0031</v>
          </cell>
        </row>
        <row r="65">
          <cell r="EE65" t="str">
            <v>NNNI_101-I_BO0032</v>
          </cell>
        </row>
        <row r="66">
          <cell r="EE66" t="str">
            <v>NNNI_101-I_BO0051</v>
          </cell>
        </row>
        <row r="67">
          <cell r="EE67" t="str">
            <v>NNNI_101-I_BO1051</v>
          </cell>
        </row>
        <row r="68">
          <cell r="EE68" t="str">
            <v>NNNI_101-I_DS0011</v>
          </cell>
        </row>
        <row r="69">
          <cell r="EE69" t="str">
            <v>NNNI_101-I_GI0011</v>
          </cell>
        </row>
        <row r="70">
          <cell r="EE70" t="str">
            <v>NNNI_101-I_GI0012</v>
          </cell>
        </row>
        <row r="71">
          <cell r="EE71" t="str">
            <v>NNNI_101-I_GI0014</v>
          </cell>
        </row>
        <row r="72">
          <cell r="EE72" t="str">
            <v>NNNI_101-I_GI0015</v>
          </cell>
        </row>
        <row r="73">
          <cell r="EE73" t="str">
            <v>NNNI_101-I_GI0016</v>
          </cell>
        </row>
        <row r="74">
          <cell r="EE74" t="str">
            <v>NNNI_101-I_GI0051</v>
          </cell>
        </row>
        <row r="75">
          <cell r="EE75" t="str">
            <v>NNNI_101-I_IT0011</v>
          </cell>
        </row>
        <row r="76">
          <cell r="EE76" t="str">
            <v>NNNI_101-I_IT0032</v>
          </cell>
        </row>
        <row r="77">
          <cell r="EE77" t="str">
            <v>NNNI_101-I_MO0011</v>
          </cell>
        </row>
        <row r="78">
          <cell r="EE78" t="str">
            <v>NNNI_101-I_MO0012</v>
          </cell>
        </row>
        <row r="79">
          <cell r="EE79" t="str">
            <v>NNNI_101-I_MO0013</v>
          </cell>
        </row>
        <row r="80">
          <cell r="EE80" t="str">
            <v>NNNI_101-I_MO0014</v>
          </cell>
        </row>
        <row r="81">
          <cell r="EE81" t="str">
            <v>NNNI_101-I_MO0031</v>
          </cell>
        </row>
        <row r="82">
          <cell r="EE82" t="str">
            <v>NNNI_101-I_MO0041</v>
          </cell>
        </row>
        <row r="83">
          <cell r="EE83" t="str">
            <v>NNNI_101-I_MO0051</v>
          </cell>
        </row>
        <row r="84">
          <cell r="EE84" t="str">
            <v>NNNI_101-I_MS0011</v>
          </cell>
        </row>
        <row r="85">
          <cell r="EE85" t="str">
            <v>NNNI_101-I_MS0012</v>
          </cell>
        </row>
        <row r="86">
          <cell r="EE86" t="str">
            <v>NNNI_101-I_MS0031</v>
          </cell>
        </row>
        <row r="87">
          <cell r="EE87" t="str">
            <v>NNNI_101-I_MS0032</v>
          </cell>
        </row>
        <row r="88">
          <cell r="EE88" t="str">
            <v>NNNI_101-I_MS0033</v>
          </cell>
        </row>
        <row r="89">
          <cell r="EE89" t="str">
            <v>NNNI_101-I_MS0034</v>
          </cell>
        </row>
        <row r="90">
          <cell r="EE90" t="str">
            <v>NNNI_101-I_MS0035</v>
          </cell>
        </row>
        <row r="91">
          <cell r="EE91" t="str">
            <v>NNNI_101-I_MS0051</v>
          </cell>
        </row>
        <row r="92">
          <cell r="EE92" t="str">
            <v>NNNI_101-I_SA0011</v>
          </cell>
        </row>
        <row r="93">
          <cell r="EE93" t="str">
            <v>NNNI_101-I_SB0011</v>
          </cell>
        </row>
        <row r="94">
          <cell r="EE94" t="str">
            <v>NNNI_101-I_SB0012</v>
          </cell>
        </row>
        <row r="95">
          <cell r="EE95" t="str">
            <v>NNNI_101-I_SB0013</v>
          </cell>
        </row>
        <row r="96">
          <cell r="EE96" t="str">
            <v>NNNI_101-I_SB0014</v>
          </cell>
        </row>
        <row r="97">
          <cell r="EE97" t="str">
            <v>NNNI_101-I_SB0015</v>
          </cell>
        </row>
        <row r="98">
          <cell r="EE98" t="str">
            <v>NNNI_101-I_SB0031</v>
          </cell>
        </row>
        <row r="99">
          <cell r="EE99" t="str">
            <v>NNNI_101-I_SB0032</v>
          </cell>
        </row>
        <row r="100">
          <cell r="EE100" t="str">
            <v>NNNI_101-I_SB0033</v>
          </cell>
        </row>
        <row r="101">
          <cell r="EE101" t="str">
            <v>NNNI_101-I_SB0035</v>
          </cell>
        </row>
        <row r="102">
          <cell r="EE102" t="str">
            <v>NNNI_101-I_SB0051</v>
          </cell>
        </row>
        <row r="103">
          <cell r="EE103" t="str">
            <v>NNNI_101-I_VB0011</v>
          </cell>
        </row>
        <row r="104">
          <cell r="EE104" t="str">
            <v>NNNI_101-I_VB0031</v>
          </cell>
        </row>
        <row r="111">
          <cell r="EE111" t="str">
            <v>NNNI_101-O_AB0011</v>
          </cell>
        </row>
        <row r="112">
          <cell r="EE112" t="str">
            <v>NNNI_101-O_AB0012</v>
          </cell>
        </row>
        <row r="113">
          <cell r="EE113" t="str">
            <v>NNNI_101-O_AB0041</v>
          </cell>
        </row>
        <row r="114">
          <cell r="EE114" t="str">
            <v>NNNI_101-O_AB0042</v>
          </cell>
        </row>
        <row r="115">
          <cell r="EE115" t="str">
            <v>NNNI_101-O_AB0051</v>
          </cell>
        </row>
        <row r="116">
          <cell r="EE116" t="str">
            <v>NNNI_101-O_AC0011</v>
          </cell>
        </row>
        <row r="117">
          <cell r="EE117" t="str">
            <v>NNNI_101-O_BO0011</v>
          </cell>
        </row>
        <row r="118">
          <cell r="EE118" t="str">
            <v>NNNI_101-O_BO0012</v>
          </cell>
        </row>
        <row r="119">
          <cell r="EE119" t="str">
            <v>NNNI_101-O_BO0013</v>
          </cell>
        </row>
        <row r="120">
          <cell r="EE120" t="str">
            <v>NNNI_101-O_BO0014</v>
          </cell>
        </row>
        <row r="121">
          <cell r="EE121" t="str">
            <v>NNNI_101-O_BO0031</v>
          </cell>
        </row>
        <row r="122">
          <cell r="EE122" t="str">
            <v>NNNI_101-O_BO0032</v>
          </cell>
        </row>
        <row r="123">
          <cell r="EE123" t="str">
            <v>NNNI_101-O_BO0051</v>
          </cell>
        </row>
        <row r="124">
          <cell r="EE124" t="str">
            <v>NNNI_101-O_BO1051</v>
          </cell>
        </row>
        <row r="125">
          <cell r="EE125" t="str">
            <v>NNNI_101-O_DS0011</v>
          </cell>
        </row>
        <row r="126">
          <cell r="EE126" t="str">
            <v>NNNI_101-O_GI0011</v>
          </cell>
        </row>
        <row r="127">
          <cell r="EE127" t="str">
            <v>NNNI_101-O_GI0012</v>
          </cell>
        </row>
        <row r="128">
          <cell r="EE128" t="str">
            <v>NNNI_101-O_GI0014</v>
          </cell>
        </row>
        <row r="129">
          <cell r="EE129" t="str">
            <v>NNNI_101-O_GI0015</v>
          </cell>
        </row>
        <row r="130">
          <cell r="EE130" t="str">
            <v>NNNI_101-O_GI0016</v>
          </cell>
        </row>
        <row r="131">
          <cell r="EE131" t="str">
            <v>NNNI_101-O_GI0051</v>
          </cell>
        </row>
        <row r="132">
          <cell r="EE132" t="str">
            <v>NNNI_101-O_IT0011</v>
          </cell>
        </row>
        <row r="133">
          <cell r="EE133" t="str">
            <v>NNNI_101-O_IT0032</v>
          </cell>
        </row>
        <row r="134">
          <cell r="EE134" t="str">
            <v>NNNI_101-O_MO0011</v>
          </cell>
        </row>
        <row r="135">
          <cell r="EE135" t="str">
            <v>NNNI_101-O_MO0012</v>
          </cell>
        </row>
        <row r="136">
          <cell r="EE136" t="str">
            <v>NNNI_101-O_MO0013</v>
          </cell>
        </row>
        <row r="137">
          <cell r="EE137" t="str">
            <v>NNNI_101-O_MO0014</v>
          </cell>
        </row>
        <row r="138">
          <cell r="EE138" t="str">
            <v>NNNI_101-O_MO0031</v>
          </cell>
        </row>
        <row r="139">
          <cell r="EE139" t="str">
            <v>NNNI_101-O_MO0041</v>
          </cell>
        </row>
        <row r="140">
          <cell r="EE140" t="str">
            <v>NNNI_101-O_MO0051</v>
          </cell>
        </row>
        <row r="141">
          <cell r="EE141" t="str">
            <v>NNNI_101-O_MS0011</v>
          </cell>
        </row>
        <row r="142">
          <cell r="EE142" t="str">
            <v>NNNI_101-O_MS0012</v>
          </cell>
        </row>
        <row r="143">
          <cell r="EE143" t="str">
            <v>NNNI_101-O_MS0031</v>
          </cell>
        </row>
        <row r="144">
          <cell r="EE144" t="str">
            <v>NNNI_101-O_MS0032</v>
          </cell>
        </row>
        <row r="145">
          <cell r="EE145" t="str">
            <v>NNNI_101-O_MS0033</v>
          </cell>
        </row>
        <row r="146">
          <cell r="EE146" t="str">
            <v>NNNI_101-O_MS0034</v>
          </cell>
        </row>
        <row r="147">
          <cell r="EE147" t="str">
            <v>NNNI_101-O_MS0035</v>
          </cell>
        </row>
        <row r="148">
          <cell r="EE148" t="str">
            <v>NNNI_101-O_MS0051</v>
          </cell>
        </row>
        <row r="149">
          <cell r="EE149" t="str">
            <v>NNNI_101-O_SA0011</v>
          </cell>
        </row>
        <row r="150">
          <cell r="EE150" t="str">
            <v>NNNI_101-O_SB0011</v>
          </cell>
        </row>
        <row r="151">
          <cell r="EE151" t="str">
            <v>NNNI_101-O_SB0012</v>
          </cell>
        </row>
        <row r="152">
          <cell r="EE152" t="str">
            <v>NNNI_101-O_SB0013</v>
          </cell>
        </row>
        <row r="153">
          <cell r="EE153" t="str">
            <v>NNNI_101-O_SB0014</v>
          </cell>
        </row>
        <row r="154">
          <cell r="EE154" t="str">
            <v>NNNI_101-O_SB0015</v>
          </cell>
        </row>
        <row r="155">
          <cell r="EE155" t="str">
            <v>NNNI_101-O_SB0031</v>
          </cell>
        </row>
        <row r="156">
          <cell r="EE156" t="str">
            <v>NNNI_101-O_SB0032</v>
          </cell>
        </row>
        <row r="157">
          <cell r="EE157" t="str">
            <v>NNNI_101-O_SB0033</v>
          </cell>
        </row>
        <row r="158">
          <cell r="EE158" t="str">
            <v>NNNI_101-O_SB0035</v>
          </cell>
        </row>
        <row r="159">
          <cell r="EE159" t="str">
            <v>NNNI_101-O_SB0051</v>
          </cell>
        </row>
        <row r="160">
          <cell r="EE160" t="str">
            <v>NNNI_101-O_VB0011</v>
          </cell>
        </row>
        <row r="161">
          <cell r="EE161" t="str">
            <v>NNNI_101-O_VB0031</v>
          </cell>
        </row>
        <row r="168">
          <cell r="EE168" t="str">
            <v>NNNI_101_AB0011</v>
          </cell>
        </row>
        <row r="169">
          <cell r="EE169" t="str">
            <v>NNNI_101_AB0012</v>
          </cell>
        </row>
        <row r="170">
          <cell r="EE170" t="str">
            <v>NNNI_101_AB0041</v>
          </cell>
        </row>
        <row r="171">
          <cell r="EE171" t="str">
            <v>NNNI_101_AB0042</v>
          </cell>
        </row>
        <row r="172">
          <cell r="EE172" t="str">
            <v>NNNI_101_AB0051</v>
          </cell>
        </row>
        <row r="173">
          <cell r="EE173" t="str">
            <v>NNNI_101_AC0011</v>
          </cell>
        </row>
        <row r="174">
          <cell r="EE174" t="str">
            <v>NNNI_101_BO0011</v>
          </cell>
        </row>
        <row r="175">
          <cell r="EE175" t="str">
            <v>NNNI_101_BO0012</v>
          </cell>
        </row>
        <row r="176">
          <cell r="EE176" t="str">
            <v>NNNI_101_BO0013</v>
          </cell>
        </row>
        <row r="177">
          <cell r="EE177" t="str">
            <v>NNNI_101_BO0014</v>
          </cell>
        </row>
        <row r="178">
          <cell r="EE178" t="str">
            <v>NNNI_101_BO0031</v>
          </cell>
        </row>
        <row r="179">
          <cell r="EE179" t="str">
            <v>NNNI_101_BO0032</v>
          </cell>
        </row>
        <row r="180">
          <cell r="EE180" t="str">
            <v>NNNI_101_BO0051</v>
          </cell>
        </row>
        <row r="181">
          <cell r="EE181" t="str">
            <v>NNNI_101_BO1051</v>
          </cell>
        </row>
        <row r="182">
          <cell r="EE182" t="str">
            <v>NNNI_101_DS0011</v>
          </cell>
        </row>
        <row r="183">
          <cell r="EE183" t="str">
            <v>NNNI_101_GI0011</v>
          </cell>
        </row>
        <row r="184">
          <cell r="EE184" t="str">
            <v>NNNI_101_GI0012</v>
          </cell>
        </row>
        <row r="185">
          <cell r="EE185" t="str">
            <v>NNNI_101_GI0014</v>
          </cell>
        </row>
        <row r="186">
          <cell r="EE186" t="str">
            <v>NNNI_101_GI0015</v>
          </cell>
        </row>
        <row r="187">
          <cell r="EE187" t="str">
            <v>NNNI_101_GI0016</v>
          </cell>
        </row>
        <row r="188">
          <cell r="EE188" t="str">
            <v>NNNI_101_GI0051</v>
          </cell>
        </row>
        <row r="189">
          <cell r="EE189" t="str">
            <v>NNNI_101_IT0011</v>
          </cell>
        </row>
        <row r="190">
          <cell r="EE190" t="str">
            <v>NNNI_101_IT0032</v>
          </cell>
        </row>
        <row r="191">
          <cell r="EE191" t="str">
            <v>NNNI_101_MO0011</v>
          </cell>
        </row>
        <row r="192">
          <cell r="EE192" t="str">
            <v>NNNI_101_MO0012</v>
          </cell>
        </row>
        <row r="193">
          <cell r="EE193" t="str">
            <v>NNNI_101_MO0013</v>
          </cell>
        </row>
        <row r="194">
          <cell r="EE194" t="str">
            <v>NNNI_101_MO0014</v>
          </cell>
        </row>
        <row r="195">
          <cell r="EE195" t="str">
            <v>NNNI_101_MO0031</v>
          </cell>
        </row>
        <row r="196">
          <cell r="EE196" t="str">
            <v>NNNI_101_MO0041</v>
          </cell>
        </row>
        <row r="197">
          <cell r="EE197" t="str">
            <v>NNNI_101_MO0051</v>
          </cell>
        </row>
        <row r="198">
          <cell r="EE198" t="str">
            <v>NNNI_101_MS0011</v>
          </cell>
        </row>
        <row r="199">
          <cell r="EE199" t="str">
            <v>NNNI_101_MS0012</v>
          </cell>
        </row>
        <row r="200">
          <cell r="EE200" t="str">
            <v>NNNI_101_MS0031</v>
          </cell>
        </row>
        <row r="201">
          <cell r="EE201" t="str">
            <v>NNNI_101_MS0032</v>
          </cell>
        </row>
        <row r="202">
          <cell r="EE202" t="str">
            <v>NNNI_101_MS0033</v>
          </cell>
        </row>
        <row r="203">
          <cell r="EE203" t="str">
            <v>NNNI_101_MS0034</v>
          </cell>
        </row>
        <row r="204">
          <cell r="EE204" t="str">
            <v>NNNI_101_MS0035</v>
          </cell>
        </row>
        <row r="205">
          <cell r="EE205" t="str">
            <v>NNNI_101_MS0051</v>
          </cell>
        </row>
        <row r="206">
          <cell r="EE206" t="str">
            <v>NNNI_101_SA0011</v>
          </cell>
        </row>
        <row r="207">
          <cell r="EE207" t="str">
            <v>NNNI_101_SB0011</v>
          </cell>
        </row>
        <row r="208">
          <cell r="EE208" t="str">
            <v>NNNI_101_SB0012</v>
          </cell>
        </row>
        <row r="209">
          <cell r="EE209" t="str">
            <v>NNNI_101_SB0013</v>
          </cell>
        </row>
        <row r="210">
          <cell r="EE210" t="str">
            <v>NNNI_101_SB0014</v>
          </cell>
        </row>
        <row r="211">
          <cell r="EE211" t="str">
            <v>NNNI_101_SB0015</v>
          </cell>
        </row>
        <row r="212">
          <cell r="EE212" t="str">
            <v>NNNI_101_SB0031</v>
          </cell>
        </row>
        <row r="213">
          <cell r="EE213" t="str">
            <v>NNNI_101_SB0032</v>
          </cell>
        </row>
        <row r="214">
          <cell r="EE214" t="str">
            <v>NNNI_101_SB0033</v>
          </cell>
        </row>
        <row r="215">
          <cell r="EE215" t="str">
            <v>NNNI_101_SB0035</v>
          </cell>
        </row>
        <row r="216">
          <cell r="EE216" t="str">
            <v>NNNI_101_SB0051</v>
          </cell>
        </row>
        <row r="217">
          <cell r="EE217" t="str">
            <v>NNNI_101_VB0011</v>
          </cell>
        </row>
        <row r="218">
          <cell r="EE218" t="str">
            <v>NNNI_101_VB0031</v>
          </cell>
        </row>
        <row r="225">
          <cell r="EE225" t="str">
            <v>NNNI_102_AC0011</v>
          </cell>
        </row>
        <row r="226">
          <cell r="EE226" t="str">
            <v>NNNI_102_AC0041</v>
          </cell>
        </row>
        <row r="227">
          <cell r="EE227" t="str">
            <v>NNNI_102_BS0011</v>
          </cell>
        </row>
        <row r="228">
          <cell r="EE228" t="str">
            <v>NNNI_102_BS0041</v>
          </cell>
        </row>
        <row r="229">
          <cell r="EE229" t="str">
            <v>NNNI_102_BS0042</v>
          </cell>
        </row>
        <row r="230">
          <cell r="EE230" t="str">
            <v>NNNI_102_BU0011</v>
          </cell>
        </row>
        <row r="231">
          <cell r="EE231" t="str">
            <v>NNNI_102_BU0042</v>
          </cell>
        </row>
        <row r="232">
          <cell r="EE232" t="str">
            <v>NNNI_102_DS0011</v>
          </cell>
        </row>
        <row r="233">
          <cell r="EE233" t="str">
            <v>NNNI_102_GI0011</v>
          </cell>
        </row>
        <row r="234">
          <cell r="EE234" t="str">
            <v>NNNI_102_GI0012</v>
          </cell>
        </row>
        <row r="235">
          <cell r="EE235" t="str">
            <v>NNNI_102_GI0032</v>
          </cell>
        </row>
        <row r="236">
          <cell r="EE236" t="str">
            <v>NNNI_102_MS0011</v>
          </cell>
        </row>
        <row r="237">
          <cell r="EE237" t="str">
            <v>NNNI_102_MS0012</v>
          </cell>
        </row>
        <row r="238">
          <cell r="EE238" t="str">
            <v>NNNI_102_MS0031</v>
          </cell>
        </row>
        <row r="239">
          <cell r="EE239" t="str">
            <v>NNNI_102_MS0032</v>
          </cell>
        </row>
        <row r="240">
          <cell r="EE240" t="str">
            <v>NNNI_102_MS0034</v>
          </cell>
        </row>
        <row r="241">
          <cell r="EE241" t="str">
            <v>NNNI_102_MS0035</v>
          </cell>
        </row>
        <row r="242">
          <cell r="EE242" t="str">
            <v>NNNI_102_MS0051</v>
          </cell>
        </row>
        <row r="243">
          <cell r="EE243" t="str">
            <v>NNNI_102_STR011</v>
          </cell>
        </row>
        <row r="244">
          <cell r="EE244" t="str">
            <v>NNNI_102_TF0011</v>
          </cell>
        </row>
        <row r="245">
          <cell r="EE245" t="str">
            <v>NNNI_102_TF0031</v>
          </cell>
        </row>
        <row r="252">
          <cell r="EE252" t="str">
            <v>NNNI_104_CL0011</v>
          </cell>
        </row>
        <row r="253">
          <cell r="EE253" t="str">
            <v>NNNI_104_CL0033</v>
          </cell>
        </row>
        <row r="254">
          <cell r="EE254" t="str">
            <v>NNNI_104_CL0034</v>
          </cell>
        </row>
        <row r="255">
          <cell r="EE255" t="str">
            <v>NNNI_104_CLL011</v>
          </cell>
        </row>
        <row r="256">
          <cell r="EE256" t="str">
            <v>NNNI_104_LV0012</v>
          </cell>
        </row>
        <row r="257">
          <cell r="EE257" t="str">
            <v>NNNI_104_SA0011</v>
          </cell>
        </row>
        <row r="264">
          <cell r="EE264" t="str">
            <v>NNNI_105_IT0011</v>
          </cell>
        </row>
        <row r="265">
          <cell r="EE265" t="str">
            <v>NNNI_105_IT0032</v>
          </cell>
        </row>
        <row r="266">
          <cell r="EE266" t="str">
            <v>NNNI_105_SA0011</v>
          </cell>
        </row>
        <row r="267">
          <cell r="EE267" t="str">
            <v>NNNI_105_SA0031</v>
          </cell>
        </row>
        <row r="268">
          <cell r="EE268" t="str">
            <v>NNNI_105_SA0041</v>
          </cell>
        </row>
        <row r="275">
          <cell r="EE275" t="str">
            <v>NNNI_106_BS0011</v>
          </cell>
        </row>
        <row r="276">
          <cell r="EE276" t="str">
            <v>NNNI_106_BS0041</v>
          </cell>
        </row>
        <row r="277">
          <cell r="EE277" t="str">
            <v>NNNI_106_DS0011</v>
          </cell>
        </row>
        <row r="278">
          <cell r="EE278" t="str">
            <v>NNNI_106_DS0021</v>
          </cell>
        </row>
        <row r="279">
          <cell r="EE279" t="str">
            <v>NNNI_106_GI0011</v>
          </cell>
        </row>
        <row r="280">
          <cell r="EE280" t="str">
            <v>NNNI_106_GI0012</v>
          </cell>
        </row>
        <row r="281">
          <cell r="EE281" t="str">
            <v>NNNI_106_MS0011</v>
          </cell>
        </row>
        <row r="282">
          <cell r="EE282" t="str">
            <v>NNNI_106_SA0011</v>
          </cell>
        </row>
        <row r="289">
          <cell r="EE289" t="str">
            <v>NNNI_107_DS0011</v>
          </cell>
        </row>
        <row r="290">
          <cell r="EE290" t="str">
            <v>NNNI_107_GI0011</v>
          </cell>
        </row>
        <row r="291">
          <cell r="EE291" t="str">
            <v>NNNI_107_GI0012</v>
          </cell>
        </row>
        <row r="292">
          <cell r="EE292" t="str">
            <v>NNNI_107_IT0011</v>
          </cell>
        </row>
        <row r="293">
          <cell r="EE293" t="str">
            <v>NNNI_107_IT0031</v>
          </cell>
        </row>
        <row r="294">
          <cell r="EE294" t="str">
            <v>NNNI_107_IT0032</v>
          </cell>
        </row>
        <row r="295">
          <cell r="EE295" t="str">
            <v>NNNI_107_IT0041</v>
          </cell>
        </row>
        <row r="296">
          <cell r="EE296" t="str">
            <v>NNNI_107_MS0011</v>
          </cell>
        </row>
        <row r="297">
          <cell r="EE297" t="str">
            <v>NNNI_107_MS0035</v>
          </cell>
        </row>
        <row r="298">
          <cell r="EE298" t="str">
            <v>NNNI_107_NOTRQS</v>
          </cell>
        </row>
        <row r="299">
          <cell r="EE299" t="str">
            <v>NNNI_107_RA0011</v>
          </cell>
        </row>
        <row r="300">
          <cell r="EE300" t="str">
            <v>NNNI_107_SA0011</v>
          </cell>
        </row>
        <row r="301">
          <cell r="EE301" t="str">
            <v>NNNI_107_TF0011</v>
          </cell>
        </row>
        <row r="302">
          <cell r="EE302" t="str">
            <v>NNNI_107_TF0031</v>
          </cell>
        </row>
        <row r="303">
          <cell r="EE303" t="str">
            <v>NNNI_107_TF0036</v>
          </cell>
        </row>
        <row r="304">
          <cell r="EE304" t="str">
            <v>NNNI_107_TF0038</v>
          </cell>
        </row>
        <row r="311">
          <cell r="EE311" t="str">
            <v>NNNI_108_BS0011</v>
          </cell>
        </row>
        <row r="312">
          <cell r="EE312" t="str">
            <v>NNNI_108_BU0011</v>
          </cell>
        </row>
        <row r="313">
          <cell r="EE313" t="str">
            <v>NNNI_108_CP0011</v>
          </cell>
        </row>
        <row r="314">
          <cell r="EE314" t="str">
            <v>NNNI_108_CP0031</v>
          </cell>
        </row>
        <row r="315">
          <cell r="EE315" t="str">
            <v>NNNI_108_DS0011</v>
          </cell>
        </row>
        <row r="316">
          <cell r="EE316" t="str">
            <v>NNNI_108_FW0043</v>
          </cell>
        </row>
        <row r="317">
          <cell r="EE317" t="str">
            <v>NNNI_108_FW0044</v>
          </cell>
        </row>
        <row r="318">
          <cell r="EE318" t="str">
            <v>NNNI_108_FW0045</v>
          </cell>
        </row>
        <row r="319">
          <cell r="EE319" t="str">
            <v>NNNI_108_FW0046</v>
          </cell>
        </row>
        <row r="320">
          <cell r="EE320" t="str">
            <v>NNNI_108_FW0047</v>
          </cell>
        </row>
        <row r="321">
          <cell r="EE321" t="str">
            <v>NNNI_108_FW0048</v>
          </cell>
        </row>
        <row r="322">
          <cell r="EE322" t="str">
            <v>NNNI_108_HV0017</v>
          </cell>
        </row>
        <row r="323">
          <cell r="EE323" t="str">
            <v>NNNI_108_HV0018</v>
          </cell>
        </row>
        <row r="324">
          <cell r="EE324" t="str">
            <v>NNNI_108_IT0011</v>
          </cell>
        </row>
        <row r="325">
          <cell r="EE325" t="str">
            <v>NNNI_108_IT0032</v>
          </cell>
        </row>
        <row r="326">
          <cell r="EE326" t="str">
            <v>NNNI_108_RA0011</v>
          </cell>
        </row>
        <row r="327">
          <cell r="EE327" t="str">
            <v>NNNI_108_RA0031</v>
          </cell>
        </row>
        <row r="328">
          <cell r="EE328" t="str">
            <v>NNNI_108_RA0041</v>
          </cell>
        </row>
        <row r="329">
          <cell r="EE329" t="str">
            <v>NNNI_108_RAC011</v>
          </cell>
        </row>
        <row r="330">
          <cell r="EE330" t="str">
            <v>NNNI_108_RAC012</v>
          </cell>
        </row>
        <row r="331">
          <cell r="EE331" t="str">
            <v>NNNI_108_RAC031</v>
          </cell>
        </row>
        <row r="332">
          <cell r="EE332" t="str">
            <v>NNNI_108_RS0011</v>
          </cell>
        </row>
        <row r="333">
          <cell r="EE333" t="str">
            <v>NNNI_108_RS0031</v>
          </cell>
        </row>
        <row r="334">
          <cell r="EE334" t="str">
            <v>NNNI_108_RS0041</v>
          </cell>
        </row>
        <row r="335">
          <cell r="EE335" t="str">
            <v>NNNI_108_SA0011</v>
          </cell>
        </row>
        <row r="336">
          <cell r="EE336" t="str">
            <v>NNNI_108_SB0011</v>
          </cell>
        </row>
        <row r="337">
          <cell r="EE337" t="str">
            <v>NNNI_108_SB0031</v>
          </cell>
        </row>
        <row r="338">
          <cell r="EE338" t="str">
            <v>NNNI_108_SB0035</v>
          </cell>
        </row>
        <row r="339">
          <cell r="EE339" t="str">
            <v>NNNI_108_SC0041</v>
          </cell>
        </row>
        <row r="340">
          <cell r="EE340" t="str">
            <v>NNNI_108_SC0042</v>
          </cell>
        </row>
        <row r="341">
          <cell r="EE341" t="str">
            <v>NNNI_108_SC0045</v>
          </cell>
        </row>
        <row r="342">
          <cell r="EE342" t="str">
            <v>NNNI_108_TF0011</v>
          </cell>
        </row>
        <row r="343">
          <cell r="EE343" t="str">
            <v>NNNI_108_TF0031</v>
          </cell>
        </row>
        <row r="344">
          <cell r="EE344" t="str">
            <v>NNNI_108_TF0036</v>
          </cell>
        </row>
        <row r="345">
          <cell r="EE345" t="str">
            <v>NNNI_108_TF0038</v>
          </cell>
        </row>
        <row r="346">
          <cell r="EE346" t="str">
            <v>NNNI_108_TV0013</v>
          </cell>
        </row>
        <row r="347">
          <cell r="EE347" t="str">
            <v>NNNI_108_TV0014</v>
          </cell>
        </row>
        <row r="348">
          <cell r="EE348" t="str">
            <v>NNNI_108_TV0015</v>
          </cell>
        </row>
        <row r="355">
          <cell r="EE355" t="str">
            <v>NNNI_109_BTP011</v>
          </cell>
        </row>
        <row r="356">
          <cell r="EE356" t="str">
            <v>NNNI_109_BTP012</v>
          </cell>
        </row>
        <row r="357">
          <cell r="EE357" t="str">
            <v>NNNI_109_BTP013</v>
          </cell>
        </row>
        <row r="358">
          <cell r="EE358" t="str">
            <v>NNNI_109_BTP031</v>
          </cell>
        </row>
        <row r="359">
          <cell r="EE359" t="str">
            <v>NNNI_109_ETP011</v>
          </cell>
        </row>
        <row r="360">
          <cell r="EE360" t="str">
            <v>NNNI_109_FPM211</v>
          </cell>
        </row>
        <row r="361">
          <cell r="EE361" t="str">
            <v>NNNI_109_FPM212</v>
          </cell>
        </row>
        <row r="362">
          <cell r="EE362" t="str">
            <v>NNNI_109_FPM241</v>
          </cell>
        </row>
        <row r="363">
          <cell r="EE363" t="str">
            <v>NNNI_109_FPM242</v>
          </cell>
        </row>
        <row r="364">
          <cell r="EE364" t="str">
            <v>NNNI_109_FPP211</v>
          </cell>
        </row>
        <row r="365">
          <cell r="EE365" t="str">
            <v>NNNI_109_FPP212</v>
          </cell>
        </row>
        <row r="366">
          <cell r="EE366" t="str">
            <v>NNNI_109_FPP241</v>
          </cell>
        </row>
        <row r="367">
          <cell r="EE367" t="str">
            <v>NNNI_109_FPP242</v>
          </cell>
        </row>
        <row r="368">
          <cell r="EE368" t="str">
            <v>NNNI_109_FPP311</v>
          </cell>
        </row>
        <row r="369">
          <cell r="EE369" t="str">
            <v>NNNI_109_FPP312</v>
          </cell>
        </row>
        <row r="370">
          <cell r="EE370" t="str">
            <v>NNNI_109_FPP313</v>
          </cell>
        </row>
        <row r="371">
          <cell r="EE371" t="str">
            <v>NNNI_109_FPP314</v>
          </cell>
        </row>
        <row r="372">
          <cell r="EE372" t="str">
            <v>NNNI_109_HS0111</v>
          </cell>
        </row>
        <row r="373">
          <cell r="EE373" t="str">
            <v>NNNI_109_HS0112</v>
          </cell>
        </row>
        <row r="374">
          <cell r="EE374" t="str">
            <v>NNNI_109_ITP011</v>
          </cell>
        </row>
        <row r="375">
          <cell r="EE375" t="str">
            <v>NNNI_109_LS0011</v>
          </cell>
        </row>
        <row r="376">
          <cell r="EE376" t="str">
            <v>NNNI_109_MR0011</v>
          </cell>
        </row>
        <row r="377">
          <cell r="EE377" t="str">
            <v>NNNI_109_MR0012</v>
          </cell>
        </row>
        <row r="378">
          <cell r="EE378" t="str">
            <v>NNNI_109_MR0013</v>
          </cell>
        </row>
        <row r="379">
          <cell r="EE379" t="str">
            <v>NNNI_109_MR0051</v>
          </cell>
        </row>
        <row r="380">
          <cell r="EE380" t="str">
            <v>NNNI_109_P-30</v>
          </cell>
        </row>
        <row r="381">
          <cell r="EE381" t="str">
            <v>NNNI_109_PS0011</v>
          </cell>
        </row>
        <row r="382">
          <cell r="EE382" t="str">
            <v>NNNI_109_PS0012</v>
          </cell>
        </row>
        <row r="383">
          <cell r="EE383" t="str">
            <v>NNNI_109_PS0013</v>
          </cell>
        </row>
        <row r="384">
          <cell r="EE384" t="str">
            <v>NNNI_109_PS0014</v>
          </cell>
        </row>
        <row r="385">
          <cell r="EE385" t="str">
            <v>NNNI_109_PS0015</v>
          </cell>
        </row>
        <row r="386">
          <cell r="EE386" t="str">
            <v>NNNI_109_PS0016</v>
          </cell>
        </row>
        <row r="387">
          <cell r="EE387" t="str">
            <v>NNNI_109_PS0017</v>
          </cell>
        </row>
        <row r="388">
          <cell r="EE388" t="str">
            <v>NNNI_109_PS0018</v>
          </cell>
        </row>
        <row r="389">
          <cell r="EE389" t="str">
            <v>NNNI_109_PS0021</v>
          </cell>
        </row>
        <row r="390">
          <cell r="EE390" t="str">
            <v>NNNI_109_PS2615</v>
          </cell>
        </row>
        <row r="391">
          <cell r="EE391" t="str">
            <v>NNNI_109_PS2815</v>
          </cell>
        </row>
        <row r="392">
          <cell r="EE392" t="str">
            <v>NNNI_109_PS3215</v>
          </cell>
        </row>
        <row r="393">
          <cell r="EE393" t="str">
            <v>NNNI_109_PS3225</v>
          </cell>
        </row>
        <row r="394">
          <cell r="EE394" t="str">
            <v>NNNI_109_PS3235</v>
          </cell>
        </row>
        <row r="395">
          <cell r="EE395" t="str">
            <v>NNNI_109_PS3315</v>
          </cell>
        </row>
        <row r="396">
          <cell r="EE396" t="str">
            <v>NNNI_109_PS3715</v>
          </cell>
        </row>
        <row r="397">
          <cell r="EE397" t="str">
            <v>NNNI_109_PS3825</v>
          </cell>
        </row>
        <row r="398">
          <cell r="EE398" t="str">
            <v>NNNI_109_SYP011</v>
          </cell>
        </row>
        <row r="399">
          <cell r="EE399" t="str">
            <v>NNNI_109_UP0011</v>
          </cell>
        </row>
        <row r="400">
          <cell r="EE400" t="str">
            <v>NNNI_109_UP0031</v>
          </cell>
        </row>
        <row r="407">
          <cell r="EE407" t="str">
            <v>NNNI_110_MM0011</v>
          </cell>
        </row>
        <row r="408">
          <cell r="EE408" t="str">
            <v>NNNI_110_MM0031</v>
          </cell>
        </row>
        <row r="409">
          <cell r="EE409" t="str">
            <v>NNNI_110_MM0032</v>
          </cell>
        </row>
        <row r="410">
          <cell r="EE410" t="str">
            <v>NNNI_110_MM0091</v>
          </cell>
        </row>
        <row r="411">
          <cell r="EE411" t="str">
            <v>NNNI_110_MM0101</v>
          </cell>
        </row>
        <row r="412">
          <cell r="EE412" t="str">
            <v>NNNI_110_MM0102</v>
          </cell>
        </row>
        <row r="419">
          <cell r="EE419" t="str">
            <v>NNNI_111_FM0001</v>
          </cell>
        </row>
        <row r="420">
          <cell r="EE420" t="str">
            <v>NNNI_111_FM0002</v>
          </cell>
        </row>
        <row r="421">
          <cell r="EE421" t="str">
            <v>NNNI_111_FM2001</v>
          </cell>
        </row>
        <row r="422">
          <cell r="EE422" t="str">
            <v>NNNI_111_FM2003</v>
          </cell>
        </row>
        <row r="423">
          <cell r="EE423" t="str">
            <v>NNNI_111_FPM211</v>
          </cell>
        </row>
        <row r="424">
          <cell r="EE424" t="str">
            <v>NNNI_111_FPM212</v>
          </cell>
        </row>
        <row r="425">
          <cell r="EE425" t="str">
            <v>NNNI_111_FPM241</v>
          </cell>
        </row>
        <row r="426">
          <cell r="EE426" t="str">
            <v>NNNI_111_FP0211</v>
          </cell>
        </row>
        <row r="427">
          <cell r="EE427" t="str">
            <v>NNNI_111_FP0212</v>
          </cell>
        </row>
        <row r="428">
          <cell r="EE428" t="str">
            <v>NNNI_111_FP0241</v>
          </cell>
        </row>
        <row r="429">
          <cell r="EE429" t="str">
            <v>NNNI_111_FP0242</v>
          </cell>
        </row>
        <row r="430">
          <cell r="EE430" t="str">
            <v>NNNI_111_FPP211</v>
          </cell>
        </row>
        <row r="431">
          <cell r="EE431" t="str">
            <v>NNNI_111_FPP212</v>
          </cell>
        </row>
        <row r="432">
          <cell r="EE432" t="str">
            <v>NNNI_111_HV0015</v>
          </cell>
        </row>
        <row r="439">
          <cell r="EE439" t="str">
            <v>NNNI_112_OI0011</v>
          </cell>
        </row>
        <row r="440">
          <cell r="EE440" t="str">
            <v>NNNI_112_OI0041</v>
          </cell>
        </row>
        <row r="441">
          <cell r="EE441" t="str">
            <v>NNNI_112_SI0011</v>
          </cell>
        </row>
        <row r="442">
          <cell r="EE442" t="str">
            <v>NNNI_112_SY0011</v>
          </cell>
        </row>
        <row r="449">
          <cell r="EE449" t="str">
            <v>NNNI_113_AC0011</v>
          </cell>
        </row>
        <row r="450">
          <cell r="EE450" t="str">
            <v>NNNI_113_AC0012</v>
          </cell>
        </row>
        <row r="451">
          <cell r="EE451" t="str">
            <v>NNNI_113_AC0013</v>
          </cell>
        </row>
        <row r="452">
          <cell r="EE452" t="str">
            <v>NNNI_113_AC0014</v>
          </cell>
        </row>
        <row r="453">
          <cell r="EE453" t="str">
            <v>NNNI_113_AC0015</v>
          </cell>
        </row>
        <row r="454">
          <cell r="EE454" t="str">
            <v>NNNI_113_AC0041</v>
          </cell>
        </row>
        <row r="455">
          <cell r="EE455" t="str">
            <v>NNNI_113_AC1041</v>
          </cell>
        </row>
        <row r="456">
          <cell r="EE456" t="str">
            <v>NNNI_113_AC1441</v>
          </cell>
        </row>
        <row r="457">
          <cell r="EE457" t="str">
            <v>NNNI_113_BO0012</v>
          </cell>
        </row>
        <row r="458">
          <cell r="EE458" t="str">
            <v>NNNI_113_BO0013</v>
          </cell>
        </row>
        <row r="459">
          <cell r="EE459" t="str">
            <v>NNNI_113_BS0011</v>
          </cell>
        </row>
        <row r="460">
          <cell r="EE460" t="str">
            <v>NNNI_113_BU0011</v>
          </cell>
        </row>
        <row r="461">
          <cell r="EE461" t="str">
            <v>NNNI_113_CL0011</v>
          </cell>
        </row>
        <row r="462">
          <cell r="EE462" t="str">
            <v>NNNI_113_CN0011</v>
          </cell>
        </row>
        <row r="463">
          <cell r="EE463" t="str">
            <v>NNNI_113_CN0012</v>
          </cell>
        </row>
        <row r="464">
          <cell r="EE464" t="str">
            <v>NNNI_113_CS0011</v>
          </cell>
        </row>
        <row r="465">
          <cell r="EE465" t="str">
            <v>NNNI_113_DS0011</v>
          </cell>
        </row>
        <row r="466">
          <cell r="EE466" t="str">
            <v>NNNI_113_ET0011</v>
          </cell>
        </row>
        <row r="467">
          <cell r="EE467" t="str">
            <v>NNNI_113_ETP011</v>
          </cell>
        </row>
        <row r="468">
          <cell r="EE468" t="str">
            <v>NNNI_113_FP0211</v>
          </cell>
        </row>
        <row r="469">
          <cell r="EE469" t="str">
            <v>NNNI_113_FP0212</v>
          </cell>
        </row>
        <row r="470">
          <cell r="EE470" t="str">
            <v>NNNI_113_FP0241</v>
          </cell>
        </row>
        <row r="471">
          <cell r="EE471" t="str">
            <v>NNNI_113_FP0242</v>
          </cell>
        </row>
        <row r="472">
          <cell r="EE472" t="str">
            <v>NNNI_113_FP0611</v>
          </cell>
        </row>
        <row r="473">
          <cell r="EE473" t="str">
            <v>NNNI_113_FP0612</v>
          </cell>
        </row>
        <row r="474">
          <cell r="EE474" t="str">
            <v>NNNI_113_GI0014</v>
          </cell>
        </row>
        <row r="475">
          <cell r="EE475" t="str">
            <v>NNNI_113_GI0015</v>
          </cell>
        </row>
        <row r="476">
          <cell r="EE476" t="str">
            <v>NNNI_113_GI0016</v>
          </cell>
        </row>
        <row r="477">
          <cell r="EE477" t="str">
            <v>NNNI_113_GI0017</v>
          </cell>
        </row>
        <row r="478">
          <cell r="EE478" t="str">
            <v>NNNI_113_HIS011</v>
          </cell>
        </row>
        <row r="479">
          <cell r="EE479" t="str">
            <v>NNNI_113_HV0011</v>
          </cell>
        </row>
        <row r="480">
          <cell r="EE480" t="str">
            <v>NNNI_113_HV0012</v>
          </cell>
        </row>
        <row r="481">
          <cell r="EE481" t="str">
            <v>NNNI_113_HV0015</v>
          </cell>
        </row>
        <row r="482">
          <cell r="EE482" t="str">
            <v>NNNI_113_HV0016</v>
          </cell>
        </row>
        <row r="483">
          <cell r="EE483" t="str">
            <v>NNNI_113_HV0019</v>
          </cell>
        </row>
        <row r="484">
          <cell r="EE484" t="str">
            <v>NNNI_113_HV0111</v>
          </cell>
        </row>
        <row r="485">
          <cell r="EE485" t="str">
            <v>NNNI_113_IT0011</v>
          </cell>
        </row>
        <row r="486">
          <cell r="EE486" t="str">
            <v>NNNI_113_IT0032</v>
          </cell>
        </row>
        <row r="487">
          <cell r="EE487" t="str">
            <v>NNNI_113_LVC012</v>
          </cell>
        </row>
        <row r="488">
          <cell r="EE488" t="str">
            <v>NNNI_113_LVC031</v>
          </cell>
        </row>
        <row r="489">
          <cell r="EE489" t="str">
            <v>NNNI_113_LV0011</v>
          </cell>
        </row>
        <row r="490">
          <cell r="EE490" t="str">
            <v>NNNI_113_LV0012</v>
          </cell>
        </row>
        <row r="491">
          <cell r="EE491" t="str">
            <v>NNNI_113_LV0031</v>
          </cell>
        </row>
        <row r="492">
          <cell r="EE492" t="str">
            <v>NNNI_113_LV0041</v>
          </cell>
        </row>
        <row r="493">
          <cell r="EE493" t="str">
            <v>NNNI_113_MG0001</v>
          </cell>
        </row>
        <row r="494">
          <cell r="EE494" t="str">
            <v>NNNI_113_MO0051</v>
          </cell>
        </row>
        <row r="495">
          <cell r="EE495" t="str">
            <v>NNNI_113_MS0011</v>
          </cell>
        </row>
        <row r="496">
          <cell r="EE496" t="str">
            <v>NNNI_113_OI0011</v>
          </cell>
        </row>
        <row r="497">
          <cell r="EE497" t="str">
            <v>NNNI_113_OI0031</v>
          </cell>
        </row>
        <row r="498">
          <cell r="EE498" t="str">
            <v>NNNI_113_OI0041</v>
          </cell>
        </row>
        <row r="499">
          <cell r="EE499" t="str">
            <v>NNNI_113_OI0051</v>
          </cell>
        </row>
        <row r="500">
          <cell r="EE500" t="str">
            <v>NNNI_113_PS3115</v>
          </cell>
        </row>
        <row r="501">
          <cell r="EE501" t="str">
            <v>NNNI_113_PS3215</v>
          </cell>
        </row>
        <row r="502">
          <cell r="EE502" t="str">
            <v>NNNI_113_PS3225</v>
          </cell>
        </row>
        <row r="503">
          <cell r="EE503" t="str">
            <v>NNNI_113_RS0011</v>
          </cell>
        </row>
        <row r="504">
          <cell r="EE504" t="str">
            <v>NNNI_113_RS0031</v>
          </cell>
        </row>
        <row r="505">
          <cell r="EE505" t="str">
            <v>NNNI_113_RS0041</v>
          </cell>
        </row>
        <row r="506">
          <cell r="EE506" t="str">
            <v>NNNI_113_S43-01</v>
          </cell>
        </row>
        <row r="507">
          <cell r="EE507" t="str">
            <v>NNNI_113_SB0011</v>
          </cell>
        </row>
        <row r="508">
          <cell r="EE508" t="str">
            <v>NNNI_113_SB0012</v>
          </cell>
        </row>
        <row r="509">
          <cell r="EE509" t="str">
            <v>NNNI_113_SB0013</v>
          </cell>
        </row>
        <row r="510">
          <cell r="EE510" t="str">
            <v>NNNI_113_SB0014</v>
          </cell>
        </row>
        <row r="511">
          <cell r="EE511" t="str">
            <v>NNNI_113_SG0011</v>
          </cell>
        </row>
        <row r="512">
          <cell r="EE512" t="str">
            <v>NNNI_113_SG0021</v>
          </cell>
        </row>
        <row r="513">
          <cell r="EE513" t="str">
            <v>NNNI_113_SG0031</v>
          </cell>
        </row>
        <row r="514">
          <cell r="EE514" t="str">
            <v>NNNI_113_SG0041</v>
          </cell>
        </row>
        <row r="515">
          <cell r="EE515" t="str">
            <v>NNNI_113_SI0011</v>
          </cell>
        </row>
        <row r="516">
          <cell r="EE516" t="str">
            <v>NNNI_113_SI0012</v>
          </cell>
        </row>
        <row r="517">
          <cell r="EE517" t="str">
            <v>NNNI_113_SI0014</v>
          </cell>
        </row>
        <row r="518">
          <cell r="EE518" t="str">
            <v>NNNI_113_SI0019</v>
          </cell>
        </row>
        <row r="519">
          <cell r="EE519" t="str">
            <v>NNNI_113_SI0021</v>
          </cell>
        </row>
        <row r="520">
          <cell r="EE520" t="str">
            <v>NNNI_113_SI0023</v>
          </cell>
        </row>
        <row r="521">
          <cell r="EE521" t="str">
            <v>NNNI_113_SI0025</v>
          </cell>
        </row>
        <row r="522">
          <cell r="EE522" t="str">
            <v>NNNI_113_SI0026</v>
          </cell>
        </row>
        <row r="523">
          <cell r="EE523" t="str">
            <v>NNNI_113_SI0027</v>
          </cell>
        </row>
        <row r="524">
          <cell r="EE524" t="str">
            <v>NNNI_113_SI0029</v>
          </cell>
        </row>
        <row r="525">
          <cell r="EE525" t="str">
            <v>NNNI_113_SI0030</v>
          </cell>
        </row>
        <row r="526">
          <cell r="EE526" t="str">
            <v>NNNI_113_SY0011</v>
          </cell>
        </row>
        <row r="527">
          <cell r="EE527" t="str">
            <v>NNNI_113_SYC011</v>
          </cell>
        </row>
        <row r="528">
          <cell r="EE528" t="str">
            <v>NNNI_113_SYP011</v>
          </cell>
        </row>
        <row r="529">
          <cell r="EE529" t="str">
            <v>NNNI_113_TF0011</v>
          </cell>
        </row>
        <row r="530">
          <cell r="EE530" t="str">
            <v>NNNI_113_TF0031</v>
          </cell>
        </row>
        <row r="531">
          <cell r="EE531" t="str">
            <v>NNNI_113_TF0032</v>
          </cell>
        </row>
        <row r="532">
          <cell r="EE532" t="str">
            <v>NNNI_113_TF0036</v>
          </cell>
        </row>
        <row r="533">
          <cell r="EE533" t="str">
            <v>NNNI_113_TF0038</v>
          </cell>
        </row>
        <row r="534">
          <cell r="EE534" t="str">
            <v>NNNI_113_TF0051</v>
          </cell>
        </row>
        <row r="535">
          <cell r="EE535" t="str">
            <v>NNNI_113_TF0641</v>
          </cell>
        </row>
        <row r="536">
          <cell r="EE536" t="str">
            <v>NNNI_113_UP0011</v>
          </cell>
        </row>
        <row r="543">
          <cell r="EE543" t="str">
            <v>NNNI_115_CL0012</v>
          </cell>
        </row>
        <row r="544">
          <cell r="EE544" t="str">
            <v>NNNI_115_GI0017</v>
          </cell>
        </row>
        <row r="545">
          <cell r="EE545" t="str">
            <v>NNNI_115_HIS011</v>
          </cell>
        </row>
        <row r="546">
          <cell r="EE546" t="str">
            <v>NNNI_115_HIS013</v>
          </cell>
        </row>
        <row r="547">
          <cell r="EE547" t="str">
            <v>NNNI_115_HV0011</v>
          </cell>
        </row>
        <row r="548">
          <cell r="EE548" t="str">
            <v>NNNI_115_HV0013</v>
          </cell>
        </row>
        <row r="549">
          <cell r="EE549" t="str">
            <v>NNNI_115_IR0011</v>
          </cell>
        </row>
        <row r="550">
          <cell r="EE550" t="str">
            <v>NNNI_115_MG0001</v>
          </cell>
        </row>
        <row r="551">
          <cell r="EE551" t="str">
            <v>NNNI_115_MS001</v>
          </cell>
        </row>
        <row r="552">
          <cell r="EE552" t="str">
            <v>NNNI_115_OP2001</v>
          </cell>
        </row>
        <row r="553">
          <cell r="EE553" t="str">
            <v>NNNI_115_OP2002</v>
          </cell>
        </row>
        <row r="554">
          <cell r="EE554" t="str">
            <v>NNNI_115_OP2KPI</v>
          </cell>
        </row>
        <row r="555">
          <cell r="EE555" t="str">
            <v>NNNI_115_PM0011</v>
          </cell>
        </row>
        <row r="556">
          <cell r="EE556" t="str">
            <v>NNNI_115_RT0011</v>
          </cell>
        </row>
        <row r="557">
          <cell r="EE557" t="str">
            <v>NNNI_115_SI0011</v>
          </cell>
        </row>
        <row r="558">
          <cell r="EE558" t="str">
            <v>NNNI_115_SI0012</v>
          </cell>
        </row>
        <row r="559">
          <cell r="EE559" t="str">
            <v>NNNI_115_SI0013</v>
          </cell>
        </row>
        <row r="560">
          <cell r="EE560" t="str">
            <v>NNNI_115_SI0014</v>
          </cell>
        </row>
        <row r="561">
          <cell r="EE561" t="str">
            <v>NNNI_115_SI0016</v>
          </cell>
        </row>
        <row r="562">
          <cell r="EE562" t="str">
            <v>NNNI_115_SI0017</v>
          </cell>
        </row>
        <row r="563">
          <cell r="EE563" t="str">
            <v>NNNI_115_SI0020</v>
          </cell>
        </row>
        <row r="564">
          <cell r="EE564" t="str">
            <v>NNNI_115_SI0021</v>
          </cell>
        </row>
        <row r="565">
          <cell r="EE565" t="str">
            <v>NNNI_115_SI0041</v>
          </cell>
        </row>
        <row r="566">
          <cell r="EE566" t="str">
            <v>NNNI_115_SI9011</v>
          </cell>
        </row>
        <row r="567">
          <cell r="EE567" t="str">
            <v>NNNI_115_SIDO18</v>
          </cell>
        </row>
        <row r="568">
          <cell r="EE568" t="str">
            <v>NNNI_115_TF0011</v>
          </cell>
        </row>
        <row r="569">
          <cell r="EE569" t="str">
            <v>NNNI_115_TF0031</v>
          </cell>
        </row>
        <row r="570">
          <cell r="EE570" t="str">
            <v>NNNI_115_TF0036</v>
          </cell>
        </row>
        <row r="571">
          <cell r="EE571" t="str">
            <v>NNNI_115_TF0038</v>
          </cell>
        </row>
        <row r="578">
          <cell r="EE578" t="str">
            <v>NNNI_502_ACC013</v>
          </cell>
        </row>
        <row r="579">
          <cell r="EE579" t="str">
            <v>NNNI_502_AR0011</v>
          </cell>
        </row>
        <row r="580">
          <cell r="EE580" t="str">
            <v>NNNI_502_AR0041</v>
          </cell>
        </row>
        <row r="581">
          <cell r="EE581" t="str">
            <v>NNNI_502_AS0011</v>
          </cell>
        </row>
        <row r="582">
          <cell r="EE582" t="str">
            <v>NNNI_502_AS0012</v>
          </cell>
        </row>
        <row r="583">
          <cell r="EE583" t="str">
            <v>NNNI_502_AS0031</v>
          </cell>
        </row>
        <row r="584">
          <cell r="EE584" t="str">
            <v>NNNI_502_BTC011</v>
          </cell>
        </row>
        <row r="585">
          <cell r="EE585" t="str">
            <v>NNNI_502_BTC012</v>
          </cell>
        </row>
        <row r="586">
          <cell r="EE586" t="str">
            <v>NNNI_502_BTC013</v>
          </cell>
        </row>
        <row r="587">
          <cell r="EE587" t="str">
            <v>NNNI_502_BTC031</v>
          </cell>
        </row>
        <row r="588">
          <cell r="EE588" t="str">
            <v>NNNI_502_BTC032</v>
          </cell>
        </row>
        <row r="589">
          <cell r="EE589" t="str">
            <v>NNNI_502_CA0011</v>
          </cell>
        </row>
        <row r="590">
          <cell r="EE590" t="str">
            <v>NNNI_502_CR0011</v>
          </cell>
        </row>
        <row r="591">
          <cell r="EE591" t="str">
            <v>NNNI_502_CS3301</v>
          </cell>
        </row>
        <row r="592">
          <cell r="EE592" t="str">
            <v>NNNI_502_CS3701</v>
          </cell>
        </row>
        <row r="593">
          <cell r="EE593" t="str">
            <v>NNNI_502_CS9001</v>
          </cell>
        </row>
        <row r="594">
          <cell r="EE594" t="str">
            <v>NNNI_502_DR0011</v>
          </cell>
        </row>
        <row r="595">
          <cell r="EE595" t="str">
            <v>NNNI_502_DR0012</v>
          </cell>
        </row>
        <row r="596">
          <cell r="EE596" t="str">
            <v>NNNI_502_FO0011</v>
          </cell>
        </row>
        <row r="597">
          <cell r="EE597" t="str">
            <v>NNNI_502_FO0012</v>
          </cell>
        </row>
        <row r="598">
          <cell r="EE598" t="str">
            <v>NNNI_502_FO0013</v>
          </cell>
        </row>
        <row r="599">
          <cell r="EE599" t="str">
            <v>NNNI_502_FO0031</v>
          </cell>
        </row>
        <row r="600">
          <cell r="EE600" t="str">
            <v>NNNI_502_FO0032</v>
          </cell>
        </row>
        <row r="601">
          <cell r="EE601" t="str">
            <v>NNNI_502_FO0051</v>
          </cell>
        </row>
        <row r="602">
          <cell r="EE602" t="str">
            <v>NNNI_502_HIC011</v>
          </cell>
        </row>
        <row r="603">
          <cell r="EE603" t="str">
            <v>NNNI_502_HSC112</v>
          </cell>
        </row>
        <row r="604">
          <cell r="EE604" t="str">
            <v>NNNI_502_IE0011</v>
          </cell>
        </row>
        <row r="605">
          <cell r="EE605" t="str">
            <v>NNNI_502_LC0011</v>
          </cell>
        </row>
        <row r="606">
          <cell r="EE606" t="str">
            <v>NNNI_502_LC0031</v>
          </cell>
        </row>
        <row r="607">
          <cell r="EE607" t="str">
            <v>NNNI_502_MGC001</v>
          </cell>
        </row>
        <row r="608">
          <cell r="EE608" t="str">
            <v>NNNI_502_MRC013</v>
          </cell>
        </row>
        <row r="609">
          <cell r="EE609" t="str">
            <v>NNNI_502_NE0011</v>
          </cell>
        </row>
        <row r="610">
          <cell r="EE610" t="str">
            <v>NNNI_502_PL0011</v>
          </cell>
        </row>
        <row r="611">
          <cell r="EE611" t="str">
            <v>NNNI_502_PL0031</v>
          </cell>
        </row>
        <row r="612">
          <cell r="EE612" t="str">
            <v>NNNI_502_RAC012</v>
          </cell>
        </row>
        <row r="613">
          <cell r="EE613" t="str">
            <v>NNNI_502_RAC031</v>
          </cell>
        </row>
        <row r="614">
          <cell r="EE614" t="str">
            <v>NNNI_502_SIC021</v>
          </cell>
        </row>
        <row r="615">
          <cell r="EE615" t="str">
            <v>NNNI_502_SN0011</v>
          </cell>
        </row>
        <row r="616">
          <cell r="EE616" t="str">
            <v>NNNI_502_SP0011</v>
          </cell>
        </row>
        <row r="617">
          <cell r="EE617" t="str">
            <v>NNNI_502_SP0012</v>
          </cell>
        </row>
        <row r="618">
          <cell r="EE618" t="str">
            <v>NNNI_502_SYC011</v>
          </cell>
        </row>
        <row r="619">
          <cell r="EE619" t="str">
            <v>NNNI_502_SYP011</v>
          </cell>
        </row>
        <row r="620">
          <cell r="EE620" t="str">
            <v>NNNI_502_UPC011</v>
          </cell>
        </row>
        <row r="621">
          <cell r="EE621" t="str">
            <v>NNNI_502_UPC012</v>
          </cell>
        </row>
        <row r="622">
          <cell r="EE622" t="str">
            <v>NNNI_502_UPC031</v>
          </cell>
        </row>
        <row r="629">
          <cell r="EE629" t="str">
            <v>NNNI_503_ACC013</v>
          </cell>
        </row>
        <row r="630">
          <cell r="EE630" t="str">
            <v>NNNI_503_AR0011</v>
          </cell>
        </row>
        <row r="631">
          <cell r="EE631" t="str">
            <v>NNNI_503_AR0041</v>
          </cell>
        </row>
        <row r="632">
          <cell r="EE632" t="str">
            <v>NNNI_503_AS0011</v>
          </cell>
        </row>
        <row r="633">
          <cell r="EE633" t="str">
            <v>NNNI_503_AS0012</v>
          </cell>
        </row>
        <row r="634">
          <cell r="EE634" t="str">
            <v>NNNI_503_AS0031</v>
          </cell>
        </row>
        <row r="635">
          <cell r="EE635" t="str">
            <v>NNNI_503_BTC011</v>
          </cell>
        </row>
        <row r="636">
          <cell r="EE636" t="str">
            <v>NNNI_503_BTC012</v>
          </cell>
        </row>
        <row r="637">
          <cell r="EE637" t="str">
            <v>NNNI_503_BTC013</v>
          </cell>
        </row>
        <row r="638">
          <cell r="EE638" t="str">
            <v>NNNI_503_BTC031</v>
          </cell>
        </row>
        <row r="639">
          <cell r="EE639" t="str">
            <v>NNNI_503_BTC032</v>
          </cell>
        </row>
        <row r="640">
          <cell r="EE640" t="str">
            <v>NNNI_503_CA0011</v>
          </cell>
        </row>
        <row r="641">
          <cell r="EE641" t="str">
            <v>NNNI_503_CR0011</v>
          </cell>
        </row>
        <row r="642">
          <cell r="EE642" t="str">
            <v>NNNI_503_CS-1Y</v>
          </cell>
        </row>
        <row r="643">
          <cell r="EE643" t="str">
            <v>NNNI_503_CS-6M</v>
          </cell>
        </row>
        <row r="644">
          <cell r="EE644" t="str">
            <v>NNNI_503_DR0011</v>
          </cell>
        </row>
        <row r="645">
          <cell r="EE645" t="str">
            <v>NNNI_503_DR0012</v>
          </cell>
        </row>
        <row r="646">
          <cell r="EE646" t="str">
            <v>NNNI_503_FO0011</v>
          </cell>
        </row>
        <row r="647">
          <cell r="EE647" t="str">
            <v>NNNI_503_FO0012</v>
          </cell>
        </row>
        <row r="648">
          <cell r="EE648" t="str">
            <v>NNNI_503_FO0013</v>
          </cell>
        </row>
        <row r="649">
          <cell r="EE649" t="str">
            <v>NNNI_503_FO0031</v>
          </cell>
        </row>
        <row r="650">
          <cell r="EE650" t="str">
            <v>NNNI_503_FO0032</v>
          </cell>
        </row>
        <row r="651">
          <cell r="EE651" t="str">
            <v>NNNI_503_FO0051</v>
          </cell>
        </row>
        <row r="652">
          <cell r="EE652" t="str">
            <v>NNNI_503_HIC011</v>
          </cell>
        </row>
        <row r="653">
          <cell r="EE653" t="str">
            <v>NNNI_503_HIC013</v>
          </cell>
        </row>
        <row r="654">
          <cell r="EE654" t="str">
            <v>NNNI_503_HVC012</v>
          </cell>
        </row>
        <row r="655">
          <cell r="EE655" t="str">
            <v>NNNI_503_HVC015</v>
          </cell>
        </row>
        <row r="656">
          <cell r="EE656" t="str">
            <v>NNNI_503_HVC016</v>
          </cell>
        </row>
        <row r="657">
          <cell r="EE657" t="str">
            <v>NNNI_503_IE0011</v>
          </cell>
        </row>
        <row r="658">
          <cell r="EE658" t="str">
            <v>NNNI_503_LC0011</v>
          </cell>
        </row>
        <row r="659">
          <cell r="EE659" t="str">
            <v>NNNI_503_LC0031</v>
          </cell>
        </row>
        <row r="660">
          <cell r="EE660" t="str">
            <v>NNNI_503_LVC012</v>
          </cell>
        </row>
        <row r="661">
          <cell r="EE661" t="str">
            <v>NNNI_503_LVC031</v>
          </cell>
        </row>
        <row r="662">
          <cell r="EE662" t="str">
            <v>NNNI_503_LVC041</v>
          </cell>
        </row>
        <row r="663">
          <cell r="EE663" t="str">
            <v>NNNI_503_MGC001</v>
          </cell>
        </row>
        <row r="664">
          <cell r="EE664" t="str">
            <v>NNNI_503_MRC013</v>
          </cell>
        </row>
        <row r="665">
          <cell r="EE665" t="str">
            <v>NNNI_503_NE0011</v>
          </cell>
        </row>
        <row r="666">
          <cell r="EE666" t="str">
            <v>NNNI_503_SGC011</v>
          </cell>
        </row>
        <row r="667">
          <cell r="EE667" t="str">
            <v>NNNI_503_SGC021</v>
          </cell>
        </row>
        <row r="668">
          <cell r="EE668" t="str">
            <v>NNNI_503_SGC031</v>
          </cell>
        </row>
        <row r="669">
          <cell r="EE669" t="str">
            <v>NNNI_503_SGC041</v>
          </cell>
        </row>
        <row r="670">
          <cell r="EE670" t="str">
            <v>NNNI_503_SIC021</v>
          </cell>
        </row>
        <row r="671">
          <cell r="EE671" t="str">
            <v>NNNI_503_SN0011</v>
          </cell>
        </row>
        <row r="672">
          <cell r="EE672" t="str">
            <v>NNNI_503_SP0011</v>
          </cell>
        </row>
        <row r="673">
          <cell r="EE673" t="str">
            <v>NNNI_503_SP0012</v>
          </cell>
        </row>
        <row r="674">
          <cell r="EE674" t="str">
            <v>NNNI_503_SY0011</v>
          </cell>
        </row>
        <row r="675">
          <cell r="EE675" t="str">
            <v>NNNI_503_SYC011</v>
          </cell>
        </row>
        <row r="676">
          <cell r="EE676" t="str">
            <v>NNNI_503_SYP011</v>
          </cell>
        </row>
        <row r="677">
          <cell r="EE677" t="str">
            <v>NNNI_503_UPC011</v>
          </cell>
        </row>
        <row r="678">
          <cell r="EE678" t="str">
            <v>NNNI_503_UPC031</v>
          </cell>
        </row>
        <row r="691">
          <cell r="EE691" t="str">
            <v>NSNI_100_BS0011</v>
          </cell>
        </row>
        <row r="692">
          <cell r="EE692" t="str">
            <v>NSNI_100_BS0041</v>
          </cell>
        </row>
        <row r="693">
          <cell r="EE693" t="str">
            <v>NSNI_100_IT0011</v>
          </cell>
        </row>
        <row r="694">
          <cell r="EE694" t="str">
            <v>NSNI_100_IT0032</v>
          </cell>
        </row>
        <row r="695">
          <cell r="EE695" t="str">
            <v>NSNI_100_RS0011</v>
          </cell>
        </row>
        <row r="696">
          <cell r="EE696" t="str">
            <v>NSNI_100_SA0011</v>
          </cell>
        </row>
        <row r="697">
          <cell r="EE697" t="str">
            <v>NSNI_100_TF0011</v>
          </cell>
        </row>
        <row r="698">
          <cell r="EE698" t="str">
            <v>NSNI_100_TF0031</v>
          </cell>
        </row>
        <row r="699">
          <cell r="EE699" t="str">
            <v>NSNI_100_TF0032</v>
          </cell>
        </row>
        <row r="700">
          <cell r="EE700" t="str">
            <v>NSNI_100_TF0036</v>
          </cell>
        </row>
        <row r="701">
          <cell r="EE701" t="str">
            <v>NSNI_100_TF0038</v>
          </cell>
        </row>
        <row r="702">
          <cell r="EE702" t="str">
            <v>NSNI_100_TF0040</v>
          </cell>
        </row>
        <row r="703">
          <cell r="EE703" t="str">
            <v>NSNI_100_TF0041</v>
          </cell>
        </row>
        <row r="704">
          <cell r="EE704" t="str">
            <v>NSNI_100_TF0051</v>
          </cell>
        </row>
        <row r="705">
          <cell r="EE705" t="str">
            <v>NSNI_100_TF0141</v>
          </cell>
        </row>
        <row r="712">
          <cell r="EE712" t="str">
            <v>NSNI_101-I_AB0011</v>
          </cell>
        </row>
        <row r="713">
          <cell r="EE713" t="str">
            <v>NSNI_101-I_AB0012</v>
          </cell>
        </row>
        <row r="714">
          <cell r="EE714" t="str">
            <v>NSNI_101-I_AB0041</v>
          </cell>
        </row>
        <row r="715">
          <cell r="EE715" t="str">
            <v>NSNI_101-I_AB0042</v>
          </cell>
        </row>
        <row r="716">
          <cell r="EE716" t="str">
            <v>NSNI_101-I_AB0051</v>
          </cell>
        </row>
        <row r="717">
          <cell r="EE717" t="str">
            <v>NSNI_101-I_AC0011</v>
          </cell>
        </row>
        <row r="718">
          <cell r="EE718" t="str">
            <v>NSNI_101-I_BO0011</v>
          </cell>
        </row>
        <row r="719">
          <cell r="EE719" t="str">
            <v>NSNI_101-I_BO0012</v>
          </cell>
        </row>
        <row r="720">
          <cell r="EE720" t="str">
            <v>NSNI_101-I_BO0013</v>
          </cell>
        </row>
        <row r="721">
          <cell r="EE721" t="str">
            <v>NSNI_101-I_BO0014</v>
          </cell>
        </row>
        <row r="722">
          <cell r="EE722" t="str">
            <v>NSNI_101-I_BO0031</v>
          </cell>
        </row>
        <row r="723">
          <cell r="EE723" t="str">
            <v>NSNI_101-I_BO0032</v>
          </cell>
        </row>
        <row r="724">
          <cell r="EE724" t="str">
            <v>NSNI_101-I_BO0051</v>
          </cell>
        </row>
        <row r="725">
          <cell r="EE725" t="str">
            <v>NSNI_101-I_BO1051</v>
          </cell>
        </row>
        <row r="726">
          <cell r="EE726" t="str">
            <v>NSNI_101-I_DS0011</v>
          </cell>
        </row>
        <row r="727">
          <cell r="EE727" t="str">
            <v>NSNI_101-I_GI0011</v>
          </cell>
        </row>
        <row r="728">
          <cell r="EE728" t="str">
            <v>NSNI_101-I_GI0012</v>
          </cell>
        </row>
        <row r="729">
          <cell r="EE729" t="str">
            <v>NSNI_101-I_GI0014</v>
          </cell>
        </row>
        <row r="730">
          <cell r="EE730" t="str">
            <v>NSNI_101-I_GI0015</v>
          </cell>
        </row>
        <row r="731">
          <cell r="EE731" t="str">
            <v>NSNI_101-I_GI0016</v>
          </cell>
        </row>
        <row r="732">
          <cell r="EE732" t="str">
            <v>NSNI_101-I_GI0051</v>
          </cell>
        </row>
        <row r="733">
          <cell r="EE733" t="str">
            <v>NSNI_101-I_IT0011</v>
          </cell>
        </row>
        <row r="734">
          <cell r="EE734" t="str">
            <v>NSNI_101-I_IT0032</v>
          </cell>
        </row>
        <row r="735">
          <cell r="EE735" t="str">
            <v>NSNI_101-I_MO0011</v>
          </cell>
        </row>
        <row r="736">
          <cell r="EE736" t="str">
            <v>NSNI_101-I_MO0012</v>
          </cell>
        </row>
        <row r="737">
          <cell r="EE737" t="str">
            <v>NSNI_101-I_MO0013</v>
          </cell>
        </row>
        <row r="738">
          <cell r="EE738" t="str">
            <v>NSNI_101-I_MO0014</v>
          </cell>
        </row>
        <row r="739">
          <cell r="EE739" t="str">
            <v>NSNI_101-I_MO0031</v>
          </cell>
        </row>
        <row r="740">
          <cell r="EE740" t="str">
            <v>NSNI_101-I_MO0041</v>
          </cell>
        </row>
        <row r="741">
          <cell r="EE741" t="str">
            <v>NSNI_101-I_MO0051</v>
          </cell>
        </row>
        <row r="742">
          <cell r="EE742" t="str">
            <v>NSNI_101-I_MS0011</v>
          </cell>
        </row>
        <row r="743">
          <cell r="EE743" t="str">
            <v>NSNI_101-I_MS0012</v>
          </cell>
        </row>
        <row r="744">
          <cell r="EE744" t="str">
            <v>NSNI_101-I_MS0031</v>
          </cell>
        </row>
        <row r="745">
          <cell r="EE745" t="str">
            <v>NSNI_101-I_MS0032</v>
          </cell>
        </row>
        <row r="746">
          <cell r="EE746" t="str">
            <v>NSNI_101-I_MS0033</v>
          </cell>
        </row>
        <row r="747">
          <cell r="EE747" t="str">
            <v>NSNI_101-I_MS0034</v>
          </cell>
        </row>
        <row r="748">
          <cell r="EE748" t="str">
            <v>NSNI_101-I_MS0035</v>
          </cell>
        </row>
        <row r="749">
          <cell r="EE749" t="str">
            <v>NSNI_101-I_MS0051</v>
          </cell>
        </row>
        <row r="750">
          <cell r="EE750" t="str">
            <v>NSNI_101-I_SA0011</v>
          </cell>
        </row>
        <row r="751">
          <cell r="EE751" t="str">
            <v>NSNI_101-I_SB0011</v>
          </cell>
        </row>
        <row r="752">
          <cell r="EE752" t="str">
            <v>NSNI_101-I_SB0012</v>
          </cell>
        </row>
        <row r="753">
          <cell r="EE753" t="str">
            <v>NSNI_101-I_SB0013</v>
          </cell>
        </row>
        <row r="754">
          <cell r="EE754" t="str">
            <v>NSNI_101-I_SB0014</v>
          </cell>
        </row>
        <row r="755">
          <cell r="EE755" t="str">
            <v>NSNI_101-I_SB0015</v>
          </cell>
        </row>
        <row r="756">
          <cell r="EE756" t="str">
            <v>NSNI_101-I_SB0031</v>
          </cell>
        </row>
        <row r="757">
          <cell r="EE757" t="str">
            <v>NSNI_101-I_SB0032</v>
          </cell>
        </row>
        <row r="758">
          <cell r="EE758" t="str">
            <v>NSNI_101-I_SB0033</v>
          </cell>
        </row>
        <row r="759">
          <cell r="EE759" t="str">
            <v>NSNI_101-I_SB0035</v>
          </cell>
        </row>
        <row r="760">
          <cell r="EE760" t="str">
            <v>NSNI_101-I_SB0051</v>
          </cell>
        </row>
        <row r="761">
          <cell r="EE761" t="str">
            <v>NSNI_101-I_VB0011</v>
          </cell>
        </row>
        <row r="762">
          <cell r="EE762" t="str">
            <v>NSNI_101-I_VB0031</v>
          </cell>
        </row>
        <row r="769">
          <cell r="EE769" t="str">
            <v>NSNI_101-O_AB0011</v>
          </cell>
        </row>
        <row r="770">
          <cell r="EE770" t="str">
            <v>NSNI_101-O_AB0012</v>
          </cell>
        </row>
        <row r="771">
          <cell r="EE771" t="str">
            <v>NSNI_101-O_AB0041</v>
          </cell>
        </row>
        <row r="772">
          <cell r="EE772" t="str">
            <v>NSNI_101-O_AB0042</v>
          </cell>
        </row>
        <row r="773">
          <cell r="EE773" t="str">
            <v>NSNI_101-O_AB0051</v>
          </cell>
        </row>
        <row r="774">
          <cell r="EE774" t="str">
            <v>NSNI_101-O_AC0011</v>
          </cell>
        </row>
        <row r="775">
          <cell r="EE775" t="str">
            <v>NSNI_101-O_BO0011</v>
          </cell>
        </row>
        <row r="776">
          <cell r="EE776" t="str">
            <v>NSNI_101-O_BO0012</v>
          </cell>
        </row>
        <row r="777">
          <cell r="EE777" t="str">
            <v>NSNI_101-O_BO0013</v>
          </cell>
        </row>
        <row r="778">
          <cell r="EE778" t="str">
            <v>NSNI_101-O_BO0014</v>
          </cell>
        </row>
        <row r="779">
          <cell r="EE779" t="str">
            <v>NSNI_101-O_BO0031</v>
          </cell>
        </row>
        <row r="780">
          <cell r="EE780" t="str">
            <v>NSNI_101-O_BO0032</v>
          </cell>
        </row>
        <row r="781">
          <cell r="EE781" t="str">
            <v>NSNI_101-O_BO0051</v>
          </cell>
        </row>
        <row r="782">
          <cell r="EE782" t="str">
            <v>NSNI_101-O_BO1051</v>
          </cell>
        </row>
        <row r="783">
          <cell r="EE783" t="str">
            <v>NSNI_101-O_DS0011</v>
          </cell>
        </row>
        <row r="784">
          <cell r="EE784" t="str">
            <v>NSNI_101-O_GI0011</v>
          </cell>
        </row>
        <row r="785">
          <cell r="EE785" t="str">
            <v>NSNI_101-O_GI0012</v>
          </cell>
        </row>
        <row r="786">
          <cell r="EE786" t="str">
            <v>NSNI_101-O_GI0014</v>
          </cell>
        </row>
        <row r="787">
          <cell r="EE787" t="str">
            <v>NSNI_101-O_GI0015</v>
          </cell>
        </row>
        <row r="788">
          <cell r="EE788" t="str">
            <v>NSNI_101-O_GI0016</v>
          </cell>
        </row>
        <row r="789">
          <cell r="EE789" t="str">
            <v>NSNI_101-O_GI0051</v>
          </cell>
        </row>
        <row r="790">
          <cell r="EE790" t="str">
            <v>NSNI_101-O_IT0011</v>
          </cell>
        </row>
        <row r="791">
          <cell r="EE791" t="str">
            <v>NSNI_101-O_IT0032</v>
          </cell>
        </row>
        <row r="792">
          <cell r="EE792" t="str">
            <v>NSNI_101-O_MO0011</v>
          </cell>
        </row>
        <row r="793">
          <cell r="EE793" t="str">
            <v>NSNI_101-O_MO0012</v>
          </cell>
        </row>
        <row r="794">
          <cell r="EE794" t="str">
            <v>NSNI_101-O_MO0013</v>
          </cell>
        </row>
        <row r="795">
          <cell r="EE795" t="str">
            <v>NSNI_101-O_MO0014</v>
          </cell>
        </row>
        <row r="796">
          <cell r="EE796" t="str">
            <v>NSNI_101-O_MO0031</v>
          </cell>
        </row>
        <row r="797">
          <cell r="EE797" t="str">
            <v>NSNI_101-O_MO0041</v>
          </cell>
        </row>
        <row r="798">
          <cell r="EE798" t="str">
            <v>NSNI_101-O_MO0051</v>
          </cell>
        </row>
        <row r="799">
          <cell r="EE799" t="str">
            <v>NSNI_101-O_MS0011</v>
          </cell>
        </row>
        <row r="800">
          <cell r="EE800" t="str">
            <v>NSNI_101-O_MS0012</v>
          </cell>
        </row>
        <row r="801">
          <cell r="EE801" t="str">
            <v>NSNI_101-O_MS0031</v>
          </cell>
        </row>
        <row r="802">
          <cell r="EE802" t="str">
            <v>NSNI_101-O_MS0032</v>
          </cell>
        </row>
        <row r="803">
          <cell r="EE803" t="str">
            <v>NSNI_101-O_MS0033</v>
          </cell>
        </row>
        <row r="804">
          <cell r="EE804" t="str">
            <v>NSNI_101-O_MS0034</v>
          </cell>
        </row>
        <row r="805">
          <cell r="EE805" t="str">
            <v>NSNI_101-O_MS0035</v>
          </cell>
        </row>
        <row r="806">
          <cell r="EE806" t="str">
            <v>NSNI_101-O_MS0051</v>
          </cell>
        </row>
        <row r="807">
          <cell r="EE807" t="str">
            <v>NSNI_101-O_SA0011</v>
          </cell>
        </row>
        <row r="808">
          <cell r="EE808" t="str">
            <v>NSNI_101-O_SB0011</v>
          </cell>
        </row>
        <row r="809">
          <cell r="EE809" t="str">
            <v>NSNI_101-O_SB0012</v>
          </cell>
        </row>
        <row r="810">
          <cell r="EE810" t="str">
            <v>NSNI_101-O_SB0013</v>
          </cell>
        </row>
        <row r="811">
          <cell r="EE811" t="str">
            <v>NSNI_101-O_SB0014</v>
          </cell>
        </row>
        <row r="812">
          <cell r="EE812" t="str">
            <v>NSNI_101-O_SB0015</v>
          </cell>
        </row>
        <row r="813">
          <cell r="EE813" t="str">
            <v>NSNI_101-O_SB0031</v>
          </cell>
        </row>
        <row r="814">
          <cell r="EE814" t="str">
            <v>NSNI_101-O_SB0032</v>
          </cell>
        </row>
        <row r="815">
          <cell r="EE815" t="str">
            <v>NSNI_101-O_SB0033</v>
          </cell>
        </row>
        <row r="816">
          <cell r="EE816" t="str">
            <v>NSNI_101-O_SB0035</v>
          </cell>
        </row>
        <row r="817">
          <cell r="EE817" t="str">
            <v>NSNI_101-O_SB0051</v>
          </cell>
        </row>
        <row r="818">
          <cell r="EE818" t="str">
            <v>NSNI_101-O_VB0011</v>
          </cell>
        </row>
        <row r="819">
          <cell r="EE819" t="str">
            <v>NSNI_101-O_VB0031</v>
          </cell>
        </row>
        <row r="826">
          <cell r="EE826" t="str">
            <v>NSNI_101_AB0011</v>
          </cell>
        </row>
        <row r="827">
          <cell r="EE827" t="str">
            <v>NSNI_101_AB0012</v>
          </cell>
        </row>
        <row r="828">
          <cell r="EE828" t="str">
            <v>NSNI_101_AB0041</v>
          </cell>
        </row>
        <row r="829">
          <cell r="EE829" t="str">
            <v>NSNI_101_AB0042</v>
          </cell>
        </row>
        <row r="830">
          <cell r="EE830" t="str">
            <v>NSNI_101_AB0051</v>
          </cell>
        </row>
        <row r="831">
          <cell r="EE831" t="str">
            <v>NSNI_101_AC0011</v>
          </cell>
        </row>
        <row r="832">
          <cell r="EE832" t="str">
            <v>NSNI_101_BO0011</v>
          </cell>
        </row>
        <row r="833">
          <cell r="EE833" t="str">
            <v>NSNI_101_BO0012</v>
          </cell>
        </row>
        <row r="834">
          <cell r="EE834" t="str">
            <v>NSNI_101_BO0013</v>
          </cell>
        </row>
        <row r="835">
          <cell r="EE835" t="str">
            <v>NSNI_101_BO0014</v>
          </cell>
        </row>
        <row r="836">
          <cell r="EE836" t="str">
            <v>NSNI_101_BO0031</v>
          </cell>
        </row>
        <row r="837">
          <cell r="EE837" t="str">
            <v>NSNI_101_BO0032</v>
          </cell>
        </row>
        <row r="838">
          <cell r="EE838" t="str">
            <v>NSNI_101_BO0051</v>
          </cell>
        </row>
        <row r="839">
          <cell r="EE839" t="str">
            <v>NSNI_101_BO1051</v>
          </cell>
        </row>
        <row r="840">
          <cell r="EE840" t="str">
            <v>NSNI_101_DS0011</v>
          </cell>
        </row>
        <row r="841">
          <cell r="EE841" t="str">
            <v>NSNI_101_GI0011</v>
          </cell>
        </row>
        <row r="842">
          <cell r="EE842" t="str">
            <v>NSNI_101_GI0012</v>
          </cell>
        </row>
        <row r="843">
          <cell r="EE843" t="str">
            <v>NSNI_101_GI0014</v>
          </cell>
        </row>
        <row r="844">
          <cell r="EE844" t="str">
            <v>NSNI_101_GI0015</v>
          </cell>
        </row>
        <row r="845">
          <cell r="EE845" t="str">
            <v>NSNI_101_GI0016</v>
          </cell>
        </row>
        <row r="846">
          <cell r="EE846" t="str">
            <v>NSNI_101_GI0051</v>
          </cell>
        </row>
        <row r="847">
          <cell r="EE847" t="str">
            <v>NSNI_101_IT0011</v>
          </cell>
        </row>
        <row r="848">
          <cell r="EE848" t="str">
            <v>NSNI_101_IT0032</v>
          </cell>
        </row>
        <row r="849">
          <cell r="EE849" t="str">
            <v>NSNI_101_MO0011</v>
          </cell>
        </row>
        <row r="850">
          <cell r="EE850" t="str">
            <v>NSNI_101_MO0012</v>
          </cell>
        </row>
        <row r="851">
          <cell r="EE851" t="str">
            <v>NSNI_101_MO0013</v>
          </cell>
        </row>
        <row r="852">
          <cell r="EE852" t="str">
            <v>NSNI_101_MO0014</v>
          </cell>
        </row>
        <row r="853">
          <cell r="EE853" t="str">
            <v>NSNI_101_MO0031</v>
          </cell>
        </row>
        <row r="854">
          <cell r="EE854" t="str">
            <v>NSNI_101_MO0041</v>
          </cell>
        </row>
        <row r="855">
          <cell r="EE855" t="str">
            <v>NSNI_101_MO0051</v>
          </cell>
        </row>
        <row r="856">
          <cell r="EE856" t="str">
            <v>NSNI_101_MS0011</v>
          </cell>
        </row>
        <row r="857">
          <cell r="EE857" t="str">
            <v>NSNI_101_MS0012</v>
          </cell>
        </row>
        <row r="858">
          <cell r="EE858" t="str">
            <v>NSNI_101_MS0031</v>
          </cell>
        </row>
        <row r="859">
          <cell r="EE859" t="str">
            <v>NSNI_101_MS0032</v>
          </cell>
        </row>
        <row r="860">
          <cell r="EE860" t="str">
            <v>NSNI_101_MS0033</v>
          </cell>
        </row>
        <row r="861">
          <cell r="EE861" t="str">
            <v>NSNI_101_MS0034</v>
          </cell>
        </row>
        <row r="862">
          <cell r="EE862" t="str">
            <v>NSNI_101_MS0035</v>
          </cell>
        </row>
        <row r="863">
          <cell r="EE863" t="str">
            <v>NSNI_101_MS0051</v>
          </cell>
        </row>
        <row r="864">
          <cell r="EE864" t="str">
            <v>NSNI_101_SA0011</v>
          </cell>
        </row>
        <row r="865">
          <cell r="EE865" t="str">
            <v>NSNI_101_SB0011</v>
          </cell>
        </row>
        <row r="866">
          <cell r="EE866" t="str">
            <v>NSNI_101_SB0012</v>
          </cell>
        </row>
        <row r="867">
          <cell r="EE867" t="str">
            <v>NSNI_101_SB0013</v>
          </cell>
        </row>
        <row r="868">
          <cell r="EE868" t="str">
            <v>NSNI_101_SB0014</v>
          </cell>
        </row>
        <row r="869">
          <cell r="EE869" t="str">
            <v>NSNI_101_SB0015</v>
          </cell>
        </row>
        <row r="870">
          <cell r="EE870" t="str">
            <v>NSNI_101_SB0031</v>
          </cell>
        </row>
        <row r="871">
          <cell r="EE871" t="str">
            <v>NSNI_101_SB0032</v>
          </cell>
        </row>
        <row r="872">
          <cell r="EE872" t="str">
            <v>NSNI_101_SB0033</v>
          </cell>
        </row>
        <row r="873">
          <cell r="EE873" t="str">
            <v>NSNI_101_SB0035</v>
          </cell>
        </row>
        <row r="874">
          <cell r="EE874" t="str">
            <v>NSNI_101_SB0051</v>
          </cell>
        </row>
        <row r="875">
          <cell r="EE875" t="str">
            <v>NSNI_101_VB0011</v>
          </cell>
        </row>
        <row r="876">
          <cell r="EE876" t="str">
            <v>NSNI_101_VB0031</v>
          </cell>
        </row>
        <row r="883">
          <cell r="EE883" t="str">
            <v>NSNI_102_AC0011</v>
          </cell>
        </row>
        <row r="884">
          <cell r="EE884" t="str">
            <v>NSNI_102_AC0041</v>
          </cell>
        </row>
        <row r="885">
          <cell r="EE885" t="str">
            <v>NSNI_102_BS0011</v>
          </cell>
        </row>
        <row r="886">
          <cell r="EE886" t="str">
            <v>NSNI_102_BS0041</v>
          </cell>
        </row>
        <row r="887">
          <cell r="EE887" t="str">
            <v>NSNI_102_BS0042</v>
          </cell>
        </row>
        <row r="888">
          <cell r="EE888" t="str">
            <v>NSNI_102_BU0011</v>
          </cell>
        </row>
        <row r="889">
          <cell r="EE889" t="str">
            <v>NSNI_102_BU0042</v>
          </cell>
        </row>
        <row r="890">
          <cell r="EE890" t="str">
            <v>NSNI_102_DS0011</v>
          </cell>
        </row>
        <row r="891">
          <cell r="EE891" t="str">
            <v>NSNI_102_DS0021</v>
          </cell>
        </row>
        <row r="892">
          <cell r="EE892" t="str">
            <v>NSNI_102_GI0011</v>
          </cell>
        </row>
        <row r="893">
          <cell r="EE893" t="str">
            <v>NSNI_102_GI0012</v>
          </cell>
        </row>
        <row r="894">
          <cell r="EE894" t="str">
            <v>NSNI_102_GI0032</v>
          </cell>
        </row>
        <row r="895">
          <cell r="EE895" t="str">
            <v>NSNI_102_MS0011</v>
          </cell>
        </row>
        <row r="896">
          <cell r="EE896" t="str">
            <v>NSNI_102_MS0012</v>
          </cell>
        </row>
        <row r="897">
          <cell r="EE897" t="str">
            <v>NSNI_102_MS0031</v>
          </cell>
        </row>
        <row r="898">
          <cell r="EE898" t="str">
            <v>NSNI_102_MS0032</v>
          </cell>
        </row>
        <row r="899">
          <cell r="EE899" t="str">
            <v>NSNI_102_MS0034</v>
          </cell>
        </row>
        <row r="900">
          <cell r="EE900" t="str">
            <v>NSNI_102_MS0035</v>
          </cell>
        </row>
        <row r="901">
          <cell r="EE901" t="str">
            <v>NSNI_102_MS0051</v>
          </cell>
        </row>
        <row r="902">
          <cell r="EE902" t="str">
            <v>NSNI_102_STR011</v>
          </cell>
        </row>
        <row r="903">
          <cell r="EE903" t="str">
            <v>NSNI_102_TF0011</v>
          </cell>
        </row>
        <row r="904">
          <cell r="EE904" t="str">
            <v>NSNI_102_TF0031</v>
          </cell>
        </row>
        <row r="911">
          <cell r="EE911" t="str">
            <v>NSNI_104_CL0011</v>
          </cell>
        </row>
        <row r="912">
          <cell r="EE912" t="str">
            <v>NSNI_104_CL0033</v>
          </cell>
        </row>
        <row r="913">
          <cell r="EE913" t="str">
            <v>NSNI_104_CL0034</v>
          </cell>
        </row>
        <row r="914">
          <cell r="EE914" t="str">
            <v>NSNI_104_CLL011</v>
          </cell>
        </row>
        <row r="915">
          <cell r="EE915" t="str">
            <v>NSNI_104_LV0012</v>
          </cell>
        </row>
        <row r="916">
          <cell r="EE916" t="str">
            <v>NSNI_104_SA0011</v>
          </cell>
        </row>
        <row r="923">
          <cell r="EE923" t="str">
            <v>NSNI_105_IT0011</v>
          </cell>
        </row>
        <row r="924">
          <cell r="EE924" t="str">
            <v>NSNI_105_IT0032</v>
          </cell>
        </row>
        <row r="925">
          <cell r="EE925" t="str">
            <v>NSNI_105_SA0011</v>
          </cell>
        </row>
        <row r="926">
          <cell r="EE926" t="str">
            <v>NSNI_105_SA0031</v>
          </cell>
        </row>
        <row r="927">
          <cell r="EE927" t="str">
            <v>NSNI_105_SA0041</v>
          </cell>
        </row>
        <row r="934">
          <cell r="EE934" t="str">
            <v>NSNI_106_BS0011</v>
          </cell>
        </row>
        <row r="935">
          <cell r="EE935" t="str">
            <v>NSNI_106_BS0041</v>
          </cell>
        </row>
        <row r="936">
          <cell r="EE936" t="str">
            <v>NSNI_106_DS0011</v>
          </cell>
        </row>
        <row r="937">
          <cell r="EE937" t="str">
            <v>NSNI_106_DS0021</v>
          </cell>
        </row>
        <row r="938">
          <cell r="EE938" t="str">
            <v>NSNI_106_GI0011</v>
          </cell>
        </row>
        <row r="939">
          <cell r="EE939" t="str">
            <v>NSNI_106_GI0012</v>
          </cell>
        </row>
        <row r="940">
          <cell r="EE940" t="str">
            <v>NSNI_106_MS0011</v>
          </cell>
        </row>
        <row r="941">
          <cell r="EE941" t="str">
            <v>NSNI_106_SA0011</v>
          </cell>
        </row>
        <row r="948">
          <cell r="EE948" t="str">
            <v>NSNI_107_DS0011</v>
          </cell>
        </row>
        <row r="949">
          <cell r="EE949" t="str">
            <v>NSNI_107_BO0011</v>
          </cell>
        </row>
        <row r="950">
          <cell r="EE950" t="str">
            <v>NSNI_107_BO0031</v>
          </cell>
        </row>
        <row r="951">
          <cell r="EE951" t="str">
            <v>NSNI_107_BO0051</v>
          </cell>
        </row>
        <row r="952">
          <cell r="EE952" t="str">
            <v>NSNI_107_GI0011</v>
          </cell>
        </row>
        <row r="953">
          <cell r="EE953" t="str">
            <v>NSNI_107_IT0011</v>
          </cell>
        </row>
        <row r="954">
          <cell r="EE954" t="str">
            <v>NSNI_107_IT0031</v>
          </cell>
        </row>
        <row r="955">
          <cell r="EE955" t="str">
            <v>NSNI_107_IT0032</v>
          </cell>
        </row>
        <row r="956">
          <cell r="EE956" t="str">
            <v>NSNI_107_IT0041</v>
          </cell>
        </row>
        <row r="957">
          <cell r="EE957" t="str">
            <v>NSNI_107_MS0011</v>
          </cell>
        </row>
        <row r="958">
          <cell r="EE958" t="str">
            <v>NSNI_107_MS0035</v>
          </cell>
        </row>
        <row r="959">
          <cell r="EE959" t="str">
            <v>NSNI_107_MS0051</v>
          </cell>
        </row>
        <row r="960">
          <cell r="EE960" t="str">
            <v>NSNI_107_NOTRQS</v>
          </cell>
        </row>
        <row r="961">
          <cell r="EE961" t="str">
            <v>NSNI_107_RA0011</v>
          </cell>
        </row>
        <row r="962">
          <cell r="EE962" t="str">
            <v>NSNI_107_SA0011</v>
          </cell>
        </row>
        <row r="963">
          <cell r="EE963" t="str">
            <v>NSNI_107_TF0011</v>
          </cell>
        </row>
        <row r="964">
          <cell r="EE964" t="str">
            <v>NSNI_107_TF0031</v>
          </cell>
        </row>
        <row r="965">
          <cell r="EE965" t="str">
            <v>NSNI_107_TF0036</v>
          </cell>
        </row>
        <row r="966">
          <cell r="EE966" t="str">
            <v>NSNI_107_TF0038</v>
          </cell>
        </row>
        <row r="973">
          <cell r="EE973" t="str">
            <v>NSNI_108_BS0011</v>
          </cell>
        </row>
        <row r="974">
          <cell r="EE974" t="str">
            <v>NSNI_108_BU0011</v>
          </cell>
        </row>
        <row r="975">
          <cell r="EE975" t="str">
            <v>NSNI_108_CP0011</v>
          </cell>
        </row>
        <row r="976">
          <cell r="EE976" t="str">
            <v>NSNI_108_CP0031</v>
          </cell>
        </row>
        <row r="977">
          <cell r="EE977" t="str">
            <v>NSNI_108_DS0011</v>
          </cell>
        </row>
        <row r="978">
          <cell r="EE978" t="str">
            <v>NSNI_108_FW0043</v>
          </cell>
        </row>
        <row r="979">
          <cell r="EE979" t="str">
            <v>NSNI_108_FW0044</v>
          </cell>
        </row>
        <row r="980">
          <cell r="EE980" t="str">
            <v>NSNI_108_FW0045</v>
          </cell>
        </row>
        <row r="981">
          <cell r="EE981" t="str">
            <v>NSNI_108_FW0046</v>
          </cell>
        </row>
        <row r="982">
          <cell r="EE982" t="str">
            <v>NSNI_108_FW0047</v>
          </cell>
        </row>
        <row r="983">
          <cell r="EE983" t="str">
            <v>NSNI_108_FW0048</v>
          </cell>
        </row>
        <row r="984">
          <cell r="EE984" t="str">
            <v>NSNI_108_HV0017</v>
          </cell>
        </row>
        <row r="985">
          <cell r="EE985" t="str">
            <v>NSNI_108_HV0018</v>
          </cell>
        </row>
        <row r="986">
          <cell r="EE986" t="str">
            <v>NSNI_108_IT0011</v>
          </cell>
        </row>
        <row r="987">
          <cell r="EE987" t="str">
            <v>NSNI_108_IT0032</v>
          </cell>
        </row>
        <row r="988">
          <cell r="EE988" t="str">
            <v>NSNI_108_RA0011</v>
          </cell>
        </row>
        <row r="989">
          <cell r="EE989" t="str">
            <v>NSNI_108_RA0031</v>
          </cell>
        </row>
        <row r="990">
          <cell r="EE990" t="str">
            <v>NSNI_108_RA0041</v>
          </cell>
        </row>
        <row r="991">
          <cell r="EE991" t="str">
            <v>NSNI_108_RAC011</v>
          </cell>
        </row>
        <row r="992">
          <cell r="EE992" t="str">
            <v>NSNI_108_RAC012</v>
          </cell>
        </row>
        <row r="993">
          <cell r="EE993" t="str">
            <v>NSNI_108_RAC031</v>
          </cell>
        </row>
        <row r="994">
          <cell r="EE994" t="str">
            <v>NSNI_108_RS0011</v>
          </cell>
        </row>
        <row r="995">
          <cell r="EE995" t="str">
            <v>NSNI_108_RS0031</v>
          </cell>
        </row>
        <row r="996">
          <cell r="EE996" t="str">
            <v>NSNI_108_RS0041</v>
          </cell>
        </row>
        <row r="997">
          <cell r="EE997" t="str">
            <v>NSNI_108_SA0011</v>
          </cell>
        </row>
        <row r="998">
          <cell r="EE998" t="str">
            <v>NSNI_108_SB0011</v>
          </cell>
        </row>
        <row r="999">
          <cell r="EE999" t="str">
            <v>NSNI_108_SB0031</v>
          </cell>
        </row>
        <row r="1000">
          <cell r="EE1000" t="str">
            <v>NSNI_108_SB0035</v>
          </cell>
        </row>
        <row r="1001">
          <cell r="EE1001" t="str">
            <v>NSNI_108_SC0041</v>
          </cell>
        </row>
        <row r="1002">
          <cell r="EE1002" t="str">
            <v>NSNI_108_SC0042</v>
          </cell>
        </row>
        <row r="1003">
          <cell r="EE1003" t="str">
            <v>NSNI_108_SC0045</v>
          </cell>
        </row>
        <row r="1004">
          <cell r="EE1004" t="str">
            <v>NSNI_108_TF0011</v>
          </cell>
        </row>
        <row r="1005">
          <cell r="EE1005" t="str">
            <v>NSNI_108_TF0031</v>
          </cell>
        </row>
        <row r="1006">
          <cell r="EE1006" t="str">
            <v>NSNI_108_TF0036</v>
          </cell>
        </row>
        <row r="1007">
          <cell r="EE1007" t="str">
            <v>NSNI_108_TF0038</v>
          </cell>
        </row>
        <row r="1008">
          <cell r="EE1008" t="str">
            <v>NSNI_108_TV0013</v>
          </cell>
        </row>
        <row r="1009">
          <cell r="EE1009" t="str">
            <v>NSNI_108_TV0014</v>
          </cell>
        </row>
        <row r="1010">
          <cell r="EE1010" t="str">
            <v>NSNI_108_TV0015</v>
          </cell>
        </row>
        <row r="1017">
          <cell r="EE1017" t="str">
            <v>NSNI_109_BTP011</v>
          </cell>
        </row>
        <row r="1018">
          <cell r="EE1018" t="str">
            <v>NSNI_109_BTP012</v>
          </cell>
        </row>
        <row r="1019">
          <cell r="EE1019" t="str">
            <v>NSNI_109_BTP013</v>
          </cell>
        </row>
        <row r="1020">
          <cell r="EE1020" t="str">
            <v>NSNI_109_BTP031</v>
          </cell>
        </row>
        <row r="1021">
          <cell r="EE1021" t="str">
            <v>NSNI_109_ETP011</v>
          </cell>
        </row>
        <row r="1022">
          <cell r="EE1022" t="str">
            <v>NSNI_109_FPM211</v>
          </cell>
        </row>
        <row r="1023">
          <cell r="EE1023" t="str">
            <v>NSNI_109_FPM212</v>
          </cell>
        </row>
        <row r="1024">
          <cell r="EE1024" t="str">
            <v>NSNI_109_FPM241</v>
          </cell>
        </row>
        <row r="1025">
          <cell r="EE1025" t="str">
            <v>NSNI_109_FPM242</v>
          </cell>
        </row>
        <row r="1026">
          <cell r="EE1026" t="str">
            <v>NSNI_109_FPP211</v>
          </cell>
        </row>
        <row r="1027">
          <cell r="EE1027" t="str">
            <v>NSNI_109_FPP212</v>
          </cell>
        </row>
        <row r="1028">
          <cell r="EE1028" t="str">
            <v>NSNI_109_FPP241</v>
          </cell>
        </row>
        <row r="1029">
          <cell r="EE1029" t="str">
            <v>NSNI_109_FPP242</v>
          </cell>
        </row>
        <row r="1030">
          <cell r="EE1030" t="str">
            <v>NSNI_109_FPP311</v>
          </cell>
        </row>
        <row r="1031">
          <cell r="EE1031" t="str">
            <v>NSNI_109_FPP312</v>
          </cell>
        </row>
        <row r="1032">
          <cell r="EE1032" t="str">
            <v>NSNI_109_FPP313</v>
          </cell>
        </row>
        <row r="1033">
          <cell r="EE1033" t="str">
            <v>NSNI_109_FPP314</v>
          </cell>
        </row>
        <row r="1034">
          <cell r="EE1034" t="str">
            <v>NSNI_109_HS0111</v>
          </cell>
        </row>
        <row r="1035">
          <cell r="EE1035" t="str">
            <v>NSNI_109_HS0112</v>
          </cell>
        </row>
        <row r="1036">
          <cell r="EE1036" t="str">
            <v>NSNI_109_ITP011</v>
          </cell>
        </row>
        <row r="1037">
          <cell r="EE1037" t="str">
            <v>NSNI_109_LS0011</v>
          </cell>
        </row>
        <row r="1038">
          <cell r="EE1038" t="str">
            <v>NSNI_109_MR0011</v>
          </cell>
        </row>
        <row r="1039">
          <cell r="EE1039" t="str">
            <v>NSNI_109_MR0012</v>
          </cell>
        </row>
        <row r="1040">
          <cell r="EE1040" t="str">
            <v>NSNI_109_MR0013</v>
          </cell>
        </row>
        <row r="1041">
          <cell r="EE1041" t="str">
            <v>NSNI_109_MR0051</v>
          </cell>
        </row>
        <row r="1042">
          <cell r="EE1042" t="str">
            <v>NSNI_109_P-30</v>
          </cell>
        </row>
        <row r="1043">
          <cell r="EE1043" t="str">
            <v>NSNI_109_PS0011</v>
          </cell>
        </row>
        <row r="1044">
          <cell r="EE1044" t="str">
            <v>NSNI_109_PS0012</v>
          </cell>
        </row>
        <row r="1045">
          <cell r="EE1045" t="str">
            <v>NSNI_109_PS0013</v>
          </cell>
        </row>
        <row r="1046">
          <cell r="EE1046" t="str">
            <v>NSNI_109_PS0014</v>
          </cell>
        </row>
        <row r="1047">
          <cell r="EE1047" t="str">
            <v>NSNI_109_PS0015</v>
          </cell>
        </row>
        <row r="1048">
          <cell r="EE1048" t="str">
            <v>NSNI_109_PS0016</v>
          </cell>
        </row>
        <row r="1049">
          <cell r="EE1049" t="str">
            <v>NSNI_109_PS0017</v>
          </cell>
        </row>
        <row r="1050">
          <cell r="EE1050" t="str">
            <v>NSNI_109_PS0018</v>
          </cell>
        </row>
        <row r="1051">
          <cell r="EE1051" t="str">
            <v>NSNI_109_PS0021</v>
          </cell>
        </row>
        <row r="1052">
          <cell r="EE1052" t="str">
            <v>NSNI_109_PS2615</v>
          </cell>
        </row>
        <row r="1053">
          <cell r="EE1053" t="str">
            <v>NSNI_109_PS2815</v>
          </cell>
        </row>
        <row r="1054">
          <cell r="EE1054" t="str">
            <v>NSNI_109_PS3215</v>
          </cell>
        </row>
        <row r="1055">
          <cell r="EE1055" t="str">
            <v>NSNI_109_PS3225</v>
          </cell>
        </row>
        <row r="1056">
          <cell r="EE1056" t="str">
            <v>NSNI_109_PS3235</v>
          </cell>
        </row>
        <row r="1057">
          <cell r="EE1057" t="str">
            <v>NSNI_109_PS3315</v>
          </cell>
        </row>
        <row r="1058">
          <cell r="EE1058" t="str">
            <v>NSNI_109_PS3715</v>
          </cell>
        </row>
        <row r="1059">
          <cell r="EE1059" t="str">
            <v>NSNI_109_PS3825</v>
          </cell>
        </row>
        <row r="1060">
          <cell r="EE1060" t="str">
            <v>NSNI_109_SYP011</v>
          </cell>
        </row>
        <row r="1061">
          <cell r="EE1061" t="str">
            <v>NSNI_109_UP0011</v>
          </cell>
        </row>
        <row r="1062">
          <cell r="EE1062" t="str">
            <v>NSNI_109_UP0031</v>
          </cell>
        </row>
        <row r="1069">
          <cell r="EE1069" t="str">
            <v>NSNI_110_MM0011</v>
          </cell>
        </row>
        <row r="1070">
          <cell r="EE1070" t="str">
            <v>NSNI_110_MM0031</v>
          </cell>
        </row>
        <row r="1071">
          <cell r="EE1071" t="str">
            <v>NSNI_110_MM0032</v>
          </cell>
        </row>
        <row r="1072">
          <cell r="EE1072" t="str">
            <v>NSNI_110_MM0091</v>
          </cell>
        </row>
        <row r="1073">
          <cell r="EE1073" t="str">
            <v>NSNI_110_MM0101</v>
          </cell>
        </row>
        <row r="1074">
          <cell r="EE1074" t="str">
            <v>NSNI_110_MM0102</v>
          </cell>
        </row>
        <row r="1081">
          <cell r="EE1081" t="str">
            <v>NSNI_111_FM0001</v>
          </cell>
        </row>
        <row r="1082">
          <cell r="EE1082" t="str">
            <v>NSNI_111_FM0002</v>
          </cell>
        </row>
        <row r="1083">
          <cell r="EE1083" t="str">
            <v>NSNI_111_FM2001</v>
          </cell>
        </row>
        <row r="1084">
          <cell r="EE1084" t="str">
            <v>NSNI_111_FM2003</v>
          </cell>
        </row>
        <row r="1085">
          <cell r="EE1085" t="str">
            <v>NSNI_111_FPM211</v>
          </cell>
        </row>
        <row r="1086">
          <cell r="EE1086" t="str">
            <v>NSNI_111_FPM212</v>
          </cell>
        </row>
        <row r="1087">
          <cell r="EE1087" t="str">
            <v>NSNI_111_FPM241</v>
          </cell>
        </row>
        <row r="1088">
          <cell r="EE1088" t="str">
            <v>NSNI_111_FP0211</v>
          </cell>
        </row>
        <row r="1089">
          <cell r="EE1089" t="str">
            <v>NSNI_111_FP0212</v>
          </cell>
        </row>
        <row r="1090">
          <cell r="EE1090" t="str">
            <v>NSNI_111_FP0241</v>
          </cell>
        </row>
        <row r="1091">
          <cell r="EE1091" t="str">
            <v>NSNI_111_FP0242</v>
          </cell>
        </row>
        <row r="1092">
          <cell r="EE1092" t="str">
            <v>NSNI_111_FPP211</v>
          </cell>
        </row>
        <row r="1093">
          <cell r="EE1093" t="str">
            <v>NSNI_111_FPP212</v>
          </cell>
        </row>
        <row r="1094">
          <cell r="EE1094" t="str">
            <v>NSNI_111_HV0015</v>
          </cell>
        </row>
        <row r="1101">
          <cell r="EE1101" t="str">
            <v>NSNI_112_OI0011</v>
          </cell>
        </row>
        <row r="1102">
          <cell r="EE1102" t="str">
            <v>NSNI_112_OI0041</v>
          </cell>
        </row>
        <row r="1103">
          <cell r="EE1103" t="str">
            <v>NSNI_112_SI0011</v>
          </cell>
        </row>
        <row r="1104">
          <cell r="EE1104" t="str">
            <v>NSNI_112_SY0011</v>
          </cell>
        </row>
        <row r="1111">
          <cell r="EE1111" t="str">
            <v>NSNI_113_AC0011</v>
          </cell>
        </row>
        <row r="1112">
          <cell r="EE1112" t="str">
            <v>NSNI_113_AC0012</v>
          </cell>
        </row>
        <row r="1113">
          <cell r="EE1113" t="str">
            <v>NSNI_113_AC0013</v>
          </cell>
        </row>
        <row r="1114">
          <cell r="EE1114" t="str">
            <v>NSNI_113_AC0014</v>
          </cell>
        </row>
        <row r="1115">
          <cell r="EE1115" t="str">
            <v>NSNI_113_AC0015</v>
          </cell>
        </row>
        <row r="1116">
          <cell r="EE1116" t="str">
            <v>NSNI_113_AC0041</v>
          </cell>
        </row>
        <row r="1117">
          <cell r="EE1117" t="str">
            <v>NSNI_113_AC1041</v>
          </cell>
        </row>
        <row r="1118">
          <cell r="EE1118" t="str">
            <v>NSNI_113_AC1441</v>
          </cell>
        </row>
        <row r="1119">
          <cell r="EE1119" t="str">
            <v>NSNI_113_BO0011</v>
          </cell>
        </row>
        <row r="1120">
          <cell r="EE1120" t="str">
            <v>NSNI_113_BO0012</v>
          </cell>
        </row>
        <row r="1121">
          <cell r="EE1121" t="str">
            <v>NSNI_113_BO0013</v>
          </cell>
        </row>
        <row r="1122">
          <cell r="EE1122" t="str">
            <v>NSNI_113_BO0031</v>
          </cell>
        </row>
        <row r="1123">
          <cell r="EE1123" t="str">
            <v>NSNI_113_BS0011</v>
          </cell>
        </row>
        <row r="1124">
          <cell r="EE1124" t="str">
            <v>NSNI_113_BU0011</v>
          </cell>
        </row>
        <row r="1125">
          <cell r="EE1125" t="str">
            <v>NSNI_113_CL0011</v>
          </cell>
        </row>
        <row r="1126">
          <cell r="EE1126" t="str">
            <v>NSNI_113_CN0011</v>
          </cell>
        </row>
        <row r="1127">
          <cell r="EE1127" t="str">
            <v>NSNI_113_CN0012</v>
          </cell>
        </row>
        <row r="1128">
          <cell r="EE1128" t="str">
            <v>NSNI_113_CS0011</v>
          </cell>
        </row>
        <row r="1129">
          <cell r="EE1129" t="str">
            <v>NSNI_113_DS0011</v>
          </cell>
        </row>
        <row r="1130">
          <cell r="EE1130" t="str">
            <v>NSNI_113_ET0011</v>
          </cell>
        </row>
        <row r="1131">
          <cell r="EE1131" t="str">
            <v>NSNI_113_ETP011</v>
          </cell>
        </row>
        <row r="1132">
          <cell r="EE1132" t="str">
            <v>NSNI_113_FP0211</v>
          </cell>
        </row>
        <row r="1133">
          <cell r="EE1133" t="str">
            <v>NSNI_113_FP0212</v>
          </cell>
        </row>
        <row r="1134">
          <cell r="EE1134" t="str">
            <v>NSNI_113_FP0241</v>
          </cell>
        </row>
        <row r="1135">
          <cell r="EE1135" t="str">
            <v>NSNI_113_FP0242</v>
          </cell>
        </row>
        <row r="1136">
          <cell r="EE1136" t="str">
            <v>NSNI_113_FP0611</v>
          </cell>
        </row>
        <row r="1137">
          <cell r="EE1137" t="str">
            <v>NSNI_113_FP0612</v>
          </cell>
        </row>
        <row r="1138">
          <cell r="EE1138" t="str">
            <v>NSNI_113_GI0011</v>
          </cell>
        </row>
        <row r="1139">
          <cell r="EE1139" t="str">
            <v>NSNI_113_GI0014</v>
          </cell>
        </row>
        <row r="1140">
          <cell r="EE1140" t="str">
            <v>NSNI_113_GI0015</v>
          </cell>
        </row>
        <row r="1141">
          <cell r="EE1141" t="str">
            <v>NSNI_113_GI0016</v>
          </cell>
        </row>
        <row r="1142">
          <cell r="EE1142" t="str">
            <v>NSNI_113_GI0017</v>
          </cell>
        </row>
        <row r="1143">
          <cell r="EE1143" t="str">
            <v>NSNI_113_HIS011</v>
          </cell>
        </row>
        <row r="1144">
          <cell r="EE1144" t="str">
            <v>NSNI_113_HV0011</v>
          </cell>
        </row>
        <row r="1145">
          <cell r="EE1145" t="str">
            <v>NSNI_113_HV0012</v>
          </cell>
        </row>
        <row r="1146">
          <cell r="EE1146" t="str">
            <v>NSNI_113_HV0015</v>
          </cell>
        </row>
        <row r="1147">
          <cell r="EE1147" t="str">
            <v>NSNI_113_HV0016</v>
          </cell>
        </row>
        <row r="1148">
          <cell r="EE1148" t="str">
            <v>NSNI_113_HV0019</v>
          </cell>
        </row>
        <row r="1149">
          <cell r="EE1149" t="str">
            <v>NSNI_113_HV0111</v>
          </cell>
        </row>
        <row r="1150">
          <cell r="EE1150" t="str">
            <v>NSNI_113_IT0011</v>
          </cell>
        </row>
        <row r="1151">
          <cell r="EE1151" t="str">
            <v>NSNI_113_IT0032</v>
          </cell>
        </row>
        <row r="1152">
          <cell r="EE1152" t="str">
            <v>NSNI_113_LVC012</v>
          </cell>
        </row>
        <row r="1153">
          <cell r="EE1153" t="str">
            <v>NSNI_113_LVC031</v>
          </cell>
        </row>
        <row r="1154">
          <cell r="EE1154" t="str">
            <v>NSNI_113_LV0011</v>
          </cell>
        </row>
        <row r="1155">
          <cell r="EE1155" t="str">
            <v>NSNI_113_LV0012</v>
          </cell>
        </row>
        <row r="1156">
          <cell r="EE1156" t="str">
            <v>NSNI_113_LV0031</v>
          </cell>
        </row>
        <row r="1157">
          <cell r="EE1157" t="str">
            <v>NSNI_113_LV0041</v>
          </cell>
        </row>
        <row r="1158">
          <cell r="EE1158" t="str">
            <v>NSNI_113_MG0001</v>
          </cell>
        </row>
        <row r="1159">
          <cell r="EE1159" t="str">
            <v>NSNI_113_MO0051</v>
          </cell>
        </row>
        <row r="1160">
          <cell r="EE1160" t="str">
            <v>NSNI_113_MS0011</v>
          </cell>
        </row>
        <row r="1161">
          <cell r="EE1161" t="str">
            <v>NSNI_113_OI0011</v>
          </cell>
        </row>
        <row r="1162">
          <cell r="EE1162" t="str">
            <v>NSNI_113_OI0031</v>
          </cell>
        </row>
        <row r="1163">
          <cell r="EE1163" t="str">
            <v>NSNI_113_OI0041</v>
          </cell>
        </row>
        <row r="1164">
          <cell r="EE1164" t="str">
            <v>NSNI_113_OI0051</v>
          </cell>
        </row>
        <row r="1165">
          <cell r="EE1165" t="str">
            <v>NSNI_113_PS3115</v>
          </cell>
        </row>
        <row r="1166">
          <cell r="EE1166" t="str">
            <v>NSNI_113_PS3215</v>
          </cell>
        </row>
        <row r="1167">
          <cell r="EE1167" t="str">
            <v>NSNI_113_PS3225</v>
          </cell>
        </row>
        <row r="1168">
          <cell r="EE1168" t="str">
            <v>NSNI_113_RS0011</v>
          </cell>
        </row>
        <row r="1169">
          <cell r="EE1169" t="str">
            <v>NSNI_113_RS0031</v>
          </cell>
        </row>
        <row r="1170">
          <cell r="EE1170" t="str">
            <v>NSNI_113_RS0041</v>
          </cell>
        </row>
        <row r="1171">
          <cell r="EE1171" t="str">
            <v>NSNI_113_S43-01</v>
          </cell>
        </row>
        <row r="1172">
          <cell r="EE1172" t="str">
            <v>NSNI_113_SB0011</v>
          </cell>
        </row>
        <row r="1173">
          <cell r="EE1173" t="str">
            <v>NSNI_113_SB0012</v>
          </cell>
        </row>
        <row r="1174">
          <cell r="EE1174" t="str">
            <v>NSNI_113_SB0013</v>
          </cell>
        </row>
        <row r="1175">
          <cell r="EE1175" t="str">
            <v>NSNI_113_SB0014</v>
          </cell>
        </row>
        <row r="1176">
          <cell r="EE1176" t="str">
            <v>NSNI_113_SG0011</v>
          </cell>
        </row>
        <row r="1177">
          <cell r="EE1177" t="str">
            <v>NSNI_113_SG0021</v>
          </cell>
        </row>
        <row r="1178">
          <cell r="EE1178" t="str">
            <v>NSNI_113_SG0031</v>
          </cell>
        </row>
        <row r="1179">
          <cell r="EE1179" t="str">
            <v>NSNI_113_SG0041</v>
          </cell>
        </row>
        <row r="1180">
          <cell r="EE1180" t="str">
            <v>NSNI_113_SI0011</v>
          </cell>
        </row>
        <row r="1181">
          <cell r="EE1181" t="str">
            <v>NSNI_113_SI0012</v>
          </cell>
        </row>
        <row r="1182">
          <cell r="EE1182" t="str">
            <v>NSNI_113_SI0014</v>
          </cell>
        </row>
        <row r="1183">
          <cell r="EE1183" t="str">
            <v>NSNI_113_SI0019</v>
          </cell>
        </row>
        <row r="1184">
          <cell r="EE1184" t="str">
            <v>NSNI_113_SI0021</v>
          </cell>
        </row>
        <row r="1185">
          <cell r="EE1185" t="str">
            <v>NSNI_113_SI0023</v>
          </cell>
        </row>
        <row r="1186">
          <cell r="EE1186" t="str">
            <v>NSNI_113_SI0025</v>
          </cell>
        </row>
        <row r="1187">
          <cell r="EE1187" t="str">
            <v>NSNI_113_SI0026</v>
          </cell>
        </row>
        <row r="1188">
          <cell r="EE1188" t="str">
            <v>NSNI_113_SI0027</v>
          </cell>
        </row>
        <row r="1189">
          <cell r="EE1189" t="str">
            <v>NSNI_113_SI0029</v>
          </cell>
        </row>
        <row r="1190">
          <cell r="EE1190" t="str">
            <v>NSNI_113_SI0030</v>
          </cell>
        </row>
        <row r="1191">
          <cell r="EE1191" t="str">
            <v>NSNI_113_SY0011</v>
          </cell>
        </row>
        <row r="1192">
          <cell r="EE1192" t="str">
            <v>NSNI_113_SYC011</v>
          </cell>
        </row>
        <row r="1193">
          <cell r="EE1193" t="str">
            <v>NSNI_113_SYP011</v>
          </cell>
        </row>
        <row r="1194">
          <cell r="EE1194" t="str">
            <v>NSNI_113_TF0011</v>
          </cell>
        </row>
        <row r="1195">
          <cell r="EE1195" t="str">
            <v>NSNI_113_TF0031</v>
          </cell>
        </row>
        <row r="1196">
          <cell r="EE1196" t="str">
            <v>NSNI_113_TF0032</v>
          </cell>
        </row>
        <row r="1197">
          <cell r="EE1197" t="str">
            <v>NSNI_113_TF0036</v>
          </cell>
        </row>
        <row r="1198">
          <cell r="EE1198" t="str">
            <v>NSNI_113_TF0038</v>
          </cell>
        </row>
        <row r="1199">
          <cell r="EE1199" t="str">
            <v>NSNI_113_TF0051</v>
          </cell>
        </row>
        <row r="1200">
          <cell r="EE1200" t="str">
            <v>NSNI_113_TF0641</v>
          </cell>
        </row>
        <row r="1201">
          <cell r="EE1201" t="str">
            <v>NSNI_113_UP0011</v>
          </cell>
        </row>
        <row r="1208">
          <cell r="EE1208" t="str">
            <v>NSNI_115_CL0012</v>
          </cell>
        </row>
        <row r="1209">
          <cell r="EE1209" t="str">
            <v>NSNI_115_GI0017</v>
          </cell>
        </row>
        <row r="1210">
          <cell r="EE1210" t="str">
            <v>NSNI_115_HIS011</v>
          </cell>
        </row>
        <row r="1211">
          <cell r="EE1211" t="str">
            <v>NSNI_115_HIS013</v>
          </cell>
        </row>
        <row r="1212">
          <cell r="EE1212" t="str">
            <v>NSNI_115_HV0011</v>
          </cell>
        </row>
        <row r="1213">
          <cell r="EE1213" t="str">
            <v>NSNI_115_HV0013</v>
          </cell>
        </row>
        <row r="1214">
          <cell r="EE1214" t="str">
            <v>NSNI_115_IR0011</v>
          </cell>
        </row>
        <row r="1215">
          <cell r="EE1215" t="str">
            <v>NSNI_115_MG0001</v>
          </cell>
        </row>
        <row r="1216">
          <cell r="EE1216" t="str">
            <v>NSNI_115_MS001</v>
          </cell>
        </row>
        <row r="1217">
          <cell r="EE1217" t="str">
            <v>NSNI_115_OP2001</v>
          </cell>
        </row>
        <row r="1218">
          <cell r="EE1218" t="str">
            <v>NSNI_115_OP2002</v>
          </cell>
        </row>
        <row r="1219">
          <cell r="EE1219" t="str">
            <v>NSNI_115_OP2KPI</v>
          </cell>
        </row>
        <row r="1220">
          <cell r="EE1220" t="str">
            <v>NSNI_115_PM0011</v>
          </cell>
        </row>
        <row r="1221">
          <cell r="EE1221" t="str">
            <v>NSNI_115_RT0011</v>
          </cell>
        </row>
        <row r="1222">
          <cell r="EE1222" t="str">
            <v>NSNI_115_SI0011</v>
          </cell>
        </row>
        <row r="1223">
          <cell r="EE1223" t="str">
            <v>NSNI_115_SI0012</v>
          </cell>
        </row>
        <row r="1224">
          <cell r="EE1224" t="str">
            <v>NSNI_115_SI0013</v>
          </cell>
        </row>
        <row r="1225">
          <cell r="EE1225" t="str">
            <v>NSNI_115_SI0014</v>
          </cell>
        </row>
        <row r="1226">
          <cell r="EE1226" t="str">
            <v>NSNI_115_SI0016</v>
          </cell>
        </row>
        <row r="1227">
          <cell r="EE1227" t="str">
            <v>NSNI_115_SI0017</v>
          </cell>
        </row>
        <row r="1228">
          <cell r="EE1228" t="str">
            <v>NSNI_115_SI0020</v>
          </cell>
        </row>
        <row r="1229">
          <cell r="EE1229" t="str">
            <v>NSNI_115_SI0021</v>
          </cell>
        </row>
        <row r="1230">
          <cell r="EE1230" t="str">
            <v>NSNI_115_SI9011</v>
          </cell>
        </row>
        <row r="1231">
          <cell r="EE1231" t="str">
            <v>NSNI_115_SIDO18</v>
          </cell>
        </row>
        <row r="1232">
          <cell r="EE1232" t="str">
            <v>NSNI_115_TF0011</v>
          </cell>
        </row>
        <row r="1233">
          <cell r="EE1233" t="str">
            <v>NSNI_115_TF0031</v>
          </cell>
        </row>
        <row r="1234">
          <cell r="EE1234" t="str">
            <v>NSNI_115_TF0036</v>
          </cell>
        </row>
        <row r="1235">
          <cell r="EE1235" t="str">
            <v>NSNI_115_TF0038</v>
          </cell>
        </row>
        <row r="1242">
          <cell r="EE1242" t="str">
            <v>NSNI_502_ACC013</v>
          </cell>
        </row>
        <row r="1243">
          <cell r="EE1243" t="str">
            <v>NSNI_502_AR0011</v>
          </cell>
        </row>
        <row r="1244">
          <cell r="EE1244" t="str">
            <v>NSNI_502_AR0041</v>
          </cell>
        </row>
        <row r="1245">
          <cell r="EE1245" t="str">
            <v>NSNI_502_AS0011</v>
          </cell>
        </row>
        <row r="1246">
          <cell r="EE1246" t="str">
            <v>NSNI_502_AS0012</v>
          </cell>
        </row>
        <row r="1247">
          <cell r="EE1247" t="str">
            <v>NSNI_502_AS0031</v>
          </cell>
        </row>
        <row r="1248">
          <cell r="EE1248" t="str">
            <v>NSNI_502_BTC011</v>
          </cell>
        </row>
        <row r="1249">
          <cell r="EE1249" t="str">
            <v>NSNI_502_BTC012</v>
          </cell>
        </row>
        <row r="1250">
          <cell r="EE1250" t="str">
            <v>NSNI_502_BTC013</v>
          </cell>
        </row>
        <row r="1251">
          <cell r="EE1251" t="str">
            <v>NSNI_502_BTC031</v>
          </cell>
        </row>
        <row r="1252">
          <cell r="EE1252" t="str">
            <v>NSNI_502_BTC032</v>
          </cell>
        </row>
        <row r="1253">
          <cell r="EE1253" t="str">
            <v>NSNI_502_CA0011</v>
          </cell>
        </row>
        <row r="1254">
          <cell r="EE1254" t="str">
            <v>NSNI_502_CR0011</v>
          </cell>
        </row>
        <row r="1255">
          <cell r="EE1255" t="str">
            <v>NSNI_502_CS3301</v>
          </cell>
        </row>
        <row r="1256">
          <cell r="EE1256" t="str">
            <v>NSNI_502_CS3701</v>
          </cell>
        </row>
        <row r="1257">
          <cell r="EE1257" t="str">
            <v>NSNI_502_CS9001</v>
          </cell>
        </row>
        <row r="1258">
          <cell r="EE1258" t="str">
            <v>NSNI_502_DR0011</v>
          </cell>
        </row>
        <row r="1259">
          <cell r="EE1259" t="str">
            <v>NSNI_502_DR0012</v>
          </cell>
        </row>
        <row r="1260">
          <cell r="EE1260" t="str">
            <v>NSNI_502_FO0011</v>
          </cell>
        </row>
        <row r="1261">
          <cell r="EE1261" t="str">
            <v>NSNI_502_FO0012</v>
          </cell>
        </row>
        <row r="1262">
          <cell r="EE1262" t="str">
            <v>NSNI_502_FO0013</v>
          </cell>
        </row>
        <row r="1263">
          <cell r="EE1263" t="str">
            <v>NSNI_502_FO0031</v>
          </cell>
        </row>
        <row r="1264">
          <cell r="EE1264" t="str">
            <v>NSNI_502_FO0032</v>
          </cell>
        </row>
        <row r="1265">
          <cell r="EE1265" t="str">
            <v>NSNI_502_FO0051</v>
          </cell>
        </row>
        <row r="1266">
          <cell r="EE1266" t="str">
            <v>NSNI_502_HIC011</v>
          </cell>
        </row>
        <row r="1267">
          <cell r="EE1267" t="str">
            <v>NSNI_502_HSC112</v>
          </cell>
        </row>
        <row r="1268">
          <cell r="EE1268" t="str">
            <v>NSNI_502_IE0011</v>
          </cell>
        </row>
        <row r="1269">
          <cell r="EE1269" t="str">
            <v>NSNI_502_LC0011</v>
          </cell>
        </row>
        <row r="1270">
          <cell r="EE1270" t="str">
            <v>NSNI_502_LC0031</v>
          </cell>
        </row>
        <row r="1271">
          <cell r="EE1271" t="str">
            <v>NSNI_502_MGC001</v>
          </cell>
        </row>
        <row r="1272">
          <cell r="EE1272" t="str">
            <v>NSNI_502_MRC013</v>
          </cell>
        </row>
        <row r="1273">
          <cell r="EE1273" t="str">
            <v>NSNI_502_NE0011</v>
          </cell>
        </row>
        <row r="1274">
          <cell r="EE1274" t="str">
            <v>NSNI_502_PL0011</v>
          </cell>
        </row>
        <row r="1275">
          <cell r="EE1275" t="str">
            <v>NSNI_502_PL0031</v>
          </cell>
        </row>
        <row r="1276">
          <cell r="EE1276" t="str">
            <v>NSNI_502_RAC012</v>
          </cell>
        </row>
        <row r="1277">
          <cell r="EE1277" t="str">
            <v>NSNI_502_RAC031</v>
          </cell>
        </row>
        <row r="1278">
          <cell r="EE1278" t="str">
            <v>NSNI_502_SIC021</v>
          </cell>
        </row>
        <row r="1279">
          <cell r="EE1279" t="str">
            <v>NSNI_502_SN0011</v>
          </cell>
        </row>
        <row r="1280">
          <cell r="EE1280" t="str">
            <v>NSNI_502_SP0011</v>
          </cell>
        </row>
        <row r="1281">
          <cell r="EE1281" t="str">
            <v>NSNI_502_SP0012</v>
          </cell>
        </row>
        <row r="1282">
          <cell r="EE1282" t="str">
            <v>NSNI_502_SYC011</v>
          </cell>
        </row>
        <row r="1283">
          <cell r="EE1283" t="str">
            <v>NSNI_502_SYP011</v>
          </cell>
        </row>
        <row r="1284">
          <cell r="EE1284" t="str">
            <v>NSNI_502_UPC011</v>
          </cell>
        </row>
        <row r="1285">
          <cell r="EE1285" t="str">
            <v>NSNI_502_UPC012</v>
          </cell>
        </row>
        <row r="1286">
          <cell r="EE1286" t="str">
            <v>NSNI_502_UPC031</v>
          </cell>
        </row>
        <row r="1293">
          <cell r="EE1293" t="str">
            <v>NSNI_503_ACC013</v>
          </cell>
        </row>
        <row r="1294">
          <cell r="EE1294" t="str">
            <v>NSNI_503_AR0011</v>
          </cell>
        </row>
        <row r="1295">
          <cell r="EE1295" t="str">
            <v>NSNI_503_AR0041</v>
          </cell>
        </row>
        <row r="1296">
          <cell r="EE1296" t="str">
            <v>NSNI_503_AS0011</v>
          </cell>
        </row>
        <row r="1297">
          <cell r="EE1297" t="str">
            <v>NSNI_503_AS0012</v>
          </cell>
        </row>
        <row r="1298">
          <cell r="EE1298" t="str">
            <v>NSNI_503_AS0031</v>
          </cell>
        </row>
        <row r="1299">
          <cell r="EE1299" t="str">
            <v>NSNI_503_BTC011</v>
          </cell>
        </row>
        <row r="1300">
          <cell r="EE1300" t="str">
            <v>NSNI_503_BTC012</v>
          </cell>
        </row>
        <row r="1301">
          <cell r="EE1301" t="str">
            <v>NSNI_503_BTC013</v>
          </cell>
        </row>
        <row r="1302">
          <cell r="EE1302" t="str">
            <v>NSNI_503_BTC031</v>
          </cell>
        </row>
        <row r="1303">
          <cell r="EE1303" t="str">
            <v>NSNI_503_BTC032</v>
          </cell>
        </row>
        <row r="1304">
          <cell r="EE1304" t="str">
            <v>NSNI_503_CA0011</v>
          </cell>
        </row>
        <row r="1305">
          <cell r="EE1305" t="str">
            <v>NSNI_503_CR0011</v>
          </cell>
        </row>
        <row r="1306">
          <cell r="EE1306" t="str">
            <v>NSNI_503_CS-1Y</v>
          </cell>
        </row>
        <row r="1307">
          <cell r="EE1307" t="str">
            <v>NSNI_503_CS-6M</v>
          </cell>
        </row>
        <row r="1308">
          <cell r="EE1308" t="str">
            <v>NSNI_503_DR0011</v>
          </cell>
        </row>
        <row r="1309">
          <cell r="EE1309" t="str">
            <v>NSNI_503_DR0012</v>
          </cell>
        </row>
        <row r="1310">
          <cell r="EE1310" t="str">
            <v>NSNI_503_FO0011</v>
          </cell>
        </row>
        <row r="1311">
          <cell r="EE1311" t="str">
            <v>NSNI_503_FO0012</v>
          </cell>
        </row>
        <row r="1312">
          <cell r="EE1312" t="str">
            <v>NSNI_503_FO0013</v>
          </cell>
        </row>
        <row r="1313">
          <cell r="EE1313" t="str">
            <v>NSNI_503_FO0031</v>
          </cell>
        </row>
        <row r="1314">
          <cell r="EE1314" t="str">
            <v>NSNI_503_FO0032</v>
          </cell>
        </row>
        <row r="1315">
          <cell r="EE1315" t="str">
            <v>NSNI_503_FO0051</v>
          </cell>
        </row>
        <row r="1316">
          <cell r="EE1316" t="str">
            <v>NSNI_503_HIC011</v>
          </cell>
        </row>
        <row r="1317">
          <cell r="EE1317" t="str">
            <v>NSNI_503_HIC013</v>
          </cell>
        </row>
        <row r="1318">
          <cell r="EE1318" t="str">
            <v>NSNI_503_HVC012</v>
          </cell>
        </row>
        <row r="1319">
          <cell r="EE1319" t="str">
            <v>NSNI_503_HVC015</v>
          </cell>
        </row>
        <row r="1320">
          <cell r="EE1320" t="str">
            <v>NSNI_503_HVC016</v>
          </cell>
        </row>
        <row r="1321">
          <cell r="EE1321" t="str">
            <v>NSNI_503_IE0011</v>
          </cell>
        </row>
        <row r="1322">
          <cell r="EE1322" t="str">
            <v>NSNI_503_LC0011</v>
          </cell>
        </row>
        <row r="1323">
          <cell r="EE1323" t="str">
            <v>NSNI_503_LC0031</v>
          </cell>
        </row>
        <row r="1324">
          <cell r="EE1324" t="str">
            <v>NSNI_503_LVC012</v>
          </cell>
        </row>
        <row r="1325">
          <cell r="EE1325" t="str">
            <v>NSNI_503_LVC031</v>
          </cell>
        </row>
        <row r="1326">
          <cell r="EE1326" t="str">
            <v>NSNI_503_LVC041</v>
          </cell>
        </row>
        <row r="1327">
          <cell r="EE1327" t="str">
            <v>NSNI_503_MGC001</v>
          </cell>
        </row>
        <row r="1328">
          <cell r="EE1328" t="str">
            <v>NSNI_503_MRC013</v>
          </cell>
        </row>
        <row r="1329">
          <cell r="EE1329" t="str">
            <v>NSNI_503_NE0011</v>
          </cell>
        </row>
        <row r="1330">
          <cell r="EE1330" t="str">
            <v>NSNI_503_SGC011</v>
          </cell>
        </row>
        <row r="1331">
          <cell r="EE1331" t="str">
            <v>NSNI_503_SGC021</v>
          </cell>
        </row>
        <row r="1332">
          <cell r="EE1332" t="str">
            <v>NSNI_503_SGC031</v>
          </cell>
        </row>
        <row r="1333">
          <cell r="EE1333" t="str">
            <v>NSNI_503_SGC041</v>
          </cell>
        </row>
        <row r="1334">
          <cell r="EE1334" t="str">
            <v>NSNI_503_SIC021</v>
          </cell>
        </row>
        <row r="1335">
          <cell r="EE1335" t="str">
            <v>NSNI_503_SN0011</v>
          </cell>
        </row>
        <row r="1336">
          <cell r="EE1336" t="str">
            <v>NSNI_503_SP0011</v>
          </cell>
        </row>
        <row r="1337">
          <cell r="EE1337" t="str">
            <v>NSNI_503_SP0012</v>
          </cell>
        </row>
        <row r="1338">
          <cell r="EE1338" t="str">
            <v>NSNI_503_SY0011</v>
          </cell>
        </row>
        <row r="1339">
          <cell r="EE1339" t="str">
            <v>NSNI_503_SYC011</v>
          </cell>
        </row>
        <row r="1340">
          <cell r="EE1340" t="str">
            <v>NSNI_503_SYP011</v>
          </cell>
        </row>
        <row r="1341">
          <cell r="EE1341" t="str">
            <v>NSNI_503_UPC011</v>
          </cell>
        </row>
        <row r="1342">
          <cell r="EE1342" t="str">
            <v>NSNI_503_UPC031</v>
          </cell>
        </row>
        <row r="1355">
          <cell r="EE1355" t="str">
            <v>SIDO_100_BS0011</v>
          </cell>
        </row>
        <row r="1356">
          <cell r="EE1356" t="str">
            <v>SIDO_100_BS0041</v>
          </cell>
        </row>
        <row r="1357">
          <cell r="EE1357" t="str">
            <v>SIDO_100_BO0011</v>
          </cell>
        </row>
        <row r="1358">
          <cell r="EE1358" t="str">
            <v>SIDO_100_IT0011</v>
          </cell>
        </row>
        <row r="1359">
          <cell r="EE1359" t="str">
            <v>SIDO_100_IT0032</v>
          </cell>
        </row>
        <row r="1360">
          <cell r="EE1360" t="str">
            <v>SIDO_100_RS0011</v>
          </cell>
        </row>
        <row r="1361">
          <cell r="EE1361" t="str">
            <v>SIDO_100_SA0011</v>
          </cell>
        </row>
        <row r="1362">
          <cell r="EE1362" t="str">
            <v>SIDO_100_TF0011</v>
          </cell>
        </row>
        <row r="1363">
          <cell r="EE1363" t="str">
            <v>SIDO_100_TF0031</v>
          </cell>
        </row>
        <row r="1364">
          <cell r="EE1364" t="str">
            <v>SIDO_100_TF0032</v>
          </cell>
        </row>
        <row r="1365">
          <cell r="EE1365" t="str">
            <v>SIDO_100_TF0036</v>
          </cell>
        </row>
        <row r="1366">
          <cell r="EE1366" t="str">
            <v>SIDO_100_TF0038</v>
          </cell>
        </row>
        <row r="1367">
          <cell r="EE1367" t="str">
            <v>SIDO_100_TF0040</v>
          </cell>
        </row>
        <row r="1368">
          <cell r="EE1368" t="str">
            <v>SIDO_100_TF0041</v>
          </cell>
        </row>
        <row r="1369">
          <cell r="EE1369" t="str">
            <v>SIDO_100_TF0051</v>
          </cell>
        </row>
        <row r="1370">
          <cell r="EE1370" t="str">
            <v>SIDO_100_TF0141</v>
          </cell>
        </row>
        <row r="1377">
          <cell r="EE1377" t="str">
            <v>SIDO_101-I_AB0011</v>
          </cell>
        </row>
        <row r="1378">
          <cell r="EE1378" t="str">
            <v>SIDO_101-I_AB0012</v>
          </cell>
        </row>
        <row r="1379">
          <cell r="EE1379" t="str">
            <v>SIDO_101-I_AB0041</v>
          </cell>
        </row>
        <row r="1380">
          <cell r="EE1380" t="str">
            <v>SIDO_101-I_AB0042</v>
          </cell>
        </row>
        <row r="1381">
          <cell r="EE1381" t="str">
            <v>SIDO_101-I_AB0051</v>
          </cell>
        </row>
        <row r="1382">
          <cell r="EE1382" t="str">
            <v>SIDO_101-I_AC0011</v>
          </cell>
        </row>
        <row r="1383">
          <cell r="EE1383" t="str">
            <v>SIDO_101-I_BO0011</v>
          </cell>
        </row>
        <row r="1384">
          <cell r="EE1384" t="str">
            <v>SIDO_101-I_BO0012</v>
          </cell>
        </row>
        <row r="1385">
          <cell r="EE1385" t="str">
            <v>SIDO_101-I_BO0013</v>
          </cell>
        </row>
        <row r="1386">
          <cell r="EE1386" t="str">
            <v>SIDO_101-I_BO0014</v>
          </cell>
        </row>
        <row r="1387">
          <cell r="EE1387" t="str">
            <v>SIDO_101-I_BO0031</v>
          </cell>
        </row>
        <row r="1388">
          <cell r="EE1388" t="str">
            <v>SIDO_101-I_BO0032</v>
          </cell>
        </row>
        <row r="1389">
          <cell r="EE1389" t="str">
            <v>SIDO_101-I_BO0051</v>
          </cell>
        </row>
        <row r="1390">
          <cell r="EE1390" t="str">
            <v>SIDO_101-I_BO1051</v>
          </cell>
        </row>
        <row r="1391">
          <cell r="EE1391" t="str">
            <v>SIDO_101-I_DS0011</v>
          </cell>
        </row>
        <row r="1392">
          <cell r="EE1392" t="str">
            <v>SIDO_101-I_GI0011</v>
          </cell>
        </row>
        <row r="1393">
          <cell r="EE1393" t="str">
            <v>SIDO_101-I_GI0012</v>
          </cell>
        </row>
        <row r="1394">
          <cell r="EE1394" t="str">
            <v>SIDO_101-I_GI0014</v>
          </cell>
        </row>
        <row r="1395">
          <cell r="EE1395" t="str">
            <v>SIDO_101-I_GI0015</v>
          </cell>
        </row>
        <row r="1396">
          <cell r="EE1396" t="str">
            <v>SIDO_101-I_GI0016</v>
          </cell>
        </row>
        <row r="1397">
          <cell r="EE1397" t="str">
            <v>SIDO_101-I_GI0051</v>
          </cell>
        </row>
        <row r="1398">
          <cell r="EE1398" t="str">
            <v>SIDO_101-I_IT0011</v>
          </cell>
        </row>
        <row r="1399">
          <cell r="EE1399" t="str">
            <v>SIDO_101-I_IT0032</v>
          </cell>
        </row>
        <row r="1400">
          <cell r="EE1400" t="str">
            <v>SIDO_101-I_MO0011</v>
          </cell>
        </row>
        <row r="1401">
          <cell r="EE1401" t="str">
            <v>SIDO_101-I_MO0012</v>
          </cell>
        </row>
        <row r="1402">
          <cell r="EE1402" t="str">
            <v>SIDO_101-I_MO0013</v>
          </cell>
        </row>
        <row r="1403">
          <cell r="EE1403" t="str">
            <v>SIDO_101-I_MO0014</v>
          </cell>
        </row>
        <row r="1404">
          <cell r="EE1404" t="str">
            <v>SIDO_101-I_MO0031</v>
          </cell>
        </row>
        <row r="1405">
          <cell r="EE1405" t="str">
            <v>SIDO_101-I_MO0041</v>
          </cell>
        </row>
        <row r="1406">
          <cell r="EE1406" t="str">
            <v>SIDO_101-I_MO0051</v>
          </cell>
        </row>
        <row r="1407">
          <cell r="EE1407" t="str">
            <v>SIDO_101-I_MS0011</v>
          </cell>
        </row>
        <row r="1408">
          <cell r="EE1408" t="str">
            <v>SIDO_101-I_MS0012</v>
          </cell>
        </row>
        <row r="1409">
          <cell r="EE1409" t="str">
            <v>SIDO_101-I_MS0031</v>
          </cell>
        </row>
        <row r="1410">
          <cell r="EE1410" t="str">
            <v>SIDO_101-I_MS0032</v>
          </cell>
        </row>
        <row r="1411">
          <cell r="EE1411" t="str">
            <v>SIDO_101-I_MS0033</v>
          </cell>
        </row>
        <row r="1412">
          <cell r="EE1412" t="str">
            <v>SIDO_101-I_MS0034</v>
          </cell>
        </row>
        <row r="1413">
          <cell r="EE1413" t="str">
            <v>SIDO_101-I_MS0035</v>
          </cell>
        </row>
        <row r="1414">
          <cell r="EE1414" t="str">
            <v>SIDO_101-I_MS0051</v>
          </cell>
        </row>
        <row r="1415">
          <cell r="EE1415" t="str">
            <v>SIDO_101-I_SA0011</v>
          </cell>
        </row>
        <row r="1416">
          <cell r="EE1416" t="str">
            <v>SIDO_101-I_SB0011</v>
          </cell>
        </row>
        <row r="1417">
          <cell r="EE1417" t="str">
            <v>SIDO_101-I_SB0012</v>
          </cell>
        </row>
        <row r="1418">
          <cell r="EE1418" t="str">
            <v>SIDO_101-I_SB0013</v>
          </cell>
        </row>
        <row r="1419">
          <cell r="EE1419" t="str">
            <v>SIDO_101-I_SB0014</v>
          </cell>
        </row>
        <row r="1420">
          <cell r="EE1420" t="str">
            <v>SIDO_101-I_SB0015</v>
          </cell>
        </row>
        <row r="1421">
          <cell r="EE1421" t="str">
            <v>SIDO_101-I_SB0031</v>
          </cell>
        </row>
        <row r="1422">
          <cell r="EE1422" t="str">
            <v>SIDO_101-I_SB0032</v>
          </cell>
        </row>
        <row r="1423">
          <cell r="EE1423" t="str">
            <v>SIDO_101-I_SB0033</v>
          </cell>
        </row>
        <row r="1424">
          <cell r="EE1424" t="str">
            <v>SIDO_101-I_SB0035</v>
          </cell>
        </row>
        <row r="1425">
          <cell r="EE1425" t="str">
            <v>SIDO_101-I_SB0051</v>
          </cell>
        </row>
        <row r="1426">
          <cell r="EE1426" t="str">
            <v>SIDO_101-I_VB0011</v>
          </cell>
        </row>
        <row r="1427">
          <cell r="EE1427" t="str">
            <v>SIDO_101-I_VB0031</v>
          </cell>
        </row>
        <row r="1434">
          <cell r="EE1434" t="str">
            <v>SIDO_101-O_AB0011</v>
          </cell>
        </row>
        <row r="1435">
          <cell r="EE1435" t="str">
            <v>SIDO_101-O_AB0012</v>
          </cell>
        </row>
        <row r="1436">
          <cell r="EE1436" t="str">
            <v>SIDO_101-O_AB0041</v>
          </cell>
        </row>
        <row r="1437">
          <cell r="EE1437" t="str">
            <v>SIDO_101-O_AB0042</v>
          </cell>
        </row>
        <row r="1438">
          <cell r="EE1438" t="str">
            <v>SIDO_101-O_AB0051</v>
          </cell>
        </row>
        <row r="1439">
          <cell r="EE1439" t="str">
            <v>SIDO_101-O_AC0011</v>
          </cell>
        </row>
        <row r="1440">
          <cell r="EE1440" t="str">
            <v>SIDO_101-O_BO0011</v>
          </cell>
        </row>
        <row r="1441">
          <cell r="EE1441" t="str">
            <v>SIDO_101-O_BO0012</v>
          </cell>
        </row>
        <row r="1442">
          <cell r="EE1442" t="str">
            <v>SIDO_101-O_BO0013</v>
          </cell>
        </row>
        <row r="1443">
          <cell r="EE1443" t="str">
            <v>SIDO_101-O_BO0014</v>
          </cell>
        </row>
        <row r="1444">
          <cell r="EE1444" t="str">
            <v>SIDO_101-O_BO0031</v>
          </cell>
        </row>
        <row r="1445">
          <cell r="EE1445" t="str">
            <v>SIDO_101-O_BO0032</v>
          </cell>
        </row>
        <row r="1446">
          <cell r="EE1446" t="str">
            <v>SIDO_101-O_BO0051</v>
          </cell>
        </row>
        <row r="1447">
          <cell r="EE1447" t="str">
            <v>SIDO_101-O_BO1051</v>
          </cell>
        </row>
        <row r="1448">
          <cell r="EE1448" t="str">
            <v>SIDO_101-O_DS0011</v>
          </cell>
        </row>
        <row r="1449">
          <cell r="EE1449" t="str">
            <v>SIDO_101-O_GI0011</v>
          </cell>
        </row>
        <row r="1450">
          <cell r="EE1450" t="str">
            <v>SIDO_101-O_GI0012</v>
          </cell>
        </row>
        <row r="1451">
          <cell r="EE1451" t="str">
            <v>SIDO_101-O_GI0014</v>
          </cell>
        </row>
        <row r="1452">
          <cell r="EE1452" t="str">
            <v>SIDO_101-O_GI0015</v>
          </cell>
        </row>
        <row r="1453">
          <cell r="EE1453" t="str">
            <v>SIDO_101-O_GI0016</v>
          </cell>
        </row>
        <row r="1454">
          <cell r="EE1454" t="str">
            <v>SIDO_101-O_GI0051</v>
          </cell>
        </row>
        <row r="1455">
          <cell r="EE1455" t="str">
            <v>SIDO_101-O_IT0011</v>
          </cell>
        </row>
        <row r="1456">
          <cell r="EE1456" t="str">
            <v>SIDO_101-O_IT0032</v>
          </cell>
        </row>
        <row r="1457">
          <cell r="EE1457" t="str">
            <v>SIDO_101-O_MO0011</v>
          </cell>
        </row>
        <row r="1458">
          <cell r="EE1458" t="str">
            <v>SIDO_101-O_MO0012</v>
          </cell>
        </row>
        <row r="1459">
          <cell r="EE1459" t="str">
            <v>SIDO_101-O_MO0013</v>
          </cell>
        </row>
        <row r="1460">
          <cell r="EE1460" t="str">
            <v>SIDO_101-O_MO0014</v>
          </cell>
        </row>
        <row r="1461">
          <cell r="EE1461" t="str">
            <v>SIDO_101-O_MO0031</v>
          </cell>
        </row>
        <row r="1462">
          <cell r="EE1462" t="str">
            <v>SIDO_101-O_MO0041</v>
          </cell>
        </row>
        <row r="1463">
          <cell r="EE1463" t="str">
            <v>SIDO_101-O_MO0051</v>
          </cell>
        </row>
        <row r="1464">
          <cell r="EE1464" t="str">
            <v>SIDO_101-O_MS0011</v>
          </cell>
        </row>
        <row r="1465">
          <cell r="EE1465" t="str">
            <v>SIDO_101-O_MS0012</v>
          </cell>
        </row>
        <row r="1466">
          <cell r="EE1466" t="str">
            <v>SIDO_101-O_MS0031</v>
          </cell>
        </row>
        <row r="1467">
          <cell r="EE1467" t="str">
            <v>SIDO_101-O_MS0032</v>
          </cell>
        </row>
        <row r="1468">
          <cell r="EE1468" t="str">
            <v>SIDO_101-O_MS0033</v>
          </cell>
        </row>
        <row r="1469">
          <cell r="EE1469" t="str">
            <v>SIDO_101-O_MS0034</v>
          </cell>
        </row>
        <row r="1470">
          <cell r="EE1470" t="str">
            <v>SIDO_101-O_MS0035</v>
          </cell>
        </row>
        <row r="1471">
          <cell r="EE1471" t="str">
            <v>SIDO_101-O_MS0051</v>
          </cell>
        </row>
        <row r="1472">
          <cell r="EE1472" t="str">
            <v>SIDO_101-O_SA0011</v>
          </cell>
        </row>
        <row r="1473">
          <cell r="EE1473" t="str">
            <v>SIDO_101-O_SB0011</v>
          </cell>
        </row>
        <row r="1474">
          <cell r="EE1474" t="str">
            <v>SIDO_101-O_SB0012</v>
          </cell>
        </row>
        <row r="1475">
          <cell r="EE1475" t="str">
            <v>SIDO_101-O_SB0013</v>
          </cell>
        </row>
        <row r="1476">
          <cell r="EE1476" t="str">
            <v>SIDO_101-O_SB0014</v>
          </cell>
        </row>
        <row r="1477">
          <cell r="EE1477" t="str">
            <v>SIDO_101-O_SB0015</v>
          </cell>
        </row>
        <row r="1478">
          <cell r="EE1478" t="str">
            <v>SIDO_101-O_SB0031</v>
          </cell>
        </row>
        <row r="1479">
          <cell r="EE1479" t="str">
            <v>SIDO_101-O_SB0032</v>
          </cell>
        </row>
        <row r="1480">
          <cell r="EE1480" t="str">
            <v>SIDO_101-O_SB0033</v>
          </cell>
        </row>
        <row r="1481">
          <cell r="EE1481" t="str">
            <v>SIDO_101-O_SB0035</v>
          </cell>
        </row>
        <row r="1482">
          <cell r="EE1482" t="str">
            <v>SIDO_101-O_SB0051</v>
          </cell>
        </row>
        <row r="1483">
          <cell r="EE1483" t="str">
            <v>SIDO_101-O_VB0011</v>
          </cell>
        </row>
        <row r="1484">
          <cell r="EE1484" t="str">
            <v>SIDO_101-O_VB0031</v>
          </cell>
        </row>
        <row r="1491">
          <cell r="EE1491" t="str">
            <v>SIDO_101_AB0011</v>
          </cell>
        </row>
        <row r="1492">
          <cell r="EE1492" t="str">
            <v>SIDO_101_AB0012</v>
          </cell>
        </row>
        <row r="1493">
          <cell r="EE1493" t="str">
            <v>SIDO_101_AB0041</v>
          </cell>
        </row>
        <row r="1494">
          <cell r="EE1494" t="str">
            <v>SIDO_101_AB0042</v>
          </cell>
        </row>
        <row r="1495">
          <cell r="EE1495" t="str">
            <v>SIDO_101_AB0051</v>
          </cell>
        </row>
        <row r="1496">
          <cell r="EE1496" t="str">
            <v>SIDO_101_AC0011</v>
          </cell>
        </row>
        <row r="1497">
          <cell r="EE1497" t="str">
            <v>SIDO_101_BO0011</v>
          </cell>
        </row>
        <row r="1498">
          <cell r="EE1498" t="str">
            <v>SIDO_101_BO0012</v>
          </cell>
        </row>
        <row r="1499">
          <cell r="EE1499" t="str">
            <v>SIDO_101_BO0013</v>
          </cell>
        </row>
        <row r="1500">
          <cell r="EE1500" t="str">
            <v>SIDO_101_BO0014</v>
          </cell>
        </row>
        <row r="1501">
          <cell r="EE1501" t="str">
            <v>SIDO_101_BO0031</v>
          </cell>
        </row>
        <row r="1502">
          <cell r="EE1502" t="str">
            <v>SIDO_101_BO0032</v>
          </cell>
        </row>
        <row r="1503">
          <cell r="EE1503" t="str">
            <v>SIDO_101_BO0051</v>
          </cell>
        </row>
        <row r="1504">
          <cell r="EE1504" t="str">
            <v>SIDO_101_BO1051</v>
          </cell>
        </row>
        <row r="1505">
          <cell r="EE1505" t="str">
            <v>SIDO_101_DS0011</v>
          </cell>
        </row>
        <row r="1506">
          <cell r="EE1506" t="str">
            <v>SIDO_101_GI0011</v>
          </cell>
        </row>
        <row r="1507">
          <cell r="EE1507" t="str">
            <v>SIDO_101_GI0012</v>
          </cell>
        </row>
        <row r="1508">
          <cell r="EE1508" t="str">
            <v>SIDO_101_GI0014</v>
          </cell>
        </row>
        <row r="1509">
          <cell r="EE1509" t="str">
            <v>SIDO_101_GI0015</v>
          </cell>
        </row>
        <row r="1510">
          <cell r="EE1510" t="str">
            <v>SIDO_101_GI0016</v>
          </cell>
        </row>
        <row r="1511">
          <cell r="EE1511" t="str">
            <v>SIDO_101_GI0051</v>
          </cell>
        </row>
        <row r="1512">
          <cell r="EE1512" t="str">
            <v>SIDO_101_IT0011</v>
          </cell>
        </row>
        <row r="1513">
          <cell r="EE1513" t="str">
            <v>SIDO_101_IT0032</v>
          </cell>
        </row>
        <row r="1514">
          <cell r="EE1514" t="str">
            <v>SIDO_101_MO0011</v>
          </cell>
        </row>
        <row r="1515">
          <cell r="EE1515" t="str">
            <v>SIDO_101_MO0012</v>
          </cell>
        </row>
        <row r="1516">
          <cell r="EE1516" t="str">
            <v>SIDO_101_MO0013</v>
          </cell>
        </row>
        <row r="1517">
          <cell r="EE1517" t="str">
            <v>SIDO_101_MO0014</v>
          </cell>
        </row>
        <row r="1518">
          <cell r="EE1518" t="str">
            <v>SIDO_101_MO0031</v>
          </cell>
        </row>
        <row r="1519">
          <cell r="EE1519" t="str">
            <v>SIDO_101_MO0041</v>
          </cell>
        </row>
        <row r="1520">
          <cell r="EE1520" t="str">
            <v>SIDO_101_MO0051</v>
          </cell>
        </row>
        <row r="1521">
          <cell r="EE1521" t="str">
            <v>SIDO_101_MS0011</v>
          </cell>
        </row>
        <row r="1522">
          <cell r="EE1522" t="str">
            <v>SIDO_101_MS0012</v>
          </cell>
        </row>
        <row r="1523">
          <cell r="EE1523" t="str">
            <v>SIDO_101_MS0031</v>
          </cell>
        </row>
        <row r="1524">
          <cell r="EE1524" t="str">
            <v>SIDO_101_MS0032</v>
          </cell>
        </row>
        <row r="1525">
          <cell r="EE1525" t="str">
            <v>SIDO_101_MS0033</v>
          </cell>
        </row>
        <row r="1526">
          <cell r="EE1526" t="str">
            <v>SIDO_101_MS0034</v>
          </cell>
        </row>
        <row r="1527">
          <cell r="EE1527" t="str">
            <v>SIDO_101_MS0035</v>
          </cell>
        </row>
        <row r="1528">
          <cell r="EE1528" t="str">
            <v>SIDO_101_MS0051</v>
          </cell>
        </row>
        <row r="1529">
          <cell r="EE1529" t="str">
            <v>SIDO_101_SA0011</v>
          </cell>
        </row>
        <row r="1530">
          <cell r="EE1530" t="str">
            <v>SIDO_101_SB0011</v>
          </cell>
        </row>
        <row r="1531">
          <cell r="EE1531" t="str">
            <v>SIDO_101_SB0012</v>
          </cell>
        </row>
        <row r="1532">
          <cell r="EE1532" t="str">
            <v>SIDO_101_SB0013</v>
          </cell>
        </row>
        <row r="1533">
          <cell r="EE1533" t="str">
            <v>SIDO_101_SB0014</v>
          </cell>
        </row>
        <row r="1534">
          <cell r="EE1534" t="str">
            <v>SIDO_101_SB0015</v>
          </cell>
        </row>
        <row r="1535">
          <cell r="EE1535" t="str">
            <v>SIDO_101_SB0031</v>
          </cell>
        </row>
        <row r="1536">
          <cell r="EE1536" t="str">
            <v>SIDO_101_SB0032</v>
          </cell>
        </row>
        <row r="1537">
          <cell r="EE1537" t="str">
            <v>SIDO_101_SB0033</v>
          </cell>
        </row>
        <row r="1538">
          <cell r="EE1538" t="str">
            <v>SIDO_101_SB0035</v>
          </cell>
        </row>
        <row r="1539">
          <cell r="EE1539" t="str">
            <v>SIDO_101_SB0051</v>
          </cell>
        </row>
        <row r="1540">
          <cell r="EE1540" t="str">
            <v>SIDO_101_VB0011</v>
          </cell>
        </row>
        <row r="1541">
          <cell r="EE1541" t="str">
            <v>SIDO_101_VB0031</v>
          </cell>
        </row>
        <row r="1548">
          <cell r="EE1548" t="str">
            <v>SIDO_102_AC0011</v>
          </cell>
        </row>
        <row r="1549">
          <cell r="EE1549" t="str">
            <v>SIDO_102_AC0041</v>
          </cell>
        </row>
        <row r="1550">
          <cell r="EE1550" t="str">
            <v>SIDO_102_BS0011</v>
          </cell>
        </row>
        <row r="1551">
          <cell r="EE1551" t="str">
            <v>SIDO_102_BS0041</v>
          </cell>
        </row>
        <row r="1552">
          <cell r="EE1552" t="str">
            <v>SIDO_102_BS0042</v>
          </cell>
        </row>
        <row r="1553">
          <cell r="EE1553" t="str">
            <v>SIDO_102_BU0011</v>
          </cell>
        </row>
        <row r="1554">
          <cell r="EE1554" t="str">
            <v>SIDO_102_BU0042</v>
          </cell>
        </row>
        <row r="1555">
          <cell r="EE1555" t="str">
            <v>SIDO_102_DS0011</v>
          </cell>
        </row>
        <row r="1556">
          <cell r="EE1556" t="str">
            <v>SIDO_102_GI0011</v>
          </cell>
        </row>
        <row r="1557">
          <cell r="EE1557" t="str">
            <v>SIDO_102_GI0012</v>
          </cell>
        </row>
        <row r="1558">
          <cell r="EE1558" t="str">
            <v>SIDO_102_GI0032</v>
          </cell>
        </row>
        <row r="1559">
          <cell r="EE1559" t="str">
            <v>SIDO_102_MS0011</v>
          </cell>
        </row>
        <row r="1560">
          <cell r="EE1560" t="str">
            <v>SIDO_102_MS0012</v>
          </cell>
        </row>
        <row r="1561">
          <cell r="EE1561" t="str">
            <v>SIDO_102_MS0031</v>
          </cell>
        </row>
        <row r="1562">
          <cell r="EE1562" t="str">
            <v>SIDO_102_MS0032</v>
          </cell>
        </row>
        <row r="1563">
          <cell r="EE1563" t="str">
            <v>SIDO_102_MS0034</v>
          </cell>
        </row>
        <row r="1564">
          <cell r="EE1564" t="str">
            <v>SIDO_102_MS0035</v>
          </cell>
        </row>
        <row r="1565">
          <cell r="EE1565" t="str">
            <v>SIDO_102_MS0051</v>
          </cell>
        </row>
        <row r="1566">
          <cell r="EE1566" t="str">
            <v>SIDO_102_STR011</v>
          </cell>
        </row>
        <row r="1567">
          <cell r="EE1567" t="str">
            <v>SIDO_102_TF0011</v>
          </cell>
        </row>
        <row r="1568">
          <cell r="EE1568" t="str">
            <v>SIDO_102_TF0031</v>
          </cell>
        </row>
        <row r="1575">
          <cell r="EE1575" t="str">
            <v>SIDO_104_CL0011</v>
          </cell>
        </row>
        <row r="1576">
          <cell r="EE1576" t="str">
            <v>SIDO_104_CL0033</v>
          </cell>
        </row>
        <row r="1577">
          <cell r="EE1577" t="str">
            <v>SIDO_104_CL0034</v>
          </cell>
        </row>
        <row r="1578">
          <cell r="EE1578" t="str">
            <v>SIDO_104_CLL011</v>
          </cell>
        </row>
        <row r="1579">
          <cell r="EE1579" t="str">
            <v>SIDO_104_LV0012</v>
          </cell>
        </row>
        <row r="1580">
          <cell r="EE1580" t="str">
            <v>SIDO_104_SA0011</v>
          </cell>
        </row>
        <row r="1587">
          <cell r="EE1587" t="str">
            <v>SIDO_105_IT0011</v>
          </cell>
        </row>
        <row r="1588">
          <cell r="EE1588" t="str">
            <v>SIDO_105_IT0032</v>
          </cell>
        </row>
        <row r="1589">
          <cell r="EE1589" t="str">
            <v>SIDO_105_SA0011</v>
          </cell>
        </row>
        <row r="1590">
          <cell r="EE1590" t="str">
            <v>SIDO_105_SA0031</v>
          </cell>
        </row>
        <row r="1591">
          <cell r="EE1591" t="str">
            <v>SIDO_105_SA0041</v>
          </cell>
        </row>
        <row r="1598">
          <cell r="EE1598" t="str">
            <v>SIDO_106_BS0011</v>
          </cell>
        </row>
        <row r="1599">
          <cell r="EE1599" t="str">
            <v>SIDO_106_BS0041</v>
          </cell>
        </row>
        <row r="1600">
          <cell r="EE1600" t="str">
            <v>SIDO_106_DS0011</v>
          </cell>
        </row>
        <row r="1601">
          <cell r="EE1601" t="str">
            <v>SIDO_106_DS0021</v>
          </cell>
        </row>
        <row r="1602">
          <cell r="EE1602" t="str">
            <v>SIDO_106_GI0011</v>
          </cell>
        </row>
        <row r="1603">
          <cell r="EE1603" t="str">
            <v>SIDO_106_GI0012</v>
          </cell>
        </row>
        <row r="1604">
          <cell r="EE1604" t="str">
            <v>SIDO_106_MS0011</v>
          </cell>
        </row>
        <row r="1605">
          <cell r="EE1605" t="str">
            <v>SIDO_106_SA0011</v>
          </cell>
        </row>
        <row r="1612">
          <cell r="EE1612" t="str">
            <v>SIDO_107_DS0011</v>
          </cell>
        </row>
        <row r="1613">
          <cell r="EE1613" t="str">
            <v>SIDO_107_GI0011</v>
          </cell>
        </row>
        <row r="1614">
          <cell r="EE1614" t="str">
            <v>SIDO_107_IT0011</v>
          </cell>
        </row>
        <row r="1615">
          <cell r="EE1615" t="str">
            <v>SIDO_107_IT0031</v>
          </cell>
        </row>
        <row r="1616">
          <cell r="EE1616" t="str">
            <v>SIDO_107_IT0032</v>
          </cell>
        </row>
        <row r="1617">
          <cell r="EE1617" t="str">
            <v>SIDO_107_IT0041</v>
          </cell>
        </row>
        <row r="1618">
          <cell r="EE1618" t="str">
            <v>SIDO_107_MS0011</v>
          </cell>
        </row>
        <row r="1619">
          <cell r="EE1619" t="str">
            <v>SIDO_107_NOTRQS</v>
          </cell>
        </row>
        <row r="1620">
          <cell r="EE1620" t="str">
            <v>SIDO_107_RA0011</v>
          </cell>
        </row>
        <row r="1621">
          <cell r="EE1621" t="str">
            <v>SIDO_107_SA0011</v>
          </cell>
        </row>
        <row r="1622">
          <cell r="EE1622" t="str">
            <v>SIDO_107_TF0011</v>
          </cell>
        </row>
        <row r="1623">
          <cell r="EE1623" t="str">
            <v>SIDO_107_TF0031</v>
          </cell>
        </row>
        <row r="1624">
          <cell r="EE1624" t="str">
            <v>SIDO_107_TF0036</v>
          </cell>
        </row>
        <row r="1625">
          <cell r="EE1625" t="str">
            <v>SIDO_107_TF0038</v>
          </cell>
        </row>
        <row r="1632">
          <cell r="EE1632" t="str">
            <v>SIDO_108_BS0011</v>
          </cell>
        </row>
        <row r="1633">
          <cell r="EE1633" t="str">
            <v>SIDO_108_BU0011</v>
          </cell>
        </row>
        <row r="1634">
          <cell r="EE1634" t="str">
            <v>SIDO_108_CP0011</v>
          </cell>
        </row>
        <row r="1635">
          <cell r="EE1635" t="str">
            <v>SIDO_108_CP0031</v>
          </cell>
        </row>
        <row r="1636">
          <cell r="EE1636" t="str">
            <v>SIDO_108_DS0011</v>
          </cell>
        </row>
        <row r="1637">
          <cell r="EE1637" t="str">
            <v>SIDO_108_FW0043</v>
          </cell>
        </row>
        <row r="1638">
          <cell r="EE1638" t="str">
            <v>SIDO_108_FW0044</v>
          </cell>
        </row>
        <row r="1639">
          <cell r="EE1639" t="str">
            <v>SIDO_108_FW0045</v>
          </cell>
        </row>
        <row r="1640">
          <cell r="EE1640" t="str">
            <v>SIDO_108_FW0046</v>
          </cell>
        </row>
        <row r="1641">
          <cell r="EE1641" t="str">
            <v>SIDO_108_FW0047</v>
          </cell>
        </row>
        <row r="1642">
          <cell r="EE1642" t="str">
            <v>SIDO_108_FW0048</v>
          </cell>
        </row>
        <row r="1643">
          <cell r="EE1643" t="str">
            <v>SIDO_108_HV0017</v>
          </cell>
        </row>
        <row r="1644">
          <cell r="EE1644" t="str">
            <v>SIDO_108_HV0018</v>
          </cell>
        </row>
        <row r="1645">
          <cell r="EE1645" t="str">
            <v>SIDO_108_IT0011</v>
          </cell>
        </row>
        <row r="1646">
          <cell r="EE1646" t="str">
            <v>SIDO_108_IT0032</v>
          </cell>
        </row>
        <row r="1647">
          <cell r="EE1647" t="str">
            <v>SIDO_108_RA0011</v>
          </cell>
        </row>
        <row r="1648">
          <cell r="EE1648" t="str">
            <v>SIDO_108_RA0031</v>
          </cell>
        </row>
        <row r="1649">
          <cell r="EE1649" t="str">
            <v>SIDO_108_RA0041</v>
          </cell>
        </row>
        <row r="1650">
          <cell r="EE1650" t="str">
            <v>SIDO_108_RAC011</v>
          </cell>
        </row>
        <row r="1651">
          <cell r="EE1651" t="str">
            <v>SIDO_108_RAC012</v>
          </cell>
        </row>
        <row r="1652">
          <cell r="EE1652" t="str">
            <v>SIDO_108_RAC031</v>
          </cell>
        </row>
        <row r="1653">
          <cell r="EE1653" t="str">
            <v>SIDO_108_RS0011</v>
          </cell>
        </row>
        <row r="1654">
          <cell r="EE1654" t="str">
            <v>SIDO_108_RS0031</v>
          </cell>
        </row>
        <row r="1655">
          <cell r="EE1655" t="str">
            <v>SIDO_108_RS0041</v>
          </cell>
        </row>
        <row r="1656">
          <cell r="EE1656" t="str">
            <v>SIDO_108_SA0011</v>
          </cell>
        </row>
        <row r="1657">
          <cell r="EE1657" t="str">
            <v>SIDO_108_SB0011</v>
          </cell>
        </row>
        <row r="1658">
          <cell r="EE1658" t="str">
            <v>SIDO_108_SB0031</v>
          </cell>
        </row>
        <row r="1659">
          <cell r="EE1659" t="str">
            <v>SIDO_108_SB0035</v>
          </cell>
        </row>
        <row r="1660">
          <cell r="EE1660" t="str">
            <v>SIDO_108_SC0041</v>
          </cell>
        </row>
        <row r="1661">
          <cell r="EE1661" t="str">
            <v>SIDO_108_SC0042</v>
          </cell>
        </row>
        <row r="1662">
          <cell r="EE1662" t="str">
            <v>SIDO_108_SC0045</v>
          </cell>
        </row>
        <row r="1663">
          <cell r="EE1663" t="str">
            <v>SIDO_108_TF0011</v>
          </cell>
        </row>
        <row r="1664">
          <cell r="EE1664" t="str">
            <v>SIDO_108_TF0031</v>
          </cell>
        </row>
        <row r="1665">
          <cell r="EE1665" t="str">
            <v>SIDO_108_TF0036</v>
          </cell>
        </row>
        <row r="1666">
          <cell r="EE1666" t="str">
            <v>SIDO_108_TF0038</v>
          </cell>
        </row>
        <row r="1667">
          <cell r="EE1667" t="str">
            <v>SIDO_108_TV0013</v>
          </cell>
        </row>
        <row r="1668">
          <cell r="EE1668" t="str">
            <v>SIDO_108_TV0014</v>
          </cell>
        </row>
        <row r="1669">
          <cell r="EE1669" t="str">
            <v>SIDO_108_TV0015</v>
          </cell>
        </row>
        <row r="1676">
          <cell r="EE1676" t="str">
            <v>SIDO_109_BTP011</v>
          </cell>
        </row>
        <row r="1677">
          <cell r="EE1677" t="str">
            <v>SIDO_109_BTP012</v>
          </cell>
        </row>
        <row r="1678">
          <cell r="EE1678" t="str">
            <v>SIDO_109_BTP013</v>
          </cell>
        </row>
        <row r="1679">
          <cell r="EE1679" t="str">
            <v>SIDO_109_BTP031</v>
          </cell>
        </row>
        <row r="1680">
          <cell r="EE1680" t="str">
            <v>SIDO_109_ETP011</v>
          </cell>
        </row>
        <row r="1681">
          <cell r="EE1681" t="str">
            <v>SIDO_109_FPM211</v>
          </cell>
        </row>
        <row r="1682">
          <cell r="EE1682" t="str">
            <v>SIDO_109_FPM212</v>
          </cell>
        </row>
        <row r="1683">
          <cell r="EE1683" t="str">
            <v>SIDO_109_FPM241</v>
          </cell>
        </row>
        <row r="1684">
          <cell r="EE1684" t="str">
            <v>SIDO_109_FPM242</v>
          </cell>
        </row>
        <row r="1685">
          <cell r="EE1685" t="str">
            <v>SIDO_109_FPP211</v>
          </cell>
        </row>
        <row r="1686">
          <cell r="EE1686" t="str">
            <v>SIDO_109_FPP212</v>
          </cell>
        </row>
        <row r="1687">
          <cell r="EE1687" t="str">
            <v>SIDO_109_FPP241</v>
          </cell>
        </row>
        <row r="1688">
          <cell r="EE1688" t="str">
            <v>SIDO_109_FPP242</v>
          </cell>
        </row>
        <row r="1689">
          <cell r="EE1689" t="str">
            <v>SIDO_109_FPP311</v>
          </cell>
        </row>
        <row r="1690">
          <cell r="EE1690" t="str">
            <v>SIDO_109_FPP312</v>
          </cell>
        </row>
        <row r="1691">
          <cell r="EE1691" t="str">
            <v>SIDO_109_FPP313</v>
          </cell>
        </row>
        <row r="1692">
          <cell r="EE1692" t="str">
            <v>SIDO_109_FPP314</v>
          </cell>
        </row>
        <row r="1693">
          <cell r="EE1693" t="str">
            <v>SIDO_109_HS0111</v>
          </cell>
        </row>
        <row r="1694">
          <cell r="EE1694" t="str">
            <v>SIDO_109_HS0112</v>
          </cell>
        </row>
        <row r="1695">
          <cell r="EE1695" t="str">
            <v>SIDO_109_ITP011</v>
          </cell>
        </row>
        <row r="1696">
          <cell r="EE1696" t="str">
            <v>SIDO_109_LS0011</v>
          </cell>
        </row>
        <row r="1697">
          <cell r="EE1697" t="str">
            <v>SIDO_109_MR0011</v>
          </cell>
        </row>
        <row r="1698">
          <cell r="EE1698" t="str">
            <v>SIDO_109_MR0012</v>
          </cell>
        </row>
        <row r="1699">
          <cell r="EE1699" t="str">
            <v>SIDO_109_MR0013</v>
          </cell>
        </row>
        <row r="1700">
          <cell r="EE1700" t="str">
            <v>SIDO_109_MR0051</v>
          </cell>
        </row>
        <row r="1701">
          <cell r="EE1701" t="str">
            <v>SIDO_109_P-30</v>
          </cell>
        </row>
        <row r="1702">
          <cell r="EE1702" t="str">
            <v>SIDO_109_PS0011</v>
          </cell>
        </row>
        <row r="1703">
          <cell r="EE1703" t="str">
            <v>SIDO_109_PS0012</v>
          </cell>
        </row>
        <row r="1704">
          <cell r="EE1704" t="str">
            <v>SIDO_109_PS0013</v>
          </cell>
        </row>
        <row r="1705">
          <cell r="EE1705" t="str">
            <v>SIDO_109_PS0014</v>
          </cell>
        </row>
        <row r="1706">
          <cell r="EE1706" t="str">
            <v>SIDO_109_PS0015</v>
          </cell>
        </row>
        <row r="1707">
          <cell r="EE1707" t="str">
            <v>SIDO_109_PS0016</v>
          </cell>
        </row>
        <row r="1708">
          <cell r="EE1708" t="str">
            <v>SIDO_109_PS0017</v>
          </cell>
        </row>
        <row r="1709">
          <cell r="EE1709" t="str">
            <v>SIDO_109_PS0018</v>
          </cell>
        </row>
        <row r="1710">
          <cell r="EE1710" t="str">
            <v>SIDO_109_PS0021</v>
          </cell>
        </row>
        <row r="1711">
          <cell r="EE1711" t="str">
            <v>SIDO_109_PS2615</v>
          </cell>
        </row>
        <row r="1712">
          <cell r="EE1712" t="str">
            <v>SIDO_109_PS2815</v>
          </cell>
        </row>
        <row r="1713">
          <cell r="EE1713" t="str">
            <v>SIDO_109_PS3215</v>
          </cell>
        </row>
        <row r="1714">
          <cell r="EE1714" t="str">
            <v>SIDO_109_PS3225</v>
          </cell>
        </row>
        <row r="1715">
          <cell r="EE1715" t="str">
            <v>SIDO_109_PS3235</v>
          </cell>
        </row>
        <row r="1716">
          <cell r="EE1716" t="str">
            <v>SIDO_109_PS3315</v>
          </cell>
        </row>
        <row r="1717">
          <cell r="EE1717" t="str">
            <v>SIDO_109_PS3715</v>
          </cell>
        </row>
        <row r="1718">
          <cell r="EE1718" t="str">
            <v>SIDO_109_PS3825</v>
          </cell>
        </row>
        <row r="1719">
          <cell r="EE1719" t="str">
            <v>SIDO_109_SYP011</v>
          </cell>
        </row>
        <row r="1720">
          <cell r="EE1720" t="str">
            <v>SIDO_109_UP0011</v>
          </cell>
        </row>
        <row r="1721">
          <cell r="EE1721" t="str">
            <v>SIDO_109_UP0031</v>
          </cell>
        </row>
        <row r="1728">
          <cell r="EE1728" t="str">
            <v>SIDO_110_MM0011</v>
          </cell>
        </row>
        <row r="1729">
          <cell r="EE1729" t="str">
            <v>SIDO_110_MM0031</v>
          </cell>
        </row>
        <row r="1730">
          <cell r="EE1730" t="str">
            <v>SIDO_110_MM0032</v>
          </cell>
        </row>
        <row r="1731">
          <cell r="EE1731" t="str">
            <v>SIDO_110_MM0091</v>
          </cell>
        </row>
        <row r="1732">
          <cell r="EE1732" t="str">
            <v>SIDO_110_MM0101</v>
          </cell>
        </row>
        <row r="1733">
          <cell r="EE1733" t="str">
            <v>SIDO_110_MM0102</v>
          </cell>
        </row>
        <row r="1740">
          <cell r="EE1740" t="str">
            <v>SIDO_111_FM0001</v>
          </cell>
        </row>
        <row r="1741">
          <cell r="EE1741" t="str">
            <v>SIDO_111_FM0002</v>
          </cell>
        </row>
        <row r="1742">
          <cell r="EE1742" t="str">
            <v>SIDO_111_FM2001</v>
          </cell>
        </row>
        <row r="1743">
          <cell r="EE1743" t="str">
            <v>SIDO_111_FM2003</v>
          </cell>
        </row>
        <row r="1744">
          <cell r="EE1744" t="str">
            <v>SIDO_111_FPM211</v>
          </cell>
        </row>
        <row r="1745">
          <cell r="EE1745" t="str">
            <v>SIDO_111_FPM212</v>
          </cell>
        </row>
        <row r="1746">
          <cell r="EE1746" t="str">
            <v>SIDO_111_FPM241</v>
          </cell>
        </row>
        <row r="1747">
          <cell r="EE1747" t="str">
            <v>SIDO_111_FPM242</v>
          </cell>
        </row>
        <row r="1748">
          <cell r="EE1748" t="str">
            <v>SIDO_111_FP0211</v>
          </cell>
        </row>
        <row r="1749">
          <cell r="EE1749" t="str">
            <v>SIDO_111_FP0212</v>
          </cell>
        </row>
        <row r="1750">
          <cell r="EE1750" t="str">
            <v>SIDO_111_FP0241</v>
          </cell>
        </row>
        <row r="1751">
          <cell r="EE1751" t="str">
            <v>SIDO_111_FP0242</v>
          </cell>
        </row>
        <row r="1752">
          <cell r="EE1752" t="str">
            <v>SIDO_111_FPP211</v>
          </cell>
        </row>
        <row r="1753">
          <cell r="EE1753" t="str">
            <v>SIDO_111_FPP212</v>
          </cell>
        </row>
        <row r="1754">
          <cell r="EE1754" t="str">
            <v>SIDO_111_HV0015</v>
          </cell>
        </row>
        <row r="1761">
          <cell r="EE1761" t="str">
            <v>SIDO_112_OI0011</v>
          </cell>
        </row>
        <row r="1762">
          <cell r="EE1762" t="str">
            <v>SIDO_112_OI0041</v>
          </cell>
        </row>
        <row r="1763">
          <cell r="EE1763" t="str">
            <v>SIDO_112_SI0011</v>
          </cell>
        </row>
        <row r="1764">
          <cell r="EE1764" t="str">
            <v>SIDO_112_SY0011</v>
          </cell>
        </row>
        <row r="1771">
          <cell r="EE1771" t="str">
            <v>SIDO_113_AC0011</v>
          </cell>
        </row>
        <row r="1772">
          <cell r="EE1772" t="str">
            <v>SIDO_113_AC0012</v>
          </cell>
        </row>
        <row r="1773">
          <cell r="EE1773" t="str">
            <v>SIDO_113_AC0013</v>
          </cell>
        </row>
        <row r="1774">
          <cell r="EE1774" t="str">
            <v>SIDO_113_AC0014</v>
          </cell>
        </row>
        <row r="1775">
          <cell r="EE1775" t="str">
            <v>SIDO_113_AC0015</v>
          </cell>
        </row>
        <row r="1776">
          <cell r="EE1776" t="str">
            <v>SIDO_113_AC0041</v>
          </cell>
        </row>
        <row r="1777">
          <cell r="EE1777" t="str">
            <v>SIDO_113_AC1041</v>
          </cell>
        </row>
        <row r="1778">
          <cell r="EE1778" t="str">
            <v>SIDO_113_AC1441</v>
          </cell>
        </row>
        <row r="1779">
          <cell r="EE1779" t="str">
            <v>SIDO_113_BO0012</v>
          </cell>
        </row>
        <row r="1780">
          <cell r="EE1780" t="str">
            <v>SIDO_113_BO0013</v>
          </cell>
        </row>
        <row r="1781">
          <cell r="EE1781" t="str">
            <v>SIDO_113_BS0011</v>
          </cell>
        </row>
        <row r="1782">
          <cell r="EE1782" t="str">
            <v>SIDO_113_BU0011</v>
          </cell>
        </row>
        <row r="1783">
          <cell r="EE1783" t="str">
            <v>SIDO_113_CL0011</v>
          </cell>
        </row>
        <row r="1784">
          <cell r="EE1784" t="str">
            <v>SIDO_113_CN0011</v>
          </cell>
        </row>
        <row r="1785">
          <cell r="EE1785" t="str">
            <v>SIDO_113_CN0012</v>
          </cell>
        </row>
        <row r="1786">
          <cell r="EE1786" t="str">
            <v>SIDO_113_CS0011</v>
          </cell>
        </row>
        <row r="1787">
          <cell r="EE1787" t="str">
            <v>SIDO_113_DS0011</v>
          </cell>
        </row>
        <row r="1788">
          <cell r="EE1788" t="str">
            <v>SIDO_113_ET0011</v>
          </cell>
        </row>
        <row r="1789">
          <cell r="EE1789" t="str">
            <v>SIDO_113_ETP011</v>
          </cell>
        </row>
        <row r="1790">
          <cell r="EE1790" t="str">
            <v>SIDO_113_FP0211</v>
          </cell>
        </row>
        <row r="1791">
          <cell r="EE1791" t="str">
            <v>SIDO_113_FP0212</v>
          </cell>
        </row>
        <row r="1792">
          <cell r="EE1792" t="str">
            <v>SIDO_113_FP0241</v>
          </cell>
        </row>
        <row r="1793">
          <cell r="EE1793" t="str">
            <v>SIDO_113_FP0242</v>
          </cell>
        </row>
        <row r="1794">
          <cell r="EE1794" t="str">
            <v>SIDO_113_FP0611</v>
          </cell>
        </row>
        <row r="1795">
          <cell r="EE1795" t="str">
            <v>SIDO_113_FP0612</v>
          </cell>
        </row>
        <row r="1796">
          <cell r="EE1796" t="str">
            <v>SIDO_113_GI0014</v>
          </cell>
        </row>
        <row r="1797">
          <cell r="EE1797" t="str">
            <v>SIDO_113_GI0015</v>
          </cell>
        </row>
        <row r="1798">
          <cell r="EE1798" t="str">
            <v>SIDO_113_GI0016</v>
          </cell>
        </row>
        <row r="1799">
          <cell r="EE1799" t="str">
            <v>SIDO_113_GI0017</v>
          </cell>
        </row>
        <row r="1800">
          <cell r="EE1800" t="str">
            <v>SIDO_113_HIS011</v>
          </cell>
        </row>
        <row r="1801">
          <cell r="EE1801" t="str">
            <v>SIDO_113_HIS013</v>
          </cell>
        </row>
        <row r="1802">
          <cell r="EE1802" t="str">
            <v>SIDO_113_HV0011</v>
          </cell>
        </row>
        <row r="1803">
          <cell r="EE1803" t="str">
            <v>SIDO_113_HV0012</v>
          </cell>
        </row>
        <row r="1804">
          <cell r="EE1804" t="str">
            <v>SIDO_113_HV0015</v>
          </cell>
        </row>
        <row r="1805">
          <cell r="EE1805" t="str">
            <v>SIDO_113_HV0016</v>
          </cell>
        </row>
        <row r="1806">
          <cell r="EE1806" t="str">
            <v>SIDO_113_HV0019</v>
          </cell>
        </row>
        <row r="1807">
          <cell r="EE1807" t="str">
            <v>SIDO_113_HV0111</v>
          </cell>
        </row>
        <row r="1808">
          <cell r="EE1808" t="str">
            <v>SIDO_113_IT0011</v>
          </cell>
        </row>
        <row r="1809">
          <cell r="EE1809" t="str">
            <v>SIDO_113_IT0032</v>
          </cell>
        </row>
        <row r="1810">
          <cell r="EE1810" t="str">
            <v>SIDO_113_LVC012</v>
          </cell>
        </row>
        <row r="1811">
          <cell r="EE1811" t="str">
            <v>SIDO_113_LVC031</v>
          </cell>
        </row>
        <row r="1812">
          <cell r="EE1812" t="str">
            <v>SIDO_113_LV0011</v>
          </cell>
        </row>
        <row r="1813">
          <cell r="EE1813" t="str">
            <v>SIDO_113_LV0012</v>
          </cell>
        </row>
        <row r="1814">
          <cell r="EE1814" t="str">
            <v>SIDO_113_LV0031</v>
          </cell>
        </row>
        <row r="1815">
          <cell r="EE1815" t="str">
            <v>SIDO_113_LV0041</v>
          </cell>
        </row>
        <row r="1816">
          <cell r="EE1816" t="str">
            <v>SIDO_113_MG0001</v>
          </cell>
        </row>
        <row r="1817">
          <cell r="EE1817" t="str">
            <v>SIDO_113_MO0051</v>
          </cell>
        </row>
        <row r="1818">
          <cell r="EE1818" t="str">
            <v>SIDO_113_MS0011</v>
          </cell>
        </row>
        <row r="1819">
          <cell r="EE1819" t="str">
            <v>SIDO_113_OI0011</v>
          </cell>
        </row>
        <row r="1820">
          <cell r="EE1820" t="str">
            <v>SIDO_113_OI0031</v>
          </cell>
        </row>
        <row r="1821">
          <cell r="EE1821" t="str">
            <v>SIDO_113_OI0041</v>
          </cell>
        </row>
        <row r="1822">
          <cell r="EE1822" t="str">
            <v>SIDO_113_OI0051</v>
          </cell>
        </row>
        <row r="1823">
          <cell r="EE1823" t="str">
            <v>SIDO_113_PS3115</v>
          </cell>
        </row>
        <row r="1824">
          <cell r="EE1824" t="str">
            <v>SIDO_113_PS3215</v>
          </cell>
        </row>
        <row r="1825">
          <cell r="EE1825" t="str">
            <v>SIDO_113_PS3225</v>
          </cell>
        </row>
        <row r="1826">
          <cell r="EE1826" t="str">
            <v>SIDO_113_RS0011</v>
          </cell>
        </row>
        <row r="1827">
          <cell r="EE1827" t="str">
            <v>SIDO_113_RS0031</v>
          </cell>
        </row>
        <row r="1828">
          <cell r="EE1828" t="str">
            <v>SIDO_113_RS0041</v>
          </cell>
        </row>
        <row r="1829">
          <cell r="EE1829" t="str">
            <v>SIDO_113_S43-01</v>
          </cell>
        </row>
        <row r="1830">
          <cell r="EE1830" t="str">
            <v>SIDO_113_SB0011</v>
          </cell>
        </row>
        <row r="1831">
          <cell r="EE1831" t="str">
            <v>SIDO_113_SB0012</v>
          </cell>
        </row>
        <row r="1832">
          <cell r="EE1832" t="str">
            <v>SIDO_113_SB0013</v>
          </cell>
        </row>
        <row r="1833">
          <cell r="EE1833" t="str">
            <v>SIDO_113_SB0014</v>
          </cell>
        </row>
        <row r="1834">
          <cell r="EE1834" t="str">
            <v>SIDO_113_SB0015</v>
          </cell>
        </row>
        <row r="1835">
          <cell r="EE1835" t="str">
            <v>SIDO_113_SG0011</v>
          </cell>
        </row>
        <row r="1836">
          <cell r="EE1836" t="str">
            <v>SIDO_113_SG0021</v>
          </cell>
        </row>
        <row r="1837">
          <cell r="EE1837" t="str">
            <v>SIDO_113_SG0031</v>
          </cell>
        </row>
        <row r="1838">
          <cell r="EE1838" t="str">
            <v>SIDO_113_SG0041</v>
          </cell>
        </row>
        <row r="1839">
          <cell r="EE1839" t="str">
            <v>SIDO_113_SI0011</v>
          </cell>
        </row>
        <row r="1840">
          <cell r="EE1840" t="str">
            <v>SIDO_113_SI0012</v>
          </cell>
        </row>
        <row r="1841">
          <cell r="EE1841" t="str">
            <v>SIDO_113_SI0014</v>
          </cell>
        </row>
        <row r="1842">
          <cell r="EE1842" t="str">
            <v>SIDO_113_SI0019</v>
          </cell>
        </row>
        <row r="1843">
          <cell r="EE1843" t="str">
            <v>SIDO_113_SI0021</v>
          </cell>
        </row>
        <row r="1844">
          <cell r="EE1844" t="str">
            <v>SIDO_113_SI0023</v>
          </cell>
        </row>
        <row r="1845">
          <cell r="EE1845" t="str">
            <v>SIDO_113_SI0025</v>
          </cell>
        </row>
        <row r="1846">
          <cell r="EE1846" t="str">
            <v>SIDO_113_SI0026</v>
          </cell>
        </row>
        <row r="1847">
          <cell r="EE1847" t="str">
            <v>SIDO_113_SI0027</v>
          </cell>
        </row>
        <row r="1848">
          <cell r="EE1848" t="str">
            <v>SIDO_113_SI0029</v>
          </cell>
        </row>
        <row r="1849">
          <cell r="EE1849" t="str">
            <v>SIDO_113_SI0030</v>
          </cell>
        </row>
        <row r="1850">
          <cell r="EE1850" t="str">
            <v>SIDO_113_SY0011</v>
          </cell>
        </row>
        <row r="1851">
          <cell r="EE1851" t="str">
            <v>SIDO_113_SYC011</v>
          </cell>
        </row>
        <row r="1852">
          <cell r="EE1852" t="str">
            <v>SIDO_113_SYP011</v>
          </cell>
        </row>
        <row r="1853">
          <cell r="EE1853" t="str">
            <v>SIDO_113_TF0011</v>
          </cell>
        </row>
        <row r="1854">
          <cell r="EE1854" t="str">
            <v>SIDO_113_TF0031</v>
          </cell>
        </row>
        <row r="1855">
          <cell r="EE1855" t="str">
            <v>SIDO_113_TF0032</v>
          </cell>
        </row>
        <row r="1856">
          <cell r="EE1856" t="str">
            <v>SIDO_113_TF0036</v>
          </cell>
        </row>
        <row r="1857">
          <cell r="EE1857" t="str">
            <v>SIDO_113_TF0038</v>
          </cell>
        </row>
        <row r="1858">
          <cell r="EE1858" t="str">
            <v>SIDO_113_TF0051</v>
          </cell>
        </row>
        <row r="1859">
          <cell r="EE1859" t="str">
            <v>SIDO_113_TF0641</v>
          </cell>
        </row>
        <row r="1860">
          <cell r="EE1860" t="str">
            <v>SIDO_113_UP0011</v>
          </cell>
        </row>
        <row r="1867">
          <cell r="EE1867" t="str">
            <v>SIDO_115_CL0012</v>
          </cell>
        </row>
        <row r="1868">
          <cell r="EE1868" t="str">
            <v>SIDO_115_GI0017</v>
          </cell>
        </row>
        <row r="1869">
          <cell r="EE1869" t="str">
            <v>SIDO_115_HIS011</v>
          </cell>
        </row>
        <row r="1870">
          <cell r="EE1870" t="str">
            <v>SIDO_115_HIS013</v>
          </cell>
        </row>
        <row r="1871">
          <cell r="EE1871" t="str">
            <v>SIDO_115_HV0011</v>
          </cell>
        </row>
        <row r="1872">
          <cell r="EE1872" t="str">
            <v>SIDO_115_HV0013</v>
          </cell>
        </row>
        <row r="1873">
          <cell r="EE1873" t="str">
            <v>SIDO_115_IR0011</v>
          </cell>
        </row>
        <row r="1874">
          <cell r="EE1874" t="str">
            <v>SIDO_115_MG0001</v>
          </cell>
        </row>
        <row r="1875">
          <cell r="EE1875" t="str">
            <v>SIDO_115_MS001</v>
          </cell>
        </row>
        <row r="1876">
          <cell r="EE1876" t="str">
            <v>SIDO_115_OP2001</v>
          </cell>
        </row>
        <row r="1877">
          <cell r="EE1877" t="str">
            <v>SIDO_115_OP2002</v>
          </cell>
        </row>
        <row r="1878">
          <cell r="EE1878" t="str">
            <v>SIDO_115_OP2KPI</v>
          </cell>
        </row>
        <row r="1879">
          <cell r="EE1879" t="str">
            <v>SIDO_115_PM0011</v>
          </cell>
        </row>
        <row r="1880">
          <cell r="EE1880" t="str">
            <v>SIDO_115_RT0011</v>
          </cell>
        </row>
        <row r="1881">
          <cell r="EE1881" t="str">
            <v>SIDO_115_SI0011</v>
          </cell>
        </row>
        <row r="1882">
          <cell r="EE1882" t="str">
            <v>SIDO_115_SI0012</v>
          </cell>
        </row>
        <row r="1883">
          <cell r="EE1883" t="str">
            <v>SIDO_115_SI0013</v>
          </cell>
        </row>
        <row r="1884">
          <cell r="EE1884" t="str">
            <v>SIDO_115_SI0014</v>
          </cell>
        </row>
        <row r="1885">
          <cell r="EE1885" t="str">
            <v>SIDO_115_SI0016</v>
          </cell>
        </row>
        <row r="1886">
          <cell r="EE1886" t="str">
            <v>SIDO_115_SI0017</v>
          </cell>
        </row>
        <row r="1887">
          <cell r="EE1887" t="str">
            <v>SIDO_115_SI0020</v>
          </cell>
        </row>
        <row r="1888">
          <cell r="EE1888" t="str">
            <v>SIDO_115_SI0021</v>
          </cell>
        </row>
        <row r="1889">
          <cell r="EE1889" t="str">
            <v>SIDO_115_SI9011</v>
          </cell>
        </row>
        <row r="1890">
          <cell r="EE1890" t="str">
            <v>SIDO_115_SIDO18</v>
          </cell>
        </row>
        <row r="1891">
          <cell r="EE1891" t="str">
            <v>SIDO_115_TF0011</v>
          </cell>
        </row>
        <row r="1892">
          <cell r="EE1892" t="str">
            <v>SIDO_115_TF0031</v>
          </cell>
        </row>
        <row r="1893">
          <cell r="EE1893" t="str">
            <v>SIDO_115_TF0036</v>
          </cell>
        </row>
        <row r="1894">
          <cell r="EE1894" t="str">
            <v>SIDO_115_TF0038</v>
          </cell>
        </row>
        <row r="1901">
          <cell r="EE1901" t="str">
            <v>SIDO_502_ACC013</v>
          </cell>
        </row>
        <row r="1902">
          <cell r="EE1902" t="str">
            <v>SIDO_502_AR0011</v>
          </cell>
        </row>
        <row r="1903">
          <cell r="EE1903" t="str">
            <v>SIDO_502_AR0041</v>
          </cell>
        </row>
        <row r="1904">
          <cell r="EE1904" t="str">
            <v>SIDO_502_AS0011</v>
          </cell>
        </row>
        <row r="1905">
          <cell r="EE1905" t="str">
            <v>SIDO_502_AS0012</v>
          </cell>
        </row>
        <row r="1906">
          <cell r="EE1906" t="str">
            <v>SIDO_502_AS0031</v>
          </cell>
        </row>
        <row r="1907">
          <cell r="EE1907" t="str">
            <v>SIDO_502_BTC011</v>
          </cell>
        </row>
        <row r="1908">
          <cell r="EE1908" t="str">
            <v>SIDO_502_BTC012</v>
          </cell>
        </row>
        <row r="1909">
          <cell r="EE1909" t="str">
            <v>SIDO_502_BTC013</v>
          </cell>
        </row>
        <row r="1910">
          <cell r="EE1910" t="str">
            <v>SIDO_502_BTC031</v>
          </cell>
        </row>
        <row r="1911">
          <cell r="EE1911" t="str">
            <v>SIDO_502_BTC032</v>
          </cell>
        </row>
        <row r="1912">
          <cell r="EE1912" t="str">
            <v>SIDO_502_CA0011</v>
          </cell>
        </row>
        <row r="1913">
          <cell r="EE1913" t="str">
            <v>SIDO_502_CR0011</v>
          </cell>
        </row>
        <row r="1914">
          <cell r="EE1914" t="str">
            <v>SIDO_502_CS3301</v>
          </cell>
        </row>
        <row r="1915">
          <cell r="EE1915" t="str">
            <v>SIDO_502_CS3701</v>
          </cell>
        </row>
        <row r="1916">
          <cell r="EE1916" t="str">
            <v>SIDO_502_CS9001</v>
          </cell>
        </row>
        <row r="1917">
          <cell r="EE1917" t="str">
            <v>SIDO_502_DR0011</v>
          </cell>
        </row>
        <row r="1918">
          <cell r="EE1918" t="str">
            <v>SIDO_502_DR0012</v>
          </cell>
        </row>
        <row r="1919">
          <cell r="EE1919" t="str">
            <v>SIDO_502_FO0011</v>
          </cell>
        </row>
        <row r="1920">
          <cell r="EE1920" t="str">
            <v>SIDO_502_FO0012</v>
          </cell>
        </row>
        <row r="1921">
          <cell r="EE1921" t="str">
            <v>SIDO_502_FO0013</v>
          </cell>
        </row>
        <row r="1922">
          <cell r="EE1922" t="str">
            <v>SIDO_502_FO0031</v>
          </cell>
        </row>
        <row r="1923">
          <cell r="EE1923" t="str">
            <v>SIDO_502_FO0032</v>
          </cell>
        </row>
        <row r="1924">
          <cell r="EE1924" t="str">
            <v>SIDO_502_FO0051</v>
          </cell>
        </row>
        <row r="1925">
          <cell r="EE1925" t="str">
            <v>SIDO_502_HIC011</v>
          </cell>
        </row>
        <row r="1926">
          <cell r="EE1926" t="str">
            <v>SIDO_502_HSC112</v>
          </cell>
        </row>
        <row r="1927">
          <cell r="EE1927" t="str">
            <v>SIDO_502_IE0011</v>
          </cell>
        </row>
        <row r="1928">
          <cell r="EE1928" t="str">
            <v>SIDO_502_LC0011</v>
          </cell>
        </row>
        <row r="1929">
          <cell r="EE1929" t="str">
            <v>SIDO_502_LC0031</v>
          </cell>
        </row>
        <row r="1930">
          <cell r="EE1930" t="str">
            <v>SIDO_502_MGC001</v>
          </cell>
        </row>
        <row r="1931">
          <cell r="EE1931" t="str">
            <v>SIDO_502_MRC013</v>
          </cell>
        </row>
        <row r="1932">
          <cell r="EE1932" t="str">
            <v>SIDO_502_NE0011</v>
          </cell>
        </row>
        <row r="1933">
          <cell r="EE1933" t="str">
            <v>SIDO_502_PL0011</v>
          </cell>
        </row>
        <row r="1934">
          <cell r="EE1934" t="str">
            <v>SIDO_502_PL0031</v>
          </cell>
        </row>
        <row r="1935">
          <cell r="EE1935" t="str">
            <v>SIDO_502_RAC012</v>
          </cell>
        </row>
        <row r="1936">
          <cell r="EE1936" t="str">
            <v>SIDO_502_RAC031</v>
          </cell>
        </row>
        <row r="1937">
          <cell r="EE1937" t="str">
            <v>SIDO_502_SIC021</v>
          </cell>
        </row>
        <row r="1938">
          <cell r="EE1938" t="str">
            <v>SIDO_502_SN0011</v>
          </cell>
        </row>
        <row r="1939">
          <cell r="EE1939" t="str">
            <v>SIDO_502_SP0011</v>
          </cell>
        </row>
        <row r="1940">
          <cell r="EE1940" t="str">
            <v>SIDO_502_SP0012</v>
          </cell>
        </row>
        <row r="1941">
          <cell r="EE1941" t="str">
            <v>SIDO_502_SYC011</v>
          </cell>
        </row>
        <row r="1942">
          <cell r="EE1942" t="str">
            <v>SIDO_502_SYP011</v>
          </cell>
        </row>
        <row r="1943">
          <cell r="EE1943" t="str">
            <v>SIDO_502_UPC011</v>
          </cell>
        </row>
        <row r="1944">
          <cell r="EE1944" t="str">
            <v>SIDO_502_UPC012</v>
          </cell>
        </row>
        <row r="1945">
          <cell r="EE1945" t="str">
            <v>SIDO_502_UPC031</v>
          </cell>
        </row>
        <row r="1952">
          <cell r="EE1952" t="str">
            <v>SIDO_503_ACC013</v>
          </cell>
        </row>
        <row r="1953">
          <cell r="EE1953" t="str">
            <v>SIDO_503_AR0011</v>
          </cell>
        </row>
        <row r="1954">
          <cell r="EE1954" t="str">
            <v>SIDO_503_AR0041</v>
          </cell>
        </row>
        <row r="1955">
          <cell r="EE1955" t="str">
            <v>SIDO_503_AS0011</v>
          </cell>
        </row>
        <row r="1956">
          <cell r="EE1956" t="str">
            <v>SIDO_503_AS0012</v>
          </cell>
        </row>
        <row r="1957">
          <cell r="EE1957" t="str">
            <v>SIDO_503_AS0031</v>
          </cell>
        </row>
        <row r="1958">
          <cell r="EE1958" t="str">
            <v>SIDO_503_BTC011</v>
          </cell>
        </row>
        <row r="1959">
          <cell r="EE1959" t="str">
            <v>SIDO_503_BTC012</v>
          </cell>
        </row>
        <row r="1960">
          <cell r="EE1960" t="str">
            <v>SIDO_503_BTC013</v>
          </cell>
        </row>
        <row r="1961">
          <cell r="EE1961" t="str">
            <v>SIDO_503_BTC031</v>
          </cell>
        </row>
        <row r="1962">
          <cell r="EE1962" t="str">
            <v>SIDO_503_BTC032</v>
          </cell>
        </row>
        <row r="1963">
          <cell r="EE1963" t="str">
            <v>SIDO_503_CA0011</v>
          </cell>
        </row>
        <row r="1964">
          <cell r="EE1964" t="str">
            <v>SIDO_503_CR0011</v>
          </cell>
        </row>
        <row r="1965">
          <cell r="EE1965" t="str">
            <v>SIDO_503_CS-1Y</v>
          </cell>
        </row>
        <row r="1966">
          <cell r="EE1966" t="str">
            <v>SIDO_503_CS-6M</v>
          </cell>
        </row>
        <row r="1967">
          <cell r="EE1967" t="str">
            <v>SIDO_503_DR0011</v>
          </cell>
        </row>
        <row r="1968">
          <cell r="EE1968" t="str">
            <v>SIDO_503_DR0012</v>
          </cell>
        </row>
        <row r="1969">
          <cell r="EE1969" t="str">
            <v>SIDO_503_FO0011</v>
          </cell>
        </row>
        <row r="1970">
          <cell r="EE1970" t="str">
            <v>SIDO_503_FO0012</v>
          </cell>
        </row>
        <row r="1971">
          <cell r="EE1971" t="str">
            <v>SIDO_503_FO0013</v>
          </cell>
        </row>
        <row r="1972">
          <cell r="EE1972" t="str">
            <v>SIDO_503_FO0031</v>
          </cell>
        </row>
        <row r="1973">
          <cell r="EE1973" t="str">
            <v>SIDO_503_FO0032</v>
          </cell>
        </row>
        <row r="1974">
          <cell r="EE1974" t="str">
            <v>SIDO_503_FO0051</v>
          </cell>
        </row>
        <row r="1975">
          <cell r="EE1975" t="str">
            <v>SIDO_503_HIC011</v>
          </cell>
        </row>
        <row r="1976">
          <cell r="EE1976" t="str">
            <v>SIDO_503_HIC013</v>
          </cell>
        </row>
        <row r="1977">
          <cell r="EE1977" t="str">
            <v>SIDO_503_HVC012</v>
          </cell>
        </row>
        <row r="1978">
          <cell r="EE1978" t="str">
            <v>SIDO_503_HVC015</v>
          </cell>
        </row>
        <row r="1979">
          <cell r="EE1979" t="str">
            <v>SIDO_503_HVC016</v>
          </cell>
        </row>
        <row r="1980">
          <cell r="EE1980" t="str">
            <v>SIDO_503_IE0011</v>
          </cell>
        </row>
        <row r="1981">
          <cell r="EE1981" t="str">
            <v>SIDO_503_LC0011</v>
          </cell>
        </row>
        <row r="1982">
          <cell r="EE1982" t="str">
            <v>SIDO_503_LC0031</v>
          </cell>
        </row>
        <row r="1983">
          <cell r="EE1983" t="str">
            <v>SIDO_503_LVC012</v>
          </cell>
        </row>
        <row r="1984">
          <cell r="EE1984" t="str">
            <v>SIDO_503_LVC031</v>
          </cell>
        </row>
        <row r="1985">
          <cell r="EE1985" t="str">
            <v>SIDO_503_LVC041</v>
          </cell>
        </row>
        <row r="1986">
          <cell r="EE1986" t="str">
            <v>SIDO_503_MGC001</v>
          </cell>
        </row>
        <row r="1987">
          <cell r="EE1987" t="str">
            <v>SIDO_503_MRC013</v>
          </cell>
        </row>
        <row r="1988">
          <cell r="EE1988" t="str">
            <v>SIDO_503_NE0011</v>
          </cell>
        </row>
        <row r="1989">
          <cell r="EE1989" t="str">
            <v>SIDO_503_SGC011</v>
          </cell>
        </row>
        <row r="1990">
          <cell r="EE1990" t="str">
            <v>SIDO_503_SGC021</v>
          </cell>
        </row>
        <row r="1991">
          <cell r="EE1991" t="str">
            <v>SIDO_503_SGC031</v>
          </cell>
        </row>
        <row r="1992">
          <cell r="EE1992" t="str">
            <v>SIDO_503_SGC041</v>
          </cell>
        </row>
        <row r="1993">
          <cell r="EE1993" t="str">
            <v>SIDO_503_SIC021</v>
          </cell>
        </row>
        <row r="1994">
          <cell r="EE1994" t="str">
            <v>SIDO_503_SN0011</v>
          </cell>
        </row>
        <row r="1995">
          <cell r="EE1995" t="str">
            <v>SIDO_503_SP0011</v>
          </cell>
        </row>
        <row r="1996">
          <cell r="EE1996" t="str">
            <v>SIDO_503_SP0012</v>
          </cell>
        </row>
        <row r="1997">
          <cell r="EE1997" t="str">
            <v>SIDO_503_SY0011</v>
          </cell>
        </row>
        <row r="1998">
          <cell r="EE1998" t="str">
            <v>SIDO_503_SYC011</v>
          </cell>
        </row>
        <row r="1999">
          <cell r="EE1999" t="str">
            <v>SIDO_503_SYP011</v>
          </cell>
        </row>
        <row r="2000">
          <cell r="EE2000" t="str">
            <v>SIDO_503_UPC011</v>
          </cell>
        </row>
        <row r="2001">
          <cell r="EE2001" t="str">
            <v>SIDO_503_UPC031</v>
          </cell>
        </row>
        <row r="2014">
          <cell r="EE2014" t="str">
            <v>HVDC_352_AB0011</v>
          </cell>
        </row>
        <row r="2015">
          <cell r="EE2015" t="str">
            <v>HVDC_352_AB0012</v>
          </cell>
        </row>
        <row r="2016">
          <cell r="EE2016" t="str">
            <v>HVDC_352_AB0042</v>
          </cell>
        </row>
        <row r="2017">
          <cell r="EE2017" t="str">
            <v>HVDC_352_AB0051</v>
          </cell>
        </row>
        <row r="2018">
          <cell r="EE2018" t="str">
            <v>HVDC_352_AC0011</v>
          </cell>
        </row>
        <row r="2019">
          <cell r="EE2019" t="str">
            <v>HVDC_352_AC0012</v>
          </cell>
        </row>
        <row r="2020">
          <cell r="EE2020" t="str">
            <v>HVDC_352_AC0013</v>
          </cell>
        </row>
        <row r="2021">
          <cell r="EE2021" t="str">
            <v>HVDC_352_AC0041</v>
          </cell>
        </row>
        <row r="2022">
          <cell r="EE2022" t="str">
            <v>HVDC_352_BS0011</v>
          </cell>
        </row>
        <row r="2023">
          <cell r="EE2023" t="str">
            <v>HVDC_352_BS0042</v>
          </cell>
        </row>
        <row r="2024">
          <cell r="EE2024" t="str">
            <v>HVDC_352_BT0011</v>
          </cell>
        </row>
        <row r="2025">
          <cell r="EE2025" t="str">
            <v>HVDC_352_BT0012</v>
          </cell>
        </row>
        <row r="2026">
          <cell r="EE2026" t="str">
            <v>HVDC_352_BT0031</v>
          </cell>
        </row>
        <row r="2027">
          <cell r="EE2027" t="str">
            <v>HVDC_352_BU0011</v>
          </cell>
        </row>
        <row r="2028">
          <cell r="EE2028" t="str">
            <v>HVDC_352_CL0011</v>
          </cell>
        </row>
        <row r="2029">
          <cell r="EE2029" t="str">
            <v>HVDC_352_CN0011</v>
          </cell>
        </row>
        <row r="2030">
          <cell r="EE2030" t="str">
            <v>HVDC_352_CP0011</v>
          </cell>
        </row>
        <row r="2031">
          <cell r="EE2031" t="str">
            <v>HVDC_352_CP0031</v>
          </cell>
        </row>
        <row r="2032">
          <cell r="EE2032" t="str">
            <v>HVDC_352_DS0011</v>
          </cell>
        </row>
        <row r="2033">
          <cell r="EE2033" t="str">
            <v>HVDC_352_DS0021</v>
          </cell>
        </row>
        <row r="2034">
          <cell r="EE2034" t="str">
            <v>HVDC_352_DS9011</v>
          </cell>
        </row>
        <row r="2035">
          <cell r="EE2035" t="str">
            <v>HVDC_352_DS9021</v>
          </cell>
        </row>
        <row r="2036">
          <cell r="EE2036" t="str">
            <v>HVDC_352_ET0011</v>
          </cell>
        </row>
        <row r="2037">
          <cell r="EE2037" t="str">
            <v>HVDC_352_FP0111</v>
          </cell>
        </row>
        <row r="2038">
          <cell r="EE2038" t="str">
            <v>HVDC_352_FP0211</v>
          </cell>
        </row>
        <row r="2039">
          <cell r="EE2039" t="str">
            <v>HVDC_352_FP0212</v>
          </cell>
        </row>
        <row r="2040">
          <cell r="EE2040" t="str">
            <v>HVDC_352_FP0241</v>
          </cell>
        </row>
        <row r="2041">
          <cell r="EE2041" t="str">
            <v>HVDC_352_FP0242</v>
          </cell>
        </row>
        <row r="2042">
          <cell r="EE2042" t="str">
            <v>HVDC_352_FP0312</v>
          </cell>
        </row>
        <row r="2043">
          <cell r="EE2043" t="str">
            <v>HVDC_352_FP0313</v>
          </cell>
        </row>
        <row r="2044">
          <cell r="EE2044" t="str">
            <v>HVDC_352_FP0314</v>
          </cell>
        </row>
        <row r="2045">
          <cell r="EE2045" t="str">
            <v>HVDC_352_FP0315</v>
          </cell>
        </row>
        <row r="2046">
          <cell r="EE2046" t="str">
            <v>HVDC_352_FP0341</v>
          </cell>
        </row>
        <row r="2047">
          <cell r="EE2047" t="str">
            <v>HVDC_352_FP0411</v>
          </cell>
        </row>
        <row r="2048">
          <cell r="EE2048" t="str">
            <v>HVDC_352_FP0412</v>
          </cell>
        </row>
        <row r="2049">
          <cell r="EE2049" t="str">
            <v>HVDC_352_FP0511</v>
          </cell>
        </row>
        <row r="2050">
          <cell r="EE2050" t="str">
            <v>HVDC_352_FP0512</v>
          </cell>
        </row>
        <row r="2051">
          <cell r="EE2051" t="str">
            <v>HVDC_352_FP0711</v>
          </cell>
        </row>
        <row r="2052">
          <cell r="EE2052" t="str">
            <v>HVDC_352_FW0012</v>
          </cell>
        </row>
        <row r="2053">
          <cell r="EE2053" t="str">
            <v>HVDC_352_FW0014</v>
          </cell>
        </row>
        <row r="2054">
          <cell r="EE2054" t="str">
            <v>HVDC_352_FW0032</v>
          </cell>
        </row>
        <row r="2055">
          <cell r="EE2055" t="str">
            <v>HVDC_352_HC0032</v>
          </cell>
        </row>
        <row r="2056">
          <cell r="EE2056" t="str">
            <v>HVDC_352_HC0035</v>
          </cell>
        </row>
        <row r="2057">
          <cell r="EE2057" t="str">
            <v>HVDC_352_HC0036</v>
          </cell>
        </row>
        <row r="2058">
          <cell r="EE2058" t="str">
            <v>HVDC_352_HC0037</v>
          </cell>
        </row>
        <row r="2059">
          <cell r="EE2059" t="str">
            <v>HVDC_352_HC0038</v>
          </cell>
        </row>
        <row r="2060">
          <cell r="EE2060" t="str">
            <v>HVDC_352_HC0131</v>
          </cell>
        </row>
        <row r="2061">
          <cell r="EE2061" t="str">
            <v>HVDC_352_HC0132</v>
          </cell>
        </row>
        <row r="2062">
          <cell r="EE2062" t="str">
            <v>HVDC_352_HC0133</v>
          </cell>
        </row>
        <row r="2063">
          <cell r="EE2063" t="str">
            <v>HVDC_352_HC0134</v>
          </cell>
        </row>
        <row r="2064">
          <cell r="EE2064" t="str">
            <v>HVDC_352_HC0135</v>
          </cell>
        </row>
        <row r="2065">
          <cell r="EE2065" t="str">
            <v>HVDC_352_HC0136</v>
          </cell>
        </row>
        <row r="2066">
          <cell r="EE2066" t="str">
            <v>HVDC_352_HC0138</v>
          </cell>
        </row>
        <row r="2067">
          <cell r="EE2067" t="str">
            <v>HVDC_352_HC0140</v>
          </cell>
        </row>
        <row r="2068">
          <cell r="EE2068" t="str">
            <v>HVDC_352_HSS014</v>
          </cell>
        </row>
        <row r="2069">
          <cell r="EE2069" t="str">
            <v>HVDC_352_HV0011</v>
          </cell>
        </row>
        <row r="2070">
          <cell r="EE2070" t="str">
            <v>HVDC_352_HV0012</v>
          </cell>
        </row>
        <row r="2071">
          <cell r="EE2071" t="str">
            <v>HVDC_352_HV0013</v>
          </cell>
        </row>
        <row r="2072">
          <cell r="EE2072" t="str">
            <v>HVDC_352_HV0014</v>
          </cell>
        </row>
        <row r="2073">
          <cell r="EE2073" t="str">
            <v>HVDC_352_HV0015</v>
          </cell>
        </row>
        <row r="2074">
          <cell r="EE2074" t="str">
            <v>HVDC_352_HV0016</v>
          </cell>
        </row>
        <row r="2075">
          <cell r="EE2075" t="str">
            <v>HVDC_352_HV0017</v>
          </cell>
        </row>
        <row r="2076">
          <cell r="EE2076" t="str">
            <v>HVDC_352_HV0018</v>
          </cell>
        </row>
        <row r="2077">
          <cell r="EE2077" t="str">
            <v>HVDC_352_HV0019</v>
          </cell>
        </row>
        <row r="2078">
          <cell r="EE2078" t="str">
            <v>HVDC_352_HV0041</v>
          </cell>
        </row>
        <row r="2079">
          <cell r="EE2079" t="str">
            <v>HVDC_352_HV0111</v>
          </cell>
        </row>
        <row r="2080">
          <cell r="EE2080" t="str">
            <v>HVDC_352_IT0011</v>
          </cell>
        </row>
        <row r="2081">
          <cell r="EE2081" t="str">
            <v>HVDC_352_IT0032</v>
          </cell>
        </row>
        <row r="2082">
          <cell r="EE2082" t="str">
            <v>HVDC_352_LV0011</v>
          </cell>
        </row>
        <row r="2083">
          <cell r="EE2083" t="str">
            <v>HVDC_352_LV0012</v>
          </cell>
        </row>
        <row r="2084">
          <cell r="EE2084" t="str">
            <v>HVDC_352_LV0031</v>
          </cell>
        </row>
        <row r="2085">
          <cell r="EE2085" t="str">
            <v>HVDC_352_MC0441</v>
          </cell>
        </row>
        <row r="2086">
          <cell r="EE2086" t="str">
            <v>HVDC_352_MC0611</v>
          </cell>
        </row>
        <row r="2087">
          <cell r="EE2087" t="str">
            <v>HVDC_352_MC0612</v>
          </cell>
        </row>
        <row r="2088">
          <cell r="EE2088" t="str">
            <v>HVDC_352_MC0613</v>
          </cell>
        </row>
        <row r="2089">
          <cell r="EE2089" t="str">
            <v>HVDC_352_MC0711</v>
          </cell>
        </row>
        <row r="2090">
          <cell r="EE2090" t="str">
            <v>HVDC_352_MC0712</v>
          </cell>
        </row>
        <row r="2091">
          <cell r="EE2091" t="str">
            <v>HVDC_352_MC1011</v>
          </cell>
        </row>
        <row r="2092">
          <cell r="EE2092" t="str">
            <v>HVDC_352_MH0031</v>
          </cell>
        </row>
        <row r="2093">
          <cell r="EE2093" t="str">
            <v>HVDC_352_MH0041</v>
          </cell>
        </row>
        <row r="2094">
          <cell r="EE2094" t="str">
            <v>HVDC_352_MO0011</v>
          </cell>
        </row>
        <row r="2095">
          <cell r="EE2095" t="str">
            <v>HVDC_352_MO0032</v>
          </cell>
        </row>
        <row r="2096">
          <cell r="EE2096" t="str">
            <v>HVDC_352_MO0051</v>
          </cell>
        </row>
        <row r="2097">
          <cell r="EE2097" t="str">
            <v>HVDC_352_MRS012</v>
          </cell>
        </row>
        <row r="2098">
          <cell r="EE2098" t="str">
            <v>HVDC_352_MS0051</v>
          </cell>
        </row>
        <row r="2099">
          <cell r="EE2099" t="str">
            <v>HVDC_352_MV0031</v>
          </cell>
        </row>
        <row r="2100">
          <cell r="EE2100" t="str">
            <v>HVDC_352_MV0041</v>
          </cell>
        </row>
        <row r="2101">
          <cell r="EE2101" t="str">
            <v>HVDC_352_MV0042</v>
          </cell>
        </row>
        <row r="2102">
          <cell r="EE2102" t="str">
            <v>HVDC_352_MV0043</v>
          </cell>
        </row>
        <row r="2103">
          <cell r="EE2103" t="str">
            <v>HVDC_352_MV0044</v>
          </cell>
        </row>
        <row r="2104">
          <cell r="EE2104" t="str">
            <v>HVDC_352_MV0045</v>
          </cell>
        </row>
        <row r="2105">
          <cell r="EE2105" t="str">
            <v>HVDC_352_MV0051</v>
          </cell>
        </row>
        <row r="2106">
          <cell r="EE2106" t="str">
            <v>HVDC_352_MV0052</v>
          </cell>
        </row>
        <row r="2107">
          <cell r="EE2107" t="str">
            <v>HVDC_352_MV0053</v>
          </cell>
        </row>
        <row r="2108">
          <cell r="EE2108" t="str">
            <v>HVDC_352_OI0041</v>
          </cell>
        </row>
        <row r="2109">
          <cell r="EE2109" t="str">
            <v>HVDC_352_RA0011</v>
          </cell>
        </row>
        <row r="2110">
          <cell r="EE2110" t="str">
            <v>HVDC_352_RA0031</v>
          </cell>
        </row>
        <row r="2111">
          <cell r="EE2111" t="str">
            <v>HVDC_352_RS0011</v>
          </cell>
        </row>
        <row r="2112">
          <cell r="EE2112" t="str">
            <v>HVDC_352_SA0011</v>
          </cell>
        </row>
        <row r="2113">
          <cell r="EE2113" t="str">
            <v>HVDC_352_SB0011</v>
          </cell>
        </row>
        <row r="2114">
          <cell r="EE2114" t="str">
            <v>HVDC_352_SB0031</v>
          </cell>
        </row>
        <row r="2115">
          <cell r="EE2115" t="str">
            <v>HVDC_352_SB0032</v>
          </cell>
        </row>
        <row r="2116">
          <cell r="EE2116" t="str">
            <v>HVDC_352_SB0033</v>
          </cell>
        </row>
        <row r="2117">
          <cell r="EE2117" t="str">
            <v>HVDC_352_SB0034</v>
          </cell>
        </row>
        <row r="2118">
          <cell r="EE2118" t="str">
            <v>HVDC_352_SB0035</v>
          </cell>
        </row>
        <row r="2119">
          <cell r="EE2119" t="str">
            <v>HVDC_352_SB0036</v>
          </cell>
        </row>
        <row r="2120">
          <cell r="EE2120" t="str">
            <v>HVDC_352_SC0011</v>
          </cell>
        </row>
        <row r="2121">
          <cell r="EE2121" t="str">
            <v>HVDC_352_SC0032</v>
          </cell>
        </row>
        <row r="2122">
          <cell r="EE2122" t="str">
            <v>HVDC_352_SC0041</v>
          </cell>
        </row>
        <row r="2123">
          <cell r="EE2123" t="str">
            <v>HVDC_352_SC0042</v>
          </cell>
        </row>
        <row r="2124">
          <cell r="EE2124" t="str">
            <v>HVDC_352_SC0044</v>
          </cell>
        </row>
        <row r="2125">
          <cell r="EE2125" t="str">
            <v>HVDC_352_SC0090</v>
          </cell>
        </row>
        <row r="2126">
          <cell r="EE2126" t="str">
            <v>HVDC_352_SD9011</v>
          </cell>
        </row>
        <row r="2127">
          <cell r="EE2127" t="str">
            <v>HVDC_352_SY0011</v>
          </cell>
        </row>
        <row r="2128">
          <cell r="EE2128" t="str">
            <v>HVDC_352_TF0011</v>
          </cell>
        </row>
        <row r="2129">
          <cell r="EE2129" t="str">
            <v>HVDC_352_TF0031</v>
          </cell>
        </row>
        <row r="2130">
          <cell r="EE2130" t="str">
            <v>HVDC_352_TF0032</v>
          </cell>
        </row>
        <row r="2131">
          <cell r="EE2131" t="str">
            <v>HVDC_352_TF0033</v>
          </cell>
        </row>
        <row r="2132">
          <cell r="EE2132" t="str">
            <v>HVDC_352_TF0034</v>
          </cell>
        </row>
        <row r="2133">
          <cell r="EE2133" t="str">
            <v>HVDC_352_TF0036</v>
          </cell>
        </row>
        <row r="2134">
          <cell r="EE2134" t="str">
            <v>HVDC_352_TF0038</v>
          </cell>
        </row>
        <row r="2135">
          <cell r="EE2135" t="str">
            <v>HVDC_352_TF9034</v>
          </cell>
        </row>
        <row r="2136">
          <cell r="EE2136" t="str">
            <v>HVDC_352_UPS011</v>
          </cell>
        </row>
        <row r="2137">
          <cell r="EE2137" t="str">
            <v>HVDC_352_UPS031</v>
          </cell>
        </row>
        <row r="2138">
          <cell r="EE2138" t="str">
            <v>HVDC_352_VP0041</v>
          </cell>
        </row>
        <row r="2139">
          <cell r="EE2139" t="str">
            <v>HVDC_352_VP0051</v>
          </cell>
        </row>
        <row r="2146">
          <cell r="EE2146" t="str">
            <v>HVDC_353_AC0011</v>
          </cell>
        </row>
        <row r="2147">
          <cell r="EE2147" t="str">
            <v>HVDC_353_AC0012</v>
          </cell>
        </row>
        <row r="2148">
          <cell r="EE2148" t="str">
            <v>HVDC_353_AC0013</v>
          </cell>
        </row>
        <row r="2149">
          <cell r="EE2149" t="str">
            <v>HVDC_353_AC0041</v>
          </cell>
        </row>
        <row r="2150">
          <cell r="EE2150" t="str">
            <v>HVDC_353_BS0011</v>
          </cell>
        </row>
        <row r="2151">
          <cell r="EE2151" t="str">
            <v>HVDC_353_BS0042</v>
          </cell>
        </row>
        <row r="2152">
          <cell r="EE2152" t="str">
            <v>HVDC_353_BT0011</v>
          </cell>
        </row>
        <row r="2153">
          <cell r="EE2153" t="str">
            <v>HVDC_353_BT0012</v>
          </cell>
        </row>
        <row r="2154">
          <cell r="EE2154" t="str">
            <v>HVDC_353_BT0031</v>
          </cell>
        </row>
        <row r="2155">
          <cell r="EE2155" t="str">
            <v>HVDC_353_BU0011</v>
          </cell>
        </row>
        <row r="2156">
          <cell r="EE2156" t="str">
            <v>HVDC_353_CL0011</v>
          </cell>
        </row>
        <row r="2157">
          <cell r="EE2157" t="str">
            <v>HVDC_353_CP0011</v>
          </cell>
        </row>
        <row r="2158">
          <cell r="EE2158" t="str">
            <v>HVDC_353_CP0031</v>
          </cell>
        </row>
        <row r="2159">
          <cell r="EE2159" t="str">
            <v>HVDC_353_DS0011</v>
          </cell>
        </row>
        <row r="2160">
          <cell r="EE2160" t="str">
            <v>HVDC_353_DS0021</v>
          </cell>
        </row>
        <row r="2161">
          <cell r="EE2161" t="str">
            <v>HVDC_353_ET0011</v>
          </cell>
        </row>
        <row r="2162">
          <cell r="EE2162" t="str">
            <v>HVDC_353_FP0111</v>
          </cell>
        </row>
        <row r="2163">
          <cell r="EE2163" t="str">
            <v>HVDC_353_FP0211</v>
          </cell>
        </row>
        <row r="2164">
          <cell r="EE2164" t="str">
            <v>HVDC_353_FP0212</v>
          </cell>
        </row>
        <row r="2165">
          <cell r="EE2165" t="str">
            <v>HVDC_353_FP0241</v>
          </cell>
        </row>
        <row r="2166">
          <cell r="EE2166" t="str">
            <v>HVDC_353_FP0242</v>
          </cell>
        </row>
        <row r="2167">
          <cell r="EE2167" t="str">
            <v>HVDC_353_FP0312</v>
          </cell>
        </row>
        <row r="2168">
          <cell r="EE2168" t="str">
            <v>HVDC_353_FP0313</v>
          </cell>
        </row>
        <row r="2169">
          <cell r="EE2169" t="str">
            <v>HVDC_353_FP0314</v>
          </cell>
        </row>
        <row r="2170">
          <cell r="EE2170" t="str">
            <v>HVDC_353_FP0315</v>
          </cell>
        </row>
        <row r="2171">
          <cell r="EE2171" t="str">
            <v>HVDC_353_FP0341</v>
          </cell>
        </row>
        <row r="2172">
          <cell r="EE2172" t="str">
            <v>HVDC_353_FP0411</v>
          </cell>
        </row>
        <row r="2173">
          <cell r="EE2173" t="str">
            <v>HVDC_353_FP0412</v>
          </cell>
        </row>
        <row r="2174">
          <cell r="EE2174" t="str">
            <v>HVDC_353_FW0011</v>
          </cell>
        </row>
        <row r="2175">
          <cell r="EE2175" t="str">
            <v>HVDC_353_FW0013</v>
          </cell>
        </row>
        <row r="2176">
          <cell r="EE2176" t="str">
            <v>HVDC_353_FW0031</v>
          </cell>
        </row>
        <row r="2177">
          <cell r="EE2177" t="str">
            <v>HVDC_353_FW0033</v>
          </cell>
        </row>
        <row r="2178">
          <cell r="EE2178" t="str">
            <v>HVDC_353_FW0041</v>
          </cell>
        </row>
        <row r="2179">
          <cell r="EE2179" t="str">
            <v>HVDC_353_FW0042</v>
          </cell>
        </row>
        <row r="2180">
          <cell r="EE2180" t="str">
            <v>HVDC_353_HC0032</v>
          </cell>
        </row>
        <row r="2181">
          <cell r="EE2181" t="str">
            <v>HVDC_353_HC0034</v>
          </cell>
        </row>
        <row r="2182">
          <cell r="EE2182" t="str">
            <v>HVDC_353_HC0035</v>
          </cell>
        </row>
        <row r="2183">
          <cell r="EE2183" t="str">
            <v>HVDC_353_HC0036</v>
          </cell>
        </row>
        <row r="2184">
          <cell r="EE2184" t="str">
            <v>HVDC_353_HC0038</v>
          </cell>
        </row>
        <row r="2185">
          <cell r="EE2185" t="str">
            <v>HVDC_353_HC0133</v>
          </cell>
        </row>
        <row r="2186">
          <cell r="EE2186" t="str">
            <v>HVDC_353_HC0134</v>
          </cell>
        </row>
        <row r="2187">
          <cell r="EE2187" t="str">
            <v>HVDC_353_HC0136</v>
          </cell>
        </row>
        <row r="2188">
          <cell r="EE2188" t="str">
            <v>HVDC_353_HC0138</v>
          </cell>
        </row>
        <row r="2189">
          <cell r="EE2189" t="str">
            <v>HVDC_353_HC0231</v>
          </cell>
        </row>
        <row r="2190">
          <cell r="EE2190" t="str">
            <v>HVDC_353_HIS011</v>
          </cell>
        </row>
        <row r="2191">
          <cell r="EE2191" t="str">
            <v>HVDC_353_HV0013</v>
          </cell>
        </row>
        <row r="2192">
          <cell r="EE2192" t="str">
            <v>HVDC_353_HV0014</v>
          </cell>
        </row>
        <row r="2193">
          <cell r="EE2193" t="str">
            <v>HVDC_353_HV0015</v>
          </cell>
        </row>
        <row r="2194">
          <cell r="EE2194" t="str">
            <v>HVDC_353_HV0016</v>
          </cell>
        </row>
        <row r="2195">
          <cell r="EE2195" t="str">
            <v>HVDC_353_HV0019</v>
          </cell>
        </row>
        <row r="2196">
          <cell r="EE2196" t="str">
            <v>HVDC_353_HV0111</v>
          </cell>
        </row>
        <row r="2197">
          <cell r="EE2197" t="str">
            <v>HVDC_353_HV0112</v>
          </cell>
        </row>
        <row r="2198">
          <cell r="EE2198" t="str">
            <v>HVDC_353_HV0113</v>
          </cell>
        </row>
        <row r="2199">
          <cell r="EE2199" t="str">
            <v>HVDC_353_IT0011</v>
          </cell>
        </row>
        <row r="2200">
          <cell r="EE2200" t="str">
            <v>HVDC_353_IT0032</v>
          </cell>
        </row>
        <row r="2201">
          <cell r="EE2201" t="str">
            <v>HVDC_353_LV0011</v>
          </cell>
        </row>
        <row r="2202">
          <cell r="EE2202" t="str">
            <v>HVDC_353_LV0012</v>
          </cell>
        </row>
        <row r="2203">
          <cell r="EE2203" t="str">
            <v>HVDC_353_LV0031</v>
          </cell>
        </row>
        <row r="2204">
          <cell r="EE2204" t="str">
            <v>HVDC_353_MC0141</v>
          </cell>
        </row>
        <row r="2205">
          <cell r="EE2205" t="str">
            <v>HVDC_353_MC0211</v>
          </cell>
        </row>
        <row r="2206">
          <cell r="EE2206" t="str">
            <v>HVDC_353_MC0241</v>
          </cell>
        </row>
        <row r="2207">
          <cell r="EE2207" t="str">
            <v>HVDC_353_MC0242</v>
          </cell>
        </row>
        <row r="2208">
          <cell r="EE2208" t="str">
            <v>HVDC_353_MC0441</v>
          </cell>
        </row>
        <row r="2209">
          <cell r="EE2209" t="str">
            <v>HVDC_353_MC0611</v>
          </cell>
        </row>
        <row r="2210">
          <cell r="EE2210" t="str">
            <v>HVDC_353_MC0612</v>
          </cell>
        </row>
        <row r="2211">
          <cell r="EE2211" t="str">
            <v>HVDC_353_MC0613</v>
          </cell>
        </row>
        <row r="2212">
          <cell r="EE2212" t="str">
            <v>HVDC_353_MO0011</v>
          </cell>
        </row>
        <row r="2213">
          <cell r="EE2213" t="str">
            <v>HVDC_353_MO0032</v>
          </cell>
        </row>
        <row r="2214">
          <cell r="EE2214" t="str">
            <v>HVDC_353_MO0051</v>
          </cell>
        </row>
        <row r="2215">
          <cell r="EE2215" t="str">
            <v>HVDC_353_MRS012</v>
          </cell>
        </row>
        <row r="2216">
          <cell r="EE2216" t="str">
            <v>HVDC_353_OI0041</v>
          </cell>
        </row>
        <row r="2217">
          <cell r="EE2217" t="str">
            <v>HVDC_353_RA0011</v>
          </cell>
        </row>
        <row r="2218">
          <cell r="EE2218" t="str">
            <v>HVDC_353_RA0031</v>
          </cell>
        </row>
        <row r="2219">
          <cell r="EE2219" t="str">
            <v>HVDC_353_RS0011</v>
          </cell>
        </row>
        <row r="2220">
          <cell r="EE2220" t="str">
            <v>HVDC_353_SA0011</v>
          </cell>
        </row>
        <row r="2221">
          <cell r="EE2221" t="str">
            <v>HVDC_353_SB0011</v>
          </cell>
        </row>
        <row r="2222">
          <cell r="EE2222" t="str">
            <v>HVDC_353_SB0031</v>
          </cell>
        </row>
        <row r="2223">
          <cell r="EE2223" t="str">
            <v>HVDC_353_SB0032</v>
          </cell>
        </row>
        <row r="2224">
          <cell r="EE2224" t="str">
            <v>HVDC_353_SB0033</v>
          </cell>
        </row>
        <row r="2225">
          <cell r="EE2225" t="str">
            <v>HVDC_353_SB0035</v>
          </cell>
        </row>
        <row r="2226">
          <cell r="EE2226" t="str">
            <v>HVDC_353_SD9011</v>
          </cell>
        </row>
        <row r="2227">
          <cell r="EE2227" t="str">
            <v>HVDC_353_SI0021</v>
          </cell>
        </row>
        <row r="2228">
          <cell r="EE2228" t="str">
            <v>HVDC_353_SY0011</v>
          </cell>
        </row>
        <row r="2229">
          <cell r="EE2229" t="str">
            <v>HVDC_353_TF0011</v>
          </cell>
        </row>
        <row r="2230">
          <cell r="EE2230" t="str">
            <v>HVDC_353_TF0031</v>
          </cell>
        </row>
        <row r="2231">
          <cell r="EE2231" t="str">
            <v>HVDC_353_TF0033</v>
          </cell>
        </row>
        <row r="2232">
          <cell r="EE2232" t="str">
            <v>HVDC_353_TF0036</v>
          </cell>
        </row>
        <row r="2233">
          <cell r="EE2233" t="str">
            <v>HVDC_353_TF0038</v>
          </cell>
        </row>
        <row r="2234">
          <cell r="EE2234" t="str">
            <v>HVDC_353_TF0051</v>
          </cell>
        </row>
        <row r="2235">
          <cell r="EE2235" t="str">
            <v>HVDC_353_TV0011</v>
          </cell>
        </row>
        <row r="2236">
          <cell r="EE2236" t="str">
            <v>HVDC_353_TV0012</v>
          </cell>
        </row>
        <row r="2237">
          <cell r="EE2237" t="str">
            <v>HVDC_353_UPS011</v>
          </cell>
        </row>
        <row r="2238">
          <cell r="EE2238" t="str">
            <v>HVDC_353_UPS031</v>
          </cell>
        </row>
        <row r="2239">
          <cell r="EE2239" t="str">
            <v>HVDC_353_VP0041</v>
          </cell>
        </row>
        <row r="2240">
          <cell r="EE2240" t="str">
            <v>HVDC_353_VP0051</v>
          </cell>
        </row>
        <row r="2247">
          <cell r="EE2247" t="str">
            <v>HVDC_354_AB0011</v>
          </cell>
        </row>
        <row r="2248">
          <cell r="EE2248" t="str">
            <v>HVDC_354_AB0012</v>
          </cell>
        </row>
        <row r="2249">
          <cell r="EE2249" t="str">
            <v>HVDC_354_AB0042</v>
          </cell>
        </row>
        <row r="2250">
          <cell r="EE2250" t="str">
            <v>HVDC_354_AB0051</v>
          </cell>
        </row>
        <row r="2251">
          <cell r="EE2251" t="str">
            <v>HVDC_354_AC0011</v>
          </cell>
        </row>
        <row r="2252">
          <cell r="EE2252" t="str">
            <v>HVDC_354_AC0012</v>
          </cell>
        </row>
        <row r="2253">
          <cell r="EE2253" t="str">
            <v>HVDC_354_AC0013</v>
          </cell>
        </row>
        <row r="2254">
          <cell r="EE2254" t="str">
            <v>HVDC_354_AC0041</v>
          </cell>
        </row>
        <row r="2255">
          <cell r="EE2255" t="str">
            <v>HVDC_354_BS0011</v>
          </cell>
        </row>
        <row r="2256">
          <cell r="EE2256" t="str">
            <v>HVDC_354_BT0011</v>
          </cell>
        </row>
        <row r="2257">
          <cell r="EE2257" t="str">
            <v>HVDC_354_BT0031</v>
          </cell>
        </row>
        <row r="2258">
          <cell r="EE2258" t="str">
            <v>HVDC_354_CN0011</v>
          </cell>
        </row>
        <row r="2259">
          <cell r="EE2259" t="str">
            <v>HVDC_354_CP0011</v>
          </cell>
        </row>
        <row r="2260">
          <cell r="EE2260" t="str">
            <v>HVDC_354_DS0011</v>
          </cell>
        </row>
        <row r="2261">
          <cell r="EE2261" t="str">
            <v>HVDC_354_DS0021</v>
          </cell>
        </row>
        <row r="2262">
          <cell r="EE2262" t="str">
            <v>HVDC_354_ET0011</v>
          </cell>
        </row>
        <row r="2263">
          <cell r="EE2263" t="str">
            <v>HVDC_354_FP0511</v>
          </cell>
        </row>
        <row r="2264">
          <cell r="EE2264" t="str">
            <v>HVDC_354_FP0512</v>
          </cell>
        </row>
        <row r="2265">
          <cell r="EE2265" t="str">
            <v>HVDC_354_FP0611</v>
          </cell>
        </row>
        <row r="2266">
          <cell r="EE2266" t="str">
            <v>HVDC_354_FP0612</v>
          </cell>
        </row>
        <row r="2267">
          <cell r="EE2267" t="str">
            <v>HVDC_354_HC0031</v>
          </cell>
        </row>
        <row r="2268">
          <cell r="EE2268" t="str">
            <v>HVDC_354_HC0032</v>
          </cell>
        </row>
        <row r="2269">
          <cell r="EE2269" t="str">
            <v>HVDC_354_HC0033</v>
          </cell>
        </row>
        <row r="2270">
          <cell r="EE2270" t="str">
            <v>HVDC_354_HC0035</v>
          </cell>
        </row>
        <row r="2271">
          <cell r="EE2271" t="str">
            <v>HVDC_354_HC0036</v>
          </cell>
        </row>
        <row r="2272">
          <cell r="EE2272" t="str">
            <v>HVDC_354_HC0039</v>
          </cell>
        </row>
        <row r="2273">
          <cell r="EE2273" t="str">
            <v>HVDC_354_HC0139</v>
          </cell>
        </row>
        <row r="2274">
          <cell r="EE2274" t="str">
            <v>HVDC_354_HSS011</v>
          </cell>
        </row>
        <row r="2275">
          <cell r="EE2275" t="str">
            <v>HVDC_354_HSS012</v>
          </cell>
        </row>
        <row r="2276">
          <cell r="EE2276" t="str">
            <v>HVDC_354_HSS013</v>
          </cell>
        </row>
        <row r="2277">
          <cell r="EE2277" t="str">
            <v>HVDC_354_HSS014</v>
          </cell>
        </row>
        <row r="2278">
          <cell r="EE2278" t="str">
            <v>HVDC_354_HSS051</v>
          </cell>
        </row>
        <row r="2279">
          <cell r="EE2279" t="str">
            <v>HVDC_354_HV0015</v>
          </cell>
        </row>
        <row r="2280">
          <cell r="EE2280" t="str">
            <v>HVDC_354_HV0041</v>
          </cell>
        </row>
        <row r="2281">
          <cell r="EE2281" t="str">
            <v>HVDC_354_HV0111</v>
          </cell>
        </row>
        <row r="2282">
          <cell r="EE2282" t="str">
            <v>HVDC_354_IR0011</v>
          </cell>
        </row>
        <row r="2283">
          <cell r="EE2283" t="str">
            <v>HVDC_354_IT0011</v>
          </cell>
        </row>
        <row r="2284">
          <cell r="EE2284" t="str">
            <v>HVDC_354_LV0012</v>
          </cell>
        </row>
        <row r="2285">
          <cell r="EE2285" t="str">
            <v>HVDC_354_LV0031</v>
          </cell>
        </row>
        <row r="2286">
          <cell r="EE2286" t="str">
            <v>HVDC_354_MC0912</v>
          </cell>
        </row>
        <row r="2287">
          <cell r="EE2287" t="str">
            <v>HVDC_354_MG0001</v>
          </cell>
        </row>
        <row r="2288">
          <cell r="EE2288" t="str">
            <v>HVDC_354_MRS012</v>
          </cell>
        </row>
        <row r="2289">
          <cell r="EE2289" t="str">
            <v>HVDC_354_MS0011</v>
          </cell>
        </row>
        <row r="2290">
          <cell r="EE2290" t="str">
            <v>HVDC_354_MS0051</v>
          </cell>
        </row>
        <row r="2291">
          <cell r="EE2291" t="str">
            <v>HVDC_354_RS0011</v>
          </cell>
        </row>
        <row r="2292">
          <cell r="EE2292" t="str">
            <v>HVDC_354_SB0011</v>
          </cell>
        </row>
        <row r="2293">
          <cell r="EE2293" t="str">
            <v>HVDC_354_SC0011</v>
          </cell>
        </row>
        <row r="2294">
          <cell r="EE2294" t="str">
            <v>HVDC_354_SC0032</v>
          </cell>
        </row>
        <row r="2295">
          <cell r="EE2295" t="str">
            <v>HVDC_354_SC0040</v>
          </cell>
        </row>
        <row r="2296">
          <cell r="EE2296" t="str">
            <v>HVDC_354_SC0041</v>
          </cell>
        </row>
        <row r="2297">
          <cell r="EE2297" t="str">
            <v>HVDC_354_SC0042</v>
          </cell>
        </row>
        <row r="2298">
          <cell r="EE2298" t="str">
            <v>HVDC_354_SC0043</v>
          </cell>
        </row>
        <row r="2299">
          <cell r="EE2299" t="str">
            <v>HVDC_354_SC0044</v>
          </cell>
        </row>
        <row r="2300">
          <cell r="EE2300" t="str">
            <v>HVDC_354_SC0090</v>
          </cell>
        </row>
        <row r="2301">
          <cell r="EE2301" t="str">
            <v>HVDC_354_SC0091</v>
          </cell>
        </row>
        <row r="2302">
          <cell r="EE2302" t="str">
            <v>HVDC_354_SC0092</v>
          </cell>
        </row>
        <row r="2303">
          <cell r="EE2303" t="str">
            <v>HVDC_354_SI0011</v>
          </cell>
        </row>
        <row r="2304">
          <cell r="EE2304" t="str">
            <v>HVDC_354_SI0012</v>
          </cell>
        </row>
        <row r="2305">
          <cell r="EE2305" t="str">
            <v>HVDC_354_SI0013</v>
          </cell>
        </row>
        <row r="2306">
          <cell r="EE2306" t="str">
            <v>HVDC_354_SI0014</v>
          </cell>
        </row>
        <row r="2307">
          <cell r="EE2307" t="str">
            <v>HVDC_354_SI0018</v>
          </cell>
        </row>
        <row r="2308">
          <cell r="EE2308" t="str">
            <v>HVDC_354_SI0021</v>
          </cell>
        </row>
        <row r="2309">
          <cell r="EE2309" t="str">
            <v>HVDC_354_SY0011</v>
          </cell>
        </row>
        <row r="2310">
          <cell r="EE2310" t="str">
            <v>HVDC_354_TF0011</v>
          </cell>
        </row>
        <row r="2311">
          <cell r="EE2311" t="str">
            <v>HVDC_354_TF0036</v>
          </cell>
        </row>
        <row r="2312">
          <cell r="EE2312" t="str">
            <v>HVDC_354_TF0038</v>
          </cell>
        </row>
        <row r="2313">
          <cell r="EE2313" t="str">
            <v>HVDC_354_UPS011</v>
          </cell>
        </row>
        <row r="2314">
          <cell r="EE2314" t="str">
            <v>HVDC_354_UPS031</v>
          </cell>
        </row>
        <row r="2321">
          <cell r="EE2321" t="str">
            <v>HVDC_355_BS0011</v>
          </cell>
        </row>
        <row r="2322">
          <cell r="EE2322" t="str">
            <v>HVDC_355_BU0011</v>
          </cell>
        </row>
        <row r="2323">
          <cell r="EE2323" t="str">
            <v>HVDC_355_CL0011</v>
          </cell>
        </row>
        <row r="2324">
          <cell r="EE2324" t="str">
            <v>HVDC_355_CL0036</v>
          </cell>
        </row>
        <row r="2325">
          <cell r="EE2325" t="str">
            <v>HVDC_355_DS0011</v>
          </cell>
        </row>
        <row r="2326">
          <cell r="EE2326" t="str">
            <v>HVDC_355_DS0021</v>
          </cell>
        </row>
        <row r="2327">
          <cell r="EE2327" t="str">
            <v>HVDC_355_ET0011</v>
          </cell>
        </row>
        <row r="2328">
          <cell r="EE2328" t="str">
            <v>HVDC_355_FP0111</v>
          </cell>
        </row>
        <row r="2329">
          <cell r="EE2329" t="str">
            <v>HVDC_355_FP0211</v>
          </cell>
        </row>
        <row r="2330">
          <cell r="EE2330" t="str">
            <v>HVDC_355_FP0212</v>
          </cell>
        </row>
        <row r="2331">
          <cell r="EE2331" t="str">
            <v>HVDC_355_FP0241</v>
          </cell>
        </row>
        <row r="2332">
          <cell r="EE2332" t="str">
            <v>HVDC_355_FP0242</v>
          </cell>
        </row>
        <row r="2333">
          <cell r="EE2333" t="str">
            <v>HVDC_355_HC0031</v>
          </cell>
        </row>
        <row r="2334">
          <cell r="EE2334" t="str">
            <v>HVDC_355_HC0032</v>
          </cell>
        </row>
        <row r="2335">
          <cell r="EE2335" t="str">
            <v>HVDC_355_HC0035</v>
          </cell>
        </row>
        <row r="2336">
          <cell r="EE2336" t="str">
            <v>HVDC_355_HC0036</v>
          </cell>
        </row>
        <row r="2337">
          <cell r="EE2337" t="str">
            <v>HVDC_355_HC0138</v>
          </cell>
        </row>
        <row r="2338">
          <cell r="EE2338" t="str">
            <v>HVDC_355_HSS014</v>
          </cell>
        </row>
        <row r="2339">
          <cell r="EE2339" t="str">
            <v>HVDC_355_HV0011</v>
          </cell>
        </row>
        <row r="2340">
          <cell r="EE2340" t="str">
            <v>HVDC_355_HV0012</v>
          </cell>
        </row>
        <row r="2341">
          <cell r="EE2341" t="str">
            <v>HVDC_355_HV0015</v>
          </cell>
        </row>
        <row r="2342">
          <cell r="EE2342" t="str">
            <v>HVDC_355_HV0016</v>
          </cell>
        </row>
        <row r="2343">
          <cell r="EE2343" t="str">
            <v>HVDC_355_IT0011</v>
          </cell>
        </row>
        <row r="2344">
          <cell r="EE2344" t="str">
            <v>HVDC_355_LV0012</v>
          </cell>
        </row>
        <row r="2345">
          <cell r="EE2345" t="str">
            <v>HVDC_355_LV0031</v>
          </cell>
        </row>
        <row r="2346">
          <cell r="EE2346" t="str">
            <v>HVDC_355_MC0341</v>
          </cell>
        </row>
        <row r="2347">
          <cell r="EE2347" t="str">
            <v>HVDC_355_MC0342</v>
          </cell>
        </row>
        <row r="2348">
          <cell r="EE2348" t="str">
            <v>HVDC_355_MC0343</v>
          </cell>
        </row>
        <row r="2349">
          <cell r="EE2349" t="str">
            <v>HVDC_355_MC0541</v>
          </cell>
        </row>
        <row r="2350">
          <cell r="EE2350" t="str">
            <v>HVDC_355_MC0611</v>
          </cell>
        </row>
        <row r="2351">
          <cell r="EE2351" t="str">
            <v>HVDC_355_MC0613</v>
          </cell>
        </row>
        <row r="2352">
          <cell r="EE2352" t="str">
            <v>HVDC_355_MC0841</v>
          </cell>
        </row>
        <row r="2353">
          <cell r="EE2353" t="str">
            <v>HVDC_355_MRS012</v>
          </cell>
        </row>
        <row r="2354">
          <cell r="EE2354" t="str">
            <v>HVDC_355_SA0011</v>
          </cell>
        </row>
        <row r="2355">
          <cell r="EE2355" t="str">
            <v>HVDC_355_SG0011</v>
          </cell>
        </row>
        <row r="2356">
          <cell r="EE2356" t="str">
            <v>HVDC_355_SG0021</v>
          </cell>
        </row>
        <row r="2357">
          <cell r="EE2357" t="str">
            <v>HVDC_355_SG0041</v>
          </cell>
        </row>
        <row r="2358">
          <cell r="EE2358" t="str">
            <v>HVDC_355_SI0021</v>
          </cell>
        </row>
        <row r="2359">
          <cell r="EE2359" t="str">
            <v>HVDC_355_SY0011</v>
          </cell>
        </row>
        <row r="2360">
          <cell r="EE2360" t="str">
            <v>HVDC_355_TF0011</v>
          </cell>
        </row>
        <row r="2361">
          <cell r="EE2361" t="str">
            <v>HVDC_355_TF0031</v>
          </cell>
        </row>
        <row r="2362">
          <cell r="EE2362" t="str">
            <v>HVDC_355_TF0036</v>
          </cell>
        </row>
        <row r="2363">
          <cell r="EE2363" t="str">
            <v>HVDC_355_TF0038</v>
          </cell>
        </row>
        <row r="2364">
          <cell r="EE2364" t="str">
            <v>HVDC_355_UPS011</v>
          </cell>
        </row>
        <row r="2365">
          <cell r="EE2365" t="str">
            <v>HVDC_355_UPS031</v>
          </cell>
        </row>
        <row r="2372">
          <cell r="EE2372" t="str">
            <v>HVDC_356_CP0011</v>
          </cell>
        </row>
        <row r="2373">
          <cell r="EE2373" t="str">
            <v>HVDC_356_CP0031</v>
          </cell>
        </row>
        <row r="2374">
          <cell r="EE2374" t="str">
            <v>HVDC_356_LE0011</v>
          </cell>
        </row>
        <row r="2375">
          <cell r="EE2375" t="str">
            <v>HVDC_356_LE0031</v>
          </cell>
        </row>
        <row r="2376">
          <cell r="EE2376" t="str">
            <v>HVDC_356_LE0032</v>
          </cell>
        </row>
        <row r="2377">
          <cell r="EE2377" t="str">
            <v>HVDC_356_LE0033</v>
          </cell>
        </row>
        <row r="2378">
          <cell r="EE2378" t="str">
            <v>HVDC_356_RA0011</v>
          </cell>
        </row>
        <row r="2379">
          <cell r="EE2379" t="str">
            <v>HVDC_356_RS0011</v>
          </cell>
        </row>
        <row r="2380">
          <cell r="EE2380" t="str">
            <v>HVDC_356_SE0011</v>
          </cell>
        </row>
        <row r="2381">
          <cell r="EE2381" t="str">
            <v>HVDC_356_SE0031</v>
          </cell>
        </row>
        <row r="2382">
          <cell r="EE2382" t="str">
            <v>HVDC_356_SE0032</v>
          </cell>
        </row>
        <row r="2383">
          <cell r="EE2383" t="str">
            <v>HVDC_356_SE0033</v>
          </cell>
        </row>
        <row r="2384">
          <cell r="EE2384" t="str">
            <v>HVDC_356_SE0034</v>
          </cell>
        </row>
        <row r="2391">
          <cell r="EE2391" t="str">
            <v>HVDC_358_BS0042</v>
          </cell>
        </row>
        <row r="2392">
          <cell r="EE2392" t="str">
            <v>HVDC_358_IR0011</v>
          </cell>
        </row>
        <row r="2393">
          <cell r="EE2393" t="str">
            <v>HVDC_358_MC0911</v>
          </cell>
        </row>
        <row r="2394">
          <cell r="EE2394" t="str">
            <v>HVDC_358_MC0912</v>
          </cell>
        </row>
        <row r="2395">
          <cell r="EE2395" t="str">
            <v>HVDC_358_MG0001</v>
          </cell>
        </row>
        <row r="2396">
          <cell r="EE2396" t="str">
            <v>HVDC_358_SI0011</v>
          </cell>
        </row>
        <row r="2397">
          <cell r="EE2397" t="str">
            <v>HVDC_358_SI0012</v>
          </cell>
        </row>
        <row r="2398">
          <cell r="EE2398" t="str">
            <v>HVDC_358_SI0013</v>
          </cell>
        </row>
        <row r="2399">
          <cell r="EE2399" t="str">
            <v>HVDC_358_SI0014</v>
          </cell>
        </row>
        <row r="2400">
          <cell r="EE2400" t="str">
            <v>HVDC_358_SI0015</v>
          </cell>
        </row>
        <row r="2401">
          <cell r="EE2401" t="str">
            <v>HVDC_358_SI0018</v>
          </cell>
        </row>
        <row r="2402">
          <cell r="EE2402" t="str">
            <v>HVDC_358_SI0019</v>
          </cell>
        </row>
        <row r="2415">
          <cell r="EE2415" t="str">
            <v>NNNI-LINES_001_LS0001</v>
          </cell>
        </row>
        <row r="2416">
          <cell r="EE2416" t="str">
            <v>NNNI-LINES_001_LS2010</v>
          </cell>
        </row>
        <row r="2417">
          <cell r="EE2417" t="str">
            <v>NNNI-LINES_001_LS2011</v>
          </cell>
        </row>
        <row r="2418">
          <cell r="EE2418" t="str">
            <v>NNNI-LINES_001_LS2012</v>
          </cell>
        </row>
        <row r="2419">
          <cell r="EE2419" t="str">
            <v>NNNI-LINES_001_LS3001</v>
          </cell>
        </row>
        <row r="2420">
          <cell r="EE2420" t="str">
            <v>NNNI-LINES_001_LS3002</v>
          </cell>
        </row>
        <row r="2421">
          <cell r="EE2421" t="str">
            <v>NNNI-LINES_001_LS3003</v>
          </cell>
        </row>
        <row r="2428">
          <cell r="EE2428" t="str">
            <v>NNNI-LINES_006_LS4000</v>
          </cell>
        </row>
        <row r="2435">
          <cell r="EE2435" t="str">
            <v>NNNI-LINES_007_CLL011</v>
          </cell>
        </row>
        <row r="2436">
          <cell r="EE2436" t="str">
            <v>NNNI-LINES_007_CLL012</v>
          </cell>
        </row>
        <row r="2443">
          <cell r="EE2443" t="str">
            <v>NNNI-LINES_300_LS0001</v>
          </cell>
        </row>
        <row r="2444">
          <cell r="EE2444" t="str">
            <v>NNNI-LINES_300_LS2011</v>
          </cell>
        </row>
        <row r="2445">
          <cell r="EE2445" t="str">
            <v>NNNI-LINES_300_LS2012</v>
          </cell>
        </row>
        <row r="2446">
          <cell r="EE2446" t="str">
            <v>NNNI-LINES_300_LS3001</v>
          </cell>
        </row>
        <row r="2447">
          <cell r="EE2447" t="str">
            <v>NNNI-LINES_300_LS4000</v>
          </cell>
        </row>
        <row r="2460">
          <cell r="EE2460" t="str">
            <v>NSNI-LINES_001_LS0001</v>
          </cell>
        </row>
        <row r="2461">
          <cell r="EE2461" t="str">
            <v>NSNI-LINES_001_LS2010</v>
          </cell>
        </row>
        <row r="2462">
          <cell r="EE2462" t="str">
            <v>NSNI-LINES_001_LS2011</v>
          </cell>
        </row>
        <row r="2463">
          <cell r="EE2463" t="str">
            <v>NSNI-LINES_001_LS2012</v>
          </cell>
        </row>
        <row r="2464">
          <cell r="EE2464" t="str">
            <v>NSNI-LINES_001_LS3001</v>
          </cell>
        </row>
        <row r="2465">
          <cell r="EE2465" t="str">
            <v>NSNI-LINES_001_LS3002</v>
          </cell>
        </row>
        <row r="2466">
          <cell r="EE2466" t="str">
            <v>NSNI-LINES_001_LS3003</v>
          </cell>
        </row>
        <row r="2473">
          <cell r="EE2473" t="str">
            <v>NSNI-LINES_006_LS4000</v>
          </cell>
        </row>
        <row r="2480">
          <cell r="EE2480" t="str">
            <v>NSNI-LINES_007_CLL011</v>
          </cell>
        </row>
        <row r="2481">
          <cell r="EE2481" t="str">
            <v>NSNI-LINES_007_CLL012</v>
          </cell>
        </row>
        <row r="2488">
          <cell r="EE2488" t="str">
            <v>NSNI-LINES_300_LS0001</v>
          </cell>
        </row>
        <row r="2489">
          <cell r="EE2489" t="str">
            <v>NSNI-LINES_300_LS2011</v>
          </cell>
        </row>
        <row r="2490">
          <cell r="EE2490" t="str">
            <v>NSNI-LINES_300_LS2012</v>
          </cell>
        </row>
        <row r="2491">
          <cell r="EE2491" t="str">
            <v>NSNI-LINES_300_LS3001</v>
          </cell>
        </row>
        <row r="2492">
          <cell r="EE2492" t="str">
            <v>NSNI-LINES_300_LS4000</v>
          </cell>
        </row>
        <row r="2505">
          <cell r="EE2505" t="str">
            <v>SIDO-LINES_001_LS0001</v>
          </cell>
        </row>
        <row r="2506">
          <cell r="EE2506" t="str">
            <v>SIDO-LINES_001_LS2010</v>
          </cell>
        </row>
        <row r="2507">
          <cell r="EE2507" t="str">
            <v>SIDO-LINES_001_LS2011</v>
          </cell>
        </row>
        <row r="2508">
          <cell r="EE2508" t="str">
            <v>SIDO-LINES_001_LS2012</v>
          </cell>
        </row>
        <row r="2509">
          <cell r="EE2509" t="str">
            <v>SIDO-LINES_001_LS3001</v>
          </cell>
        </row>
        <row r="2510">
          <cell r="EE2510" t="str">
            <v>SIDO-LINES_001_LS3002</v>
          </cell>
        </row>
        <row r="2511">
          <cell r="EE2511" t="str">
            <v>SIDO-LINES_001_LS3003</v>
          </cell>
        </row>
        <row r="2518">
          <cell r="EE2518" t="str">
            <v>SIDO-LINES_006_LS4000</v>
          </cell>
        </row>
        <row r="2525">
          <cell r="EE2525" t="str">
            <v>SIDO-LINES_007_CLL011</v>
          </cell>
        </row>
        <row r="2526">
          <cell r="EE2526" t="str">
            <v>SIDO-LINES_007_CLL012</v>
          </cell>
        </row>
        <row r="2533">
          <cell r="EE2533" t="str">
            <v>SIDO-LINES_300_LS0001</v>
          </cell>
        </row>
        <row r="2534">
          <cell r="EE2534" t="str">
            <v>SIDO-LINES_300_LS2011</v>
          </cell>
        </row>
        <row r="2535">
          <cell r="EE2535" t="str">
            <v>SIDO-LINES_300_LS2012</v>
          </cell>
        </row>
        <row r="2536">
          <cell r="EE2536" t="str">
            <v>SIDO-LINES_300_LS3001</v>
          </cell>
        </row>
        <row r="2537">
          <cell r="EE2537" t="str">
            <v>SIDO-LINES_300_LS4000</v>
          </cell>
        </row>
      </sheetData>
      <sheetData sheetId="13" refreshError="1"/>
      <sheetData sheetId="14" refreshError="1"/>
      <sheetData sheetId="15"/>
      <sheetData sheetId="16"/>
      <sheetData sheetId="17"/>
      <sheetData sheetId="18">
        <row r="32">
          <cell r="E32" t="str">
            <v>001</v>
          </cell>
          <cell r="BT32" t="str">
            <v>NNNI_001</v>
          </cell>
        </row>
        <row r="33">
          <cell r="E33" t="str">
            <v>002</v>
          </cell>
          <cell r="BT33" t="str">
            <v>NNNI_002</v>
          </cell>
        </row>
        <row r="34">
          <cell r="E34" t="str">
            <v>003</v>
          </cell>
          <cell r="BT34" t="str">
            <v>NNNI_003</v>
          </cell>
        </row>
        <row r="35">
          <cell r="E35" t="str">
            <v>004</v>
          </cell>
          <cell r="BT35" t="str">
            <v>NNNI_004</v>
          </cell>
        </row>
        <row r="36">
          <cell r="E36" t="str">
            <v>005</v>
          </cell>
          <cell r="BT36" t="str">
            <v>NNNI_005</v>
          </cell>
        </row>
        <row r="37">
          <cell r="E37" t="str">
            <v>006</v>
          </cell>
          <cell r="BT37" t="str">
            <v>NNNI_006</v>
          </cell>
        </row>
        <row r="38">
          <cell r="E38" t="str">
            <v>007</v>
          </cell>
          <cell r="BT38" t="str">
            <v>NNNI_007</v>
          </cell>
        </row>
        <row r="39">
          <cell r="E39" t="str">
            <v>009</v>
          </cell>
          <cell r="BT39" t="str">
            <v>NNNI_009</v>
          </cell>
        </row>
        <row r="40">
          <cell r="E40" t="str">
            <v>010</v>
          </cell>
          <cell r="BT40" t="str">
            <v>NNNI_010</v>
          </cell>
        </row>
        <row r="41">
          <cell r="E41">
            <v>100</v>
          </cell>
          <cell r="BT41" t="str">
            <v>NNNI_100</v>
          </cell>
        </row>
        <row r="42">
          <cell r="E42" t="str">
            <v>101-I</v>
          </cell>
          <cell r="BT42" t="str">
            <v>NNNI_101-I</v>
          </cell>
        </row>
        <row r="43">
          <cell r="E43" t="str">
            <v>101-O</v>
          </cell>
          <cell r="BT43" t="str">
            <v>NNNI_101-O</v>
          </cell>
        </row>
        <row r="44">
          <cell r="E44">
            <v>101</v>
          </cell>
          <cell r="BT44" t="str">
            <v>NNNI_101</v>
          </cell>
        </row>
        <row r="45">
          <cell r="E45">
            <v>102</v>
          </cell>
          <cell r="BT45" t="str">
            <v>NNNI_102</v>
          </cell>
        </row>
        <row r="46">
          <cell r="E46">
            <v>103</v>
          </cell>
          <cell r="BT46" t="str">
            <v>NNNI_103</v>
          </cell>
        </row>
        <row r="47">
          <cell r="E47">
            <v>104</v>
          </cell>
          <cell r="BT47" t="str">
            <v>NNNI_104</v>
          </cell>
        </row>
        <row r="48">
          <cell r="E48">
            <v>105</v>
          </cell>
          <cell r="BT48" t="str">
            <v>NNNI_105</v>
          </cell>
        </row>
        <row r="49">
          <cell r="E49">
            <v>106</v>
          </cell>
          <cell r="BT49" t="str">
            <v>NNNI_106</v>
          </cell>
        </row>
        <row r="50">
          <cell r="E50">
            <v>107</v>
          </cell>
          <cell r="BT50" t="str">
            <v>NNNI_107</v>
          </cell>
        </row>
        <row r="51">
          <cell r="E51">
            <v>108</v>
          </cell>
          <cell r="BT51" t="str">
            <v>NNNI_108</v>
          </cell>
        </row>
        <row r="52">
          <cell r="E52">
            <v>109</v>
          </cell>
          <cell r="BT52" t="str">
            <v>NNNI_109</v>
          </cell>
        </row>
        <row r="53">
          <cell r="E53">
            <v>110</v>
          </cell>
          <cell r="BT53" t="str">
            <v>NNNI_110</v>
          </cell>
        </row>
        <row r="54">
          <cell r="E54">
            <v>111</v>
          </cell>
          <cell r="BT54" t="str">
            <v>NNNI_111</v>
          </cell>
        </row>
        <row r="55">
          <cell r="E55">
            <v>112</v>
          </cell>
          <cell r="BT55" t="str">
            <v>NNNI_112</v>
          </cell>
        </row>
        <row r="56">
          <cell r="E56">
            <v>113</v>
          </cell>
          <cell r="BT56" t="str">
            <v>NNNI_113</v>
          </cell>
        </row>
        <row r="57">
          <cell r="E57">
            <v>115</v>
          </cell>
          <cell r="BT57" t="str">
            <v>NNNI_115</v>
          </cell>
        </row>
        <row r="58">
          <cell r="E58">
            <v>116</v>
          </cell>
          <cell r="BT58" t="str">
            <v>NNNI_116</v>
          </cell>
        </row>
        <row r="59">
          <cell r="E59">
            <v>300</v>
          </cell>
          <cell r="BT59" t="str">
            <v>NNNI_300</v>
          </cell>
        </row>
        <row r="60">
          <cell r="E60">
            <v>301</v>
          </cell>
          <cell r="BT60" t="str">
            <v>NNNI_301</v>
          </cell>
        </row>
        <row r="61">
          <cell r="E61">
            <v>302</v>
          </cell>
          <cell r="BT61" t="str">
            <v>NNNI_302</v>
          </cell>
        </row>
        <row r="62">
          <cell r="E62">
            <v>303</v>
          </cell>
          <cell r="BT62" t="str">
            <v>NNNI_303</v>
          </cell>
        </row>
        <row r="63">
          <cell r="E63">
            <v>304</v>
          </cell>
          <cell r="BT63" t="str">
            <v>NNNI_304</v>
          </cell>
        </row>
        <row r="64">
          <cell r="E64">
            <v>305</v>
          </cell>
          <cell r="BT64" t="str">
            <v>NNNI_305</v>
          </cell>
        </row>
        <row r="65">
          <cell r="E65">
            <v>309</v>
          </cell>
          <cell r="BT65" t="str">
            <v>NNNI_309</v>
          </cell>
        </row>
        <row r="66">
          <cell r="E66">
            <v>350</v>
          </cell>
          <cell r="BT66" t="str">
            <v>NNNI_350</v>
          </cell>
        </row>
        <row r="67">
          <cell r="E67">
            <v>351</v>
          </cell>
          <cell r="BT67" t="str">
            <v>NNNI_351</v>
          </cell>
        </row>
        <row r="68">
          <cell r="E68">
            <v>352</v>
          </cell>
          <cell r="BT68" t="str">
            <v>NNNI_352</v>
          </cell>
        </row>
        <row r="69">
          <cell r="E69">
            <v>353</v>
          </cell>
          <cell r="BT69" t="str">
            <v>NNNI_353</v>
          </cell>
        </row>
        <row r="70">
          <cell r="E70">
            <v>354</v>
          </cell>
          <cell r="BT70" t="str">
            <v>NNNI_354</v>
          </cell>
        </row>
        <row r="71">
          <cell r="E71">
            <v>355</v>
          </cell>
          <cell r="BT71" t="str">
            <v>NNNI_355</v>
          </cell>
        </row>
        <row r="72">
          <cell r="E72">
            <v>356</v>
          </cell>
          <cell r="BT72" t="str">
            <v>NNNI_356</v>
          </cell>
        </row>
        <row r="73">
          <cell r="E73">
            <v>358</v>
          </cell>
          <cell r="BT73" t="str">
            <v>NNNI_358</v>
          </cell>
        </row>
        <row r="74">
          <cell r="E74">
            <v>500</v>
          </cell>
          <cell r="BT74" t="str">
            <v>NNNI_500</v>
          </cell>
        </row>
        <row r="75">
          <cell r="E75">
            <v>502</v>
          </cell>
          <cell r="BT75" t="str">
            <v>NNNI_502</v>
          </cell>
        </row>
        <row r="76">
          <cell r="E76">
            <v>503</v>
          </cell>
          <cell r="BT76" t="str">
            <v>NNNI_503</v>
          </cell>
        </row>
        <row r="77">
          <cell r="E77">
            <v>504</v>
          </cell>
          <cell r="BT77" t="str">
            <v>NNNI_504</v>
          </cell>
        </row>
        <row r="78">
          <cell r="E78">
            <v>505</v>
          </cell>
          <cell r="BT78" t="str">
            <v>NNNI_505</v>
          </cell>
        </row>
        <row r="79">
          <cell r="E79">
            <v>506</v>
          </cell>
          <cell r="BT79" t="str">
            <v>NNNI_506</v>
          </cell>
        </row>
        <row r="80">
          <cell r="E80">
            <v>702</v>
          </cell>
          <cell r="BT80" t="str">
            <v>NNNI_702</v>
          </cell>
        </row>
        <row r="81">
          <cell r="E81">
            <v>704</v>
          </cell>
          <cell r="BT81" t="str">
            <v>NNNI_704</v>
          </cell>
        </row>
        <row r="82">
          <cell r="E82">
            <v>706</v>
          </cell>
          <cell r="BT82" t="str">
            <v>NNNI_706</v>
          </cell>
        </row>
        <row r="83">
          <cell r="E83" t="str">
            <v>NULL</v>
          </cell>
          <cell r="BT83" t="str">
            <v>NNNI_NULL</v>
          </cell>
        </row>
        <row r="91">
          <cell r="BT91" t="str">
            <v>NSNI_001</v>
          </cell>
        </row>
        <row r="92">
          <cell r="BT92" t="str">
            <v>NSNI_002</v>
          </cell>
        </row>
        <row r="93">
          <cell r="BT93" t="str">
            <v>NSNI_003</v>
          </cell>
        </row>
        <row r="94">
          <cell r="BT94" t="str">
            <v>NSNI_004</v>
          </cell>
        </row>
        <row r="95">
          <cell r="BT95" t="str">
            <v>NSNI_005</v>
          </cell>
        </row>
        <row r="96">
          <cell r="BT96" t="str">
            <v>NSNI_006</v>
          </cell>
        </row>
        <row r="97">
          <cell r="BT97" t="str">
            <v>NSNI_007</v>
          </cell>
        </row>
        <row r="98">
          <cell r="BT98" t="str">
            <v>NSNI_009</v>
          </cell>
        </row>
        <row r="99">
          <cell r="BT99" t="str">
            <v>NSNI_010</v>
          </cell>
        </row>
        <row r="100">
          <cell r="BT100" t="str">
            <v>NSNI_100</v>
          </cell>
        </row>
        <row r="101">
          <cell r="BT101" t="str">
            <v>NSNI_101-I</v>
          </cell>
        </row>
        <row r="102">
          <cell r="BT102" t="str">
            <v>NSNI_101-O</v>
          </cell>
        </row>
        <row r="103">
          <cell r="BT103" t="str">
            <v>NSNI_101</v>
          </cell>
        </row>
        <row r="104">
          <cell r="BT104" t="str">
            <v>NSNI_102</v>
          </cell>
        </row>
        <row r="105">
          <cell r="BT105" t="str">
            <v>NSNI_103</v>
          </cell>
        </row>
        <row r="106">
          <cell r="BT106" t="str">
            <v>NSNI_104</v>
          </cell>
        </row>
        <row r="107">
          <cell r="BT107" t="str">
            <v>NSNI_105</v>
          </cell>
        </row>
        <row r="108">
          <cell r="BT108" t="str">
            <v>NSNI_106</v>
          </cell>
        </row>
        <row r="109">
          <cell r="BT109" t="str">
            <v>NSNI_107</v>
          </cell>
        </row>
        <row r="110">
          <cell r="BT110" t="str">
            <v>NSNI_108</v>
          </cell>
        </row>
        <row r="111">
          <cell r="BT111" t="str">
            <v>NSNI_109</v>
          </cell>
        </row>
        <row r="112">
          <cell r="BT112" t="str">
            <v>NSNI_110</v>
          </cell>
        </row>
        <row r="113">
          <cell r="BT113" t="str">
            <v>NSNI_111</v>
          </cell>
        </row>
        <row r="114">
          <cell r="BT114" t="str">
            <v>NSNI_112</v>
          </cell>
        </row>
        <row r="115">
          <cell r="BT115" t="str">
            <v>NSNI_113</v>
          </cell>
        </row>
        <row r="116">
          <cell r="BT116" t="str">
            <v>NSNI_115</v>
          </cell>
        </row>
        <row r="117">
          <cell r="BT117" t="str">
            <v>NSNI_116</v>
          </cell>
        </row>
        <row r="118">
          <cell r="BT118" t="str">
            <v>NSNI_300</v>
          </cell>
        </row>
        <row r="119">
          <cell r="BT119" t="str">
            <v>NSNI_301</v>
          </cell>
        </row>
        <row r="120">
          <cell r="BT120" t="str">
            <v>NSNI_302</v>
          </cell>
        </row>
        <row r="121">
          <cell r="BT121" t="str">
            <v>NSNI_303</v>
          </cell>
        </row>
        <row r="122">
          <cell r="BT122" t="str">
            <v>NSNI_304</v>
          </cell>
        </row>
        <row r="123">
          <cell r="BT123" t="str">
            <v>NSNI_305</v>
          </cell>
        </row>
        <row r="124">
          <cell r="BT124" t="str">
            <v>NSNI_309</v>
          </cell>
        </row>
        <row r="125">
          <cell r="BT125" t="str">
            <v>NSNI_350</v>
          </cell>
        </row>
        <row r="126">
          <cell r="BT126" t="str">
            <v>NSNI_351</v>
          </cell>
        </row>
        <row r="127">
          <cell r="BT127" t="str">
            <v>NSNI_352</v>
          </cell>
        </row>
        <row r="128">
          <cell r="BT128" t="str">
            <v>NSNI_353</v>
          </cell>
        </row>
        <row r="129">
          <cell r="BT129" t="str">
            <v>NSNI_354</v>
          </cell>
        </row>
        <row r="130">
          <cell r="BT130" t="str">
            <v>NSNI_355</v>
          </cell>
        </row>
        <row r="131">
          <cell r="BT131" t="str">
            <v>NSNI_356</v>
          </cell>
        </row>
        <row r="132">
          <cell r="BT132" t="str">
            <v>NSNI_358</v>
          </cell>
        </row>
        <row r="133">
          <cell r="BT133" t="str">
            <v>NSNI_500</v>
          </cell>
        </row>
        <row r="134">
          <cell r="BT134" t="str">
            <v>NSNI_502</v>
          </cell>
        </row>
        <row r="135">
          <cell r="BT135" t="str">
            <v>NSNI_503</v>
          </cell>
        </row>
        <row r="136">
          <cell r="BT136" t="str">
            <v>NSNI_504</v>
          </cell>
        </row>
        <row r="137">
          <cell r="BT137" t="str">
            <v>NSNI_505</v>
          </cell>
        </row>
        <row r="138">
          <cell r="BT138" t="str">
            <v>NSNI_506</v>
          </cell>
        </row>
        <row r="139">
          <cell r="BT139" t="str">
            <v>NSNI_702</v>
          </cell>
        </row>
        <row r="140">
          <cell r="BT140" t="str">
            <v>NSNI_704</v>
          </cell>
        </row>
        <row r="141">
          <cell r="BT141" t="str">
            <v>NSNI_706</v>
          </cell>
        </row>
        <row r="142">
          <cell r="BT142" t="str">
            <v>NSNI_NULL</v>
          </cell>
        </row>
        <row r="150">
          <cell r="BT150" t="str">
            <v>SIDO_001</v>
          </cell>
        </row>
        <row r="151">
          <cell r="BT151" t="str">
            <v>SIDO_002</v>
          </cell>
        </row>
        <row r="152">
          <cell r="BT152" t="str">
            <v>SIDO_003</v>
          </cell>
        </row>
        <row r="153">
          <cell r="BT153" t="str">
            <v>SIDO_004</v>
          </cell>
        </row>
        <row r="154">
          <cell r="BT154" t="str">
            <v>SIDO_005</v>
          </cell>
        </row>
        <row r="155">
          <cell r="BT155" t="str">
            <v>SIDO_006</v>
          </cell>
        </row>
        <row r="156">
          <cell r="BT156" t="str">
            <v>SIDO_007</v>
          </cell>
        </row>
        <row r="157">
          <cell r="BT157" t="str">
            <v>SIDO_009</v>
          </cell>
        </row>
        <row r="158">
          <cell r="BT158" t="str">
            <v>SIDO_010</v>
          </cell>
        </row>
        <row r="159">
          <cell r="BT159" t="str">
            <v>SIDO_100</v>
          </cell>
        </row>
        <row r="160">
          <cell r="BT160" t="str">
            <v>SIDO_101-I</v>
          </cell>
        </row>
        <row r="161">
          <cell r="BT161" t="str">
            <v>SIDO_101-O</v>
          </cell>
        </row>
        <row r="162">
          <cell r="BT162" t="str">
            <v>SIDO_101</v>
          </cell>
        </row>
        <row r="163">
          <cell r="BT163" t="str">
            <v>SIDO_102</v>
          </cell>
        </row>
        <row r="164">
          <cell r="BT164" t="str">
            <v>SIDO_103</v>
          </cell>
        </row>
        <row r="165">
          <cell r="BT165" t="str">
            <v>SIDO_104</v>
          </cell>
        </row>
        <row r="166">
          <cell r="BT166" t="str">
            <v>SIDO_105</v>
          </cell>
        </row>
        <row r="167">
          <cell r="BT167" t="str">
            <v>SIDO_106</v>
          </cell>
        </row>
        <row r="168">
          <cell r="BT168" t="str">
            <v>SIDO_107</v>
          </cell>
        </row>
        <row r="169">
          <cell r="BT169" t="str">
            <v>SIDO_108</v>
          </cell>
        </row>
        <row r="170">
          <cell r="BT170" t="str">
            <v>SIDO_109</v>
          </cell>
        </row>
        <row r="171">
          <cell r="BT171" t="str">
            <v>SIDO_110</v>
          </cell>
        </row>
        <row r="172">
          <cell r="BT172" t="str">
            <v>SIDO_111</v>
          </cell>
        </row>
        <row r="173">
          <cell r="BT173" t="str">
            <v>SIDO_112</v>
          </cell>
        </row>
        <row r="174">
          <cell r="BT174" t="str">
            <v>SIDO_113</v>
          </cell>
        </row>
        <row r="175">
          <cell r="BT175" t="str">
            <v>SIDO_115</v>
          </cell>
        </row>
        <row r="176">
          <cell r="BT176" t="str">
            <v>SIDO_116</v>
          </cell>
        </row>
        <row r="177">
          <cell r="BT177" t="str">
            <v>SIDO_300</v>
          </cell>
        </row>
        <row r="178">
          <cell r="BT178" t="str">
            <v>SIDO_301</v>
          </cell>
        </row>
        <row r="179">
          <cell r="BT179" t="str">
            <v>SIDO_302</v>
          </cell>
        </row>
        <row r="180">
          <cell r="BT180" t="str">
            <v>SIDO_303</v>
          </cell>
        </row>
        <row r="181">
          <cell r="BT181" t="str">
            <v>SIDO_304</v>
          </cell>
        </row>
        <row r="182">
          <cell r="BT182" t="str">
            <v>SIDO_305</v>
          </cell>
        </row>
        <row r="183">
          <cell r="BT183" t="str">
            <v>SIDO_309</v>
          </cell>
        </row>
        <row r="184">
          <cell r="BT184" t="str">
            <v>SIDO_350</v>
          </cell>
        </row>
        <row r="185">
          <cell r="BT185" t="str">
            <v>SIDO_351</v>
          </cell>
        </row>
        <row r="186">
          <cell r="BT186" t="str">
            <v>SIDO_352</v>
          </cell>
        </row>
        <row r="187">
          <cell r="BT187" t="str">
            <v>SIDO_353</v>
          </cell>
        </row>
        <row r="188">
          <cell r="BT188" t="str">
            <v>SIDO_354</v>
          </cell>
        </row>
        <row r="189">
          <cell r="BT189" t="str">
            <v>SIDO_355</v>
          </cell>
        </row>
        <row r="190">
          <cell r="BT190" t="str">
            <v>SIDO_356</v>
          </cell>
        </row>
        <row r="191">
          <cell r="BT191" t="str">
            <v>SIDO_358</v>
          </cell>
        </row>
        <row r="192">
          <cell r="BT192" t="str">
            <v>SIDO_500</v>
          </cell>
        </row>
        <row r="193">
          <cell r="BT193" t="str">
            <v>SIDO_502</v>
          </cell>
        </row>
        <row r="194">
          <cell r="BT194" t="str">
            <v>SIDO_503</v>
          </cell>
        </row>
        <row r="195">
          <cell r="BT195" t="str">
            <v>SIDO_504</v>
          </cell>
        </row>
        <row r="196">
          <cell r="BT196" t="str">
            <v>SIDO_505</v>
          </cell>
        </row>
        <row r="197">
          <cell r="BT197" t="str">
            <v>SIDO_506</v>
          </cell>
        </row>
        <row r="198">
          <cell r="BT198" t="str">
            <v>SIDO_702</v>
          </cell>
        </row>
        <row r="199">
          <cell r="BT199" t="str">
            <v>SIDO_704</v>
          </cell>
        </row>
        <row r="200">
          <cell r="BT200" t="str">
            <v>SIDO_706</v>
          </cell>
        </row>
        <row r="201">
          <cell r="BT201" t="str">
            <v>SIDO_NULL</v>
          </cell>
        </row>
        <row r="209">
          <cell r="BT209" t="str">
            <v>HVDC_001</v>
          </cell>
        </row>
        <row r="210">
          <cell r="BT210" t="str">
            <v>HVDC_002</v>
          </cell>
        </row>
        <row r="211">
          <cell r="BT211" t="str">
            <v>HVDC_003</v>
          </cell>
        </row>
        <row r="212">
          <cell r="BT212" t="str">
            <v>HVDC_004</v>
          </cell>
        </row>
        <row r="213">
          <cell r="BT213" t="str">
            <v>HVDC_005</v>
          </cell>
        </row>
        <row r="214">
          <cell r="BT214" t="str">
            <v>HVDC_006</v>
          </cell>
        </row>
        <row r="215">
          <cell r="BT215" t="str">
            <v>HVDC_007</v>
          </cell>
        </row>
        <row r="216">
          <cell r="BT216" t="str">
            <v>HVDC_009</v>
          </cell>
        </row>
        <row r="217">
          <cell r="BT217" t="str">
            <v>HVDC_010</v>
          </cell>
        </row>
        <row r="218">
          <cell r="BT218" t="str">
            <v>HVDC_100</v>
          </cell>
        </row>
        <row r="219">
          <cell r="BT219" t="str">
            <v>HVDC_101-I</v>
          </cell>
        </row>
        <row r="220">
          <cell r="BT220" t="str">
            <v>HVDC_101-O</v>
          </cell>
        </row>
        <row r="221">
          <cell r="BT221" t="str">
            <v>HVDC_101</v>
          </cell>
        </row>
        <row r="222">
          <cell r="BT222" t="str">
            <v>HVDC_102</v>
          </cell>
        </row>
        <row r="223">
          <cell r="BT223" t="str">
            <v>HVDC_103</v>
          </cell>
        </row>
        <row r="224">
          <cell r="BT224" t="str">
            <v>HVDC_104</v>
          </cell>
        </row>
        <row r="225">
          <cell r="BT225" t="str">
            <v>HVDC_105</v>
          </cell>
        </row>
        <row r="226">
          <cell r="BT226" t="str">
            <v>HVDC_106</v>
          </cell>
        </row>
        <row r="227">
          <cell r="BT227" t="str">
            <v>HVDC_107</v>
          </cell>
        </row>
        <row r="228">
          <cell r="BT228" t="str">
            <v>HVDC_108</v>
          </cell>
        </row>
        <row r="229">
          <cell r="BT229" t="str">
            <v>HVDC_109</v>
          </cell>
        </row>
        <row r="230">
          <cell r="BT230" t="str">
            <v>HVDC_110</v>
          </cell>
        </row>
        <row r="231">
          <cell r="BT231" t="str">
            <v>HVDC_111</v>
          </cell>
        </row>
        <row r="232">
          <cell r="BT232" t="str">
            <v>HVDC_112</v>
          </cell>
        </row>
        <row r="233">
          <cell r="BT233" t="str">
            <v>HVDC_113</v>
          </cell>
        </row>
        <row r="234">
          <cell r="BT234" t="str">
            <v>HVDC_115</v>
          </cell>
        </row>
        <row r="235">
          <cell r="BT235" t="str">
            <v>HVDC_116</v>
          </cell>
        </row>
        <row r="236">
          <cell r="BT236" t="str">
            <v>HVDC_300</v>
          </cell>
        </row>
        <row r="237">
          <cell r="BT237" t="str">
            <v>HVDC_301</v>
          </cell>
        </row>
        <row r="238">
          <cell r="BT238" t="str">
            <v>HVDC_302</v>
          </cell>
        </row>
        <row r="239">
          <cell r="BT239" t="str">
            <v>HVDC_303</v>
          </cell>
        </row>
        <row r="240">
          <cell r="BT240" t="str">
            <v>HVDC_304</v>
          </cell>
        </row>
        <row r="241">
          <cell r="BT241" t="str">
            <v>HVDC_305</v>
          </cell>
        </row>
        <row r="242">
          <cell r="BT242" t="str">
            <v>HVDC_309</v>
          </cell>
        </row>
        <row r="243">
          <cell r="BT243" t="str">
            <v>HVDC_350</v>
          </cell>
        </row>
        <row r="244">
          <cell r="BT244" t="str">
            <v>HVDC_351</v>
          </cell>
        </row>
        <row r="245">
          <cell r="BT245" t="str">
            <v>HVDC_352</v>
          </cell>
        </row>
        <row r="246">
          <cell r="BT246" t="str">
            <v>HVDC_353</v>
          </cell>
        </row>
        <row r="247">
          <cell r="BT247" t="str">
            <v>HVDC_354</v>
          </cell>
        </row>
        <row r="248">
          <cell r="BT248" t="str">
            <v>HVDC_355</v>
          </cell>
        </row>
        <row r="249">
          <cell r="BT249" t="str">
            <v>HVDC_356</v>
          </cell>
        </row>
        <row r="250">
          <cell r="BT250" t="str">
            <v>HVDC_358</v>
          </cell>
        </row>
        <row r="251">
          <cell r="BT251" t="str">
            <v>HVDC_500</v>
          </cell>
        </row>
        <row r="252">
          <cell r="BT252" t="str">
            <v>HVDC_502</v>
          </cell>
        </row>
        <row r="253">
          <cell r="BT253" t="str">
            <v>HVDC_503</v>
          </cell>
        </row>
        <row r="254">
          <cell r="BT254" t="str">
            <v>HVDC_504</v>
          </cell>
        </row>
        <row r="255">
          <cell r="BT255" t="str">
            <v>HVDC_505</v>
          </cell>
        </row>
        <row r="256">
          <cell r="BT256" t="str">
            <v>HVDC_506</v>
          </cell>
        </row>
        <row r="257">
          <cell r="BT257" t="str">
            <v>HVDC_702</v>
          </cell>
        </row>
        <row r="258">
          <cell r="BT258" t="str">
            <v>HVDC_704</v>
          </cell>
        </row>
        <row r="259">
          <cell r="BT259" t="str">
            <v>HVDC_706</v>
          </cell>
        </row>
        <row r="260">
          <cell r="BT260" t="str">
            <v>HVDC_NULL</v>
          </cell>
        </row>
        <row r="268">
          <cell r="BT268" t="str">
            <v>NNNI-LINES_001</v>
          </cell>
        </row>
        <row r="269">
          <cell r="BT269" t="str">
            <v>NNNI-LINES_002</v>
          </cell>
        </row>
        <row r="270">
          <cell r="BT270" t="str">
            <v>NNNI-LINES_003</v>
          </cell>
        </row>
        <row r="271">
          <cell r="BT271" t="str">
            <v>NNNI-LINES_004</v>
          </cell>
        </row>
        <row r="272">
          <cell r="BT272" t="str">
            <v>NNNI-LINES_005</v>
          </cell>
        </row>
        <row r="273">
          <cell r="BT273" t="str">
            <v>NNNI-LINES_006</v>
          </cell>
        </row>
        <row r="274">
          <cell r="BT274" t="str">
            <v>NNNI-LINES_007</v>
          </cell>
        </row>
        <row r="275">
          <cell r="BT275" t="str">
            <v>NNNI-LINES_009</v>
          </cell>
        </row>
        <row r="276">
          <cell r="BT276" t="str">
            <v>NNNI-LINES_010</v>
          </cell>
        </row>
        <row r="277">
          <cell r="BT277" t="str">
            <v>NNNI-LINES_100</v>
          </cell>
        </row>
        <row r="278">
          <cell r="BT278" t="str">
            <v>NNNI-LINES_101-I</v>
          </cell>
        </row>
        <row r="279">
          <cell r="BT279" t="str">
            <v>NNNI-LINES_101-O</v>
          </cell>
        </row>
        <row r="280">
          <cell r="BT280" t="str">
            <v>NNNI-LINES_101</v>
          </cell>
        </row>
        <row r="281">
          <cell r="BT281" t="str">
            <v>NNNI-LINES_102</v>
          </cell>
        </row>
        <row r="282">
          <cell r="BT282" t="str">
            <v>NNNI-LINES_103</v>
          </cell>
        </row>
        <row r="283">
          <cell r="BT283" t="str">
            <v>NNNI-LINES_104</v>
          </cell>
        </row>
        <row r="284">
          <cell r="BT284" t="str">
            <v>NNNI-LINES_105</v>
          </cell>
        </row>
        <row r="285">
          <cell r="BT285" t="str">
            <v>NNNI-LINES_106</v>
          </cell>
        </row>
        <row r="286">
          <cell r="BT286" t="str">
            <v>NNNI-LINES_107</v>
          </cell>
        </row>
        <row r="287">
          <cell r="BT287" t="str">
            <v>NNNI-LINES_108</v>
          </cell>
        </row>
        <row r="288">
          <cell r="BT288" t="str">
            <v>NNNI-LINES_109</v>
          </cell>
        </row>
        <row r="289">
          <cell r="BT289" t="str">
            <v>NNNI-LINES_110</v>
          </cell>
        </row>
        <row r="290">
          <cell r="BT290" t="str">
            <v>NNNI-LINES_111</v>
          </cell>
        </row>
        <row r="291">
          <cell r="BT291" t="str">
            <v>NNNI-LINES_112</v>
          </cell>
        </row>
        <row r="292">
          <cell r="BT292" t="str">
            <v>NNNI-LINES_113</v>
          </cell>
        </row>
        <row r="293">
          <cell r="BT293" t="str">
            <v>NNNI-LINES_115</v>
          </cell>
        </row>
        <row r="294">
          <cell r="BT294" t="str">
            <v>NNNI-LINES_116</v>
          </cell>
        </row>
        <row r="295">
          <cell r="BT295" t="str">
            <v>NNNI-LINES_300</v>
          </cell>
        </row>
        <row r="296">
          <cell r="BT296" t="str">
            <v>NNNI-LINES_301</v>
          </cell>
        </row>
        <row r="297">
          <cell r="BT297" t="str">
            <v>NNNI-LINES_302</v>
          </cell>
        </row>
        <row r="298">
          <cell r="BT298" t="str">
            <v>NNNI-LINES_303</v>
          </cell>
        </row>
        <row r="299">
          <cell r="BT299" t="str">
            <v>NNNI-LINES_304</v>
          </cell>
        </row>
        <row r="300">
          <cell r="BT300" t="str">
            <v>NNNI-LINES_305</v>
          </cell>
        </row>
        <row r="301">
          <cell r="BT301" t="str">
            <v>NNNI-LINES_309</v>
          </cell>
        </row>
        <row r="302">
          <cell r="BT302" t="str">
            <v>NNNI-LINES_350</v>
          </cell>
        </row>
        <row r="303">
          <cell r="BT303" t="str">
            <v>NNNI-LINES_351</v>
          </cell>
        </row>
        <row r="304">
          <cell r="BT304" t="str">
            <v>NNNI-LINES_352</v>
          </cell>
        </row>
        <row r="305">
          <cell r="BT305" t="str">
            <v>NNNI-LINES_353</v>
          </cell>
        </row>
        <row r="306">
          <cell r="BT306" t="str">
            <v>NNNI-LINES_354</v>
          </cell>
        </row>
        <row r="307">
          <cell r="BT307" t="str">
            <v>NNNI-LINES_355</v>
          </cell>
        </row>
        <row r="308">
          <cell r="BT308" t="str">
            <v>NNNI-LINES_356</v>
          </cell>
        </row>
        <row r="309">
          <cell r="BT309" t="str">
            <v>NNNI-LINES_358</v>
          </cell>
        </row>
        <row r="310">
          <cell r="BT310" t="str">
            <v>NNNI-LINES_500</v>
          </cell>
        </row>
        <row r="311">
          <cell r="BT311" t="str">
            <v>NNNI-LINES_502</v>
          </cell>
        </row>
        <row r="312">
          <cell r="BT312" t="str">
            <v>NNNI-LINES_503</v>
          </cell>
        </row>
        <row r="313">
          <cell r="BT313" t="str">
            <v>NNNI-LINES_504</v>
          </cell>
        </row>
        <row r="314">
          <cell r="BT314" t="str">
            <v>NNNI-LINES_505</v>
          </cell>
        </row>
        <row r="315">
          <cell r="BT315" t="str">
            <v>NNNI-LINES_506</v>
          </cell>
        </row>
        <row r="316">
          <cell r="BT316" t="str">
            <v>NNNI-LINES_702</v>
          </cell>
        </row>
        <row r="317">
          <cell r="BT317" t="str">
            <v>NNNI-LINES_704</v>
          </cell>
        </row>
        <row r="318">
          <cell r="BT318" t="str">
            <v>NNNI-LINES_706</v>
          </cell>
        </row>
        <row r="319">
          <cell r="BT319" t="str">
            <v>NNNI-LINES_NULL</v>
          </cell>
        </row>
        <row r="327">
          <cell r="BT327" t="str">
            <v>NSNI-LINES_001</v>
          </cell>
        </row>
        <row r="328">
          <cell r="BT328" t="str">
            <v>NSNI-LINES_002</v>
          </cell>
        </row>
        <row r="329">
          <cell r="BT329" t="str">
            <v>NSNI-LINES_003</v>
          </cell>
        </row>
        <row r="330">
          <cell r="BT330" t="str">
            <v>NSNI-LINES_004</v>
          </cell>
        </row>
        <row r="331">
          <cell r="BT331" t="str">
            <v>NSNI-LINES_005</v>
          </cell>
        </row>
        <row r="332">
          <cell r="BT332" t="str">
            <v>NSNI-LINES_006</v>
          </cell>
        </row>
        <row r="333">
          <cell r="BT333" t="str">
            <v>NSNI-LINES_007</v>
          </cell>
        </row>
        <row r="334">
          <cell r="BT334" t="str">
            <v>NSNI-LINES_009</v>
          </cell>
        </row>
        <row r="335">
          <cell r="BT335" t="str">
            <v>NSNI-LINES_010</v>
          </cell>
        </row>
        <row r="336">
          <cell r="BT336" t="str">
            <v>NSNI-LINES_100</v>
          </cell>
        </row>
        <row r="337">
          <cell r="BT337" t="str">
            <v>NSNI-LINES_101-I</v>
          </cell>
        </row>
        <row r="338">
          <cell r="BT338" t="str">
            <v>NSNI-LINES_101-O</v>
          </cell>
        </row>
        <row r="339">
          <cell r="BT339" t="str">
            <v>NSNI-LINES_101</v>
          </cell>
        </row>
        <row r="340">
          <cell r="BT340" t="str">
            <v>NSNI-LINES_102</v>
          </cell>
        </row>
        <row r="341">
          <cell r="BT341" t="str">
            <v>NSNI-LINES_103</v>
          </cell>
        </row>
        <row r="342">
          <cell r="BT342" t="str">
            <v>NSNI-LINES_104</v>
          </cell>
        </row>
        <row r="343">
          <cell r="BT343" t="str">
            <v>NSNI-LINES_105</v>
          </cell>
        </row>
        <row r="344">
          <cell r="BT344" t="str">
            <v>NSNI-LINES_106</v>
          </cell>
        </row>
        <row r="345">
          <cell r="BT345" t="str">
            <v>NSNI-LINES_107</v>
          </cell>
        </row>
        <row r="346">
          <cell r="BT346" t="str">
            <v>NSNI-LINES_108</v>
          </cell>
        </row>
        <row r="347">
          <cell r="BT347" t="str">
            <v>NSNI-LINES_109</v>
          </cell>
        </row>
        <row r="348">
          <cell r="BT348" t="str">
            <v>NSNI-LINES_110</v>
          </cell>
        </row>
        <row r="349">
          <cell r="BT349" t="str">
            <v>NSNI-LINES_111</v>
          </cell>
        </row>
        <row r="350">
          <cell r="BT350" t="str">
            <v>NSNI-LINES_112</v>
          </cell>
        </row>
        <row r="351">
          <cell r="BT351" t="str">
            <v>NSNI-LINES_113</v>
          </cell>
        </row>
        <row r="352">
          <cell r="BT352" t="str">
            <v>NSNI-LINES_115</v>
          </cell>
        </row>
        <row r="353">
          <cell r="BT353" t="str">
            <v>NSNI-LINES_116</v>
          </cell>
        </row>
        <row r="354">
          <cell r="BT354" t="str">
            <v>NSNI-LINES_300</v>
          </cell>
        </row>
        <row r="355">
          <cell r="BT355" t="str">
            <v>NSNI-LINES_301</v>
          </cell>
        </row>
        <row r="356">
          <cell r="BT356" t="str">
            <v>NSNI-LINES_302</v>
          </cell>
        </row>
        <row r="357">
          <cell r="BT357" t="str">
            <v>NSNI-LINES_303</v>
          </cell>
        </row>
        <row r="358">
          <cell r="BT358" t="str">
            <v>NSNI-LINES_304</v>
          </cell>
        </row>
        <row r="359">
          <cell r="BT359" t="str">
            <v>NSNI-LINES_305</v>
          </cell>
        </row>
        <row r="360">
          <cell r="BT360" t="str">
            <v>NSNI-LINES_309</v>
          </cell>
        </row>
        <row r="361">
          <cell r="BT361" t="str">
            <v>NSNI-LINES_350</v>
          </cell>
        </row>
        <row r="362">
          <cell r="BT362" t="str">
            <v>NSNI-LINES_351</v>
          </cell>
        </row>
        <row r="363">
          <cell r="BT363" t="str">
            <v>NSNI-LINES_352</v>
          </cell>
        </row>
        <row r="364">
          <cell r="BT364" t="str">
            <v>NSNI-LINES_353</v>
          </cell>
        </row>
        <row r="365">
          <cell r="BT365" t="str">
            <v>NSNI-LINES_354</v>
          </cell>
        </row>
        <row r="366">
          <cell r="BT366" t="str">
            <v>NSNI-LINES_355</v>
          </cell>
        </row>
        <row r="367">
          <cell r="BT367" t="str">
            <v>NSNI-LINES_356</v>
          </cell>
        </row>
        <row r="368">
          <cell r="BT368" t="str">
            <v>NSNI-LINES_358</v>
          </cell>
        </row>
        <row r="369">
          <cell r="BT369" t="str">
            <v>NSNI-LINES_500</v>
          </cell>
        </row>
        <row r="370">
          <cell r="BT370" t="str">
            <v>NSNI-LINES_502</v>
          </cell>
        </row>
        <row r="371">
          <cell r="BT371" t="str">
            <v>NSNI-LINES_503</v>
          </cell>
        </row>
        <row r="372">
          <cell r="BT372" t="str">
            <v>NSNI-LINES_504</v>
          </cell>
        </row>
        <row r="373">
          <cell r="BT373" t="str">
            <v>NSNI-LINES_505</v>
          </cell>
        </row>
        <row r="374">
          <cell r="BT374" t="str">
            <v>NSNI-LINES_506</v>
          </cell>
        </row>
        <row r="375">
          <cell r="BT375" t="str">
            <v>NSNI-LINES_702</v>
          </cell>
        </row>
        <row r="376">
          <cell r="BT376" t="str">
            <v>NSNI-LINES_704</v>
          </cell>
        </row>
        <row r="377">
          <cell r="BT377" t="str">
            <v>NSNI-LINES_706</v>
          </cell>
        </row>
        <row r="378">
          <cell r="BT378" t="str">
            <v>NSNI-LINES_NULL</v>
          </cell>
        </row>
        <row r="386">
          <cell r="BT386" t="str">
            <v>SIDO-LINES_001</v>
          </cell>
        </row>
        <row r="387">
          <cell r="BT387" t="str">
            <v>SIDO-LINES_002</v>
          </cell>
        </row>
        <row r="388">
          <cell r="BT388" t="str">
            <v>SIDO-LINES_003</v>
          </cell>
        </row>
        <row r="389">
          <cell r="BT389" t="str">
            <v>SIDO-LINES_004</v>
          </cell>
        </row>
        <row r="390">
          <cell r="BT390" t="str">
            <v>SIDO-LINES_005</v>
          </cell>
        </row>
        <row r="391">
          <cell r="BT391" t="str">
            <v>SIDO-LINES_006</v>
          </cell>
        </row>
        <row r="392">
          <cell r="BT392" t="str">
            <v>SIDO-LINES_007</v>
          </cell>
        </row>
        <row r="393">
          <cell r="BT393" t="str">
            <v>SIDO-LINES_009</v>
          </cell>
        </row>
        <row r="394">
          <cell r="BT394" t="str">
            <v>SIDO-LINES_010</v>
          </cell>
        </row>
        <row r="395">
          <cell r="BT395" t="str">
            <v>SIDO-LINES_100</v>
          </cell>
        </row>
        <row r="396">
          <cell r="BT396" t="str">
            <v>SIDO-LINES_101-I</v>
          </cell>
        </row>
        <row r="397">
          <cell r="BT397" t="str">
            <v>SIDO-LINES_101-O</v>
          </cell>
        </row>
        <row r="398">
          <cell r="BT398" t="str">
            <v>SIDO-LINES_101</v>
          </cell>
        </row>
        <row r="399">
          <cell r="BT399" t="str">
            <v>SIDO-LINES_102</v>
          </cell>
        </row>
        <row r="400">
          <cell r="BT400" t="str">
            <v>SIDO-LINES_103</v>
          </cell>
        </row>
        <row r="401">
          <cell r="BT401" t="str">
            <v>SIDO-LINES_104</v>
          </cell>
        </row>
        <row r="402">
          <cell r="BT402" t="str">
            <v>SIDO-LINES_105</v>
          </cell>
        </row>
        <row r="403">
          <cell r="BT403" t="str">
            <v>SIDO-LINES_106</v>
          </cell>
        </row>
        <row r="404">
          <cell r="BT404" t="str">
            <v>SIDO-LINES_107</v>
          </cell>
        </row>
        <row r="405">
          <cell r="BT405" t="str">
            <v>SIDO-LINES_108</v>
          </cell>
        </row>
        <row r="406">
          <cell r="BT406" t="str">
            <v>SIDO-LINES_109</v>
          </cell>
        </row>
        <row r="407">
          <cell r="BT407" t="str">
            <v>SIDO-LINES_110</v>
          </cell>
        </row>
        <row r="408">
          <cell r="BT408" t="str">
            <v>SIDO-LINES_111</v>
          </cell>
        </row>
        <row r="409">
          <cell r="BT409" t="str">
            <v>SIDO-LINES_112</v>
          </cell>
        </row>
        <row r="410">
          <cell r="BT410" t="str">
            <v>SIDO-LINES_113</v>
          </cell>
        </row>
        <row r="411">
          <cell r="BT411" t="str">
            <v>SIDO-LINES_115</v>
          </cell>
        </row>
        <row r="412">
          <cell r="BT412" t="str">
            <v>SIDO-LINES_116</v>
          </cell>
        </row>
        <row r="413">
          <cell r="BT413" t="str">
            <v>SIDO-LINES_300</v>
          </cell>
        </row>
        <row r="414">
          <cell r="BT414" t="str">
            <v>SIDO-LINES_301</v>
          </cell>
        </row>
        <row r="415">
          <cell r="BT415" t="str">
            <v>SIDO-LINES_302</v>
          </cell>
        </row>
        <row r="416">
          <cell r="BT416" t="str">
            <v>SIDO-LINES_303</v>
          </cell>
        </row>
        <row r="417">
          <cell r="BT417" t="str">
            <v>SIDO-LINES_304</v>
          </cell>
        </row>
        <row r="418">
          <cell r="BT418" t="str">
            <v>SIDO-LINES_305</v>
          </cell>
        </row>
        <row r="419">
          <cell r="BT419" t="str">
            <v>SIDO-LINES_309</v>
          </cell>
        </row>
        <row r="420">
          <cell r="BT420" t="str">
            <v>SIDO-LINES_350</v>
          </cell>
        </row>
        <row r="421">
          <cell r="BT421" t="str">
            <v>SIDO-LINES_351</v>
          </cell>
        </row>
        <row r="422">
          <cell r="BT422" t="str">
            <v>SIDO-LINES_352</v>
          </cell>
        </row>
        <row r="423">
          <cell r="BT423" t="str">
            <v>SIDO-LINES_353</v>
          </cell>
        </row>
        <row r="424">
          <cell r="BT424" t="str">
            <v>SIDO-LINES_354</v>
          </cell>
        </row>
        <row r="425">
          <cell r="BT425" t="str">
            <v>SIDO-LINES_355</v>
          </cell>
        </row>
        <row r="426">
          <cell r="BT426" t="str">
            <v>SIDO-LINES_356</v>
          </cell>
        </row>
        <row r="427">
          <cell r="BT427" t="str">
            <v>SIDO-LINES_358</v>
          </cell>
        </row>
        <row r="428">
          <cell r="BT428" t="str">
            <v>SIDO-LINES_500</v>
          </cell>
        </row>
        <row r="429">
          <cell r="BT429" t="str">
            <v>SIDO-LINES_502</v>
          </cell>
        </row>
        <row r="430">
          <cell r="BT430" t="str">
            <v>SIDO-LINES_503</v>
          </cell>
        </row>
        <row r="431">
          <cell r="BT431" t="str">
            <v>SIDO-LINES_504</v>
          </cell>
        </row>
        <row r="432">
          <cell r="BT432" t="str">
            <v>SIDO-LINES_505</v>
          </cell>
        </row>
        <row r="433">
          <cell r="BT433" t="str">
            <v>SIDO-LINES_506</v>
          </cell>
        </row>
        <row r="434">
          <cell r="BT434" t="str">
            <v>SIDO-LINES_702</v>
          </cell>
        </row>
        <row r="435">
          <cell r="BT435" t="str">
            <v>SIDO-LINES_704</v>
          </cell>
        </row>
        <row r="436">
          <cell r="BT436" t="str">
            <v>SIDO-LINES_706</v>
          </cell>
        </row>
        <row r="437">
          <cell r="BT437" t="str">
            <v>SIDO-LINES_NULL</v>
          </cell>
        </row>
      </sheetData>
      <sheetData sheetId="19">
        <row r="32">
          <cell r="B32" t="str">
            <v>Power Transformer</v>
          </cell>
        </row>
        <row r="33">
          <cell r="B33" t="str">
            <v>BS0011</v>
          </cell>
          <cell r="EH33" t="str">
            <v>NNNI_100_BS0011</v>
          </cell>
        </row>
        <row r="34">
          <cell r="B34" t="str">
            <v>BS0041</v>
          </cell>
          <cell r="EH34" t="str">
            <v>NNNI_100_BS0041</v>
          </cell>
        </row>
        <row r="35">
          <cell r="B35" t="str">
            <v>IT0011</v>
          </cell>
          <cell r="EH35" t="str">
            <v>NNNI_100_IT0011</v>
          </cell>
        </row>
        <row r="36">
          <cell r="B36" t="str">
            <v>IT0032</v>
          </cell>
          <cell r="EH36" t="str">
            <v>NNNI_100_IT0032</v>
          </cell>
        </row>
        <row r="37">
          <cell r="B37" t="str">
            <v>RS0011</v>
          </cell>
          <cell r="EH37" t="str">
            <v>NNNI_100_RS0011</v>
          </cell>
        </row>
        <row r="38">
          <cell r="B38" t="str">
            <v>SA0011</v>
          </cell>
          <cell r="EH38" t="str">
            <v>NNNI_100_SA0011</v>
          </cell>
        </row>
        <row r="39">
          <cell r="B39" t="str">
            <v>TF0011</v>
          </cell>
          <cell r="EH39" t="str">
            <v>NNNI_100_TF0011</v>
          </cell>
        </row>
        <row r="40">
          <cell r="B40" t="str">
            <v>TF0031</v>
          </cell>
          <cell r="EH40" t="str">
            <v>NNNI_100_TF0031</v>
          </cell>
        </row>
        <row r="41">
          <cell r="B41" t="str">
            <v>TF0032</v>
          </cell>
          <cell r="EH41" t="str">
            <v>NNNI_100_TF0032</v>
          </cell>
        </row>
        <row r="42">
          <cell r="B42" t="str">
            <v>TF0036</v>
          </cell>
          <cell r="EH42" t="str">
            <v>NNNI_100_TF0036</v>
          </cell>
        </row>
        <row r="43">
          <cell r="B43" t="str">
            <v>TF0038</v>
          </cell>
          <cell r="EH43" t="str">
            <v>NNNI_100_TF0038</v>
          </cell>
        </row>
        <row r="44">
          <cell r="B44" t="str">
            <v>TF0040</v>
          </cell>
          <cell r="EH44" t="str">
            <v>NNNI_100_TF0040</v>
          </cell>
        </row>
        <row r="45">
          <cell r="B45" t="str">
            <v>TF0041</v>
          </cell>
          <cell r="EH45" t="str">
            <v>NNNI_100_TF0041</v>
          </cell>
        </row>
        <row r="46">
          <cell r="B46" t="str">
            <v>TF0051</v>
          </cell>
          <cell r="EH46" t="str">
            <v>NNNI_100_TF0051</v>
          </cell>
        </row>
        <row r="47">
          <cell r="B47" t="str">
            <v>TF0141</v>
          </cell>
          <cell r="EH47" t="str">
            <v>NNNI_100_TF0141</v>
          </cell>
        </row>
        <row r="49">
          <cell r="B49" t="str">
            <v>Total</v>
          </cell>
        </row>
        <row r="51">
          <cell r="B51" t="str">
            <v>Check: Total average spend - Power Transformer - NNNI</v>
          </cell>
        </row>
        <row r="53">
          <cell r="B53" t="str">
            <v>Circuit Breakers - Indoor</v>
          </cell>
        </row>
        <row r="54">
          <cell r="B54" t="str">
            <v>AB0011</v>
          </cell>
          <cell r="EH54" t="str">
            <v>NNNI_101-I_AB0011</v>
          </cell>
        </row>
        <row r="55">
          <cell r="B55" t="str">
            <v>AB0012</v>
          </cell>
          <cell r="EH55" t="str">
            <v>NNNI_101-I_AB0012</v>
          </cell>
        </row>
        <row r="56">
          <cell r="B56" t="str">
            <v>AB0041</v>
          </cell>
          <cell r="EH56" t="str">
            <v>NNNI_101-I_AB0041</v>
          </cell>
        </row>
        <row r="57">
          <cell r="B57" t="str">
            <v>AB0042</v>
          </cell>
          <cell r="EH57" t="str">
            <v>NNNI_101-I_AB0042</v>
          </cell>
        </row>
        <row r="58">
          <cell r="B58" t="str">
            <v>AB0051</v>
          </cell>
          <cell r="EH58" t="str">
            <v>NNNI_101-I_AB0051</v>
          </cell>
        </row>
        <row r="59">
          <cell r="B59" t="str">
            <v>AC0011</v>
          </cell>
          <cell r="EH59" t="str">
            <v>NNNI_101-I_AC0011</v>
          </cell>
        </row>
        <row r="60">
          <cell r="B60" t="str">
            <v>BO0011</v>
          </cell>
          <cell r="EH60" t="str">
            <v>NNNI_101-I_BO0011</v>
          </cell>
        </row>
        <row r="61">
          <cell r="B61" t="str">
            <v>BO0012</v>
          </cell>
          <cell r="EH61" t="str">
            <v>NNNI_101-I_BO0012</v>
          </cell>
        </row>
        <row r="62">
          <cell r="B62" t="str">
            <v>BO0013</v>
          </cell>
          <cell r="EH62" t="str">
            <v>NNNI_101-I_BO0013</v>
          </cell>
        </row>
        <row r="63">
          <cell r="B63" t="str">
            <v>BO0014</v>
          </cell>
          <cell r="EH63" t="str">
            <v>NNNI_101-I_BO0014</v>
          </cell>
        </row>
        <row r="64">
          <cell r="B64" t="str">
            <v>BO0031</v>
          </cell>
          <cell r="EH64" t="str">
            <v>NNNI_101-I_BO0031</v>
          </cell>
        </row>
        <row r="65">
          <cell r="B65" t="str">
            <v>BO0032</v>
          </cell>
          <cell r="EH65" t="str">
            <v>NNNI_101-I_BO0032</v>
          </cell>
        </row>
        <row r="66">
          <cell r="B66" t="str">
            <v>BO0051</v>
          </cell>
          <cell r="EH66" t="str">
            <v>NNNI_101-I_BO0051</v>
          </cell>
        </row>
        <row r="67">
          <cell r="B67" t="str">
            <v>BO1051</v>
          </cell>
          <cell r="EH67" t="str">
            <v>NNNI_101-I_BO1051</v>
          </cell>
        </row>
        <row r="68">
          <cell r="B68" t="str">
            <v>DS0011</v>
          </cell>
          <cell r="EH68" t="str">
            <v>NNNI_101-I_DS0011</v>
          </cell>
        </row>
        <row r="69">
          <cell r="B69" t="str">
            <v>GI0011</v>
          </cell>
          <cell r="EH69" t="str">
            <v>NNNI_101-I_GI0011</v>
          </cell>
        </row>
        <row r="70">
          <cell r="B70" t="str">
            <v>GI0012</v>
          </cell>
          <cell r="EH70" t="str">
            <v>NNNI_101-I_GI0012</v>
          </cell>
        </row>
        <row r="71">
          <cell r="B71" t="str">
            <v>GI0014</v>
          </cell>
          <cell r="EH71" t="str">
            <v>NNNI_101-I_GI0014</v>
          </cell>
        </row>
        <row r="72">
          <cell r="B72" t="str">
            <v>GI0015</v>
          </cell>
          <cell r="EH72" t="str">
            <v>NNNI_101-I_GI0015</v>
          </cell>
        </row>
        <row r="73">
          <cell r="B73" t="str">
            <v>GI0016</v>
          </cell>
          <cell r="EH73" t="str">
            <v>NNNI_101-I_GI0016</v>
          </cell>
        </row>
        <row r="74">
          <cell r="B74" t="str">
            <v>GI0051</v>
          </cell>
          <cell r="EH74" t="str">
            <v>NNNI_101-I_GI0051</v>
          </cell>
        </row>
        <row r="75">
          <cell r="B75" t="str">
            <v>IT0011</v>
          </cell>
          <cell r="EH75" t="str">
            <v>NNNI_101-I_IT0011</v>
          </cell>
        </row>
        <row r="76">
          <cell r="B76" t="str">
            <v>IT0032</v>
          </cell>
          <cell r="EH76" t="str">
            <v>NNNI_101-I_IT0032</v>
          </cell>
        </row>
        <row r="77">
          <cell r="B77" t="str">
            <v>MO0011</v>
          </cell>
          <cell r="EH77" t="str">
            <v>NNNI_101-I_MO0011</v>
          </cell>
        </row>
        <row r="78">
          <cell r="B78" t="str">
            <v>MO0012</v>
          </cell>
          <cell r="EH78" t="str">
            <v>NNNI_101-I_MO0012</v>
          </cell>
        </row>
        <row r="79">
          <cell r="B79" t="str">
            <v>MO0013</v>
          </cell>
          <cell r="EH79" t="str">
            <v>NNNI_101-I_MO0013</v>
          </cell>
        </row>
        <row r="80">
          <cell r="B80" t="str">
            <v>MO0014</v>
          </cell>
          <cell r="EH80" t="str">
            <v>NNNI_101-I_MO0014</v>
          </cell>
        </row>
        <row r="81">
          <cell r="B81" t="str">
            <v>MO0031</v>
          </cell>
          <cell r="EH81" t="str">
            <v>NNNI_101-I_MO0031</v>
          </cell>
        </row>
        <row r="82">
          <cell r="B82" t="str">
            <v>MO0041</v>
          </cell>
          <cell r="EH82" t="str">
            <v>NNNI_101-I_MO0041</v>
          </cell>
        </row>
        <row r="83">
          <cell r="B83" t="str">
            <v>MO0051</v>
          </cell>
          <cell r="EH83" t="str">
            <v>NNNI_101-I_MO0051</v>
          </cell>
        </row>
        <row r="84">
          <cell r="B84" t="str">
            <v>MS0011</v>
          </cell>
          <cell r="EH84" t="str">
            <v>NNNI_101-I_MS0011</v>
          </cell>
        </row>
        <row r="85">
          <cell r="B85" t="str">
            <v>MS0012</v>
          </cell>
          <cell r="EH85" t="str">
            <v>NNNI_101-I_MS0012</v>
          </cell>
        </row>
        <row r="86">
          <cell r="B86" t="str">
            <v>MS0031</v>
          </cell>
          <cell r="EH86" t="str">
            <v>NNNI_101-I_MS0031</v>
          </cell>
        </row>
        <row r="87">
          <cell r="B87" t="str">
            <v>MS0032</v>
          </cell>
          <cell r="EH87" t="str">
            <v>NNNI_101-I_MS0032</v>
          </cell>
        </row>
        <row r="88">
          <cell r="B88" t="str">
            <v>MS0033</v>
          </cell>
          <cell r="EH88" t="str">
            <v>NNNI_101-I_MS0033</v>
          </cell>
        </row>
        <row r="89">
          <cell r="B89" t="str">
            <v>MS0034</v>
          </cell>
          <cell r="EH89" t="str">
            <v>NNNI_101-I_MS0034</v>
          </cell>
        </row>
        <row r="90">
          <cell r="B90" t="str">
            <v>MS0035</v>
          </cell>
          <cell r="EH90" t="str">
            <v>NNNI_101-I_MS0035</v>
          </cell>
        </row>
        <row r="91">
          <cell r="B91" t="str">
            <v>MS0051</v>
          </cell>
          <cell r="EH91" t="str">
            <v>NNNI_101-I_MS0051</v>
          </cell>
        </row>
        <row r="92">
          <cell r="B92" t="str">
            <v>SA0011</v>
          </cell>
          <cell r="EH92" t="str">
            <v>NNNI_101-I_SA0011</v>
          </cell>
        </row>
        <row r="93">
          <cell r="B93" t="str">
            <v>SB0011</v>
          </cell>
          <cell r="EH93" t="str">
            <v>NNNI_101-I_SB0011</v>
          </cell>
        </row>
        <row r="94">
          <cell r="B94" t="str">
            <v>SB0012</v>
          </cell>
          <cell r="EH94" t="str">
            <v>NNNI_101-I_SB0012</v>
          </cell>
        </row>
        <row r="95">
          <cell r="B95" t="str">
            <v>SB0013</v>
          </cell>
          <cell r="EH95" t="str">
            <v>NNNI_101-I_SB0013</v>
          </cell>
        </row>
        <row r="96">
          <cell r="B96" t="str">
            <v>SB0014</v>
          </cell>
          <cell r="EH96" t="str">
            <v>NNNI_101-I_SB0014</v>
          </cell>
        </row>
        <row r="97">
          <cell r="B97" t="str">
            <v>SB0015</v>
          </cell>
          <cell r="EH97" t="str">
            <v>NNNI_101-I_SB0015</v>
          </cell>
        </row>
        <row r="98">
          <cell r="B98" t="str">
            <v>SB0031</v>
          </cell>
          <cell r="EH98" t="str">
            <v>NNNI_101-I_SB0031</v>
          </cell>
        </row>
        <row r="99">
          <cell r="B99" t="str">
            <v>SB0032</v>
          </cell>
          <cell r="EH99" t="str">
            <v>NNNI_101-I_SB0032</v>
          </cell>
        </row>
        <row r="100">
          <cell r="B100" t="str">
            <v>SB0033</v>
          </cell>
          <cell r="EH100" t="str">
            <v>NNNI_101-I_SB0033</v>
          </cell>
        </row>
        <row r="101">
          <cell r="B101" t="str">
            <v>SB0035</v>
          </cell>
          <cell r="EH101" t="str">
            <v>NNNI_101-I_SB0035</v>
          </cell>
        </row>
        <row r="102">
          <cell r="B102" t="str">
            <v>SB0051</v>
          </cell>
          <cell r="EH102" t="str">
            <v>NNNI_101-I_SB0051</v>
          </cell>
        </row>
        <row r="103">
          <cell r="B103" t="str">
            <v>VB0011</v>
          </cell>
          <cell r="EH103" t="str">
            <v>NNNI_101-I_VB0011</v>
          </cell>
        </row>
        <row r="104">
          <cell r="B104" t="str">
            <v>VB0031</v>
          </cell>
          <cell r="EH104" t="str">
            <v>NNNI_101-I_VB0031</v>
          </cell>
        </row>
        <row r="106">
          <cell r="B106" t="str">
            <v>Total</v>
          </cell>
        </row>
        <row r="108">
          <cell r="B108" t="str">
            <v>Check: Total average spend - Circuit Breakers - Indoor - NNNI</v>
          </cell>
        </row>
        <row r="110">
          <cell r="B110" t="str">
            <v>Circuit Breakers - Outdoor</v>
          </cell>
        </row>
        <row r="111">
          <cell r="B111" t="str">
            <v>AB0011</v>
          </cell>
          <cell r="EH111" t="str">
            <v>NNNI_101-O_AB0011</v>
          </cell>
        </row>
        <row r="112">
          <cell r="B112" t="str">
            <v>AB0012</v>
          </cell>
          <cell r="EH112" t="str">
            <v>NNNI_101-O_AB0012</v>
          </cell>
        </row>
        <row r="113">
          <cell r="B113" t="str">
            <v>AB0041</v>
          </cell>
          <cell r="EH113" t="str">
            <v>NNNI_101-O_AB0041</v>
          </cell>
        </row>
        <row r="114">
          <cell r="B114" t="str">
            <v>AB0042</v>
          </cell>
          <cell r="EH114" t="str">
            <v>NNNI_101-O_AB0042</v>
          </cell>
        </row>
        <row r="115">
          <cell r="B115" t="str">
            <v>AB0051</v>
          </cell>
          <cell r="EH115" t="str">
            <v>NNNI_101-O_AB0051</v>
          </cell>
        </row>
        <row r="116">
          <cell r="B116" t="str">
            <v>AC0011</v>
          </cell>
          <cell r="EH116" t="str">
            <v>NNNI_101-O_AC0011</v>
          </cell>
        </row>
        <row r="117">
          <cell r="B117" t="str">
            <v>BO0011</v>
          </cell>
          <cell r="EH117" t="str">
            <v>NNNI_101-O_BO0011</v>
          </cell>
        </row>
        <row r="118">
          <cell r="B118" t="str">
            <v>BO0012</v>
          </cell>
          <cell r="EH118" t="str">
            <v>NNNI_101-O_BO0012</v>
          </cell>
        </row>
        <row r="119">
          <cell r="B119" t="str">
            <v>BO0013</v>
          </cell>
          <cell r="EH119" t="str">
            <v>NNNI_101-O_BO0013</v>
          </cell>
        </row>
        <row r="120">
          <cell r="B120" t="str">
            <v>BO0014</v>
          </cell>
          <cell r="EH120" t="str">
            <v>NNNI_101-O_BO0014</v>
          </cell>
        </row>
        <row r="121">
          <cell r="B121" t="str">
            <v>BO0031</v>
          </cell>
          <cell r="EH121" t="str">
            <v>NNNI_101-O_BO0031</v>
          </cell>
        </row>
        <row r="122">
          <cell r="B122" t="str">
            <v>BO0032</v>
          </cell>
          <cell r="EH122" t="str">
            <v>NNNI_101-O_BO0032</v>
          </cell>
        </row>
        <row r="123">
          <cell r="B123" t="str">
            <v>BO0051</v>
          </cell>
          <cell r="EH123" t="str">
            <v>NNNI_101-O_BO0051</v>
          </cell>
        </row>
        <row r="124">
          <cell r="B124" t="str">
            <v>BO1051</v>
          </cell>
          <cell r="EH124" t="str">
            <v>NNNI_101-O_BO1051</v>
          </cell>
        </row>
        <row r="125">
          <cell r="B125" t="str">
            <v>DS0011</v>
          </cell>
          <cell r="EH125" t="str">
            <v>NNNI_101-O_DS0011</v>
          </cell>
        </row>
        <row r="126">
          <cell r="B126" t="str">
            <v>GI0011</v>
          </cell>
          <cell r="EH126" t="str">
            <v>NNNI_101-O_GI0011</v>
          </cell>
        </row>
        <row r="127">
          <cell r="B127" t="str">
            <v>GI0012</v>
          </cell>
          <cell r="EH127" t="str">
            <v>NNNI_101-O_GI0012</v>
          </cell>
        </row>
        <row r="128">
          <cell r="B128" t="str">
            <v>GI0014</v>
          </cell>
          <cell r="EH128" t="str">
            <v>NNNI_101-O_GI0014</v>
          </cell>
        </row>
        <row r="129">
          <cell r="B129" t="str">
            <v>GI0015</v>
          </cell>
          <cell r="EH129" t="str">
            <v>NNNI_101-O_GI0015</v>
          </cell>
        </row>
        <row r="130">
          <cell r="B130" t="str">
            <v>GI0016</v>
          </cell>
          <cell r="EH130" t="str">
            <v>NNNI_101-O_GI0016</v>
          </cell>
        </row>
        <row r="131">
          <cell r="B131" t="str">
            <v>GI0051</v>
          </cell>
          <cell r="EH131" t="str">
            <v>NNNI_101-O_GI0051</v>
          </cell>
        </row>
        <row r="132">
          <cell r="B132" t="str">
            <v>IT0011</v>
          </cell>
          <cell r="EH132" t="str">
            <v>NNNI_101-O_IT0011</v>
          </cell>
        </row>
        <row r="133">
          <cell r="B133" t="str">
            <v>IT0032</v>
          </cell>
          <cell r="EH133" t="str">
            <v>NNNI_101-O_IT0032</v>
          </cell>
        </row>
        <row r="134">
          <cell r="B134" t="str">
            <v>MO0011</v>
          </cell>
          <cell r="EH134" t="str">
            <v>NNNI_101-O_MO0011</v>
          </cell>
        </row>
        <row r="135">
          <cell r="B135" t="str">
            <v>MO0012</v>
          </cell>
          <cell r="EH135" t="str">
            <v>NNNI_101-O_MO0012</v>
          </cell>
        </row>
        <row r="136">
          <cell r="B136" t="str">
            <v>MO0013</v>
          </cell>
          <cell r="EH136" t="str">
            <v>NNNI_101-O_MO0013</v>
          </cell>
        </row>
        <row r="137">
          <cell r="B137" t="str">
            <v>MO0014</v>
          </cell>
          <cell r="EH137" t="str">
            <v>NNNI_101-O_MO0014</v>
          </cell>
        </row>
        <row r="138">
          <cell r="B138" t="str">
            <v>MO0031</v>
          </cell>
          <cell r="EH138" t="str">
            <v>NNNI_101-O_MO0031</v>
          </cell>
        </row>
        <row r="139">
          <cell r="B139" t="str">
            <v>MO0041</v>
          </cell>
          <cell r="EH139" t="str">
            <v>NNNI_101-O_MO0041</v>
          </cell>
        </row>
        <row r="140">
          <cell r="B140" t="str">
            <v>MO0051</v>
          </cell>
          <cell r="EH140" t="str">
            <v>NNNI_101-O_MO0051</v>
          </cell>
        </row>
        <row r="141">
          <cell r="B141" t="str">
            <v>MS0011</v>
          </cell>
          <cell r="EH141" t="str">
            <v>NNNI_101-O_MS0011</v>
          </cell>
        </row>
        <row r="142">
          <cell r="B142" t="str">
            <v>MS0012</v>
          </cell>
          <cell r="EH142" t="str">
            <v>NNNI_101-O_MS0012</v>
          </cell>
        </row>
        <row r="143">
          <cell r="B143" t="str">
            <v>MS0031</v>
          </cell>
          <cell r="EH143" t="str">
            <v>NNNI_101-O_MS0031</v>
          </cell>
        </row>
        <row r="144">
          <cell r="B144" t="str">
            <v>MS0032</v>
          </cell>
          <cell r="EH144" t="str">
            <v>NNNI_101-O_MS0032</v>
          </cell>
        </row>
        <row r="145">
          <cell r="B145" t="str">
            <v>MS0033</v>
          </cell>
          <cell r="EH145" t="str">
            <v>NNNI_101-O_MS0033</v>
          </cell>
        </row>
        <row r="146">
          <cell r="B146" t="str">
            <v>MS0034</v>
          </cell>
          <cell r="EH146" t="str">
            <v>NNNI_101-O_MS0034</v>
          </cell>
        </row>
        <row r="147">
          <cell r="B147" t="str">
            <v>MS0035</v>
          </cell>
          <cell r="EH147" t="str">
            <v>NNNI_101-O_MS0035</v>
          </cell>
        </row>
        <row r="148">
          <cell r="B148" t="str">
            <v>MS0051</v>
          </cell>
          <cell r="EH148" t="str">
            <v>NNNI_101-O_MS0051</v>
          </cell>
        </row>
        <row r="149">
          <cell r="B149" t="str">
            <v>SA0011</v>
          </cell>
          <cell r="EH149" t="str">
            <v>NNNI_101-O_SA0011</v>
          </cell>
        </row>
        <row r="150">
          <cell r="B150" t="str">
            <v>SB0011</v>
          </cell>
          <cell r="EH150" t="str">
            <v>NNNI_101-O_SB0011</v>
          </cell>
        </row>
        <row r="151">
          <cell r="B151" t="str">
            <v>SB0012</v>
          </cell>
          <cell r="EH151" t="str">
            <v>NNNI_101-O_SB0012</v>
          </cell>
        </row>
        <row r="152">
          <cell r="B152" t="str">
            <v>SB0013</v>
          </cell>
          <cell r="EH152" t="str">
            <v>NNNI_101-O_SB0013</v>
          </cell>
        </row>
        <row r="153">
          <cell r="B153" t="str">
            <v>SB0014</v>
          </cell>
          <cell r="EH153" t="str">
            <v>NNNI_101-O_SB0014</v>
          </cell>
        </row>
        <row r="154">
          <cell r="B154" t="str">
            <v>SB0015</v>
          </cell>
          <cell r="EH154" t="str">
            <v>NNNI_101-O_SB0015</v>
          </cell>
        </row>
        <row r="155">
          <cell r="B155" t="str">
            <v>SB0031</v>
          </cell>
          <cell r="EH155" t="str">
            <v>NNNI_101-O_SB0031</v>
          </cell>
        </row>
        <row r="156">
          <cell r="B156" t="str">
            <v>SB0032</v>
          </cell>
          <cell r="EH156" t="str">
            <v>NNNI_101-O_SB0032</v>
          </cell>
        </row>
        <row r="157">
          <cell r="B157" t="str">
            <v>SB0033</v>
          </cell>
          <cell r="EH157" t="str">
            <v>NNNI_101-O_SB0033</v>
          </cell>
        </row>
        <row r="158">
          <cell r="B158" t="str">
            <v>SB0035</v>
          </cell>
          <cell r="EH158" t="str">
            <v>NNNI_101-O_SB0035</v>
          </cell>
        </row>
        <row r="159">
          <cell r="B159" t="str">
            <v>SB0051</v>
          </cell>
          <cell r="EH159" t="str">
            <v>NNNI_101-O_SB0051</v>
          </cell>
        </row>
        <row r="160">
          <cell r="B160" t="str">
            <v>VB0011</v>
          </cell>
          <cell r="EH160" t="str">
            <v>NNNI_101-O_VB0011</v>
          </cell>
        </row>
        <row r="161">
          <cell r="B161" t="str">
            <v>VB0031</v>
          </cell>
          <cell r="EH161" t="str">
            <v>NNNI_101-O_VB0031</v>
          </cell>
        </row>
        <row r="163">
          <cell r="B163" t="str">
            <v>Total</v>
          </cell>
        </row>
        <row r="165">
          <cell r="B165" t="str">
            <v>Check: Total average spend - Circuit Breakers - Outdoor - NNNI</v>
          </cell>
        </row>
        <row r="167">
          <cell r="B167" t="str">
            <v>Circuit Breakers</v>
          </cell>
        </row>
        <row r="168">
          <cell r="B168" t="str">
            <v>AB0011</v>
          </cell>
          <cell r="EH168" t="str">
            <v>NNNI_101_AB0011</v>
          </cell>
        </row>
        <row r="169">
          <cell r="B169" t="str">
            <v>AB0012</v>
          </cell>
          <cell r="EH169" t="str">
            <v>NNNI_101_AB0012</v>
          </cell>
        </row>
        <row r="170">
          <cell r="B170" t="str">
            <v>AB0041</v>
          </cell>
          <cell r="EH170" t="str">
            <v>NNNI_101_AB0041</v>
          </cell>
        </row>
        <row r="171">
          <cell r="B171" t="str">
            <v>AB0042</v>
          </cell>
          <cell r="EH171" t="str">
            <v>NNNI_101_AB0042</v>
          </cell>
        </row>
        <row r="172">
          <cell r="B172" t="str">
            <v>AB0051</v>
          </cell>
          <cell r="EH172" t="str">
            <v>NNNI_101_AB0051</v>
          </cell>
        </row>
        <row r="173">
          <cell r="B173" t="str">
            <v>AC0011</v>
          </cell>
          <cell r="EH173" t="str">
            <v>NNNI_101_AC0011</v>
          </cell>
        </row>
        <row r="174">
          <cell r="B174" t="str">
            <v>BO0011</v>
          </cell>
          <cell r="EH174" t="str">
            <v>NNNI_101_BO0011</v>
          </cell>
        </row>
        <row r="175">
          <cell r="B175" t="str">
            <v>BO0012</v>
          </cell>
          <cell r="EH175" t="str">
            <v>NNNI_101_BO0012</v>
          </cell>
        </row>
        <row r="176">
          <cell r="B176" t="str">
            <v>BO0013</v>
          </cell>
          <cell r="EH176" t="str">
            <v>NNNI_101_BO0013</v>
          </cell>
        </row>
        <row r="177">
          <cell r="B177" t="str">
            <v>BO0014</v>
          </cell>
          <cell r="EH177" t="str">
            <v>NNNI_101_BO0014</v>
          </cell>
        </row>
        <row r="178">
          <cell r="B178" t="str">
            <v>BO0031</v>
          </cell>
          <cell r="EH178" t="str">
            <v>NNNI_101_BO0031</v>
          </cell>
        </row>
        <row r="179">
          <cell r="B179" t="str">
            <v>BO0032</v>
          </cell>
          <cell r="EH179" t="str">
            <v>NNNI_101_BO0032</v>
          </cell>
        </row>
        <row r="180">
          <cell r="B180" t="str">
            <v>BO0051</v>
          </cell>
          <cell r="EH180" t="str">
            <v>NNNI_101_BO0051</v>
          </cell>
        </row>
        <row r="181">
          <cell r="B181" t="str">
            <v>BO1051</v>
          </cell>
          <cell r="EH181" t="str">
            <v>NNNI_101_BO1051</v>
          </cell>
        </row>
        <row r="182">
          <cell r="B182" t="str">
            <v>DS0011</v>
          </cell>
          <cell r="EH182" t="str">
            <v>NNNI_101_DS0011</v>
          </cell>
        </row>
        <row r="183">
          <cell r="B183" t="str">
            <v>GI0011</v>
          </cell>
          <cell r="EH183" t="str">
            <v>NNNI_101_GI0011</v>
          </cell>
        </row>
        <row r="184">
          <cell r="B184" t="str">
            <v>GI0012</v>
          </cell>
          <cell r="EH184" t="str">
            <v>NNNI_101_GI0012</v>
          </cell>
        </row>
        <row r="185">
          <cell r="B185" t="str">
            <v>GI0014</v>
          </cell>
          <cell r="EH185" t="str">
            <v>NNNI_101_GI0014</v>
          </cell>
        </row>
        <row r="186">
          <cell r="B186" t="str">
            <v>GI0015</v>
          </cell>
          <cell r="EH186" t="str">
            <v>NNNI_101_GI0015</v>
          </cell>
        </row>
        <row r="187">
          <cell r="B187" t="str">
            <v>GI0016</v>
          </cell>
          <cell r="EH187" t="str">
            <v>NNNI_101_GI0016</v>
          </cell>
        </row>
        <row r="188">
          <cell r="B188" t="str">
            <v>GI0051</v>
          </cell>
          <cell r="EH188" t="str">
            <v>NNNI_101_GI0051</v>
          </cell>
        </row>
        <row r="189">
          <cell r="B189" t="str">
            <v>IT0011</v>
          </cell>
          <cell r="EH189" t="str">
            <v>NNNI_101_IT0011</v>
          </cell>
        </row>
        <row r="190">
          <cell r="B190" t="str">
            <v>IT0032</v>
          </cell>
          <cell r="EH190" t="str">
            <v>NNNI_101_IT0032</v>
          </cell>
        </row>
        <row r="191">
          <cell r="B191" t="str">
            <v>MO0011</v>
          </cell>
          <cell r="EH191" t="str">
            <v>NNNI_101_MO0011</v>
          </cell>
        </row>
        <row r="192">
          <cell r="B192" t="str">
            <v>MO0012</v>
          </cell>
          <cell r="EH192" t="str">
            <v>NNNI_101_MO0012</v>
          </cell>
        </row>
        <row r="193">
          <cell r="B193" t="str">
            <v>MO0013</v>
          </cell>
          <cell r="EH193" t="str">
            <v>NNNI_101_MO0013</v>
          </cell>
        </row>
        <row r="194">
          <cell r="B194" t="str">
            <v>MO0014</v>
          </cell>
          <cell r="EH194" t="str">
            <v>NNNI_101_MO0014</v>
          </cell>
        </row>
        <row r="195">
          <cell r="B195" t="str">
            <v>MO0031</v>
          </cell>
          <cell r="EH195" t="str">
            <v>NNNI_101_MO0031</v>
          </cell>
        </row>
        <row r="196">
          <cell r="B196" t="str">
            <v>MO0041</v>
          </cell>
          <cell r="EH196" t="str">
            <v>NNNI_101_MO0041</v>
          </cell>
        </row>
        <row r="197">
          <cell r="B197" t="str">
            <v>MO0051</v>
          </cell>
          <cell r="EH197" t="str">
            <v>NNNI_101_MO0051</v>
          </cell>
        </row>
        <row r="198">
          <cell r="B198" t="str">
            <v>MS0011</v>
          </cell>
          <cell r="EH198" t="str">
            <v>NNNI_101_MS0011</v>
          </cell>
        </row>
        <row r="199">
          <cell r="B199" t="str">
            <v>MS0012</v>
          </cell>
          <cell r="EH199" t="str">
            <v>NNNI_101_MS0012</v>
          </cell>
        </row>
        <row r="200">
          <cell r="B200" t="str">
            <v>MS0031</v>
          </cell>
          <cell r="EH200" t="str">
            <v>NNNI_101_MS0031</v>
          </cell>
        </row>
        <row r="201">
          <cell r="B201" t="str">
            <v>MS0032</v>
          </cell>
          <cell r="EH201" t="str">
            <v>NNNI_101_MS0032</v>
          </cell>
        </row>
        <row r="202">
          <cell r="B202" t="str">
            <v>MS0033</v>
          </cell>
          <cell r="EH202" t="str">
            <v>NNNI_101_MS0033</v>
          </cell>
        </row>
        <row r="203">
          <cell r="B203" t="str">
            <v>MS0034</v>
          </cell>
          <cell r="EH203" t="str">
            <v>NNNI_101_MS0034</v>
          </cell>
        </row>
        <row r="204">
          <cell r="B204" t="str">
            <v>MS0035</v>
          </cell>
          <cell r="EH204" t="str">
            <v>NNNI_101_MS0035</v>
          </cell>
        </row>
        <row r="205">
          <cell r="B205" t="str">
            <v>MS0051</v>
          </cell>
          <cell r="EH205" t="str">
            <v>NNNI_101_MS0051</v>
          </cell>
        </row>
        <row r="206">
          <cell r="B206" t="str">
            <v>SA0011</v>
          </cell>
          <cell r="EH206" t="str">
            <v>NNNI_101_SA0011</v>
          </cell>
        </row>
        <row r="207">
          <cell r="B207" t="str">
            <v>SB0011</v>
          </cell>
          <cell r="EH207" t="str">
            <v>NNNI_101_SB0011</v>
          </cell>
        </row>
        <row r="208">
          <cell r="B208" t="str">
            <v>SB0012</v>
          </cell>
          <cell r="EH208" t="str">
            <v>NNNI_101_SB0012</v>
          </cell>
        </row>
        <row r="209">
          <cell r="B209" t="str">
            <v>SB0013</v>
          </cell>
          <cell r="EH209" t="str">
            <v>NNNI_101_SB0013</v>
          </cell>
        </row>
        <row r="210">
          <cell r="B210" t="str">
            <v>SB0014</v>
          </cell>
          <cell r="EH210" t="str">
            <v>NNNI_101_SB0014</v>
          </cell>
        </row>
        <row r="211">
          <cell r="B211" t="str">
            <v>SB0015</v>
          </cell>
          <cell r="EH211" t="str">
            <v>NNNI_101_SB0015</v>
          </cell>
        </row>
        <row r="212">
          <cell r="B212" t="str">
            <v>SB0031</v>
          </cell>
          <cell r="EH212" t="str">
            <v>NNNI_101_SB0031</v>
          </cell>
        </row>
        <row r="213">
          <cell r="B213" t="str">
            <v>SB0032</v>
          </cell>
          <cell r="EH213" t="str">
            <v>NNNI_101_SB0032</v>
          </cell>
        </row>
        <row r="214">
          <cell r="B214" t="str">
            <v>SB0033</v>
          </cell>
          <cell r="EH214" t="str">
            <v>NNNI_101_SB0033</v>
          </cell>
        </row>
        <row r="215">
          <cell r="B215" t="str">
            <v>SB0035</v>
          </cell>
          <cell r="EH215" t="str">
            <v>NNNI_101_SB0035</v>
          </cell>
        </row>
        <row r="216">
          <cell r="B216" t="str">
            <v>SB0051</v>
          </cell>
          <cell r="EH216" t="str">
            <v>NNNI_101_SB0051</v>
          </cell>
        </row>
        <row r="217">
          <cell r="B217" t="str">
            <v>VB0011</v>
          </cell>
          <cell r="EH217" t="str">
            <v>NNNI_101_VB0011</v>
          </cell>
        </row>
        <row r="218">
          <cell r="B218" t="str">
            <v>VB0031</v>
          </cell>
          <cell r="EH218" t="str">
            <v>NNNI_101_VB0031</v>
          </cell>
        </row>
        <row r="220">
          <cell r="B220" t="str">
            <v>Total</v>
          </cell>
        </row>
        <row r="222">
          <cell r="B222" t="str">
            <v>Check: Total average spend - Circuit Breakers - NNNI</v>
          </cell>
        </row>
        <row r="224">
          <cell r="B224" t="str">
            <v>Structures &amp; Buswork</v>
          </cell>
        </row>
        <row r="225">
          <cell r="B225" t="str">
            <v>AC0011</v>
          </cell>
          <cell r="EH225" t="str">
            <v>NNNI_102_AC0011</v>
          </cell>
        </row>
        <row r="226">
          <cell r="B226" t="str">
            <v>AC0041</v>
          </cell>
          <cell r="EH226" t="str">
            <v>NNNI_102_AC0041</v>
          </cell>
        </row>
        <row r="227">
          <cell r="B227" t="str">
            <v>BS0011</v>
          </cell>
          <cell r="EH227" t="str">
            <v>NNNI_102_BS0011</v>
          </cell>
        </row>
        <row r="228">
          <cell r="B228" t="str">
            <v>BS0041</v>
          </cell>
          <cell r="EH228" t="str">
            <v>NNNI_102_BS0041</v>
          </cell>
        </row>
        <row r="229">
          <cell r="B229" t="str">
            <v>BS0042</v>
          </cell>
          <cell r="EH229" t="str">
            <v>NNNI_102_BS0042</v>
          </cell>
        </row>
        <row r="230">
          <cell r="B230" t="str">
            <v>BU0011</v>
          </cell>
          <cell r="EH230" t="str">
            <v>NNNI_102_BU0011</v>
          </cell>
        </row>
        <row r="231">
          <cell r="B231" t="str">
            <v>BU0042</v>
          </cell>
          <cell r="EH231" t="str">
            <v>NNNI_102_BU0042</v>
          </cell>
        </row>
        <row r="232">
          <cell r="B232" t="str">
            <v>DS0011</v>
          </cell>
          <cell r="EH232" t="str">
            <v>NNNI_102_DS0011</v>
          </cell>
        </row>
        <row r="233">
          <cell r="B233" t="str">
            <v>GI0011</v>
          </cell>
          <cell r="EH233" t="str">
            <v>NNNI_102_GI0011</v>
          </cell>
        </row>
        <row r="234">
          <cell r="B234" t="str">
            <v>GI0012</v>
          </cell>
          <cell r="EH234" t="str">
            <v>NNNI_102_GI0012</v>
          </cell>
        </row>
        <row r="235">
          <cell r="B235" t="str">
            <v>GI0032</v>
          </cell>
          <cell r="EH235" t="str">
            <v>NNNI_102_GI0032</v>
          </cell>
        </row>
        <row r="236">
          <cell r="B236" t="str">
            <v>MS0011</v>
          </cell>
          <cell r="EH236" t="str">
            <v>NNNI_102_MS0011</v>
          </cell>
        </row>
        <row r="237">
          <cell r="B237" t="str">
            <v>MS0012</v>
          </cell>
          <cell r="EH237" t="str">
            <v>NNNI_102_MS0012</v>
          </cell>
        </row>
        <row r="238">
          <cell r="B238" t="str">
            <v>MS0031</v>
          </cell>
          <cell r="EH238" t="str">
            <v>NNNI_102_MS0031</v>
          </cell>
        </row>
        <row r="239">
          <cell r="B239" t="str">
            <v>MS0032</v>
          </cell>
          <cell r="EH239" t="str">
            <v>NNNI_102_MS0032</v>
          </cell>
        </row>
        <row r="240">
          <cell r="B240" t="str">
            <v>MS0034</v>
          </cell>
          <cell r="EH240" t="str">
            <v>NNNI_102_MS0034</v>
          </cell>
        </row>
        <row r="241">
          <cell r="B241" t="str">
            <v>MS0035</v>
          </cell>
          <cell r="EH241" t="str">
            <v>NNNI_102_MS0035</v>
          </cell>
        </row>
        <row r="242">
          <cell r="B242" t="str">
            <v>MS0051</v>
          </cell>
          <cell r="EH242" t="str">
            <v>NNNI_102_MS0051</v>
          </cell>
        </row>
        <row r="243">
          <cell r="B243" t="str">
            <v>STR011</v>
          </cell>
          <cell r="EH243" t="str">
            <v>NNNI_102_STR011</v>
          </cell>
        </row>
        <row r="244">
          <cell r="B244" t="str">
            <v>TF0011</v>
          </cell>
          <cell r="EH244" t="str">
            <v>NNNI_102_TF0011</v>
          </cell>
        </row>
        <row r="245">
          <cell r="B245" t="str">
            <v>TF0031</v>
          </cell>
          <cell r="EH245" t="str">
            <v>NNNI_102_TF0031</v>
          </cell>
        </row>
        <row r="247">
          <cell r="B247" t="str">
            <v>Total</v>
          </cell>
        </row>
        <row r="249">
          <cell r="B249" t="str">
            <v>Check: Total average spend - Structures &amp; Buswork - NNNI</v>
          </cell>
        </row>
        <row r="251">
          <cell r="B251" t="str">
            <v>HV Cables</v>
          </cell>
        </row>
        <row r="252">
          <cell r="B252" t="str">
            <v>CL0011</v>
          </cell>
          <cell r="EH252" t="str">
            <v>NNNI_104_CL0011</v>
          </cell>
        </row>
        <row r="253">
          <cell r="B253" t="str">
            <v>CL0033</v>
          </cell>
          <cell r="EH253" t="str">
            <v>NNNI_104_CL0033</v>
          </cell>
        </row>
        <row r="254">
          <cell r="B254" t="str">
            <v>CL0034</v>
          </cell>
          <cell r="EH254" t="str">
            <v>NNNI_104_CL0034</v>
          </cell>
        </row>
        <row r="255">
          <cell r="B255" t="str">
            <v>CLL011</v>
          </cell>
          <cell r="EH255" t="str">
            <v>NNNI_104_CLL011</v>
          </cell>
        </row>
        <row r="256">
          <cell r="B256" t="str">
            <v>LV0012</v>
          </cell>
          <cell r="EH256" t="str">
            <v>NNNI_104_LV0012</v>
          </cell>
        </row>
        <row r="257">
          <cell r="B257" t="str">
            <v>SA0011</v>
          </cell>
          <cell r="EH257" t="str">
            <v>NNNI_104_SA0011</v>
          </cell>
        </row>
        <row r="259">
          <cell r="B259" t="str">
            <v>Total</v>
          </cell>
        </row>
        <row r="261">
          <cell r="B261" t="str">
            <v>Check: Total average spend - HV Cables - NNNI</v>
          </cell>
        </row>
        <row r="263">
          <cell r="B263" t="str">
            <v>Surge Arresters</v>
          </cell>
        </row>
        <row r="264">
          <cell r="B264" t="str">
            <v>IT0011</v>
          </cell>
          <cell r="EH264" t="str">
            <v>NNNI_105_IT0011</v>
          </cell>
        </row>
        <row r="265">
          <cell r="B265" t="str">
            <v>IT0032</v>
          </cell>
          <cell r="EH265" t="str">
            <v>NNNI_105_IT0032</v>
          </cell>
        </row>
        <row r="266">
          <cell r="B266" t="str">
            <v>SA0011</v>
          </cell>
          <cell r="EH266" t="str">
            <v>NNNI_105_SA0011</v>
          </cell>
        </row>
        <row r="267">
          <cell r="B267" t="str">
            <v>SA0031</v>
          </cell>
          <cell r="EH267" t="str">
            <v>NNNI_105_SA0031</v>
          </cell>
        </row>
        <row r="268">
          <cell r="B268" t="str">
            <v>SA0041</v>
          </cell>
          <cell r="EH268" t="str">
            <v>NNNI_105_SA0041</v>
          </cell>
        </row>
        <row r="270">
          <cell r="B270" t="str">
            <v>Total</v>
          </cell>
        </row>
        <row r="272">
          <cell r="B272" t="str">
            <v>Check: Total average spend - Surge Arresters - NNNI</v>
          </cell>
        </row>
        <row r="274">
          <cell r="B274" t="str">
            <v>Disconnectors &amp; Earth Switches</v>
          </cell>
        </row>
        <row r="275">
          <cell r="B275" t="str">
            <v>BS0011</v>
          </cell>
          <cell r="EH275" t="str">
            <v>NNNI_106_BS0011</v>
          </cell>
        </row>
        <row r="276">
          <cell r="B276" t="str">
            <v>BS0041</v>
          </cell>
          <cell r="EH276" t="str">
            <v>NNNI_106_BS0041</v>
          </cell>
        </row>
        <row r="277">
          <cell r="B277" t="str">
            <v>DS0011</v>
          </cell>
          <cell r="EH277" t="str">
            <v>NNNI_106_DS0011</v>
          </cell>
        </row>
        <row r="278">
          <cell r="B278" t="str">
            <v>DS0021</v>
          </cell>
          <cell r="EH278" t="str">
            <v>NNNI_106_DS0021</v>
          </cell>
        </row>
        <row r="279">
          <cell r="B279" t="str">
            <v>GI0011</v>
          </cell>
          <cell r="EH279" t="str">
            <v>NNNI_106_GI0011</v>
          </cell>
        </row>
        <row r="280">
          <cell r="B280" t="str">
            <v>GI0012</v>
          </cell>
          <cell r="EH280" t="str">
            <v>NNNI_106_GI0012</v>
          </cell>
        </row>
        <row r="281">
          <cell r="B281" t="str">
            <v>MS0011</v>
          </cell>
          <cell r="EH281" t="str">
            <v>NNNI_106_MS0011</v>
          </cell>
        </row>
        <row r="282">
          <cell r="B282" t="str">
            <v>SA0011</v>
          </cell>
          <cell r="EH282" t="str">
            <v>NNNI_106_SA0011</v>
          </cell>
        </row>
        <row r="284">
          <cell r="B284" t="str">
            <v>Total</v>
          </cell>
        </row>
        <row r="286">
          <cell r="B286" t="str">
            <v>Check: Total average spend - Disconnectors &amp; Earth Switches - NNNI</v>
          </cell>
        </row>
        <row r="288">
          <cell r="B288" t="str">
            <v>Instrument Transformers</v>
          </cell>
        </row>
        <row r="289">
          <cell r="B289" t="str">
            <v>DS0011</v>
          </cell>
          <cell r="EH289" t="str">
            <v>NNNI_107_DS0011</v>
          </cell>
        </row>
        <row r="290">
          <cell r="B290" t="str">
            <v>GI0011</v>
          </cell>
          <cell r="EH290" t="str">
            <v>NNNI_107_GI0011</v>
          </cell>
        </row>
        <row r="291">
          <cell r="B291" t="str">
            <v>GI0012</v>
          </cell>
          <cell r="EH291" t="str">
            <v>NNNI_107_GI0012</v>
          </cell>
        </row>
        <row r="292">
          <cell r="B292" t="str">
            <v>IT0011</v>
          </cell>
          <cell r="EH292" t="str">
            <v>NNNI_107_IT0011</v>
          </cell>
        </row>
        <row r="293">
          <cell r="B293" t="str">
            <v>IT0031</v>
          </cell>
          <cell r="EH293" t="str">
            <v>NNNI_107_IT0031</v>
          </cell>
        </row>
        <row r="294">
          <cell r="B294" t="str">
            <v>IT0032</v>
          </cell>
          <cell r="EH294" t="str">
            <v>NNNI_107_IT0032</v>
          </cell>
        </row>
        <row r="295">
          <cell r="B295" t="str">
            <v>IT0041</v>
          </cell>
          <cell r="EH295" t="str">
            <v>NNNI_107_IT0041</v>
          </cell>
        </row>
        <row r="296">
          <cell r="B296" t="str">
            <v>MS0011</v>
          </cell>
          <cell r="EH296" t="str">
            <v>NNNI_107_MS0011</v>
          </cell>
        </row>
        <row r="297">
          <cell r="B297" t="str">
            <v>MS0035</v>
          </cell>
          <cell r="EH297" t="str">
            <v>NNNI_107_MS0035</v>
          </cell>
        </row>
        <row r="298">
          <cell r="B298" t="str">
            <v>NOTRQS</v>
          </cell>
          <cell r="EH298" t="str">
            <v>NNNI_107_NOTRQS</v>
          </cell>
        </row>
        <row r="299">
          <cell r="B299" t="str">
            <v>RA0011</v>
          </cell>
          <cell r="EH299" t="str">
            <v>NNNI_107_RA0011</v>
          </cell>
        </row>
        <row r="300">
          <cell r="B300" t="str">
            <v>SA0011</v>
          </cell>
          <cell r="EH300" t="str">
            <v>NNNI_107_SA0011</v>
          </cell>
        </row>
        <row r="301">
          <cell r="B301" t="str">
            <v>TF0011</v>
          </cell>
          <cell r="EH301" t="str">
            <v>NNNI_107_TF0011</v>
          </cell>
        </row>
        <row r="302">
          <cell r="B302" t="str">
            <v>TF0031</v>
          </cell>
          <cell r="EH302" t="str">
            <v>NNNI_107_TF0031</v>
          </cell>
        </row>
        <row r="303">
          <cell r="B303" t="str">
            <v>TF0036</v>
          </cell>
          <cell r="EH303" t="str">
            <v>NNNI_107_TF0036</v>
          </cell>
        </row>
        <row r="304">
          <cell r="B304" t="str">
            <v>TF0038</v>
          </cell>
          <cell r="EH304" t="str">
            <v>NNNI_107_TF0038</v>
          </cell>
        </row>
        <row r="306">
          <cell r="B306" t="str">
            <v>Total</v>
          </cell>
        </row>
        <row r="308">
          <cell r="B308" t="str">
            <v>Check: Total average spend - Instrument Transformers - NNNI</v>
          </cell>
        </row>
        <row r="310">
          <cell r="B310" t="str">
            <v>Rtors, Sync Cndsrs, Cpctr Banks &amp; Stat Comps</v>
          </cell>
        </row>
        <row r="311">
          <cell r="B311" t="str">
            <v>BS0011</v>
          </cell>
          <cell r="EH311" t="str">
            <v>NNNI_108_BS0011</v>
          </cell>
        </row>
        <row r="312">
          <cell r="B312" t="str">
            <v>BU0011</v>
          </cell>
          <cell r="EH312" t="str">
            <v>NNNI_108_BU0011</v>
          </cell>
        </row>
        <row r="313">
          <cell r="B313" t="str">
            <v>CP0011</v>
          </cell>
          <cell r="EH313" t="str">
            <v>NNNI_108_CP0011</v>
          </cell>
        </row>
        <row r="314">
          <cell r="B314" t="str">
            <v>CP0031</v>
          </cell>
          <cell r="EH314" t="str">
            <v>NNNI_108_CP0031</v>
          </cell>
        </row>
        <row r="315">
          <cell r="B315" t="str">
            <v>DS0011</v>
          </cell>
          <cell r="EH315" t="str">
            <v>NNNI_108_DS0011</v>
          </cell>
        </row>
        <row r="316">
          <cell r="B316" t="str">
            <v>FW0043</v>
          </cell>
          <cell r="EH316" t="str">
            <v>NNNI_108_FW0043</v>
          </cell>
        </row>
        <row r="317">
          <cell r="B317" t="str">
            <v>FW0044</v>
          </cell>
          <cell r="EH317" t="str">
            <v>NNNI_108_FW0044</v>
          </cell>
        </row>
        <row r="318">
          <cell r="B318" t="str">
            <v>FW0045</v>
          </cell>
          <cell r="EH318" t="str">
            <v>NNNI_108_FW0045</v>
          </cell>
        </row>
        <row r="319">
          <cell r="B319" t="str">
            <v>FW0046</v>
          </cell>
          <cell r="EH319" t="str">
            <v>NNNI_108_FW0046</v>
          </cell>
        </row>
        <row r="320">
          <cell r="B320" t="str">
            <v>FW0047</v>
          </cell>
          <cell r="EH320" t="str">
            <v>NNNI_108_FW0047</v>
          </cell>
        </row>
        <row r="321">
          <cell r="B321" t="str">
            <v>FW0048</v>
          </cell>
          <cell r="EH321" t="str">
            <v>NNNI_108_FW0048</v>
          </cell>
        </row>
        <row r="322">
          <cell r="B322" t="str">
            <v>HV0017</v>
          </cell>
          <cell r="EH322" t="str">
            <v>NNNI_108_HV0017</v>
          </cell>
        </row>
        <row r="323">
          <cell r="B323" t="str">
            <v>HV0018</v>
          </cell>
          <cell r="EH323" t="str">
            <v>NNNI_108_HV0018</v>
          </cell>
        </row>
        <row r="324">
          <cell r="B324" t="str">
            <v>IT0011</v>
          </cell>
          <cell r="EH324" t="str">
            <v>NNNI_108_IT0011</v>
          </cell>
        </row>
        <row r="325">
          <cell r="B325" t="str">
            <v>IT0032</v>
          </cell>
          <cell r="EH325" t="str">
            <v>NNNI_108_IT0032</v>
          </cell>
        </row>
        <row r="326">
          <cell r="B326" t="str">
            <v>RA0011</v>
          </cell>
          <cell r="EH326" t="str">
            <v>NNNI_108_RA0011</v>
          </cell>
        </row>
        <row r="327">
          <cell r="B327" t="str">
            <v>RA0031</v>
          </cell>
          <cell r="EH327" t="str">
            <v>NNNI_108_RA0031</v>
          </cell>
        </row>
        <row r="328">
          <cell r="B328" t="str">
            <v>RA0041</v>
          </cell>
          <cell r="EH328" t="str">
            <v>NNNI_108_RA0041</v>
          </cell>
        </row>
        <row r="329">
          <cell r="B329" t="str">
            <v>RAC011</v>
          </cell>
          <cell r="EH329" t="str">
            <v>NNNI_108_RAC011</v>
          </cell>
        </row>
        <row r="330">
          <cell r="B330" t="str">
            <v>RAC012</v>
          </cell>
          <cell r="EH330" t="str">
            <v>NNNI_108_RAC012</v>
          </cell>
        </row>
        <row r="331">
          <cell r="B331" t="str">
            <v>RAC031</v>
          </cell>
          <cell r="EH331" t="str">
            <v>NNNI_108_RAC031</v>
          </cell>
        </row>
        <row r="332">
          <cell r="B332" t="str">
            <v>RS0011</v>
          </cell>
          <cell r="EH332" t="str">
            <v>NNNI_108_RS0011</v>
          </cell>
        </row>
        <row r="333">
          <cell r="B333" t="str">
            <v>RS0031</v>
          </cell>
          <cell r="EH333" t="str">
            <v>NNNI_108_RS0031</v>
          </cell>
        </row>
        <row r="334">
          <cell r="B334" t="str">
            <v>RS0041</v>
          </cell>
          <cell r="EH334" t="str">
            <v>NNNI_108_RS0041</v>
          </cell>
        </row>
        <row r="335">
          <cell r="B335" t="str">
            <v>SA0011</v>
          </cell>
          <cell r="EH335" t="str">
            <v>NNNI_108_SA0011</v>
          </cell>
        </row>
        <row r="336">
          <cell r="B336" t="str">
            <v>SB0011</v>
          </cell>
          <cell r="EH336" t="str">
            <v>NNNI_108_SB0011</v>
          </cell>
        </row>
        <row r="337">
          <cell r="B337" t="str">
            <v>SB0031</v>
          </cell>
          <cell r="EH337" t="str">
            <v>NNNI_108_SB0031</v>
          </cell>
        </row>
        <row r="338">
          <cell r="B338" t="str">
            <v>SB0035</v>
          </cell>
          <cell r="EH338" t="str">
            <v>NNNI_108_SB0035</v>
          </cell>
        </row>
        <row r="339">
          <cell r="B339" t="str">
            <v>SC0041</v>
          </cell>
          <cell r="EH339" t="str">
            <v>NNNI_108_SC0041</v>
          </cell>
        </row>
        <row r="340">
          <cell r="B340" t="str">
            <v>SC0042</v>
          </cell>
          <cell r="EH340" t="str">
            <v>NNNI_108_SC0042</v>
          </cell>
        </row>
        <row r="341">
          <cell r="B341" t="str">
            <v>SC0045</v>
          </cell>
          <cell r="EH341" t="str">
            <v>NNNI_108_SC0045</v>
          </cell>
        </row>
        <row r="342">
          <cell r="B342" t="str">
            <v>TF0011</v>
          </cell>
          <cell r="EH342" t="str">
            <v>NNNI_108_TF0011</v>
          </cell>
        </row>
        <row r="343">
          <cell r="B343" t="str">
            <v>TF0031</v>
          </cell>
          <cell r="EH343" t="str">
            <v>NNNI_108_TF0031</v>
          </cell>
        </row>
        <row r="344">
          <cell r="B344" t="str">
            <v>TF0036</v>
          </cell>
          <cell r="EH344" t="str">
            <v>NNNI_108_TF0036</v>
          </cell>
        </row>
        <row r="345">
          <cell r="B345" t="str">
            <v>TF0038</v>
          </cell>
          <cell r="EH345" t="str">
            <v>NNNI_108_TF0038</v>
          </cell>
        </row>
        <row r="346">
          <cell r="B346" t="str">
            <v>TV0013</v>
          </cell>
          <cell r="EH346" t="str">
            <v>NNNI_108_TV0013</v>
          </cell>
        </row>
        <row r="347">
          <cell r="B347" t="str">
            <v>TV0014</v>
          </cell>
          <cell r="EH347" t="str">
            <v>NNNI_108_TV0014</v>
          </cell>
        </row>
        <row r="348">
          <cell r="B348" t="str">
            <v>TV0015</v>
          </cell>
          <cell r="EH348" t="str">
            <v>NNNI_108_TV0015</v>
          </cell>
        </row>
        <row r="350">
          <cell r="B350" t="str">
            <v>Total</v>
          </cell>
        </row>
        <row r="352">
          <cell r="B352" t="str">
            <v>Check: Total average spend - Rtors, Sync Cndsrs, Cpctr Banks &amp; Stat Comps - NNNI</v>
          </cell>
        </row>
        <row r="354">
          <cell r="B354" t="str">
            <v>Protection</v>
          </cell>
        </row>
        <row r="355">
          <cell r="B355" t="str">
            <v>BTP011</v>
          </cell>
          <cell r="EH355" t="str">
            <v>NNNI_109_BTP011</v>
          </cell>
        </row>
        <row r="356">
          <cell r="B356" t="str">
            <v>BTP012</v>
          </cell>
          <cell r="EH356" t="str">
            <v>NNNI_109_BTP012</v>
          </cell>
        </row>
        <row r="357">
          <cell r="B357" t="str">
            <v>BTP013</v>
          </cell>
          <cell r="EH357" t="str">
            <v>NNNI_109_BTP013</v>
          </cell>
        </row>
        <row r="358">
          <cell r="B358" t="str">
            <v>BTP031</v>
          </cell>
          <cell r="EH358" t="str">
            <v>NNNI_109_BTP031</v>
          </cell>
        </row>
        <row r="359">
          <cell r="B359" t="str">
            <v>ETP011</v>
          </cell>
          <cell r="EH359" t="str">
            <v>NNNI_109_ETP011</v>
          </cell>
        </row>
        <row r="360">
          <cell r="B360" t="str">
            <v>FPM211</v>
          </cell>
          <cell r="EH360" t="str">
            <v>NNNI_109_FPM211</v>
          </cell>
        </row>
        <row r="361">
          <cell r="B361" t="str">
            <v>FPM212</v>
          </cell>
          <cell r="EH361" t="str">
            <v>NNNI_109_FPM212</v>
          </cell>
        </row>
        <row r="362">
          <cell r="B362" t="str">
            <v>FPM241</v>
          </cell>
          <cell r="EH362" t="str">
            <v>NNNI_109_FPM241</v>
          </cell>
        </row>
        <row r="363">
          <cell r="B363" t="str">
            <v>FPM242</v>
          </cell>
          <cell r="EH363" t="str">
            <v>NNNI_109_FPM242</v>
          </cell>
        </row>
        <row r="364">
          <cell r="B364" t="str">
            <v>FPP211</v>
          </cell>
          <cell r="EH364" t="str">
            <v>NNNI_109_FPP211</v>
          </cell>
        </row>
        <row r="365">
          <cell r="B365" t="str">
            <v>FPP212</v>
          </cell>
          <cell r="EH365" t="str">
            <v>NNNI_109_FPP212</v>
          </cell>
        </row>
        <row r="366">
          <cell r="B366" t="str">
            <v>FPP241</v>
          </cell>
          <cell r="EH366" t="str">
            <v>NNNI_109_FPP241</v>
          </cell>
        </row>
        <row r="367">
          <cell r="B367" t="str">
            <v>FPP242</v>
          </cell>
          <cell r="EH367" t="str">
            <v>NNNI_109_FPP242</v>
          </cell>
        </row>
        <row r="368">
          <cell r="B368" t="str">
            <v>FPP311</v>
          </cell>
          <cell r="EH368" t="str">
            <v>NNNI_109_FPP311</v>
          </cell>
        </row>
        <row r="369">
          <cell r="B369" t="str">
            <v>FPP312</v>
          </cell>
          <cell r="EH369" t="str">
            <v>NNNI_109_FPP312</v>
          </cell>
        </row>
        <row r="370">
          <cell r="B370" t="str">
            <v>FPP313</v>
          </cell>
          <cell r="EH370" t="str">
            <v>NNNI_109_FPP313</v>
          </cell>
        </row>
        <row r="371">
          <cell r="B371" t="str">
            <v>FPP314</v>
          </cell>
          <cell r="EH371" t="str">
            <v>NNNI_109_FPP314</v>
          </cell>
        </row>
        <row r="372">
          <cell r="B372" t="str">
            <v>HS0111</v>
          </cell>
          <cell r="EH372" t="str">
            <v>NNNI_109_HS0111</v>
          </cell>
        </row>
        <row r="373">
          <cell r="B373" t="str">
            <v>HS0112</v>
          </cell>
          <cell r="EH373" t="str">
            <v>NNNI_109_HS0112</v>
          </cell>
        </row>
        <row r="374">
          <cell r="B374" t="str">
            <v>ITP011</v>
          </cell>
          <cell r="EH374" t="str">
            <v>NNNI_109_ITP011</v>
          </cell>
        </row>
        <row r="375">
          <cell r="B375" t="str">
            <v>LS0011</v>
          </cell>
          <cell r="EH375" t="str">
            <v>NNNI_109_LS0011</v>
          </cell>
        </row>
        <row r="376">
          <cell r="B376" t="str">
            <v>MR0011</v>
          </cell>
          <cell r="EH376" t="str">
            <v>NNNI_109_MR0011</v>
          </cell>
        </row>
        <row r="377">
          <cell r="B377" t="str">
            <v>MR0012</v>
          </cell>
          <cell r="EH377" t="str">
            <v>NNNI_109_MR0012</v>
          </cell>
        </row>
        <row r="378">
          <cell r="B378" t="str">
            <v>MR0013</v>
          </cell>
          <cell r="EH378" t="str">
            <v>NNNI_109_MR0013</v>
          </cell>
        </row>
        <row r="379">
          <cell r="B379" t="str">
            <v>MR0051</v>
          </cell>
          <cell r="EH379" t="str">
            <v>NNNI_109_MR0051</v>
          </cell>
        </row>
        <row r="380">
          <cell r="B380" t="str">
            <v>P-30</v>
          </cell>
          <cell r="EH380" t="str">
            <v>NNNI_109_P-30</v>
          </cell>
        </row>
        <row r="381">
          <cell r="B381" t="str">
            <v>PS0011</v>
          </cell>
          <cell r="EH381" t="str">
            <v>NNNI_109_PS0011</v>
          </cell>
        </row>
        <row r="382">
          <cell r="B382" t="str">
            <v>PS0012</v>
          </cell>
          <cell r="EH382" t="str">
            <v>NNNI_109_PS0012</v>
          </cell>
        </row>
        <row r="383">
          <cell r="B383" t="str">
            <v>PS0013</v>
          </cell>
          <cell r="EH383" t="str">
            <v>NNNI_109_PS0013</v>
          </cell>
        </row>
        <row r="384">
          <cell r="B384" t="str">
            <v>PS0014</v>
          </cell>
          <cell r="EH384" t="str">
            <v>NNNI_109_PS0014</v>
          </cell>
        </row>
        <row r="385">
          <cell r="B385" t="str">
            <v>PS0015</v>
          </cell>
          <cell r="EH385" t="str">
            <v>NNNI_109_PS0015</v>
          </cell>
        </row>
        <row r="386">
          <cell r="B386" t="str">
            <v>PS0016</v>
          </cell>
          <cell r="EH386" t="str">
            <v>NNNI_109_PS0016</v>
          </cell>
        </row>
        <row r="387">
          <cell r="B387" t="str">
            <v>PS0017</v>
          </cell>
          <cell r="EH387" t="str">
            <v>NNNI_109_PS0017</v>
          </cell>
        </row>
        <row r="388">
          <cell r="B388" t="str">
            <v>PS0018</v>
          </cell>
          <cell r="EH388" t="str">
            <v>NNNI_109_PS0018</v>
          </cell>
        </row>
        <row r="389">
          <cell r="B389" t="str">
            <v>PS0021</v>
          </cell>
          <cell r="EH389" t="str">
            <v>NNNI_109_PS0021</v>
          </cell>
        </row>
        <row r="390">
          <cell r="B390" t="str">
            <v>PS2615</v>
          </cell>
          <cell r="EH390" t="str">
            <v>NNNI_109_PS2615</v>
          </cell>
        </row>
        <row r="391">
          <cell r="B391" t="str">
            <v>PS2815</v>
          </cell>
          <cell r="EH391" t="str">
            <v>NNNI_109_PS2815</v>
          </cell>
        </row>
        <row r="392">
          <cell r="B392" t="str">
            <v>PS3215</v>
          </cell>
          <cell r="EH392" t="str">
            <v>NNNI_109_PS3215</v>
          </cell>
        </row>
        <row r="393">
          <cell r="B393" t="str">
            <v>PS3225</v>
          </cell>
          <cell r="EH393" t="str">
            <v>NNNI_109_PS3225</v>
          </cell>
        </row>
        <row r="394">
          <cell r="B394" t="str">
            <v>PS3235</v>
          </cell>
          <cell r="EH394" t="str">
            <v>NNNI_109_PS3235</v>
          </cell>
        </row>
        <row r="395">
          <cell r="B395" t="str">
            <v>PS3315</v>
          </cell>
          <cell r="EH395" t="str">
            <v>NNNI_109_PS3315</v>
          </cell>
        </row>
        <row r="396">
          <cell r="B396" t="str">
            <v>PS3715</v>
          </cell>
          <cell r="EH396" t="str">
            <v>NNNI_109_PS3715</v>
          </cell>
        </row>
        <row r="397">
          <cell r="B397" t="str">
            <v>PS3825</v>
          </cell>
          <cell r="EH397" t="str">
            <v>NNNI_109_PS3825</v>
          </cell>
        </row>
        <row r="398">
          <cell r="B398" t="str">
            <v>SYP011</v>
          </cell>
          <cell r="EH398" t="str">
            <v>NNNI_109_SYP011</v>
          </cell>
        </row>
        <row r="399">
          <cell r="B399" t="str">
            <v>UP0011</v>
          </cell>
          <cell r="EH399" t="str">
            <v>NNNI_109_UP0011</v>
          </cell>
        </row>
        <row r="400">
          <cell r="B400" t="str">
            <v>UP0031</v>
          </cell>
          <cell r="EH400" t="str">
            <v>NNNI_109_UP0031</v>
          </cell>
        </row>
        <row r="402">
          <cell r="B402" t="str">
            <v>Total</v>
          </cell>
        </row>
        <row r="404">
          <cell r="B404" t="str">
            <v>Check: Total average spend - Protection - NNNI</v>
          </cell>
        </row>
        <row r="406">
          <cell r="B406" t="str">
            <v>Metering</v>
          </cell>
        </row>
        <row r="407">
          <cell r="B407" t="str">
            <v>MM0011</v>
          </cell>
          <cell r="EH407" t="str">
            <v>NNNI_110_MM0011</v>
          </cell>
        </row>
        <row r="408">
          <cell r="B408" t="str">
            <v>MM0031</v>
          </cell>
          <cell r="EH408" t="str">
            <v>NNNI_110_MM0031</v>
          </cell>
        </row>
        <row r="409">
          <cell r="B409" t="str">
            <v>MM0032</v>
          </cell>
          <cell r="EH409" t="str">
            <v>NNNI_110_MM0032</v>
          </cell>
        </row>
        <row r="410">
          <cell r="B410" t="str">
            <v>MM0091</v>
          </cell>
          <cell r="EH410" t="str">
            <v>NNNI_110_MM0091</v>
          </cell>
        </row>
        <row r="411">
          <cell r="B411" t="str">
            <v>MM0101</v>
          </cell>
          <cell r="EH411" t="str">
            <v>NNNI_110_MM0101</v>
          </cell>
        </row>
        <row r="412">
          <cell r="B412" t="str">
            <v>MM0102</v>
          </cell>
          <cell r="EH412" t="str">
            <v>NNNI_110_MM0102</v>
          </cell>
        </row>
        <row r="414">
          <cell r="B414" t="str">
            <v>Total</v>
          </cell>
        </row>
        <row r="416">
          <cell r="B416" t="str">
            <v>Check: Total average spend - Metering - NNNI</v>
          </cell>
        </row>
        <row r="418">
          <cell r="B418" t="str">
            <v>Substations Buildings</v>
          </cell>
        </row>
        <row r="419">
          <cell r="B419" t="str">
            <v>FM0001</v>
          </cell>
          <cell r="EH419" t="str">
            <v>NNNI_111_FM0001</v>
          </cell>
        </row>
        <row r="420">
          <cell r="B420" t="str">
            <v>FM0002</v>
          </cell>
          <cell r="EH420" t="str">
            <v>NNNI_111_FM0002</v>
          </cell>
        </row>
        <row r="421">
          <cell r="B421" t="str">
            <v>FM2001</v>
          </cell>
          <cell r="EH421" t="str">
            <v>NNNI_111_FM2001</v>
          </cell>
        </row>
        <row r="422">
          <cell r="B422" t="str">
            <v>FM2003</v>
          </cell>
          <cell r="EH422" t="str">
            <v>NNNI_111_FM2003</v>
          </cell>
        </row>
        <row r="423">
          <cell r="B423" t="str">
            <v>FPM211</v>
          </cell>
          <cell r="EH423" t="str">
            <v>NNNI_111_FPM211</v>
          </cell>
        </row>
        <row r="424">
          <cell r="B424" t="str">
            <v>FPM212</v>
          </cell>
          <cell r="EH424" t="str">
            <v>NNNI_111_FPM212</v>
          </cell>
        </row>
        <row r="425">
          <cell r="B425" t="str">
            <v>FPM241</v>
          </cell>
          <cell r="EH425" t="str">
            <v>NNNI_111_FPM241</v>
          </cell>
        </row>
        <row r="426">
          <cell r="B426" t="str">
            <v>FP0211</v>
          </cell>
          <cell r="EH426" t="str">
            <v>NNNI_111_FP0211</v>
          </cell>
        </row>
        <row r="427">
          <cell r="B427" t="str">
            <v>FP0212</v>
          </cell>
          <cell r="EH427" t="str">
            <v>NNNI_111_FP0212</v>
          </cell>
        </row>
        <row r="428">
          <cell r="B428" t="str">
            <v>FP0241</v>
          </cell>
          <cell r="EH428" t="str">
            <v>NNNI_111_FP0241</v>
          </cell>
        </row>
        <row r="429">
          <cell r="B429" t="str">
            <v>FP0242</v>
          </cell>
          <cell r="EH429" t="str">
            <v>NNNI_111_FP0242</v>
          </cell>
        </row>
        <row r="430">
          <cell r="B430" t="str">
            <v>FPP211</v>
          </cell>
          <cell r="EH430" t="str">
            <v>NNNI_111_FPP211</v>
          </cell>
        </row>
        <row r="431">
          <cell r="B431" t="str">
            <v>FPP212</v>
          </cell>
          <cell r="EH431" t="str">
            <v>NNNI_111_FPP212</v>
          </cell>
        </row>
        <row r="432">
          <cell r="B432" t="str">
            <v>HV0015</v>
          </cell>
          <cell r="EH432" t="str">
            <v>NNNI_111_HV0015</v>
          </cell>
        </row>
        <row r="434">
          <cell r="B434" t="str">
            <v>Total</v>
          </cell>
        </row>
        <row r="436">
          <cell r="B436" t="str">
            <v>Check: Total average spend - Substations Buildings - NNNI</v>
          </cell>
        </row>
        <row r="438">
          <cell r="B438" t="str">
            <v>Fences &amp; Civil Works</v>
          </cell>
        </row>
        <row r="439">
          <cell r="B439" t="str">
            <v>OI0011</v>
          </cell>
          <cell r="EH439" t="str">
            <v>NNNI_112_OI0011</v>
          </cell>
        </row>
        <row r="440">
          <cell r="B440" t="str">
            <v>OI0041</v>
          </cell>
          <cell r="EH440" t="str">
            <v>NNNI_112_OI0041</v>
          </cell>
        </row>
        <row r="441">
          <cell r="B441" t="str">
            <v>SI0011</v>
          </cell>
          <cell r="EH441" t="str">
            <v>NNNI_112_SI0011</v>
          </cell>
        </row>
        <row r="442">
          <cell r="B442" t="str">
            <v>SY0011</v>
          </cell>
          <cell r="EH442" t="str">
            <v>NNNI_112_SY0011</v>
          </cell>
        </row>
        <row r="444">
          <cell r="B444" t="str">
            <v>Total</v>
          </cell>
        </row>
        <row r="446">
          <cell r="B446" t="str">
            <v>Check: Total average spend - Fences &amp; Civil Works - NNNI</v>
          </cell>
        </row>
        <row r="448">
          <cell r="B448" t="str">
            <v>Other Station Equipment</v>
          </cell>
        </row>
        <row r="449">
          <cell r="B449" t="str">
            <v>AC0011</v>
          </cell>
          <cell r="EH449" t="str">
            <v>NNNI_113_AC0011</v>
          </cell>
        </row>
        <row r="450">
          <cell r="B450" t="str">
            <v>AC0012</v>
          </cell>
          <cell r="EH450" t="str">
            <v>NNNI_113_AC0012</v>
          </cell>
        </row>
        <row r="451">
          <cell r="B451" t="str">
            <v>AC0013</v>
          </cell>
          <cell r="EH451" t="str">
            <v>NNNI_113_AC0013</v>
          </cell>
        </row>
        <row r="452">
          <cell r="B452" t="str">
            <v>AC0014</v>
          </cell>
          <cell r="EH452" t="str">
            <v>NNNI_113_AC0014</v>
          </cell>
        </row>
        <row r="453">
          <cell r="B453" t="str">
            <v>AC0015</v>
          </cell>
          <cell r="EH453" t="str">
            <v>NNNI_113_AC0015</v>
          </cell>
        </row>
        <row r="454">
          <cell r="B454" t="str">
            <v>AC0041</v>
          </cell>
          <cell r="EH454" t="str">
            <v>NNNI_113_AC0041</v>
          </cell>
        </row>
        <row r="455">
          <cell r="B455" t="str">
            <v>AC1041</v>
          </cell>
          <cell r="EH455" t="str">
            <v>NNNI_113_AC1041</v>
          </cell>
        </row>
        <row r="456">
          <cell r="B456" t="str">
            <v>AC1441</v>
          </cell>
          <cell r="EH456" t="str">
            <v>NNNI_113_AC1441</v>
          </cell>
        </row>
        <row r="457">
          <cell r="B457" t="str">
            <v>BO0012</v>
          </cell>
          <cell r="EH457" t="str">
            <v>NNNI_113_BO0012</v>
          </cell>
        </row>
        <row r="458">
          <cell r="B458" t="str">
            <v>BO0013</v>
          </cell>
          <cell r="EH458" t="str">
            <v>NNNI_113_BO0013</v>
          </cell>
        </row>
        <row r="459">
          <cell r="B459" t="str">
            <v>BS0011</v>
          </cell>
          <cell r="EH459" t="str">
            <v>NNNI_113_BS0011</v>
          </cell>
        </row>
        <row r="460">
          <cell r="B460" t="str">
            <v>BU0011</v>
          </cell>
          <cell r="EH460" t="str">
            <v>NNNI_113_BU0011</v>
          </cell>
        </row>
        <row r="461">
          <cell r="B461" t="str">
            <v>CL0011</v>
          </cell>
          <cell r="EH461" t="str">
            <v>NNNI_113_CL0011</v>
          </cell>
        </row>
        <row r="462">
          <cell r="B462" t="str">
            <v>CN0011</v>
          </cell>
          <cell r="EH462" t="str">
            <v>NNNI_113_CN0011</v>
          </cell>
        </row>
        <row r="463">
          <cell r="B463" t="str">
            <v>CN0012</v>
          </cell>
          <cell r="EH463" t="str">
            <v>NNNI_113_CN0012</v>
          </cell>
        </row>
        <row r="464">
          <cell r="B464" t="str">
            <v>CS0011</v>
          </cell>
          <cell r="EH464" t="str">
            <v>NNNI_113_CS0011</v>
          </cell>
        </row>
        <row r="465">
          <cell r="B465" t="str">
            <v>DS0011</v>
          </cell>
          <cell r="EH465" t="str">
            <v>NNNI_113_DS0011</v>
          </cell>
        </row>
        <row r="466">
          <cell r="B466" t="str">
            <v>ET0011</v>
          </cell>
          <cell r="EH466" t="str">
            <v>NNNI_113_ET0011</v>
          </cell>
        </row>
        <row r="467">
          <cell r="B467" t="str">
            <v>ETP011</v>
          </cell>
          <cell r="EH467" t="str">
            <v>NNNI_113_ETP011</v>
          </cell>
        </row>
        <row r="468">
          <cell r="B468" t="str">
            <v>FP0211</v>
          </cell>
          <cell r="EH468" t="str">
            <v>NNNI_113_FP0211</v>
          </cell>
        </row>
        <row r="469">
          <cell r="B469" t="str">
            <v>FP0212</v>
          </cell>
          <cell r="EH469" t="str">
            <v>NNNI_113_FP0212</v>
          </cell>
        </row>
        <row r="470">
          <cell r="B470" t="str">
            <v>FP0241</v>
          </cell>
          <cell r="EH470" t="str">
            <v>NNNI_113_FP0241</v>
          </cell>
        </row>
        <row r="471">
          <cell r="B471" t="str">
            <v>FP0242</v>
          </cell>
          <cell r="EH471" t="str">
            <v>NNNI_113_FP0242</v>
          </cell>
        </row>
        <row r="472">
          <cell r="B472" t="str">
            <v>FP0611</v>
          </cell>
          <cell r="EH472" t="str">
            <v>NNNI_113_FP0611</v>
          </cell>
        </row>
        <row r="473">
          <cell r="B473" t="str">
            <v>FP0612</v>
          </cell>
          <cell r="EH473" t="str">
            <v>NNNI_113_FP0612</v>
          </cell>
        </row>
        <row r="474">
          <cell r="B474" t="str">
            <v>GI0014</v>
          </cell>
          <cell r="EH474" t="str">
            <v>NNNI_113_GI0014</v>
          </cell>
        </row>
        <row r="475">
          <cell r="B475" t="str">
            <v>GI0015</v>
          </cell>
          <cell r="EH475" t="str">
            <v>NNNI_113_GI0015</v>
          </cell>
        </row>
        <row r="476">
          <cell r="B476" t="str">
            <v>GI0016</v>
          </cell>
          <cell r="EH476" t="str">
            <v>NNNI_113_GI0016</v>
          </cell>
        </row>
        <row r="477">
          <cell r="B477" t="str">
            <v>GI0017</v>
          </cell>
          <cell r="EH477" t="str">
            <v>NNNI_113_GI0017</v>
          </cell>
        </row>
        <row r="478">
          <cell r="B478" t="str">
            <v>HIS011</v>
          </cell>
          <cell r="EH478" t="str">
            <v>NNNI_113_HIS011</v>
          </cell>
        </row>
        <row r="479">
          <cell r="B479" t="str">
            <v>HV0011</v>
          </cell>
          <cell r="EH479" t="str">
            <v>NNNI_113_HV0011</v>
          </cell>
        </row>
        <row r="480">
          <cell r="B480" t="str">
            <v>HV0012</v>
          </cell>
          <cell r="EH480" t="str">
            <v>NNNI_113_HV0012</v>
          </cell>
        </row>
        <row r="481">
          <cell r="B481" t="str">
            <v>HV0015</v>
          </cell>
          <cell r="EH481" t="str">
            <v>NNNI_113_HV0015</v>
          </cell>
        </row>
        <row r="482">
          <cell r="B482" t="str">
            <v>HV0016</v>
          </cell>
          <cell r="EH482" t="str">
            <v>NNNI_113_HV0016</v>
          </cell>
        </row>
        <row r="483">
          <cell r="B483" t="str">
            <v>HV0019</v>
          </cell>
          <cell r="EH483" t="str">
            <v>NNNI_113_HV0019</v>
          </cell>
        </row>
        <row r="484">
          <cell r="B484" t="str">
            <v>HV0111</v>
          </cell>
          <cell r="EH484" t="str">
            <v>NNNI_113_HV0111</v>
          </cell>
        </row>
        <row r="485">
          <cell r="B485" t="str">
            <v>IT0011</v>
          </cell>
          <cell r="EH485" t="str">
            <v>NNNI_113_IT0011</v>
          </cell>
        </row>
        <row r="486">
          <cell r="B486" t="str">
            <v>IT0032</v>
          </cell>
          <cell r="EH486" t="str">
            <v>NNNI_113_IT0032</v>
          </cell>
        </row>
        <row r="487">
          <cell r="B487" t="str">
            <v>LVC012</v>
          </cell>
          <cell r="EH487" t="str">
            <v>NNNI_113_LVC012</v>
          </cell>
        </row>
        <row r="488">
          <cell r="B488" t="str">
            <v>LVC031</v>
          </cell>
          <cell r="EH488" t="str">
            <v>NNNI_113_LVC031</v>
          </cell>
        </row>
        <row r="489">
          <cell r="B489" t="str">
            <v>LV0011</v>
          </cell>
          <cell r="EH489" t="str">
            <v>NNNI_113_LV0011</v>
          </cell>
        </row>
        <row r="490">
          <cell r="B490" t="str">
            <v>LV0012</v>
          </cell>
          <cell r="EH490" t="str">
            <v>NNNI_113_LV0012</v>
          </cell>
        </row>
        <row r="491">
          <cell r="B491" t="str">
            <v>LV0031</v>
          </cell>
          <cell r="EH491" t="str">
            <v>NNNI_113_LV0031</v>
          </cell>
        </row>
        <row r="492">
          <cell r="B492" t="str">
            <v>LV0041</v>
          </cell>
          <cell r="EH492" t="str">
            <v>NNNI_113_LV0041</v>
          </cell>
        </row>
        <row r="493">
          <cell r="B493" t="str">
            <v>MG0001</v>
          </cell>
          <cell r="EH493" t="str">
            <v>NNNI_113_MG0001</v>
          </cell>
        </row>
        <row r="494">
          <cell r="B494" t="str">
            <v>MO0051</v>
          </cell>
          <cell r="EH494" t="str">
            <v>NNNI_113_MO0051</v>
          </cell>
        </row>
        <row r="495">
          <cell r="B495" t="str">
            <v>MS0011</v>
          </cell>
          <cell r="EH495" t="str">
            <v>NNNI_113_MS0011</v>
          </cell>
        </row>
        <row r="496">
          <cell r="B496" t="str">
            <v>OI0011</v>
          </cell>
          <cell r="EH496" t="str">
            <v>NNNI_113_OI0011</v>
          </cell>
        </row>
        <row r="497">
          <cell r="B497" t="str">
            <v>OI0031</v>
          </cell>
          <cell r="EH497" t="str">
            <v>NNNI_113_OI0031</v>
          </cell>
        </row>
        <row r="498">
          <cell r="B498" t="str">
            <v>OI0041</v>
          </cell>
          <cell r="EH498" t="str">
            <v>NNNI_113_OI0041</v>
          </cell>
        </row>
        <row r="499">
          <cell r="B499" t="str">
            <v>OI0051</v>
          </cell>
          <cell r="EH499" t="str">
            <v>NNNI_113_OI0051</v>
          </cell>
        </row>
        <row r="500">
          <cell r="B500" t="str">
            <v>PS3115</v>
          </cell>
          <cell r="EH500" t="str">
            <v>NNNI_113_PS3115</v>
          </cell>
        </row>
        <row r="501">
          <cell r="B501" t="str">
            <v>PS3215</v>
          </cell>
          <cell r="EH501" t="str">
            <v>NNNI_113_PS3215</v>
          </cell>
        </row>
        <row r="502">
          <cell r="B502" t="str">
            <v>PS3225</v>
          </cell>
          <cell r="EH502" t="str">
            <v>NNNI_113_PS3225</v>
          </cell>
        </row>
        <row r="503">
          <cell r="B503" t="str">
            <v>RS0011</v>
          </cell>
          <cell r="EH503" t="str">
            <v>NNNI_113_RS0011</v>
          </cell>
        </row>
        <row r="504">
          <cell r="B504" t="str">
            <v>RS0031</v>
          </cell>
          <cell r="EH504" t="str">
            <v>NNNI_113_RS0031</v>
          </cell>
        </row>
        <row r="505">
          <cell r="B505" t="str">
            <v>RS0041</v>
          </cell>
          <cell r="EH505" t="str">
            <v>NNNI_113_RS0041</v>
          </cell>
        </row>
        <row r="506">
          <cell r="B506" t="str">
            <v>S43-01</v>
          </cell>
          <cell r="EH506" t="str">
            <v>NNNI_113_S43-01</v>
          </cell>
        </row>
        <row r="507">
          <cell r="B507" t="str">
            <v>SB0011</v>
          </cell>
          <cell r="EH507" t="str">
            <v>NNNI_113_SB0011</v>
          </cell>
        </row>
        <row r="508">
          <cell r="B508" t="str">
            <v>SB0012</v>
          </cell>
          <cell r="EH508" t="str">
            <v>NNNI_113_SB0012</v>
          </cell>
        </row>
        <row r="509">
          <cell r="B509" t="str">
            <v>SB0013</v>
          </cell>
          <cell r="EH509" t="str">
            <v>NNNI_113_SB0013</v>
          </cell>
        </row>
        <row r="510">
          <cell r="B510" t="str">
            <v>SB0014</v>
          </cell>
          <cell r="EH510" t="str">
            <v>NNNI_113_SB0014</v>
          </cell>
        </row>
        <row r="511">
          <cell r="B511" t="str">
            <v>SG0011</v>
          </cell>
          <cell r="EH511" t="str">
            <v>NNNI_113_SG0011</v>
          </cell>
        </row>
        <row r="512">
          <cell r="B512" t="str">
            <v>SG0021</v>
          </cell>
          <cell r="EH512" t="str">
            <v>NNNI_113_SG0021</v>
          </cell>
        </row>
        <row r="513">
          <cell r="B513" t="str">
            <v>SG0031</v>
          </cell>
          <cell r="EH513" t="str">
            <v>NNNI_113_SG0031</v>
          </cell>
        </row>
        <row r="514">
          <cell r="B514" t="str">
            <v>SG0041</v>
          </cell>
          <cell r="EH514" t="str">
            <v>NNNI_113_SG0041</v>
          </cell>
        </row>
        <row r="515">
          <cell r="B515" t="str">
            <v>SI0011</v>
          </cell>
          <cell r="EH515" t="str">
            <v>NNNI_113_SI0011</v>
          </cell>
        </row>
        <row r="516">
          <cell r="B516" t="str">
            <v>SI0012</v>
          </cell>
          <cell r="EH516" t="str">
            <v>NNNI_113_SI0012</v>
          </cell>
        </row>
        <row r="517">
          <cell r="B517" t="str">
            <v>SI0014</v>
          </cell>
          <cell r="EH517" t="str">
            <v>NNNI_113_SI0014</v>
          </cell>
        </row>
        <row r="518">
          <cell r="B518" t="str">
            <v>SI0019</v>
          </cell>
          <cell r="EH518" t="str">
            <v>NNNI_113_SI0019</v>
          </cell>
        </row>
        <row r="519">
          <cell r="B519" t="str">
            <v>SI0021</v>
          </cell>
          <cell r="EH519" t="str">
            <v>NNNI_113_SI0021</v>
          </cell>
        </row>
        <row r="520">
          <cell r="B520" t="str">
            <v>SI0023</v>
          </cell>
          <cell r="EH520" t="str">
            <v>NNNI_113_SI0023</v>
          </cell>
        </row>
        <row r="521">
          <cell r="B521" t="str">
            <v>SI0025</v>
          </cell>
          <cell r="EH521" t="str">
            <v>NNNI_113_SI0025</v>
          </cell>
        </row>
        <row r="522">
          <cell r="B522" t="str">
            <v>SI0026</v>
          </cell>
          <cell r="EH522" t="str">
            <v>NNNI_113_SI0026</v>
          </cell>
        </row>
        <row r="523">
          <cell r="B523" t="str">
            <v>SI0027</v>
          </cell>
          <cell r="EH523" t="str">
            <v>NNNI_113_SI0027</v>
          </cell>
        </row>
        <row r="524">
          <cell r="B524" t="str">
            <v>SI0029</v>
          </cell>
          <cell r="EH524" t="str">
            <v>NNNI_113_SI0029</v>
          </cell>
        </row>
        <row r="525">
          <cell r="B525" t="str">
            <v>SI0030</v>
          </cell>
          <cell r="EH525" t="str">
            <v>NNNI_113_SI0030</v>
          </cell>
        </row>
        <row r="526">
          <cell r="B526" t="str">
            <v>SY0011</v>
          </cell>
          <cell r="EH526" t="str">
            <v>NNNI_113_SY0011</v>
          </cell>
        </row>
        <row r="527">
          <cell r="B527" t="str">
            <v>SYC011</v>
          </cell>
          <cell r="EH527" t="str">
            <v>NNNI_113_SYC011</v>
          </cell>
        </row>
        <row r="528">
          <cell r="B528" t="str">
            <v>SYP011</v>
          </cell>
          <cell r="EH528" t="str">
            <v>NNNI_113_SYP011</v>
          </cell>
        </row>
        <row r="529">
          <cell r="B529" t="str">
            <v>TF0011</v>
          </cell>
          <cell r="EH529" t="str">
            <v>NNNI_113_TF0011</v>
          </cell>
        </row>
        <row r="530">
          <cell r="B530" t="str">
            <v>TF0031</v>
          </cell>
          <cell r="EH530" t="str">
            <v>NNNI_113_TF0031</v>
          </cell>
        </row>
        <row r="531">
          <cell r="B531" t="str">
            <v>TF0032</v>
          </cell>
          <cell r="EH531" t="str">
            <v>NNNI_113_TF0032</v>
          </cell>
        </row>
        <row r="532">
          <cell r="B532" t="str">
            <v>TF0036</v>
          </cell>
          <cell r="EH532" t="str">
            <v>NNNI_113_TF0036</v>
          </cell>
        </row>
        <row r="533">
          <cell r="B533" t="str">
            <v>TF0038</v>
          </cell>
          <cell r="EH533" t="str">
            <v>NNNI_113_TF0038</v>
          </cell>
        </row>
        <row r="534">
          <cell r="B534" t="str">
            <v>TF0051</v>
          </cell>
          <cell r="EH534" t="str">
            <v>NNNI_113_TF0051</v>
          </cell>
        </row>
        <row r="535">
          <cell r="B535" t="str">
            <v>TF0641</v>
          </cell>
          <cell r="EH535" t="str">
            <v>NNNI_113_TF0641</v>
          </cell>
        </row>
        <row r="536">
          <cell r="B536" t="str">
            <v>UP0011</v>
          </cell>
          <cell r="EH536" t="str">
            <v>NNNI_113_UP0011</v>
          </cell>
        </row>
        <row r="538">
          <cell r="B538" t="str">
            <v>Total</v>
          </cell>
        </row>
        <row r="540">
          <cell r="B540" t="str">
            <v>Check: Total average spend - Other Station Equipment - NNNI</v>
          </cell>
        </row>
        <row r="542">
          <cell r="B542" t="str">
            <v>Non allocatable - AC Stations</v>
          </cell>
        </row>
        <row r="543">
          <cell r="B543" t="str">
            <v>CL0012</v>
          </cell>
          <cell r="EH543" t="str">
            <v>NNNI_115_CL0012</v>
          </cell>
        </row>
        <row r="544">
          <cell r="B544" t="str">
            <v>GI0017</v>
          </cell>
          <cell r="EH544" t="str">
            <v>NNNI_115_GI0017</v>
          </cell>
        </row>
        <row r="545">
          <cell r="B545" t="str">
            <v>HIS011</v>
          </cell>
          <cell r="EH545" t="str">
            <v>NNNI_115_HIS011</v>
          </cell>
        </row>
        <row r="546">
          <cell r="B546" t="str">
            <v>HIS013</v>
          </cell>
          <cell r="EH546" t="str">
            <v>NNNI_115_HIS013</v>
          </cell>
        </row>
        <row r="547">
          <cell r="B547" t="str">
            <v>HV0011</v>
          </cell>
          <cell r="EH547" t="str">
            <v>NNNI_115_HV0011</v>
          </cell>
        </row>
        <row r="548">
          <cell r="B548" t="str">
            <v>HV0013</v>
          </cell>
          <cell r="EH548" t="str">
            <v>NNNI_115_HV0013</v>
          </cell>
        </row>
        <row r="549">
          <cell r="B549" t="str">
            <v>IR0011</v>
          </cell>
          <cell r="EH549" t="str">
            <v>NNNI_115_IR0011</v>
          </cell>
        </row>
        <row r="550">
          <cell r="B550" t="str">
            <v>MG0001</v>
          </cell>
          <cell r="EH550" t="str">
            <v>NNNI_115_MG0001</v>
          </cell>
        </row>
        <row r="551">
          <cell r="B551" t="str">
            <v>MS001</v>
          </cell>
          <cell r="EH551" t="str">
            <v>NNNI_115_MS001</v>
          </cell>
        </row>
        <row r="552">
          <cell r="B552" t="str">
            <v>OP2001</v>
          </cell>
          <cell r="EH552" t="str">
            <v>NNNI_115_OP2001</v>
          </cell>
        </row>
        <row r="553">
          <cell r="B553" t="str">
            <v>OP2002</v>
          </cell>
          <cell r="EH553" t="str">
            <v>NNNI_115_OP2002</v>
          </cell>
        </row>
        <row r="554">
          <cell r="B554" t="str">
            <v>OP2KPI</v>
          </cell>
          <cell r="EH554" t="str">
            <v>NNNI_115_OP2KPI</v>
          </cell>
        </row>
        <row r="555">
          <cell r="B555" t="str">
            <v>PM0011</v>
          </cell>
          <cell r="EH555" t="str">
            <v>NNNI_115_PM0011</v>
          </cell>
        </row>
        <row r="556">
          <cell r="B556" t="str">
            <v>RT0011</v>
          </cell>
          <cell r="EH556" t="str">
            <v>NNNI_115_RT0011</v>
          </cell>
        </row>
        <row r="557">
          <cell r="B557" t="str">
            <v>SI0011</v>
          </cell>
          <cell r="EH557" t="str">
            <v>NNNI_115_SI0011</v>
          </cell>
        </row>
        <row r="558">
          <cell r="B558" t="str">
            <v>SI0012</v>
          </cell>
          <cell r="EH558" t="str">
            <v>NNNI_115_SI0012</v>
          </cell>
        </row>
        <row r="559">
          <cell r="B559" t="str">
            <v>SI0013</v>
          </cell>
          <cell r="EH559" t="str">
            <v>NNNI_115_SI0013</v>
          </cell>
        </row>
        <row r="560">
          <cell r="B560" t="str">
            <v>SI0014</v>
          </cell>
          <cell r="EH560" t="str">
            <v>NNNI_115_SI0014</v>
          </cell>
        </row>
        <row r="561">
          <cell r="B561" t="str">
            <v>SI0016</v>
          </cell>
          <cell r="EH561" t="str">
            <v>NNNI_115_SI0016</v>
          </cell>
        </row>
        <row r="562">
          <cell r="B562" t="str">
            <v>SI0017</v>
          </cell>
          <cell r="EH562" t="str">
            <v>NNNI_115_SI0017</v>
          </cell>
        </row>
        <row r="563">
          <cell r="B563" t="str">
            <v>SI0020</v>
          </cell>
          <cell r="EH563" t="str">
            <v>NNNI_115_SI0020</v>
          </cell>
        </row>
        <row r="564">
          <cell r="B564" t="str">
            <v>SI0021</v>
          </cell>
          <cell r="EH564" t="str">
            <v>NNNI_115_SI0021</v>
          </cell>
        </row>
        <row r="565">
          <cell r="B565" t="str">
            <v>SI0041</v>
          </cell>
          <cell r="EH565" t="str">
            <v>NNNI_115_SI0041</v>
          </cell>
        </row>
        <row r="566">
          <cell r="B566" t="str">
            <v>SI9011</v>
          </cell>
          <cell r="EH566" t="str">
            <v>NNNI_115_SI9011</v>
          </cell>
        </row>
        <row r="567">
          <cell r="B567" t="str">
            <v>SIDO18</v>
          </cell>
          <cell r="EH567" t="str">
            <v>NNNI_115_SIDO18</v>
          </cell>
        </row>
        <row r="568">
          <cell r="B568" t="str">
            <v>TF0011</v>
          </cell>
          <cell r="EH568" t="str">
            <v>NNNI_115_TF0011</v>
          </cell>
        </row>
        <row r="569">
          <cell r="B569" t="str">
            <v>TF0031</v>
          </cell>
          <cell r="EH569" t="str">
            <v>NNNI_115_TF0031</v>
          </cell>
        </row>
        <row r="570">
          <cell r="B570" t="str">
            <v>TF0036</v>
          </cell>
          <cell r="EH570" t="str">
            <v>NNNI_115_TF0036</v>
          </cell>
        </row>
        <row r="571">
          <cell r="B571" t="str">
            <v>TF0038</v>
          </cell>
          <cell r="EH571" t="str">
            <v>NNNI_115_TF0038</v>
          </cell>
        </row>
        <row r="573">
          <cell r="B573" t="str">
            <v>Total</v>
          </cell>
        </row>
        <row r="575">
          <cell r="B575" t="str">
            <v>Check: Total average spend - Non allocatable - AC Stations - NNNI</v>
          </cell>
        </row>
        <row r="577">
          <cell r="B577" t="str">
            <v>Comms Equipment At Stations</v>
          </cell>
        </row>
        <row r="578">
          <cell r="B578" t="str">
            <v>ACC013</v>
          </cell>
          <cell r="EH578" t="str">
            <v>NNNI_502_ACC013</v>
          </cell>
        </row>
        <row r="579">
          <cell r="B579" t="str">
            <v>AR0011</v>
          </cell>
          <cell r="EH579" t="str">
            <v>NNNI_502_AR0011</v>
          </cell>
        </row>
        <row r="580">
          <cell r="B580" t="str">
            <v>AR0041</v>
          </cell>
          <cell r="EH580" t="str">
            <v>NNNI_502_AR0041</v>
          </cell>
        </row>
        <row r="581">
          <cell r="B581" t="str">
            <v>AS0011</v>
          </cell>
          <cell r="EH581" t="str">
            <v>NNNI_502_AS0011</v>
          </cell>
        </row>
        <row r="582">
          <cell r="B582" t="str">
            <v>AS0012</v>
          </cell>
          <cell r="EH582" t="str">
            <v>NNNI_502_AS0012</v>
          </cell>
        </row>
        <row r="583">
          <cell r="B583" t="str">
            <v>AS0031</v>
          </cell>
          <cell r="EH583" t="str">
            <v>NNNI_502_AS0031</v>
          </cell>
        </row>
        <row r="584">
          <cell r="B584" t="str">
            <v>BTC011</v>
          </cell>
          <cell r="EH584" t="str">
            <v>NNNI_502_BTC011</v>
          </cell>
        </row>
        <row r="585">
          <cell r="B585" t="str">
            <v>BTC012</v>
          </cell>
          <cell r="EH585" t="str">
            <v>NNNI_502_BTC012</v>
          </cell>
        </row>
        <row r="586">
          <cell r="B586" t="str">
            <v>BTC013</v>
          </cell>
          <cell r="EH586" t="str">
            <v>NNNI_502_BTC013</v>
          </cell>
        </row>
        <row r="587">
          <cell r="B587" t="str">
            <v>BTC031</v>
          </cell>
          <cell r="EH587" t="str">
            <v>NNNI_502_BTC031</v>
          </cell>
        </row>
        <row r="588">
          <cell r="B588" t="str">
            <v>BTC032</v>
          </cell>
          <cell r="EH588" t="str">
            <v>NNNI_502_BTC032</v>
          </cell>
        </row>
        <row r="589">
          <cell r="B589" t="str">
            <v>CA0011</v>
          </cell>
          <cell r="EH589" t="str">
            <v>NNNI_502_CA0011</v>
          </cell>
        </row>
        <row r="590">
          <cell r="B590" t="str">
            <v>CR0011</v>
          </cell>
          <cell r="EH590" t="str">
            <v>NNNI_502_CR0011</v>
          </cell>
        </row>
        <row r="591">
          <cell r="B591" t="str">
            <v>CS3301</v>
          </cell>
          <cell r="EH591" t="str">
            <v>NNNI_502_CS3301</v>
          </cell>
        </row>
        <row r="592">
          <cell r="B592" t="str">
            <v>CS3701</v>
          </cell>
          <cell r="EH592" t="str">
            <v>NNNI_502_CS3701</v>
          </cell>
        </row>
        <row r="593">
          <cell r="B593" t="str">
            <v>CS9001</v>
          </cell>
          <cell r="EH593" t="str">
            <v>NNNI_502_CS9001</v>
          </cell>
        </row>
        <row r="594">
          <cell r="B594" t="str">
            <v>DR0011</v>
          </cell>
          <cell r="EH594" t="str">
            <v>NNNI_502_DR0011</v>
          </cell>
        </row>
        <row r="595">
          <cell r="B595" t="str">
            <v>DR0012</v>
          </cell>
          <cell r="EH595" t="str">
            <v>NNNI_502_DR0012</v>
          </cell>
        </row>
        <row r="596">
          <cell r="B596" t="str">
            <v>FO0011</v>
          </cell>
          <cell r="EH596" t="str">
            <v>NNNI_502_FO0011</v>
          </cell>
        </row>
        <row r="597">
          <cell r="B597" t="str">
            <v>FO0012</v>
          </cell>
          <cell r="EH597" t="str">
            <v>NNNI_502_FO0012</v>
          </cell>
        </row>
        <row r="598">
          <cell r="B598" t="str">
            <v>FO0013</v>
          </cell>
          <cell r="EH598" t="str">
            <v>NNNI_502_FO0013</v>
          </cell>
        </row>
        <row r="599">
          <cell r="B599" t="str">
            <v>FO0031</v>
          </cell>
          <cell r="EH599" t="str">
            <v>NNNI_502_FO0031</v>
          </cell>
        </row>
        <row r="600">
          <cell r="B600" t="str">
            <v>FO0032</v>
          </cell>
          <cell r="EH600" t="str">
            <v>NNNI_502_FO0032</v>
          </cell>
        </row>
        <row r="601">
          <cell r="B601" t="str">
            <v>FO0051</v>
          </cell>
          <cell r="EH601" t="str">
            <v>NNNI_502_FO0051</v>
          </cell>
        </row>
        <row r="602">
          <cell r="B602" t="str">
            <v>HIC011</v>
          </cell>
          <cell r="EH602" t="str">
            <v>NNNI_502_HIC011</v>
          </cell>
        </row>
        <row r="603">
          <cell r="B603" t="str">
            <v>HSC112</v>
          </cell>
          <cell r="EH603" t="str">
            <v>NNNI_502_HSC112</v>
          </cell>
        </row>
        <row r="604">
          <cell r="B604" t="str">
            <v>IE0011</v>
          </cell>
          <cell r="EH604" t="str">
            <v>NNNI_502_IE0011</v>
          </cell>
        </row>
        <row r="605">
          <cell r="B605" t="str">
            <v>LC0011</v>
          </cell>
          <cell r="EH605" t="str">
            <v>NNNI_502_LC0011</v>
          </cell>
        </row>
        <row r="606">
          <cell r="B606" t="str">
            <v>LC0031</v>
          </cell>
          <cell r="EH606" t="str">
            <v>NNNI_502_LC0031</v>
          </cell>
        </row>
        <row r="607">
          <cell r="B607" t="str">
            <v>MGC001</v>
          </cell>
          <cell r="EH607" t="str">
            <v>NNNI_502_MGC001</v>
          </cell>
        </row>
        <row r="608">
          <cell r="B608" t="str">
            <v>MRC013</v>
          </cell>
          <cell r="EH608" t="str">
            <v>NNNI_502_MRC013</v>
          </cell>
        </row>
        <row r="609">
          <cell r="B609" t="str">
            <v>NE0011</v>
          </cell>
          <cell r="EH609" t="str">
            <v>NNNI_502_NE0011</v>
          </cell>
        </row>
        <row r="610">
          <cell r="B610" t="str">
            <v>PL0011</v>
          </cell>
          <cell r="EH610" t="str">
            <v>NNNI_502_PL0011</v>
          </cell>
        </row>
        <row r="611">
          <cell r="B611" t="str">
            <v>PL0031</v>
          </cell>
          <cell r="EH611" t="str">
            <v>NNNI_502_PL0031</v>
          </cell>
        </row>
        <row r="612">
          <cell r="B612" t="str">
            <v>RAC012</v>
          </cell>
          <cell r="EH612" t="str">
            <v>NNNI_502_RAC012</v>
          </cell>
        </row>
        <row r="613">
          <cell r="B613" t="str">
            <v>RAC031</v>
          </cell>
          <cell r="EH613" t="str">
            <v>NNNI_502_RAC031</v>
          </cell>
        </row>
        <row r="614">
          <cell r="B614" t="str">
            <v>SIC021</v>
          </cell>
          <cell r="EH614" t="str">
            <v>NNNI_502_SIC021</v>
          </cell>
        </row>
        <row r="615">
          <cell r="B615" t="str">
            <v>SN0011</v>
          </cell>
          <cell r="EH615" t="str">
            <v>NNNI_502_SN0011</v>
          </cell>
        </row>
        <row r="616">
          <cell r="B616" t="str">
            <v>SP0011</v>
          </cell>
          <cell r="EH616" t="str">
            <v>NNNI_502_SP0011</v>
          </cell>
        </row>
        <row r="617">
          <cell r="B617" t="str">
            <v>SP0012</v>
          </cell>
          <cell r="EH617" t="str">
            <v>NNNI_502_SP0012</v>
          </cell>
        </row>
        <row r="618">
          <cell r="B618" t="str">
            <v>SYC011</v>
          </cell>
          <cell r="EH618" t="str">
            <v>NNNI_502_SYC011</v>
          </cell>
        </row>
        <row r="619">
          <cell r="B619" t="str">
            <v>SYP011</v>
          </cell>
          <cell r="EH619" t="str">
            <v>NNNI_502_SYP011</v>
          </cell>
        </row>
        <row r="620">
          <cell r="B620" t="str">
            <v>UPC011</v>
          </cell>
          <cell r="EH620" t="str">
            <v>NNNI_502_UPC011</v>
          </cell>
        </row>
        <row r="621">
          <cell r="B621" t="str">
            <v>UPC012</v>
          </cell>
          <cell r="EH621" t="str">
            <v>NNNI_502_UPC012</v>
          </cell>
        </row>
        <row r="622">
          <cell r="B622" t="str">
            <v>UPC031</v>
          </cell>
          <cell r="EH622" t="str">
            <v>NNNI_502_UPC031</v>
          </cell>
        </row>
        <row r="624">
          <cell r="B624" t="str">
            <v>Total</v>
          </cell>
        </row>
        <row r="626">
          <cell r="B626" t="str">
            <v>Check: Total average spend - Comms Equipment At Stations - NNNI</v>
          </cell>
        </row>
        <row r="628">
          <cell r="B628" t="str">
            <v>Equipment at Comms/Repeater Sites</v>
          </cell>
        </row>
        <row r="629">
          <cell r="B629" t="str">
            <v>ACC013</v>
          </cell>
          <cell r="EH629" t="str">
            <v>NNNI_503_ACC013</v>
          </cell>
        </row>
        <row r="630">
          <cell r="B630" t="str">
            <v>AR0011</v>
          </cell>
          <cell r="EH630" t="str">
            <v>NNNI_503_AR0011</v>
          </cell>
        </row>
        <row r="631">
          <cell r="B631" t="str">
            <v>AR0041</v>
          </cell>
          <cell r="EH631" t="str">
            <v>NNNI_503_AR0041</v>
          </cell>
        </row>
        <row r="632">
          <cell r="B632" t="str">
            <v>AS0011</v>
          </cell>
          <cell r="EH632" t="str">
            <v>NNNI_503_AS0011</v>
          </cell>
        </row>
        <row r="633">
          <cell r="B633" t="str">
            <v>AS0012</v>
          </cell>
          <cell r="EH633" t="str">
            <v>NNNI_503_AS0012</v>
          </cell>
        </row>
        <row r="634">
          <cell r="B634" t="str">
            <v>AS0031</v>
          </cell>
          <cell r="EH634" t="str">
            <v>NNNI_503_AS0031</v>
          </cell>
        </row>
        <row r="635">
          <cell r="B635" t="str">
            <v>BTC011</v>
          </cell>
          <cell r="EH635" t="str">
            <v>NNNI_503_BTC011</v>
          </cell>
        </row>
        <row r="636">
          <cell r="B636" t="str">
            <v>BTC012</v>
          </cell>
          <cell r="EH636" t="str">
            <v>NNNI_503_BTC012</v>
          </cell>
        </row>
        <row r="637">
          <cell r="B637" t="str">
            <v>BTC013</v>
          </cell>
          <cell r="EH637" t="str">
            <v>NNNI_503_BTC013</v>
          </cell>
        </row>
        <row r="638">
          <cell r="B638" t="str">
            <v>BTC031</v>
          </cell>
          <cell r="EH638" t="str">
            <v>NNNI_503_BTC031</v>
          </cell>
        </row>
        <row r="639">
          <cell r="B639" t="str">
            <v>BTC032</v>
          </cell>
          <cell r="EH639" t="str">
            <v>NNNI_503_BTC032</v>
          </cell>
        </row>
        <row r="640">
          <cell r="B640" t="str">
            <v>CA0011</v>
          </cell>
          <cell r="EH640" t="str">
            <v>NNNI_503_CA0011</v>
          </cell>
        </row>
        <row r="641">
          <cell r="B641" t="str">
            <v>CR0011</v>
          </cell>
          <cell r="EH641" t="str">
            <v>NNNI_503_CR0011</v>
          </cell>
        </row>
        <row r="642">
          <cell r="B642" t="str">
            <v>CS-1Y</v>
          </cell>
          <cell r="EH642" t="str">
            <v>NNNI_503_CS-1Y</v>
          </cell>
        </row>
        <row r="643">
          <cell r="B643" t="str">
            <v>CS-6M</v>
          </cell>
          <cell r="EH643" t="str">
            <v>NNNI_503_CS-6M</v>
          </cell>
        </row>
        <row r="644">
          <cell r="B644" t="str">
            <v>DR0011</v>
          </cell>
          <cell r="EH644" t="str">
            <v>NNNI_503_DR0011</v>
          </cell>
        </row>
        <row r="645">
          <cell r="B645" t="str">
            <v>DR0012</v>
          </cell>
          <cell r="EH645" t="str">
            <v>NNNI_503_DR0012</v>
          </cell>
        </row>
        <row r="646">
          <cell r="B646" t="str">
            <v>FO0011</v>
          </cell>
          <cell r="EH646" t="str">
            <v>NNNI_503_FO0011</v>
          </cell>
        </row>
        <row r="647">
          <cell r="B647" t="str">
            <v>FO0012</v>
          </cell>
          <cell r="EH647" t="str">
            <v>NNNI_503_FO0012</v>
          </cell>
        </row>
        <row r="648">
          <cell r="B648" t="str">
            <v>FO0013</v>
          </cell>
          <cell r="EH648" t="str">
            <v>NNNI_503_FO0013</v>
          </cell>
        </row>
        <row r="649">
          <cell r="B649" t="str">
            <v>FO0031</v>
          </cell>
          <cell r="EH649" t="str">
            <v>NNNI_503_FO0031</v>
          </cell>
        </row>
        <row r="650">
          <cell r="B650" t="str">
            <v>FO0032</v>
          </cell>
          <cell r="EH650" t="str">
            <v>NNNI_503_FO0032</v>
          </cell>
        </row>
        <row r="651">
          <cell r="B651" t="str">
            <v>FO0051</v>
          </cell>
          <cell r="EH651" t="str">
            <v>NNNI_503_FO0051</v>
          </cell>
        </row>
        <row r="652">
          <cell r="B652" t="str">
            <v>HIC011</v>
          </cell>
          <cell r="EH652" t="str">
            <v>NNNI_503_HIC011</v>
          </cell>
        </row>
        <row r="653">
          <cell r="B653" t="str">
            <v>HIC013</v>
          </cell>
          <cell r="EH653" t="str">
            <v>NNNI_503_HIC013</v>
          </cell>
        </row>
        <row r="654">
          <cell r="B654" t="str">
            <v>HVC012</v>
          </cell>
          <cell r="EH654" t="str">
            <v>NNNI_503_HVC012</v>
          </cell>
        </row>
        <row r="655">
          <cell r="B655" t="str">
            <v>HVC015</v>
          </cell>
          <cell r="EH655" t="str">
            <v>NNNI_503_HVC015</v>
          </cell>
        </row>
        <row r="656">
          <cell r="B656" t="str">
            <v>HVC016</v>
          </cell>
          <cell r="EH656" t="str">
            <v>NNNI_503_HVC016</v>
          </cell>
        </row>
        <row r="657">
          <cell r="B657" t="str">
            <v>IE0011</v>
          </cell>
          <cell r="EH657" t="str">
            <v>NNNI_503_IE0011</v>
          </cell>
        </row>
        <row r="658">
          <cell r="B658" t="str">
            <v>LC0011</v>
          </cell>
          <cell r="EH658" t="str">
            <v>NNNI_503_LC0011</v>
          </cell>
        </row>
        <row r="659">
          <cell r="B659" t="str">
            <v>LC0031</v>
          </cell>
          <cell r="EH659" t="str">
            <v>NNNI_503_LC0031</v>
          </cell>
        </row>
        <row r="660">
          <cell r="B660" t="str">
            <v>LVC012</v>
          </cell>
          <cell r="EH660" t="str">
            <v>NNNI_503_LVC012</v>
          </cell>
        </row>
        <row r="661">
          <cell r="B661" t="str">
            <v>LVC031</v>
          </cell>
          <cell r="EH661" t="str">
            <v>NNNI_503_LVC031</v>
          </cell>
        </row>
        <row r="662">
          <cell r="B662" t="str">
            <v>LVC041</v>
          </cell>
          <cell r="EH662" t="str">
            <v>NNNI_503_LVC041</v>
          </cell>
        </row>
        <row r="663">
          <cell r="B663" t="str">
            <v>MGC001</v>
          </cell>
          <cell r="EH663" t="str">
            <v>NNNI_503_MGC001</v>
          </cell>
        </row>
        <row r="664">
          <cell r="B664" t="str">
            <v>MRC013</v>
          </cell>
          <cell r="EH664" t="str">
            <v>NNNI_503_MRC013</v>
          </cell>
        </row>
        <row r="665">
          <cell r="B665" t="str">
            <v>NE0011</v>
          </cell>
          <cell r="EH665" t="str">
            <v>NNNI_503_NE0011</v>
          </cell>
        </row>
        <row r="666">
          <cell r="B666" t="str">
            <v>SGC011</v>
          </cell>
          <cell r="EH666" t="str">
            <v>NNNI_503_SGC011</v>
          </cell>
        </row>
        <row r="667">
          <cell r="B667" t="str">
            <v>SGC021</v>
          </cell>
          <cell r="EH667" t="str">
            <v>NNNI_503_SGC021</v>
          </cell>
        </row>
        <row r="668">
          <cell r="B668" t="str">
            <v>SGC031</v>
          </cell>
          <cell r="EH668" t="str">
            <v>NNNI_503_SGC031</v>
          </cell>
        </row>
        <row r="669">
          <cell r="B669" t="str">
            <v>SGC041</v>
          </cell>
          <cell r="EH669" t="str">
            <v>NNNI_503_SGC041</v>
          </cell>
        </row>
        <row r="670">
          <cell r="B670" t="str">
            <v>SIC021</v>
          </cell>
          <cell r="EH670" t="str">
            <v>NNNI_503_SIC021</v>
          </cell>
        </row>
        <row r="671">
          <cell r="B671" t="str">
            <v>SN0011</v>
          </cell>
          <cell r="EH671" t="str">
            <v>NNNI_503_SN0011</v>
          </cell>
        </row>
        <row r="672">
          <cell r="B672" t="str">
            <v>SP0011</v>
          </cell>
          <cell r="EH672" t="str">
            <v>NNNI_503_SP0011</v>
          </cell>
        </row>
        <row r="673">
          <cell r="B673" t="str">
            <v>SP0012</v>
          </cell>
          <cell r="EH673" t="str">
            <v>NNNI_503_SP0012</v>
          </cell>
        </row>
        <row r="674">
          <cell r="B674" t="str">
            <v>SY0011</v>
          </cell>
          <cell r="EH674" t="str">
            <v>NNNI_503_SY0011</v>
          </cell>
        </row>
        <row r="675">
          <cell r="B675" t="str">
            <v>SYC011</v>
          </cell>
          <cell r="EH675" t="str">
            <v>NNNI_503_SYC011</v>
          </cell>
        </row>
        <row r="676">
          <cell r="B676" t="str">
            <v>SYP011</v>
          </cell>
          <cell r="EH676" t="str">
            <v>NNNI_503_SYP011</v>
          </cell>
        </row>
        <row r="677">
          <cell r="B677" t="str">
            <v>UPC011</v>
          </cell>
          <cell r="EH677" t="str">
            <v>NNNI_503_UPC011</v>
          </cell>
        </row>
        <row r="678">
          <cell r="B678" t="str">
            <v>UPC031</v>
          </cell>
          <cell r="EH678" t="str">
            <v>NNNI_503_UPC031</v>
          </cell>
        </row>
        <row r="680">
          <cell r="B680" t="str">
            <v>Total</v>
          </cell>
        </row>
        <row r="682">
          <cell r="B682" t="str">
            <v>Check: Total average spend - Equipment at Comms/Repeater Sites - NNNI</v>
          </cell>
        </row>
        <row r="684">
          <cell r="B684" t="str">
            <v>Total</v>
          </cell>
        </row>
        <row r="686">
          <cell r="B686" t="str">
            <v>Check: Total average spend - NNNI</v>
          </cell>
        </row>
        <row r="688">
          <cell r="B688" t="str">
            <v>AC Stations - Lower North Island</v>
          </cell>
        </row>
        <row r="690">
          <cell r="B690" t="str">
            <v>Power Transformer</v>
          </cell>
        </row>
        <row r="691">
          <cell r="B691" t="str">
            <v>BS0011</v>
          </cell>
          <cell r="EH691" t="str">
            <v>NSNI_100_BS0011</v>
          </cell>
        </row>
        <row r="692">
          <cell r="B692" t="str">
            <v>BS0041</v>
          </cell>
          <cell r="EH692" t="str">
            <v>NSNI_100_BS0041</v>
          </cell>
        </row>
        <row r="693">
          <cell r="B693" t="str">
            <v>IT0011</v>
          </cell>
          <cell r="EH693" t="str">
            <v>NSNI_100_IT0011</v>
          </cell>
        </row>
        <row r="694">
          <cell r="B694" t="str">
            <v>IT0032</v>
          </cell>
          <cell r="EH694" t="str">
            <v>NSNI_100_IT0032</v>
          </cell>
        </row>
        <row r="695">
          <cell r="B695" t="str">
            <v>RS0011</v>
          </cell>
          <cell r="EH695" t="str">
            <v>NSNI_100_RS0011</v>
          </cell>
        </row>
        <row r="696">
          <cell r="B696" t="str">
            <v>SA0011</v>
          </cell>
          <cell r="EH696" t="str">
            <v>NSNI_100_SA0011</v>
          </cell>
        </row>
        <row r="697">
          <cell r="B697" t="str">
            <v>TF0011</v>
          </cell>
          <cell r="EH697" t="str">
            <v>NSNI_100_TF0011</v>
          </cell>
        </row>
        <row r="698">
          <cell r="B698" t="str">
            <v>TF0031</v>
          </cell>
          <cell r="EH698" t="str">
            <v>NSNI_100_TF0031</v>
          </cell>
        </row>
        <row r="699">
          <cell r="B699" t="str">
            <v>TF0032</v>
          </cell>
          <cell r="EH699" t="str">
            <v>NSNI_100_TF0032</v>
          </cell>
        </row>
        <row r="700">
          <cell r="B700" t="str">
            <v>TF0036</v>
          </cell>
          <cell r="EH700" t="str">
            <v>NSNI_100_TF0036</v>
          </cell>
        </row>
        <row r="701">
          <cell r="B701" t="str">
            <v>TF0038</v>
          </cell>
          <cell r="EH701" t="str">
            <v>NSNI_100_TF0038</v>
          </cell>
        </row>
        <row r="702">
          <cell r="B702" t="str">
            <v>TF0040</v>
          </cell>
          <cell r="EH702" t="str">
            <v>NSNI_100_TF0040</v>
          </cell>
        </row>
        <row r="703">
          <cell r="B703" t="str">
            <v>TF0041</v>
          </cell>
          <cell r="EH703" t="str">
            <v>NSNI_100_TF0041</v>
          </cell>
        </row>
        <row r="704">
          <cell r="B704" t="str">
            <v>TF0051</v>
          </cell>
          <cell r="EH704" t="str">
            <v>NSNI_100_TF0051</v>
          </cell>
        </row>
        <row r="705">
          <cell r="B705" t="str">
            <v>TF0141</v>
          </cell>
          <cell r="EH705" t="str">
            <v>NSNI_100_TF0141</v>
          </cell>
        </row>
        <row r="707">
          <cell r="B707" t="str">
            <v>Total</v>
          </cell>
        </row>
        <row r="709">
          <cell r="B709" t="str">
            <v>Check: Total average spend - Power Transformer - NSNI</v>
          </cell>
        </row>
        <row r="711">
          <cell r="B711" t="str">
            <v>Circuit Breakers - Indoor</v>
          </cell>
        </row>
        <row r="712">
          <cell r="B712" t="str">
            <v>AB0011</v>
          </cell>
          <cell r="EH712" t="str">
            <v>NSNI_101-I_AB0011</v>
          </cell>
        </row>
        <row r="713">
          <cell r="B713" t="str">
            <v>AB0012</v>
          </cell>
          <cell r="EH713" t="str">
            <v>NSNI_101-I_AB0012</v>
          </cell>
        </row>
        <row r="714">
          <cell r="B714" t="str">
            <v>AB0041</v>
          </cell>
          <cell r="EH714" t="str">
            <v>NSNI_101-I_AB0041</v>
          </cell>
        </row>
        <row r="715">
          <cell r="B715" t="str">
            <v>AB0042</v>
          </cell>
          <cell r="EH715" t="str">
            <v>NSNI_101-I_AB0042</v>
          </cell>
        </row>
        <row r="716">
          <cell r="B716" t="str">
            <v>AB0051</v>
          </cell>
          <cell r="EH716" t="str">
            <v>NSNI_101-I_AB0051</v>
          </cell>
        </row>
        <row r="717">
          <cell r="B717" t="str">
            <v>AC0011</v>
          </cell>
          <cell r="EH717" t="str">
            <v>NSNI_101-I_AC0011</v>
          </cell>
        </row>
        <row r="718">
          <cell r="B718" t="str">
            <v>BO0011</v>
          </cell>
          <cell r="EH718" t="str">
            <v>NSNI_101-I_BO0011</v>
          </cell>
        </row>
        <row r="719">
          <cell r="B719" t="str">
            <v>BO0012</v>
          </cell>
          <cell r="EH719" t="str">
            <v>NSNI_101-I_BO0012</v>
          </cell>
        </row>
        <row r="720">
          <cell r="B720" t="str">
            <v>BO0013</v>
          </cell>
          <cell r="EH720" t="str">
            <v>NSNI_101-I_BO0013</v>
          </cell>
        </row>
        <row r="721">
          <cell r="B721" t="str">
            <v>BO0014</v>
          </cell>
          <cell r="EH721" t="str">
            <v>NSNI_101-I_BO0014</v>
          </cell>
        </row>
        <row r="722">
          <cell r="B722" t="str">
            <v>BO0031</v>
          </cell>
          <cell r="EH722" t="str">
            <v>NSNI_101-I_BO0031</v>
          </cell>
        </row>
        <row r="723">
          <cell r="B723" t="str">
            <v>BO0032</v>
          </cell>
          <cell r="EH723" t="str">
            <v>NSNI_101-I_BO0032</v>
          </cell>
        </row>
        <row r="724">
          <cell r="B724" t="str">
            <v>BO0051</v>
          </cell>
          <cell r="EH724" t="str">
            <v>NSNI_101-I_BO0051</v>
          </cell>
        </row>
        <row r="725">
          <cell r="B725" t="str">
            <v>BO1051</v>
          </cell>
          <cell r="EH725" t="str">
            <v>NSNI_101-I_BO1051</v>
          </cell>
        </row>
        <row r="726">
          <cell r="B726" t="str">
            <v>DS0011</v>
          </cell>
          <cell r="EH726" t="str">
            <v>NSNI_101-I_DS0011</v>
          </cell>
        </row>
        <row r="727">
          <cell r="B727" t="str">
            <v>GI0011</v>
          </cell>
          <cell r="EH727" t="str">
            <v>NSNI_101-I_GI0011</v>
          </cell>
        </row>
        <row r="728">
          <cell r="B728" t="str">
            <v>GI0012</v>
          </cell>
          <cell r="EH728" t="str">
            <v>NSNI_101-I_GI0012</v>
          </cell>
        </row>
        <row r="729">
          <cell r="B729" t="str">
            <v>GI0014</v>
          </cell>
          <cell r="EH729" t="str">
            <v>NSNI_101-I_GI0014</v>
          </cell>
        </row>
        <row r="730">
          <cell r="B730" t="str">
            <v>GI0015</v>
          </cell>
          <cell r="EH730" t="str">
            <v>NSNI_101-I_GI0015</v>
          </cell>
        </row>
        <row r="731">
          <cell r="B731" t="str">
            <v>GI0016</v>
          </cell>
          <cell r="EH731" t="str">
            <v>NSNI_101-I_GI0016</v>
          </cell>
        </row>
        <row r="732">
          <cell r="B732" t="str">
            <v>GI0051</v>
          </cell>
          <cell r="EH732" t="str">
            <v>NSNI_101-I_GI0051</v>
          </cell>
        </row>
        <row r="733">
          <cell r="B733" t="str">
            <v>IT0011</v>
          </cell>
          <cell r="EH733" t="str">
            <v>NSNI_101-I_IT0011</v>
          </cell>
        </row>
        <row r="734">
          <cell r="B734" t="str">
            <v>IT0032</v>
          </cell>
          <cell r="EH734" t="str">
            <v>NSNI_101-I_IT0032</v>
          </cell>
        </row>
        <row r="735">
          <cell r="B735" t="str">
            <v>MO0011</v>
          </cell>
          <cell r="EH735" t="str">
            <v>NSNI_101-I_MO0011</v>
          </cell>
        </row>
        <row r="736">
          <cell r="B736" t="str">
            <v>MO0012</v>
          </cell>
          <cell r="EH736" t="str">
            <v>NSNI_101-I_MO0012</v>
          </cell>
        </row>
        <row r="737">
          <cell r="B737" t="str">
            <v>MO0013</v>
          </cell>
          <cell r="EH737" t="str">
            <v>NSNI_101-I_MO0013</v>
          </cell>
        </row>
        <row r="738">
          <cell r="B738" t="str">
            <v>MO0014</v>
          </cell>
          <cell r="EH738" t="str">
            <v>NSNI_101-I_MO0014</v>
          </cell>
        </row>
        <row r="739">
          <cell r="B739" t="str">
            <v>MO0031</v>
          </cell>
          <cell r="EH739" t="str">
            <v>NSNI_101-I_MO0031</v>
          </cell>
        </row>
        <row r="740">
          <cell r="B740" t="str">
            <v>MO0041</v>
          </cell>
          <cell r="EH740" t="str">
            <v>NSNI_101-I_MO0041</v>
          </cell>
        </row>
        <row r="741">
          <cell r="B741" t="str">
            <v>MO0051</v>
          </cell>
          <cell r="EH741" t="str">
            <v>NSNI_101-I_MO0051</v>
          </cell>
        </row>
        <row r="742">
          <cell r="B742" t="str">
            <v>MS0011</v>
          </cell>
          <cell r="EH742" t="str">
            <v>NSNI_101-I_MS0011</v>
          </cell>
        </row>
        <row r="743">
          <cell r="B743" t="str">
            <v>MS0012</v>
          </cell>
          <cell r="EH743" t="str">
            <v>NSNI_101-I_MS0012</v>
          </cell>
        </row>
        <row r="744">
          <cell r="B744" t="str">
            <v>MS0031</v>
          </cell>
          <cell r="EH744" t="str">
            <v>NSNI_101-I_MS0031</v>
          </cell>
        </row>
        <row r="745">
          <cell r="B745" t="str">
            <v>MS0032</v>
          </cell>
          <cell r="EH745" t="str">
            <v>NSNI_101-I_MS0032</v>
          </cell>
        </row>
        <row r="746">
          <cell r="B746" t="str">
            <v>MS0033</v>
          </cell>
          <cell r="EH746" t="str">
            <v>NSNI_101-I_MS0033</v>
          </cell>
        </row>
        <row r="747">
          <cell r="B747" t="str">
            <v>MS0034</v>
          </cell>
          <cell r="EH747" t="str">
            <v>NSNI_101-I_MS0034</v>
          </cell>
        </row>
        <row r="748">
          <cell r="B748" t="str">
            <v>MS0035</v>
          </cell>
          <cell r="EH748" t="str">
            <v>NSNI_101-I_MS0035</v>
          </cell>
        </row>
        <row r="749">
          <cell r="B749" t="str">
            <v>MS0051</v>
          </cell>
          <cell r="EH749" t="str">
            <v>NSNI_101-I_MS0051</v>
          </cell>
        </row>
        <row r="750">
          <cell r="B750" t="str">
            <v>SA0011</v>
          </cell>
          <cell r="EH750" t="str">
            <v>NSNI_101-I_SA0011</v>
          </cell>
        </row>
        <row r="751">
          <cell r="B751" t="str">
            <v>SB0011</v>
          </cell>
          <cell r="EH751" t="str">
            <v>NSNI_101-I_SB0011</v>
          </cell>
        </row>
        <row r="752">
          <cell r="B752" t="str">
            <v>SB0012</v>
          </cell>
          <cell r="EH752" t="str">
            <v>NSNI_101-I_SB0012</v>
          </cell>
        </row>
        <row r="753">
          <cell r="B753" t="str">
            <v>SB0013</v>
          </cell>
          <cell r="EH753" t="str">
            <v>NSNI_101-I_SB0013</v>
          </cell>
        </row>
        <row r="754">
          <cell r="B754" t="str">
            <v>SB0014</v>
          </cell>
          <cell r="EH754" t="str">
            <v>NSNI_101-I_SB0014</v>
          </cell>
        </row>
        <row r="755">
          <cell r="B755" t="str">
            <v>SB0015</v>
          </cell>
          <cell r="EH755" t="str">
            <v>NSNI_101-I_SB0015</v>
          </cell>
        </row>
        <row r="756">
          <cell r="B756" t="str">
            <v>SB0031</v>
          </cell>
          <cell r="EH756" t="str">
            <v>NSNI_101-I_SB0031</v>
          </cell>
        </row>
        <row r="757">
          <cell r="B757" t="str">
            <v>SB0032</v>
          </cell>
          <cell r="EH757" t="str">
            <v>NSNI_101-I_SB0032</v>
          </cell>
        </row>
        <row r="758">
          <cell r="B758" t="str">
            <v>SB0033</v>
          </cell>
          <cell r="EH758" t="str">
            <v>NSNI_101-I_SB0033</v>
          </cell>
        </row>
        <row r="759">
          <cell r="B759" t="str">
            <v>SB0035</v>
          </cell>
          <cell r="EH759" t="str">
            <v>NSNI_101-I_SB0035</v>
          </cell>
        </row>
        <row r="760">
          <cell r="B760" t="str">
            <v>SB0051</v>
          </cell>
          <cell r="EH760" t="str">
            <v>NSNI_101-I_SB0051</v>
          </cell>
        </row>
        <row r="761">
          <cell r="B761" t="str">
            <v>VB0011</v>
          </cell>
          <cell r="EH761" t="str">
            <v>NSNI_101-I_VB0011</v>
          </cell>
        </row>
        <row r="762">
          <cell r="B762" t="str">
            <v>VB0031</v>
          </cell>
          <cell r="EH762" t="str">
            <v>NSNI_101-I_VB0031</v>
          </cell>
        </row>
        <row r="764">
          <cell r="B764" t="str">
            <v>Total</v>
          </cell>
        </row>
        <row r="766">
          <cell r="B766" t="str">
            <v>Check: Total average spend - Circuit Breakers - Indoor - NSNI</v>
          </cell>
        </row>
        <row r="768">
          <cell r="B768" t="str">
            <v>Circuit Breakers - Outdoor</v>
          </cell>
        </row>
        <row r="769">
          <cell r="B769" t="str">
            <v>AB0011</v>
          </cell>
          <cell r="EH769" t="str">
            <v>NSNI_101-O_AB0011</v>
          </cell>
        </row>
        <row r="770">
          <cell r="B770" t="str">
            <v>AB0012</v>
          </cell>
          <cell r="EH770" t="str">
            <v>NSNI_101-O_AB0012</v>
          </cell>
        </row>
        <row r="771">
          <cell r="B771" t="str">
            <v>AB0041</v>
          </cell>
          <cell r="EH771" t="str">
            <v>NSNI_101-O_AB0041</v>
          </cell>
        </row>
        <row r="772">
          <cell r="B772" t="str">
            <v>AB0042</v>
          </cell>
          <cell r="EH772" t="str">
            <v>NSNI_101-O_AB0042</v>
          </cell>
        </row>
        <row r="773">
          <cell r="B773" t="str">
            <v>AB0051</v>
          </cell>
          <cell r="EH773" t="str">
            <v>NSNI_101-O_AB0051</v>
          </cell>
        </row>
        <row r="774">
          <cell r="B774" t="str">
            <v>AC0011</v>
          </cell>
          <cell r="EH774" t="str">
            <v>NSNI_101-O_AC0011</v>
          </cell>
        </row>
        <row r="775">
          <cell r="B775" t="str">
            <v>BO0011</v>
          </cell>
          <cell r="EH775" t="str">
            <v>NSNI_101-O_BO0011</v>
          </cell>
        </row>
        <row r="776">
          <cell r="B776" t="str">
            <v>BO0012</v>
          </cell>
          <cell r="EH776" t="str">
            <v>NSNI_101-O_BO0012</v>
          </cell>
        </row>
        <row r="777">
          <cell r="B777" t="str">
            <v>BO0013</v>
          </cell>
          <cell r="EH777" t="str">
            <v>NSNI_101-O_BO0013</v>
          </cell>
        </row>
        <row r="778">
          <cell r="B778" t="str">
            <v>BO0014</v>
          </cell>
          <cell r="EH778" t="str">
            <v>NSNI_101-O_BO0014</v>
          </cell>
        </row>
        <row r="779">
          <cell r="B779" t="str">
            <v>BO0031</v>
          </cell>
          <cell r="EH779" t="str">
            <v>NSNI_101-O_BO0031</v>
          </cell>
        </row>
        <row r="780">
          <cell r="B780" t="str">
            <v>BO0032</v>
          </cell>
          <cell r="EH780" t="str">
            <v>NSNI_101-O_BO0032</v>
          </cell>
        </row>
        <row r="781">
          <cell r="B781" t="str">
            <v>BO0051</v>
          </cell>
          <cell r="EH781" t="str">
            <v>NSNI_101-O_BO0051</v>
          </cell>
        </row>
        <row r="782">
          <cell r="B782" t="str">
            <v>BO1051</v>
          </cell>
          <cell r="EH782" t="str">
            <v>NSNI_101-O_BO1051</v>
          </cell>
        </row>
        <row r="783">
          <cell r="B783" t="str">
            <v>DS0011</v>
          </cell>
          <cell r="EH783" t="str">
            <v>NSNI_101-O_DS0011</v>
          </cell>
        </row>
        <row r="784">
          <cell r="B784" t="str">
            <v>GI0011</v>
          </cell>
          <cell r="EH784" t="str">
            <v>NSNI_101-O_GI0011</v>
          </cell>
        </row>
        <row r="785">
          <cell r="B785" t="str">
            <v>GI0012</v>
          </cell>
          <cell r="EH785" t="str">
            <v>NSNI_101-O_GI0012</v>
          </cell>
        </row>
        <row r="786">
          <cell r="B786" t="str">
            <v>GI0014</v>
          </cell>
          <cell r="EH786" t="str">
            <v>NSNI_101-O_GI0014</v>
          </cell>
        </row>
        <row r="787">
          <cell r="B787" t="str">
            <v>GI0015</v>
          </cell>
          <cell r="EH787" t="str">
            <v>NSNI_101-O_GI0015</v>
          </cell>
        </row>
        <row r="788">
          <cell r="B788" t="str">
            <v>GI0016</v>
          </cell>
          <cell r="EH788" t="str">
            <v>NSNI_101-O_GI0016</v>
          </cell>
        </row>
        <row r="789">
          <cell r="B789" t="str">
            <v>GI0051</v>
          </cell>
          <cell r="EH789" t="str">
            <v>NSNI_101-O_GI0051</v>
          </cell>
        </row>
        <row r="790">
          <cell r="B790" t="str">
            <v>IT0011</v>
          </cell>
          <cell r="EH790" t="str">
            <v>NSNI_101-O_IT0011</v>
          </cell>
        </row>
        <row r="791">
          <cell r="B791" t="str">
            <v>IT0032</v>
          </cell>
          <cell r="EH791" t="str">
            <v>NSNI_101-O_IT0032</v>
          </cell>
        </row>
        <row r="792">
          <cell r="B792" t="str">
            <v>MO0011</v>
          </cell>
          <cell r="EH792" t="str">
            <v>NSNI_101-O_MO0011</v>
          </cell>
        </row>
        <row r="793">
          <cell r="B793" t="str">
            <v>MO0012</v>
          </cell>
          <cell r="EH793" t="str">
            <v>NSNI_101-O_MO0012</v>
          </cell>
        </row>
        <row r="794">
          <cell r="B794" t="str">
            <v>MO0013</v>
          </cell>
          <cell r="EH794" t="str">
            <v>NSNI_101-O_MO0013</v>
          </cell>
        </row>
        <row r="795">
          <cell r="B795" t="str">
            <v>MO0014</v>
          </cell>
          <cell r="EH795" t="str">
            <v>NSNI_101-O_MO0014</v>
          </cell>
        </row>
        <row r="796">
          <cell r="B796" t="str">
            <v>MO0031</v>
          </cell>
          <cell r="EH796" t="str">
            <v>NSNI_101-O_MO0031</v>
          </cell>
        </row>
        <row r="797">
          <cell r="B797" t="str">
            <v>MO0041</v>
          </cell>
          <cell r="EH797" t="str">
            <v>NSNI_101-O_MO0041</v>
          </cell>
        </row>
        <row r="798">
          <cell r="B798" t="str">
            <v>MO0051</v>
          </cell>
          <cell r="EH798" t="str">
            <v>NSNI_101-O_MO0051</v>
          </cell>
        </row>
        <row r="799">
          <cell r="B799" t="str">
            <v>MS0011</v>
          </cell>
          <cell r="EH799" t="str">
            <v>NSNI_101-O_MS0011</v>
          </cell>
        </row>
        <row r="800">
          <cell r="B800" t="str">
            <v>MS0012</v>
          </cell>
          <cell r="EH800" t="str">
            <v>NSNI_101-O_MS0012</v>
          </cell>
        </row>
        <row r="801">
          <cell r="B801" t="str">
            <v>MS0031</v>
          </cell>
          <cell r="EH801" t="str">
            <v>NSNI_101-O_MS0031</v>
          </cell>
        </row>
        <row r="802">
          <cell r="B802" t="str">
            <v>MS0032</v>
          </cell>
          <cell r="EH802" t="str">
            <v>NSNI_101-O_MS0032</v>
          </cell>
        </row>
        <row r="803">
          <cell r="B803" t="str">
            <v>MS0033</v>
          </cell>
          <cell r="EH803" t="str">
            <v>NSNI_101-O_MS0033</v>
          </cell>
        </row>
        <row r="804">
          <cell r="B804" t="str">
            <v>MS0034</v>
          </cell>
          <cell r="EH804" t="str">
            <v>NSNI_101-O_MS0034</v>
          </cell>
        </row>
        <row r="805">
          <cell r="B805" t="str">
            <v>MS0035</v>
          </cell>
          <cell r="EH805" t="str">
            <v>NSNI_101-O_MS0035</v>
          </cell>
        </row>
        <row r="806">
          <cell r="B806" t="str">
            <v>MS0051</v>
          </cell>
          <cell r="EH806" t="str">
            <v>NSNI_101-O_MS0051</v>
          </cell>
        </row>
        <row r="807">
          <cell r="B807" t="str">
            <v>SA0011</v>
          </cell>
          <cell r="EH807" t="str">
            <v>NSNI_101-O_SA0011</v>
          </cell>
        </row>
        <row r="808">
          <cell r="B808" t="str">
            <v>SB0011</v>
          </cell>
          <cell r="EH808" t="str">
            <v>NSNI_101-O_SB0011</v>
          </cell>
        </row>
        <row r="809">
          <cell r="B809" t="str">
            <v>SB0012</v>
          </cell>
          <cell r="EH809" t="str">
            <v>NSNI_101-O_SB0012</v>
          </cell>
        </row>
        <row r="810">
          <cell r="B810" t="str">
            <v>SB0013</v>
          </cell>
          <cell r="EH810" t="str">
            <v>NSNI_101-O_SB0013</v>
          </cell>
        </row>
        <row r="811">
          <cell r="B811" t="str">
            <v>SB0014</v>
          </cell>
          <cell r="EH811" t="str">
            <v>NSNI_101-O_SB0014</v>
          </cell>
        </row>
        <row r="812">
          <cell r="B812" t="str">
            <v>SB0015</v>
          </cell>
          <cell r="EH812" t="str">
            <v>NSNI_101-O_SB0015</v>
          </cell>
        </row>
        <row r="813">
          <cell r="B813" t="str">
            <v>SB0031</v>
          </cell>
          <cell r="EH813" t="str">
            <v>NSNI_101-O_SB0031</v>
          </cell>
        </row>
        <row r="814">
          <cell r="B814" t="str">
            <v>SB0032</v>
          </cell>
          <cell r="EH814" t="str">
            <v>NSNI_101-O_SB0032</v>
          </cell>
        </row>
        <row r="815">
          <cell r="B815" t="str">
            <v>SB0033</v>
          </cell>
          <cell r="EH815" t="str">
            <v>NSNI_101-O_SB0033</v>
          </cell>
        </row>
        <row r="816">
          <cell r="B816" t="str">
            <v>SB0035</v>
          </cell>
          <cell r="EH816" t="str">
            <v>NSNI_101-O_SB0035</v>
          </cell>
        </row>
        <row r="817">
          <cell r="B817" t="str">
            <v>SB0051</v>
          </cell>
          <cell r="EH817" t="str">
            <v>NSNI_101-O_SB0051</v>
          </cell>
        </row>
        <row r="818">
          <cell r="B818" t="str">
            <v>VB0011</v>
          </cell>
          <cell r="EH818" t="str">
            <v>NSNI_101-O_VB0011</v>
          </cell>
        </row>
        <row r="819">
          <cell r="B819" t="str">
            <v>VB0031</v>
          </cell>
          <cell r="EH819" t="str">
            <v>NSNI_101-O_VB0031</v>
          </cell>
        </row>
        <row r="821">
          <cell r="B821" t="str">
            <v>Total</v>
          </cell>
        </row>
        <row r="823">
          <cell r="B823" t="str">
            <v>Check: Total average spend - Circuit Breakers - Outdoor - NSNI</v>
          </cell>
        </row>
        <row r="825">
          <cell r="B825" t="str">
            <v>Circuit Breakers</v>
          </cell>
        </row>
        <row r="826">
          <cell r="B826" t="str">
            <v>AB0011</v>
          </cell>
          <cell r="EH826" t="str">
            <v>NSNI_101_AB0011</v>
          </cell>
        </row>
        <row r="827">
          <cell r="B827" t="str">
            <v>AB0012</v>
          </cell>
          <cell r="EH827" t="str">
            <v>NSNI_101_AB0012</v>
          </cell>
        </row>
        <row r="828">
          <cell r="B828" t="str">
            <v>AB0041</v>
          </cell>
          <cell r="EH828" t="str">
            <v>NSNI_101_AB0041</v>
          </cell>
        </row>
        <row r="829">
          <cell r="B829" t="str">
            <v>AB0042</v>
          </cell>
          <cell r="EH829" t="str">
            <v>NSNI_101_AB0042</v>
          </cell>
        </row>
        <row r="830">
          <cell r="B830" t="str">
            <v>AB0051</v>
          </cell>
          <cell r="EH830" t="str">
            <v>NSNI_101_AB0051</v>
          </cell>
        </row>
        <row r="831">
          <cell r="B831" t="str">
            <v>AC0011</v>
          </cell>
          <cell r="EH831" t="str">
            <v>NSNI_101_AC0011</v>
          </cell>
        </row>
        <row r="832">
          <cell r="B832" t="str">
            <v>BO0011</v>
          </cell>
          <cell r="EH832" t="str">
            <v>NSNI_101_BO0011</v>
          </cell>
        </row>
        <row r="833">
          <cell r="B833" t="str">
            <v>BO0012</v>
          </cell>
          <cell r="EH833" t="str">
            <v>NSNI_101_BO0012</v>
          </cell>
        </row>
        <row r="834">
          <cell r="B834" t="str">
            <v>BO0013</v>
          </cell>
          <cell r="EH834" t="str">
            <v>NSNI_101_BO0013</v>
          </cell>
        </row>
        <row r="835">
          <cell r="B835" t="str">
            <v>BO0014</v>
          </cell>
          <cell r="EH835" t="str">
            <v>NSNI_101_BO0014</v>
          </cell>
        </row>
        <row r="836">
          <cell r="B836" t="str">
            <v>BO0031</v>
          </cell>
          <cell r="EH836" t="str">
            <v>NSNI_101_BO0031</v>
          </cell>
        </row>
        <row r="837">
          <cell r="B837" t="str">
            <v>BO0032</v>
          </cell>
          <cell r="EH837" t="str">
            <v>NSNI_101_BO0032</v>
          </cell>
        </row>
        <row r="838">
          <cell r="B838" t="str">
            <v>BO0051</v>
          </cell>
          <cell r="EH838" t="str">
            <v>NSNI_101_BO0051</v>
          </cell>
        </row>
        <row r="839">
          <cell r="B839" t="str">
            <v>BO1051</v>
          </cell>
          <cell r="EH839" t="str">
            <v>NSNI_101_BO1051</v>
          </cell>
        </row>
        <row r="840">
          <cell r="B840" t="str">
            <v>DS0011</v>
          </cell>
          <cell r="EH840" t="str">
            <v>NSNI_101_DS0011</v>
          </cell>
        </row>
        <row r="841">
          <cell r="B841" t="str">
            <v>GI0011</v>
          </cell>
          <cell r="EH841" t="str">
            <v>NSNI_101_GI0011</v>
          </cell>
        </row>
        <row r="842">
          <cell r="B842" t="str">
            <v>GI0012</v>
          </cell>
          <cell r="EH842" t="str">
            <v>NSNI_101_GI0012</v>
          </cell>
        </row>
        <row r="843">
          <cell r="B843" t="str">
            <v>GI0014</v>
          </cell>
          <cell r="EH843" t="str">
            <v>NSNI_101_GI0014</v>
          </cell>
        </row>
        <row r="844">
          <cell r="B844" t="str">
            <v>GI0015</v>
          </cell>
          <cell r="EH844" t="str">
            <v>NSNI_101_GI0015</v>
          </cell>
        </row>
        <row r="845">
          <cell r="B845" t="str">
            <v>GI0016</v>
          </cell>
          <cell r="EH845" t="str">
            <v>NSNI_101_GI0016</v>
          </cell>
        </row>
        <row r="846">
          <cell r="B846" t="str">
            <v>GI0051</v>
          </cell>
          <cell r="EH846" t="str">
            <v>NSNI_101_GI0051</v>
          </cell>
        </row>
        <row r="847">
          <cell r="B847" t="str">
            <v>IT0011</v>
          </cell>
          <cell r="EH847" t="str">
            <v>NSNI_101_IT0011</v>
          </cell>
        </row>
        <row r="848">
          <cell r="B848" t="str">
            <v>IT0032</v>
          </cell>
          <cell r="EH848" t="str">
            <v>NSNI_101_IT0032</v>
          </cell>
        </row>
        <row r="849">
          <cell r="B849" t="str">
            <v>MO0011</v>
          </cell>
          <cell r="EH849" t="str">
            <v>NSNI_101_MO0011</v>
          </cell>
        </row>
        <row r="850">
          <cell r="B850" t="str">
            <v>MO0012</v>
          </cell>
          <cell r="EH850" t="str">
            <v>NSNI_101_MO0012</v>
          </cell>
        </row>
        <row r="851">
          <cell r="B851" t="str">
            <v>MO0013</v>
          </cell>
          <cell r="EH851" t="str">
            <v>NSNI_101_MO0013</v>
          </cell>
        </row>
        <row r="852">
          <cell r="B852" t="str">
            <v>MO0014</v>
          </cell>
          <cell r="EH852" t="str">
            <v>NSNI_101_MO0014</v>
          </cell>
        </row>
        <row r="853">
          <cell r="B853" t="str">
            <v>MO0031</v>
          </cell>
          <cell r="EH853" t="str">
            <v>NSNI_101_MO0031</v>
          </cell>
        </row>
        <row r="854">
          <cell r="B854" t="str">
            <v>MO0041</v>
          </cell>
          <cell r="EH854" t="str">
            <v>NSNI_101_MO0041</v>
          </cell>
        </row>
        <row r="855">
          <cell r="B855" t="str">
            <v>MO0051</v>
          </cell>
          <cell r="EH855" t="str">
            <v>NSNI_101_MO0051</v>
          </cell>
        </row>
        <row r="856">
          <cell r="B856" t="str">
            <v>MS0011</v>
          </cell>
          <cell r="EH856" t="str">
            <v>NSNI_101_MS0011</v>
          </cell>
        </row>
        <row r="857">
          <cell r="B857" t="str">
            <v>MS0012</v>
          </cell>
          <cell r="EH857" t="str">
            <v>NSNI_101_MS0012</v>
          </cell>
        </row>
        <row r="858">
          <cell r="B858" t="str">
            <v>MS0031</v>
          </cell>
          <cell r="EH858" t="str">
            <v>NSNI_101_MS0031</v>
          </cell>
        </row>
        <row r="859">
          <cell r="B859" t="str">
            <v>MS0032</v>
          </cell>
          <cell r="EH859" t="str">
            <v>NSNI_101_MS0032</v>
          </cell>
        </row>
        <row r="860">
          <cell r="B860" t="str">
            <v>MS0033</v>
          </cell>
          <cell r="EH860" t="str">
            <v>NSNI_101_MS0033</v>
          </cell>
        </row>
        <row r="861">
          <cell r="B861" t="str">
            <v>MS0034</v>
          </cell>
          <cell r="EH861" t="str">
            <v>NSNI_101_MS0034</v>
          </cell>
        </row>
        <row r="862">
          <cell r="B862" t="str">
            <v>MS0035</v>
          </cell>
          <cell r="EH862" t="str">
            <v>NSNI_101_MS0035</v>
          </cell>
        </row>
        <row r="863">
          <cell r="B863" t="str">
            <v>MS0051</v>
          </cell>
          <cell r="EH863" t="str">
            <v>NSNI_101_MS0051</v>
          </cell>
        </row>
        <row r="864">
          <cell r="B864" t="str">
            <v>SA0011</v>
          </cell>
          <cell r="EH864" t="str">
            <v>NSNI_101_SA0011</v>
          </cell>
        </row>
        <row r="865">
          <cell r="B865" t="str">
            <v>SB0011</v>
          </cell>
          <cell r="EH865" t="str">
            <v>NSNI_101_SB0011</v>
          </cell>
        </row>
        <row r="866">
          <cell r="B866" t="str">
            <v>SB0012</v>
          </cell>
          <cell r="EH866" t="str">
            <v>NSNI_101_SB0012</v>
          </cell>
        </row>
        <row r="867">
          <cell r="B867" t="str">
            <v>SB0013</v>
          </cell>
          <cell r="EH867" t="str">
            <v>NSNI_101_SB0013</v>
          </cell>
        </row>
        <row r="868">
          <cell r="B868" t="str">
            <v>SB0014</v>
          </cell>
          <cell r="EH868" t="str">
            <v>NSNI_101_SB0014</v>
          </cell>
        </row>
        <row r="869">
          <cell r="B869" t="str">
            <v>SB0015</v>
          </cell>
          <cell r="EH869" t="str">
            <v>NSNI_101_SB0015</v>
          </cell>
        </row>
        <row r="870">
          <cell r="B870" t="str">
            <v>SB0031</v>
          </cell>
          <cell r="EH870" t="str">
            <v>NSNI_101_SB0031</v>
          </cell>
        </row>
        <row r="871">
          <cell r="B871" t="str">
            <v>SB0032</v>
          </cell>
          <cell r="EH871" t="str">
            <v>NSNI_101_SB0032</v>
          </cell>
        </row>
        <row r="872">
          <cell r="B872" t="str">
            <v>SB0033</v>
          </cell>
          <cell r="EH872" t="str">
            <v>NSNI_101_SB0033</v>
          </cell>
        </row>
        <row r="873">
          <cell r="B873" t="str">
            <v>SB0035</v>
          </cell>
          <cell r="EH873" t="str">
            <v>NSNI_101_SB0035</v>
          </cell>
        </row>
        <row r="874">
          <cell r="B874" t="str">
            <v>SB0051</v>
          </cell>
          <cell r="EH874" t="str">
            <v>NSNI_101_SB0051</v>
          </cell>
        </row>
        <row r="875">
          <cell r="B875" t="str">
            <v>VB0011</v>
          </cell>
          <cell r="EH875" t="str">
            <v>NSNI_101_VB0011</v>
          </cell>
        </row>
        <row r="876">
          <cell r="B876" t="str">
            <v>VB0031</v>
          </cell>
          <cell r="EH876" t="str">
            <v>NSNI_101_VB0031</v>
          </cell>
        </row>
        <row r="878">
          <cell r="B878" t="str">
            <v>Total</v>
          </cell>
        </row>
        <row r="880">
          <cell r="B880" t="str">
            <v>Check: Total average spend - Circuit Breakers - NSNI</v>
          </cell>
        </row>
        <row r="882">
          <cell r="B882" t="str">
            <v>Structures &amp; Buswork</v>
          </cell>
        </row>
        <row r="883">
          <cell r="B883" t="str">
            <v>AC0011</v>
          </cell>
          <cell r="EH883" t="str">
            <v>NSNI_102_AC0011</v>
          </cell>
        </row>
        <row r="884">
          <cell r="B884" t="str">
            <v>AC0041</v>
          </cell>
          <cell r="EH884" t="str">
            <v>NSNI_102_AC0041</v>
          </cell>
        </row>
        <row r="885">
          <cell r="B885" t="str">
            <v>BS0011</v>
          </cell>
          <cell r="EH885" t="str">
            <v>NSNI_102_BS0011</v>
          </cell>
        </row>
        <row r="886">
          <cell r="B886" t="str">
            <v>BS0041</v>
          </cell>
          <cell r="EH886" t="str">
            <v>NSNI_102_BS0041</v>
          </cell>
        </row>
        <row r="887">
          <cell r="B887" t="str">
            <v>BS0042</v>
          </cell>
          <cell r="EH887" t="str">
            <v>NSNI_102_BS0042</v>
          </cell>
        </row>
        <row r="888">
          <cell r="B888" t="str">
            <v>BU0011</v>
          </cell>
          <cell r="EH888" t="str">
            <v>NSNI_102_BU0011</v>
          </cell>
        </row>
        <row r="889">
          <cell r="B889" t="str">
            <v>BU0042</v>
          </cell>
          <cell r="EH889" t="str">
            <v>NSNI_102_BU0042</v>
          </cell>
        </row>
        <row r="890">
          <cell r="B890" t="str">
            <v>DS0011</v>
          </cell>
          <cell r="EH890" t="str">
            <v>NSNI_102_DS0011</v>
          </cell>
        </row>
        <row r="891">
          <cell r="B891" t="str">
            <v>DS0021</v>
          </cell>
          <cell r="EH891" t="str">
            <v>NSNI_102_DS0021</v>
          </cell>
        </row>
        <row r="892">
          <cell r="B892" t="str">
            <v>GI0011</v>
          </cell>
          <cell r="EH892" t="str">
            <v>NSNI_102_GI0011</v>
          </cell>
        </row>
        <row r="893">
          <cell r="B893" t="str">
            <v>GI0012</v>
          </cell>
          <cell r="EH893" t="str">
            <v>NSNI_102_GI0012</v>
          </cell>
        </row>
        <row r="894">
          <cell r="B894" t="str">
            <v>GI0032</v>
          </cell>
          <cell r="EH894" t="str">
            <v>NSNI_102_GI0032</v>
          </cell>
        </row>
        <row r="895">
          <cell r="B895" t="str">
            <v>MS0011</v>
          </cell>
          <cell r="EH895" t="str">
            <v>NSNI_102_MS0011</v>
          </cell>
        </row>
        <row r="896">
          <cell r="B896" t="str">
            <v>MS0012</v>
          </cell>
          <cell r="EH896" t="str">
            <v>NSNI_102_MS0012</v>
          </cell>
        </row>
        <row r="897">
          <cell r="B897" t="str">
            <v>MS0031</v>
          </cell>
          <cell r="EH897" t="str">
            <v>NSNI_102_MS0031</v>
          </cell>
        </row>
        <row r="898">
          <cell r="B898" t="str">
            <v>MS0032</v>
          </cell>
          <cell r="EH898" t="str">
            <v>NSNI_102_MS0032</v>
          </cell>
        </row>
        <row r="899">
          <cell r="B899" t="str">
            <v>MS0034</v>
          </cell>
          <cell r="EH899" t="str">
            <v>NSNI_102_MS0034</v>
          </cell>
        </row>
        <row r="900">
          <cell r="B900" t="str">
            <v>MS0035</v>
          </cell>
          <cell r="EH900" t="str">
            <v>NSNI_102_MS0035</v>
          </cell>
        </row>
        <row r="901">
          <cell r="B901" t="str">
            <v>MS0051</v>
          </cell>
          <cell r="EH901" t="str">
            <v>NSNI_102_MS0051</v>
          </cell>
        </row>
        <row r="902">
          <cell r="B902" t="str">
            <v>STR011</v>
          </cell>
          <cell r="EH902" t="str">
            <v>NSNI_102_STR011</v>
          </cell>
        </row>
        <row r="903">
          <cell r="B903" t="str">
            <v>TF0011</v>
          </cell>
          <cell r="EH903" t="str">
            <v>NSNI_102_TF0011</v>
          </cell>
        </row>
        <row r="904">
          <cell r="B904" t="str">
            <v>TF0031</v>
          </cell>
          <cell r="EH904" t="str">
            <v>NSNI_102_TF0031</v>
          </cell>
        </row>
        <row r="906">
          <cell r="B906" t="str">
            <v>Total</v>
          </cell>
        </row>
        <row r="908">
          <cell r="B908" t="str">
            <v>Check: Total average spend - Structures &amp; Buswork - NSNI</v>
          </cell>
        </row>
        <row r="910">
          <cell r="B910" t="str">
            <v>HV Cables</v>
          </cell>
        </row>
        <row r="911">
          <cell r="B911" t="str">
            <v>CL0011</v>
          </cell>
          <cell r="EH911" t="str">
            <v>NSNI_104_CL0011</v>
          </cell>
        </row>
        <row r="912">
          <cell r="B912" t="str">
            <v>CL0033</v>
          </cell>
          <cell r="EH912" t="str">
            <v>NSNI_104_CL0033</v>
          </cell>
        </row>
        <row r="913">
          <cell r="B913" t="str">
            <v>CL0034</v>
          </cell>
          <cell r="EH913" t="str">
            <v>NSNI_104_CL0034</v>
          </cell>
        </row>
        <row r="914">
          <cell r="B914" t="str">
            <v>CLL011</v>
          </cell>
          <cell r="EH914" t="str">
            <v>NSNI_104_CLL011</v>
          </cell>
        </row>
        <row r="915">
          <cell r="B915" t="str">
            <v>LV0012</v>
          </cell>
          <cell r="EH915" t="str">
            <v>NSNI_104_LV0012</v>
          </cell>
        </row>
        <row r="916">
          <cell r="B916" t="str">
            <v>SA0011</v>
          </cell>
          <cell r="EH916" t="str">
            <v>NSNI_104_SA0011</v>
          </cell>
        </row>
        <row r="918">
          <cell r="B918" t="str">
            <v>Total</v>
          </cell>
        </row>
        <row r="920">
          <cell r="B920" t="str">
            <v>Check: Total average spend - HV Cables - NSNI</v>
          </cell>
        </row>
        <row r="922">
          <cell r="B922" t="str">
            <v>Surge Arresters</v>
          </cell>
        </row>
        <row r="923">
          <cell r="B923" t="str">
            <v>IT0011</v>
          </cell>
          <cell r="EH923" t="str">
            <v>NSNI_105_IT0011</v>
          </cell>
        </row>
        <row r="924">
          <cell r="B924" t="str">
            <v>IT0032</v>
          </cell>
          <cell r="EH924" t="str">
            <v>NSNI_105_IT0032</v>
          </cell>
        </row>
        <row r="925">
          <cell r="B925" t="str">
            <v>SA0011</v>
          </cell>
          <cell r="EH925" t="str">
            <v>NSNI_105_SA0011</v>
          </cell>
        </row>
        <row r="926">
          <cell r="B926" t="str">
            <v>SA0031</v>
          </cell>
          <cell r="EH926" t="str">
            <v>NSNI_105_SA0031</v>
          </cell>
        </row>
        <row r="927">
          <cell r="B927" t="str">
            <v>SA0041</v>
          </cell>
          <cell r="EH927" t="str">
            <v>NSNI_105_SA0041</v>
          </cell>
        </row>
        <row r="929">
          <cell r="B929" t="str">
            <v>Total</v>
          </cell>
        </row>
        <row r="931">
          <cell r="B931" t="str">
            <v>Check: Total average spend - Surge Arresters - NSNI</v>
          </cell>
        </row>
        <row r="933">
          <cell r="B933" t="str">
            <v>Disconnectors &amp; Earth Switches</v>
          </cell>
        </row>
        <row r="934">
          <cell r="B934" t="str">
            <v>BS0011</v>
          </cell>
          <cell r="EH934" t="str">
            <v>NSNI_106_BS0011</v>
          </cell>
        </row>
        <row r="935">
          <cell r="B935" t="str">
            <v>BS0041</v>
          </cell>
          <cell r="EH935" t="str">
            <v>NSNI_106_BS0041</v>
          </cell>
        </row>
        <row r="936">
          <cell r="B936" t="str">
            <v>DS0011</v>
          </cell>
          <cell r="EH936" t="str">
            <v>NSNI_106_DS0011</v>
          </cell>
        </row>
        <row r="937">
          <cell r="B937" t="str">
            <v>DS0021</v>
          </cell>
          <cell r="EH937" t="str">
            <v>NSNI_106_DS0021</v>
          </cell>
        </row>
        <row r="938">
          <cell r="B938" t="str">
            <v>GI0011</v>
          </cell>
          <cell r="EH938" t="str">
            <v>NSNI_106_GI0011</v>
          </cell>
        </row>
        <row r="939">
          <cell r="B939" t="str">
            <v>GI0012</v>
          </cell>
          <cell r="EH939" t="str">
            <v>NSNI_106_GI0012</v>
          </cell>
        </row>
        <row r="940">
          <cell r="B940" t="str">
            <v>MS0011</v>
          </cell>
          <cell r="EH940" t="str">
            <v>NSNI_106_MS0011</v>
          </cell>
        </row>
        <row r="941">
          <cell r="B941" t="str">
            <v>SA0011</v>
          </cell>
          <cell r="EH941" t="str">
            <v>NSNI_106_SA0011</v>
          </cell>
        </row>
        <row r="943">
          <cell r="B943" t="str">
            <v>Total</v>
          </cell>
        </row>
        <row r="945">
          <cell r="B945" t="str">
            <v>Check: Total average spend - Disconnectors &amp; Earth Switches - NSNI</v>
          </cell>
        </row>
        <row r="947">
          <cell r="B947" t="str">
            <v>Instrument Transformers</v>
          </cell>
        </row>
        <row r="948">
          <cell r="B948" t="str">
            <v>DS0011</v>
          </cell>
          <cell r="EH948" t="str">
            <v>NSNI_107_DS0011</v>
          </cell>
        </row>
        <row r="949">
          <cell r="B949" t="str">
            <v>BO0011</v>
          </cell>
          <cell r="EH949" t="str">
            <v>NSNI_107_BO0011</v>
          </cell>
        </row>
        <row r="950">
          <cell r="B950" t="str">
            <v>BO0031</v>
          </cell>
          <cell r="EH950" t="str">
            <v>NSNI_107_BO0031</v>
          </cell>
        </row>
        <row r="951">
          <cell r="B951" t="str">
            <v>BO0051</v>
          </cell>
          <cell r="EH951" t="str">
            <v>NSNI_107_BO0051</v>
          </cell>
        </row>
        <row r="952">
          <cell r="B952" t="str">
            <v>GI0011</v>
          </cell>
          <cell r="EH952" t="str">
            <v>NSNI_107_GI0011</v>
          </cell>
        </row>
        <row r="953">
          <cell r="B953" t="str">
            <v>IT0011</v>
          </cell>
          <cell r="EH953" t="str">
            <v>NSNI_107_IT0011</v>
          </cell>
        </row>
        <row r="954">
          <cell r="B954" t="str">
            <v>IT0031</v>
          </cell>
          <cell r="EH954" t="str">
            <v>NSNI_107_IT0031</v>
          </cell>
        </row>
        <row r="955">
          <cell r="B955" t="str">
            <v>IT0032</v>
          </cell>
          <cell r="EH955" t="str">
            <v>NSNI_107_IT0032</v>
          </cell>
        </row>
        <row r="956">
          <cell r="B956" t="str">
            <v>IT0041</v>
          </cell>
          <cell r="EH956" t="str">
            <v>NSNI_107_IT0041</v>
          </cell>
        </row>
        <row r="957">
          <cell r="B957" t="str">
            <v>MS0011</v>
          </cell>
          <cell r="EH957" t="str">
            <v>NSNI_107_MS0011</v>
          </cell>
        </row>
        <row r="958">
          <cell r="B958" t="str">
            <v>MS0035</v>
          </cell>
          <cell r="EH958" t="str">
            <v>NSNI_107_MS0035</v>
          </cell>
        </row>
        <row r="959">
          <cell r="B959" t="str">
            <v>MS0051</v>
          </cell>
          <cell r="EH959" t="str">
            <v>NSNI_107_MS0051</v>
          </cell>
        </row>
        <row r="960">
          <cell r="B960" t="str">
            <v>NOTRQS</v>
          </cell>
          <cell r="EH960" t="str">
            <v>NSNI_107_NOTRQS</v>
          </cell>
        </row>
        <row r="961">
          <cell r="B961" t="str">
            <v>RA0011</v>
          </cell>
          <cell r="EH961" t="str">
            <v>NSNI_107_RA0011</v>
          </cell>
        </row>
        <row r="962">
          <cell r="B962" t="str">
            <v>SA0011</v>
          </cell>
          <cell r="EH962" t="str">
            <v>NSNI_107_SA0011</v>
          </cell>
        </row>
        <row r="963">
          <cell r="B963" t="str">
            <v>TF0011</v>
          </cell>
          <cell r="EH963" t="str">
            <v>NSNI_107_TF0011</v>
          </cell>
        </row>
        <row r="964">
          <cell r="B964" t="str">
            <v>TF0031</v>
          </cell>
          <cell r="EH964" t="str">
            <v>NSNI_107_TF0031</v>
          </cell>
        </row>
        <row r="965">
          <cell r="B965" t="str">
            <v>TF0036</v>
          </cell>
          <cell r="EH965" t="str">
            <v>NSNI_107_TF0036</v>
          </cell>
        </row>
        <row r="966">
          <cell r="B966" t="str">
            <v>TF0038</v>
          </cell>
          <cell r="EH966" t="str">
            <v>NSNI_107_TF0038</v>
          </cell>
        </row>
        <row r="968">
          <cell r="B968" t="str">
            <v>Total</v>
          </cell>
        </row>
        <row r="970">
          <cell r="B970" t="str">
            <v>Check: Total average spend - Instrument Transformers - NSNI</v>
          </cell>
        </row>
        <row r="972">
          <cell r="B972" t="str">
            <v>Rtors, Sync Cndsrs, Cpctr Banks &amp; Stat Comps</v>
          </cell>
        </row>
        <row r="973">
          <cell r="B973" t="str">
            <v>BS0011</v>
          </cell>
          <cell r="EH973" t="str">
            <v>NSNI_108_BS0011</v>
          </cell>
        </row>
        <row r="974">
          <cell r="B974" t="str">
            <v>BU0011</v>
          </cell>
          <cell r="EH974" t="str">
            <v>NSNI_108_BU0011</v>
          </cell>
        </row>
        <row r="975">
          <cell r="B975" t="str">
            <v>CP0011</v>
          </cell>
          <cell r="EH975" t="str">
            <v>NSNI_108_CP0011</v>
          </cell>
        </row>
        <row r="976">
          <cell r="B976" t="str">
            <v>CP0031</v>
          </cell>
          <cell r="EH976" t="str">
            <v>NSNI_108_CP0031</v>
          </cell>
        </row>
        <row r="977">
          <cell r="B977" t="str">
            <v>DS0011</v>
          </cell>
          <cell r="EH977" t="str">
            <v>NSNI_108_DS0011</v>
          </cell>
        </row>
        <row r="978">
          <cell r="B978" t="str">
            <v>FW0043</v>
          </cell>
          <cell r="EH978" t="str">
            <v>NSNI_108_FW0043</v>
          </cell>
        </row>
        <row r="979">
          <cell r="B979" t="str">
            <v>FW0044</v>
          </cell>
          <cell r="EH979" t="str">
            <v>NSNI_108_FW0044</v>
          </cell>
        </row>
        <row r="980">
          <cell r="B980" t="str">
            <v>FW0045</v>
          </cell>
          <cell r="EH980" t="str">
            <v>NSNI_108_FW0045</v>
          </cell>
        </row>
        <row r="981">
          <cell r="B981" t="str">
            <v>FW0046</v>
          </cell>
          <cell r="EH981" t="str">
            <v>NSNI_108_FW0046</v>
          </cell>
        </row>
        <row r="982">
          <cell r="B982" t="str">
            <v>FW0047</v>
          </cell>
          <cell r="EH982" t="str">
            <v>NSNI_108_FW0047</v>
          </cell>
        </row>
        <row r="983">
          <cell r="B983" t="str">
            <v>FW0048</v>
          </cell>
          <cell r="EH983" t="str">
            <v>NSNI_108_FW0048</v>
          </cell>
        </row>
        <row r="984">
          <cell r="B984" t="str">
            <v>HV0017</v>
          </cell>
          <cell r="EH984" t="str">
            <v>NSNI_108_HV0017</v>
          </cell>
        </row>
        <row r="985">
          <cell r="B985" t="str">
            <v>HV0018</v>
          </cell>
          <cell r="EH985" t="str">
            <v>NSNI_108_HV0018</v>
          </cell>
        </row>
        <row r="986">
          <cell r="B986" t="str">
            <v>IT0011</v>
          </cell>
          <cell r="EH986" t="str">
            <v>NSNI_108_IT0011</v>
          </cell>
        </row>
        <row r="987">
          <cell r="B987" t="str">
            <v>IT0032</v>
          </cell>
          <cell r="EH987" t="str">
            <v>NSNI_108_IT0032</v>
          </cell>
        </row>
        <row r="988">
          <cell r="B988" t="str">
            <v>RA0011</v>
          </cell>
          <cell r="EH988" t="str">
            <v>NSNI_108_RA0011</v>
          </cell>
        </row>
        <row r="989">
          <cell r="B989" t="str">
            <v>RA0031</v>
          </cell>
          <cell r="EH989" t="str">
            <v>NSNI_108_RA0031</v>
          </cell>
        </row>
        <row r="990">
          <cell r="B990" t="str">
            <v>RA0041</v>
          </cell>
          <cell r="EH990" t="str">
            <v>NSNI_108_RA0041</v>
          </cell>
        </row>
        <row r="991">
          <cell r="B991" t="str">
            <v>RAC011</v>
          </cell>
          <cell r="EH991" t="str">
            <v>NSNI_108_RAC011</v>
          </cell>
        </row>
        <row r="992">
          <cell r="B992" t="str">
            <v>RAC012</v>
          </cell>
          <cell r="EH992" t="str">
            <v>NSNI_108_RAC012</v>
          </cell>
        </row>
        <row r="993">
          <cell r="B993" t="str">
            <v>RAC031</v>
          </cell>
          <cell r="EH993" t="str">
            <v>NSNI_108_RAC031</v>
          </cell>
        </row>
        <row r="994">
          <cell r="B994" t="str">
            <v>RS0011</v>
          </cell>
          <cell r="EH994" t="str">
            <v>NSNI_108_RS0011</v>
          </cell>
        </row>
        <row r="995">
          <cell r="B995" t="str">
            <v>RS0031</v>
          </cell>
          <cell r="EH995" t="str">
            <v>NSNI_108_RS0031</v>
          </cell>
        </row>
        <row r="996">
          <cell r="B996" t="str">
            <v>RS0041</v>
          </cell>
          <cell r="EH996" t="str">
            <v>NSNI_108_RS0041</v>
          </cell>
        </row>
        <row r="997">
          <cell r="B997" t="str">
            <v>SA0011</v>
          </cell>
          <cell r="EH997" t="str">
            <v>NSNI_108_SA0011</v>
          </cell>
        </row>
        <row r="998">
          <cell r="B998" t="str">
            <v>SB0011</v>
          </cell>
          <cell r="EH998" t="str">
            <v>NSNI_108_SB0011</v>
          </cell>
        </row>
        <row r="999">
          <cell r="B999" t="str">
            <v>SB0031</v>
          </cell>
          <cell r="EH999" t="str">
            <v>NSNI_108_SB0031</v>
          </cell>
        </row>
        <row r="1000">
          <cell r="B1000" t="str">
            <v>SB0035</v>
          </cell>
          <cell r="EH1000" t="str">
            <v>NSNI_108_SB0035</v>
          </cell>
        </row>
        <row r="1001">
          <cell r="B1001" t="str">
            <v>SC0041</v>
          </cell>
          <cell r="EH1001" t="str">
            <v>NSNI_108_SC0041</v>
          </cell>
        </row>
        <row r="1002">
          <cell r="B1002" t="str">
            <v>SC0042</v>
          </cell>
          <cell r="EH1002" t="str">
            <v>NSNI_108_SC0042</v>
          </cell>
        </row>
        <row r="1003">
          <cell r="B1003" t="str">
            <v>SC0045</v>
          </cell>
          <cell r="EH1003" t="str">
            <v>NSNI_108_SC0045</v>
          </cell>
        </row>
        <row r="1004">
          <cell r="B1004" t="str">
            <v>TF0011</v>
          </cell>
          <cell r="EH1004" t="str">
            <v>NSNI_108_TF0011</v>
          </cell>
        </row>
        <row r="1005">
          <cell r="B1005" t="str">
            <v>TF0031</v>
          </cell>
          <cell r="EH1005" t="str">
            <v>NSNI_108_TF0031</v>
          </cell>
        </row>
        <row r="1006">
          <cell r="B1006" t="str">
            <v>TF0036</v>
          </cell>
          <cell r="EH1006" t="str">
            <v>NSNI_108_TF0036</v>
          </cell>
        </row>
        <row r="1007">
          <cell r="B1007" t="str">
            <v>TF0038</v>
          </cell>
          <cell r="EH1007" t="str">
            <v>NSNI_108_TF0038</v>
          </cell>
        </row>
        <row r="1008">
          <cell r="B1008" t="str">
            <v>TV0013</v>
          </cell>
          <cell r="EH1008" t="str">
            <v>NSNI_108_TV0013</v>
          </cell>
        </row>
        <row r="1009">
          <cell r="B1009" t="str">
            <v>TV0014</v>
          </cell>
          <cell r="EH1009" t="str">
            <v>NSNI_108_TV0014</v>
          </cell>
        </row>
        <row r="1010">
          <cell r="B1010" t="str">
            <v>TV0015</v>
          </cell>
          <cell r="EH1010" t="str">
            <v>NSNI_108_TV0015</v>
          </cell>
        </row>
        <row r="1012">
          <cell r="B1012" t="str">
            <v>Total</v>
          </cell>
        </row>
        <row r="1014">
          <cell r="B1014" t="str">
            <v>Check: Total average spend - Rtors, Sync Cndsrs, Cpctr Banks &amp; Stat Comps - NSNI</v>
          </cell>
        </row>
        <row r="1016">
          <cell r="B1016" t="str">
            <v>Protection</v>
          </cell>
        </row>
        <row r="1017">
          <cell r="B1017" t="str">
            <v>BTP011</v>
          </cell>
          <cell r="EH1017" t="str">
            <v>NSNI_109_BTP011</v>
          </cell>
        </row>
        <row r="1018">
          <cell r="B1018" t="str">
            <v>BTP012</v>
          </cell>
          <cell r="EH1018" t="str">
            <v>NSNI_109_BTP012</v>
          </cell>
        </row>
        <row r="1019">
          <cell r="B1019" t="str">
            <v>BTP013</v>
          </cell>
          <cell r="EH1019" t="str">
            <v>NSNI_109_BTP013</v>
          </cell>
        </row>
        <row r="1020">
          <cell r="B1020" t="str">
            <v>BTP031</v>
          </cell>
          <cell r="EH1020" t="str">
            <v>NSNI_109_BTP031</v>
          </cell>
        </row>
        <row r="1021">
          <cell r="B1021" t="str">
            <v>ETP011</v>
          </cell>
          <cell r="EH1021" t="str">
            <v>NSNI_109_ETP011</v>
          </cell>
        </row>
        <row r="1022">
          <cell r="B1022" t="str">
            <v>FPM211</v>
          </cell>
          <cell r="EH1022" t="str">
            <v>NSNI_109_FPM211</v>
          </cell>
        </row>
        <row r="1023">
          <cell r="B1023" t="str">
            <v>FPM212</v>
          </cell>
          <cell r="EH1023" t="str">
            <v>NSNI_109_FPM212</v>
          </cell>
        </row>
        <row r="1024">
          <cell r="B1024" t="str">
            <v>FPM241</v>
          </cell>
          <cell r="EH1024" t="str">
            <v>NSNI_109_FPM241</v>
          </cell>
        </row>
        <row r="1025">
          <cell r="B1025" t="str">
            <v>FPM242</v>
          </cell>
          <cell r="EH1025" t="str">
            <v>NSNI_109_FPM242</v>
          </cell>
        </row>
        <row r="1026">
          <cell r="B1026" t="str">
            <v>FPP211</v>
          </cell>
          <cell r="EH1026" t="str">
            <v>NSNI_109_FPP211</v>
          </cell>
        </row>
        <row r="1027">
          <cell r="B1027" t="str">
            <v>FPP212</v>
          </cell>
          <cell r="EH1027" t="str">
            <v>NSNI_109_FPP212</v>
          </cell>
        </row>
        <row r="1028">
          <cell r="B1028" t="str">
            <v>FPP241</v>
          </cell>
          <cell r="EH1028" t="str">
            <v>NSNI_109_FPP241</v>
          </cell>
        </row>
        <row r="1029">
          <cell r="B1029" t="str">
            <v>FPP242</v>
          </cell>
          <cell r="EH1029" t="str">
            <v>NSNI_109_FPP242</v>
          </cell>
        </row>
        <row r="1030">
          <cell r="B1030" t="str">
            <v>FPP311</v>
          </cell>
          <cell r="EH1030" t="str">
            <v>NSNI_109_FPP311</v>
          </cell>
        </row>
        <row r="1031">
          <cell r="B1031" t="str">
            <v>FPP312</v>
          </cell>
          <cell r="EH1031" t="str">
            <v>NSNI_109_FPP312</v>
          </cell>
        </row>
        <row r="1032">
          <cell r="B1032" t="str">
            <v>FPP313</v>
          </cell>
          <cell r="EH1032" t="str">
            <v>NSNI_109_FPP313</v>
          </cell>
        </row>
        <row r="1033">
          <cell r="B1033" t="str">
            <v>FPP314</v>
          </cell>
          <cell r="EH1033" t="str">
            <v>NSNI_109_FPP314</v>
          </cell>
        </row>
        <row r="1034">
          <cell r="B1034" t="str">
            <v>HS0111</v>
          </cell>
          <cell r="EH1034" t="str">
            <v>NSNI_109_HS0111</v>
          </cell>
        </row>
        <row r="1035">
          <cell r="B1035" t="str">
            <v>HS0112</v>
          </cell>
          <cell r="EH1035" t="str">
            <v>NSNI_109_HS0112</v>
          </cell>
        </row>
        <row r="1036">
          <cell r="B1036" t="str">
            <v>ITP011</v>
          </cell>
          <cell r="EH1036" t="str">
            <v>NSNI_109_ITP011</v>
          </cell>
        </row>
        <row r="1037">
          <cell r="B1037" t="str">
            <v>LS0011</v>
          </cell>
          <cell r="EH1037" t="str">
            <v>NSNI_109_LS0011</v>
          </cell>
        </row>
        <row r="1038">
          <cell r="B1038" t="str">
            <v>MR0011</v>
          </cell>
          <cell r="EH1038" t="str">
            <v>NSNI_109_MR0011</v>
          </cell>
        </row>
        <row r="1039">
          <cell r="B1039" t="str">
            <v>MR0012</v>
          </cell>
          <cell r="EH1039" t="str">
            <v>NSNI_109_MR0012</v>
          </cell>
        </row>
        <row r="1040">
          <cell r="B1040" t="str">
            <v>MR0013</v>
          </cell>
          <cell r="EH1040" t="str">
            <v>NSNI_109_MR0013</v>
          </cell>
        </row>
        <row r="1041">
          <cell r="B1041" t="str">
            <v>MR0051</v>
          </cell>
          <cell r="EH1041" t="str">
            <v>NSNI_109_MR0051</v>
          </cell>
        </row>
        <row r="1042">
          <cell r="B1042" t="str">
            <v>P-30</v>
          </cell>
          <cell r="EH1042" t="str">
            <v>NSNI_109_P-30</v>
          </cell>
        </row>
        <row r="1043">
          <cell r="B1043" t="str">
            <v>PS0011</v>
          </cell>
          <cell r="EH1043" t="str">
            <v>NSNI_109_PS0011</v>
          </cell>
        </row>
        <row r="1044">
          <cell r="B1044" t="str">
            <v>PS0012</v>
          </cell>
          <cell r="EH1044" t="str">
            <v>NSNI_109_PS0012</v>
          </cell>
        </row>
        <row r="1045">
          <cell r="B1045" t="str">
            <v>PS0013</v>
          </cell>
          <cell r="EH1045" t="str">
            <v>NSNI_109_PS0013</v>
          </cell>
        </row>
        <row r="1046">
          <cell r="B1046" t="str">
            <v>PS0014</v>
          </cell>
          <cell r="EH1046" t="str">
            <v>NSNI_109_PS0014</v>
          </cell>
        </row>
        <row r="1047">
          <cell r="B1047" t="str">
            <v>PS0015</v>
          </cell>
          <cell r="EH1047" t="str">
            <v>NSNI_109_PS0015</v>
          </cell>
        </row>
        <row r="1048">
          <cell r="B1048" t="str">
            <v>PS0016</v>
          </cell>
          <cell r="EH1048" t="str">
            <v>NSNI_109_PS0016</v>
          </cell>
        </row>
        <row r="1049">
          <cell r="B1049" t="str">
            <v>PS0017</v>
          </cell>
          <cell r="EH1049" t="str">
            <v>NSNI_109_PS0017</v>
          </cell>
        </row>
        <row r="1050">
          <cell r="B1050" t="str">
            <v>PS0018</v>
          </cell>
          <cell r="EH1050" t="str">
            <v>NSNI_109_PS0018</v>
          </cell>
        </row>
        <row r="1051">
          <cell r="B1051" t="str">
            <v>PS0021</v>
          </cell>
          <cell r="EH1051" t="str">
            <v>NSNI_109_PS0021</v>
          </cell>
        </row>
        <row r="1052">
          <cell r="B1052" t="str">
            <v>PS2615</v>
          </cell>
          <cell r="EH1052" t="str">
            <v>NSNI_109_PS2615</v>
          </cell>
        </row>
        <row r="1053">
          <cell r="B1053" t="str">
            <v>PS2815</v>
          </cell>
          <cell r="EH1053" t="str">
            <v>NSNI_109_PS2815</v>
          </cell>
        </row>
        <row r="1054">
          <cell r="B1054" t="str">
            <v>PS3215</v>
          </cell>
          <cell r="EH1054" t="str">
            <v>NSNI_109_PS3215</v>
          </cell>
        </row>
        <row r="1055">
          <cell r="B1055" t="str">
            <v>PS3225</v>
          </cell>
          <cell r="EH1055" t="str">
            <v>NSNI_109_PS3225</v>
          </cell>
        </row>
        <row r="1056">
          <cell r="B1056" t="str">
            <v>PS3235</v>
          </cell>
          <cell r="EH1056" t="str">
            <v>NSNI_109_PS3235</v>
          </cell>
        </row>
        <row r="1057">
          <cell r="B1057" t="str">
            <v>PS3315</v>
          </cell>
          <cell r="EH1057" t="str">
            <v>NSNI_109_PS3315</v>
          </cell>
        </row>
        <row r="1058">
          <cell r="B1058" t="str">
            <v>PS3715</v>
          </cell>
          <cell r="EH1058" t="str">
            <v>NSNI_109_PS3715</v>
          </cell>
        </row>
        <row r="1059">
          <cell r="B1059" t="str">
            <v>PS3825</v>
          </cell>
          <cell r="EH1059" t="str">
            <v>NSNI_109_PS3825</v>
          </cell>
        </row>
        <row r="1060">
          <cell r="B1060" t="str">
            <v>SYP011</v>
          </cell>
          <cell r="EH1060" t="str">
            <v>NSNI_109_SYP011</v>
          </cell>
        </row>
        <row r="1061">
          <cell r="B1061" t="str">
            <v>UP0011</v>
          </cell>
          <cell r="EH1061" t="str">
            <v>NSNI_109_UP0011</v>
          </cell>
        </row>
        <row r="1062">
          <cell r="B1062" t="str">
            <v>UP0031</v>
          </cell>
          <cell r="EH1062" t="str">
            <v>NSNI_109_UP0031</v>
          </cell>
        </row>
        <row r="1064">
          <cell r="B1064" t="str">
            <v>Total</v>
          </cell>
        </row>
        <row r="1066">
          <cell r="B1066" t="str">
            <v>Check: Total average spend - Protection - NSNI</v>
          </cell>
        </row>
        <row r="1068">
          <cell r="B1068" t="str">
            <v>Metering</v>
          </cell>
        </row>
        <row r="1069">
          <cell r="B1069" t="str">
            <v>MM0011</v>
          </cell>
          <cell r="EH1069" t="str">
            <v>NSNI_110_MM0011</v>
          </cell>
        </row>
        <row r="1070">
          <cell r="B1070" t="str">
            <v>MM0031</v>
          </cell>
          <cell r="EH1070" t="str">
            <v>NSNI_110_MM0031</v>
          </cell>
        </row>
        <row r="1071">
          <cell r="B1071" t="str">
            <v>MM0032</v>
          </cell>
          <cell r="EH1071" t="str">
            <v>NSNI_110_MM0032</v>
          </cell>
        </row>
        <row r="1072">
          <cell r="B1072" t="str">
            <v>MM0091</v>
          </cell>
          <cell r="EH1072" t="str">
            <v>NSNI_110_MM0091</v>
          </cell>
        </row>
        <row r="1073">
          <cell r="B1073" t="str">
            <v>MM0101</v>
          </cell>
          <cell r="EH1073" t="str">
            <v>NSNI_110_MM0101</v>
          </cell>
        </row>
        <row r="1074">
          <cell r="B1074" t="str">
            <v>MM0102</v>
          </cell>
          <cell r="EH1074" t="str">
            <v>NSNI_110_MM0102</v>
          </cell>
        </row>
        <row r="1076">
          <cell r="B1076" t="str">
            <v>Total</v>
          </cell>
        </row>
        <row r="1078">
          <cell r="B1078" t="str">
            <v>Check: Total average spend - Metering - NSNI</v>
          </cell>
        </row>
        <row r="1080">
          <cell r="B1080" t="str">
            <v>Substations Buildings</v>
          </cell>
        </row>
        <row r="1081">
          <cell r="B1081" t="str">
            <v>FM0001</v>
          </cell>
          <cell r="EH1081" t="str">
            <v>NSNI_111_FM0001</v>
          </cell>
        </row>
        <row r="1082">
          <cell r="B1082" t="str">
            <v>FM0002</v>
          </cell>
          <cell r="EH1082" t="str">
            <v>NSNI_111_FM0002</v>
          </cell>
        </row>
        <row r="1083">
          <cell r="B1083" t="str">
            <v>FM2001</v>
          </cell>
          <cell r="EH1083" t="str">
            <v>NSNI_111_FM2001</v>
          </cell>
        </row>
        <row r="1084">
          <cell r="B1084" t="str">
            <v>FM2003</v>
          </cell>
          <cell r="EH1084" t="str">
            <v>NSNI_111_FM2003</v>
          </cell>
        </row>
        <row r="1085">
          <cell r="B1085" t="str">
            <v>FPM211</v>
          </cell>
          <cell r="EH1085" t="str">
            <v>NSNI_111_FPM211</v>
          </cell>
        </row>
        <row r="1086">
          <cell r="B1086" t="str">
            <v>FPM212</v>
          </cell>
          <cell r="EH1086" t="str">
            <v>NSNI_111_FPM212</v>
          </cell>
        </row>
        <row r="1087">
          <cell r="B1087" t="str">
            <v>FPM241</v>
          </cell>
          <cell r="EH1087" t="str">
            <v>NSNI_111_FPM241</v>
          </cell>
        </row>
        <row r="1088">
          <cell r="B1088" t="str">
            <v>FP0211</v>
          </cell>
          <cell r="EH1088" t="str">
            <v>NSNI_111_FP0211</v>
          </cell>
        </row>
        <row r="1089">
          <cell r="B1089" t="str">
            <v>FP0212</v>
          </cell>
          <cell r="EH1089" t="str">
            <v>NSNI_111_FP0212</v>
          </cell>
        </row>
        <row r="1090">
          <cell r="B1090" t="str">
            <v>FP0241</v>
          </cell>
          <cell r="EH1090" t="str">
            <v>NSNI_111_FP0241</v>
          </cell>
        </row>
        <row r="1091">
          <cell r="B1091" t="str">
            <v>FP0242</v>
          </cell>
          <cell r="EH1091" t="str">
            <v>NSNI_111_FP0242</v>
          </cell>
        </row>
        <row r="1092">
          <cell r="B1092" t="str">
            <v>FPP211</v>
          </cell>
          <cell r="EH1092" t="str">
            <v>NSNI_111_FPP211</v>
          </cell>
        </row>
        <row r="1093">
          <cell r="B1093" t="str">
            <v>FPP212</v>
          </cell>
          <cell r="EH1093" t="str">
            <v>NSNI_111_FPP212</v>
          </cell>
        </row>
        <row r="1094">
          <cell r="B1094" t="str">
            <v>HV0015</v>
          </cell>
          <cell r="EH1094" t="str">
            <v>NSNI_111_HV0015</v>
          </cell>
        </row>
        <row r="1096">
          <cell r="B1096" t="str">
            <v>Total</v>
          </cell>
        </row>
        <row r="1098">
          <cell r="B1098" t="str">
            <v>Check: Total average spend - Substations Buildings - NSNI</v>
          </cell>
        </row>
        <row r="1100">
          <cell r="B1100" t="str">
            <v>Fences &amp; Civil Works</v>
          </cell>
        </row>
        <row r="1101">
          <cell r="B1101" t="str">
            <v>OI0011</v>
          </cell>
          <cell r="EH1101" t="str">
            <v>NSNI_112_OI0011</v>
          </cell>
        </row>
        <row r="1102">
          <cell r="B1102" t="str">
            <v>OI0041</v>
          </cell>
          <cell r="EH1102" t="str">
            <v>NSNI_112_OI0041</v>
          </cell>
        </row>
        <row r="1103">
          <cell r="B1103" t="str">
            <v>SI0011</v>
          </cell>
          <cell r="EH1103" t="str">
            <v>NSNI_112_SI0011</v>
          </cell>
        </row>
        <row r="1104">
          <cell r="B1104" t="str">
            <v>SY0011</v>
          </cell>
          <cell r="EH1104" t="str">
            <v>NSNI_112_SY0011</v>
          </cell>
        </row>
        <row r="1106">
          <cell r="B1106" t="str">
            <v>Total</v>
          </cell>
        </row>
        <row r="1108">
          <cell r="B1108" t="str">
            <v>Check: Total average spend - Fences &amp; Civil Works - NSNI</v>
          </cell>
        </row>
        <row r="1110">
          <cell r="B1110" t="str">
            <v>Other Station Equipment</v>
          </cell>
        </row>
        <row r="1111">
          <cell r="B1111" t="str">
            <v>AC0011</v>
          </cell>
          <cell r="EH1111" t="str">
            <v>NSNI_113_AC0011</v>
          </cell>
        </row>
        <row r="1112">
          <cell r="B1112" t="str">
            <v>AC0012</v>
          </cell>
          <cell r="EH1112" t="str">
            <v>NSNI_113_AC0012</v>
          </cell>
        </row>
        <row r="1113">
          <cell r="B1113" t="str">
            <v>AC0013</v>
          </cell>
          <cell r="EH1113" t="str">
            <v>NSNI_113_AC0013</v>
          </cell>
        </row>
        <row r="1114">
          <cell r="B1114" t="str">
            <v>AC0014</v>
          </cell>
          <cell r="EH1114" t="str">
            <v>NSNI_113_AC0014</v>
          </cell>
        </row>
        <row r="1115">
          <cell r="B1115" t="str">
            <v>AC0015</v>
          </cell>
          <cell r="EH1115" t="str">
            <v>NSNI_113_AC0015</v>
          </cell>
        </row>
        <row r="1116">
          <cell r="B1116" t="str">
            <v>AC0041</v>
          </cell>
          <cell r="EH1116" t="str">
            <v>NSNI_113_AC0041</v>
          </cell>
        </row>
        <row r="1117">
          <cell r="B1117" t="str">
            <v>AC1041</v>
          </cell>
          <cell r="EH1117" t="str">
            <v>NSNI_113_AC1041</v>
          </cell>
        </row>
        <row r="1118">
          <cell r="B1118" t="str">
            <v>AC1441</v>
          </cell>
          <cell r="EH1118" t="str">
            <v>NSNI_113_AC1441</v>
          </cell>
        </row>
        <row r="1119">
          <cell r="B1119" t="str">
            <v>BO0011</v>
          </cell>
          <cell r="EH1119" t="str">
            <v>NSNI_113_BO0011</v>
          </cell>
        </row>
        <row r="1120">
          <cell r="B1120" t="str">
            <v>BO0012</v>
          </cell>
          <cell r="EH1120" t="str">
            <v>NSNI_113_BO0012</v>
          </cell>
        </row>
        <row r="1121">
          <cell r="B1121" t="str">
            <v>BO0013</v>
          </cell>
          <cell r="EH1121" t="str">
            <v>NSNI_113_BO0013</v>
          </cell>
        </row>
        <row r="1122">
          <cell r="B1122" t="str">
            <v>BO0031</v>
          </cell>
          <cell r="EH1122" t="str">
            <v>NSNI_113_BO0031</v>
          </cell>
        </row>
        <row r="1123">
          <cell r="B1123" t="str">
            <v>BS0011</v>
          </cell>
          <cell r="EH1123" t="str">
            <v>NSNI_113_BS0011</v>
          </cell>
        </row>
        <row r="1124">
          <cell r="B1124" t="str">
            <v>BU0011</v>
          </cell>
          <cell r="EH1124" t="str">
            <v>NSNI_113_BU0011</v>
          </cell>
        </row>
        <row r="1125">
          <cell r="B1125" t="str">
            <v>CL0011</v>
          </cell>
          <cell r="EH1125" t="str">
            <v>NSNI_113_CL0011</v>
          </cell>
        </row>
        <row r="1126">
          <cell r="B1126" t="str">
            <v>CN0011</v>
          </cell>
          <cell r="EH1126" t="str">
            <v>NSNI_113_CN0011</v>
          </cell>
        </row>
        <row r="1127">
          <cell r="B1127" t="str">
            <v>CN0012</v>
          </cell>
          <cell r="EH1127" t="str">
            <v>NSNI_113_CN0012</v>
          </cell>
        </row>
        <row r="1128">
          <cell r="B1128" t="str">
            <v>CS0011</v>
          </cell>
          <cell r="EH1128" t="str">
            <v>NSNI_113_CS0011</v>
          </cell>
        </row>
        <row r="1129">
          <cell r="B1129" t="str">
            <v>DS0011</v>
          </cell>
          <cell r="EH1129" t="str">
            <v>NSNI_113_DS0011</v>
          </cell>
        </row>
        <row r="1130">
          <cell r="B1130" t="str">
            <v>ET0011</v>
          </cell>
          <cell r="EH1130" t="str">
            <v>NSNI_113_ET0011</v>
          </cell>
        </row>
        <row r="1131">
          <cell r="B1131" t="str">
            <v>ETP011</v>
          </cell>
          <cell r="EH1131" t="str">
            <v>NSNI_113_ETP011</v>
          </cell>
        </row>
        <row r="1132">
          <cell r="B1132" t="str">
            <v>FP0211</v>
          </cell>
          <cell r="EH1132" t="str">
            <v>NSNI_113_FP0211</v>
          </cell>
        </row>
        <row r="1133">
          <cell r="B1133" t="str">
            <v>FP0212</v>
          </cell>
          <cell r="EH1133" t="str">
            <v>NSNI_113_FP0212</v>
          </cell>
        </row>
        <row r="1134">
          <cell r="B1134" t="str">
            <v>FP0241</v>
          </cell>
          <cell r="EH1134" t="str">
            <v>NSNI_113_FP0241</v>
          </cell>
        </row>
        <row r="1135">
          <cell r="B1135" t="str">
            <v>FP0242</v>
          </cell>
          <cell r="EH1135" t="str">
            <v>NSNI_113_FP0242</v>
          </cell>
        </row>
        <row r="1136">
          <cell r="B1136" t="str">
            <v>FP0611</v>
          </cell>
          <cell r="EH1136" t="str">
            <v>NSNI_113_FP0611</v>
          </cell>
        </row>
        <row r="1137">
          <cell r="B1137" t="str">
            <v>FP0612</v>
          </cell>
          <cell r="EH1137" t="str">
            <v>NSNI_113_FP0612</v>
          </cell>
        </row>
        <row r="1138">
          <cell r="B1138" t="str">
            <v>GI0011</v>
          </cell>
          <cell r="EH1138" t="str">
            <v>NSNI_113_GI0011</v>
          </cell>
        </row>
        <row r="1139">
          <cell r="B1139" t="str">
            <v>GI0014</v>
          </cell>
          <cell r="EH1139" t="str">
            <v>NSNI_113_GI0014</v>
          </cell>
        </row>
        <row r="1140">
          <cell r="B1140" t="str">
            <v>GI0015</v>
          </cell>
          <cell r="EH1140" t="str">
            <v>NSNI_113_GI0015</v>
          </cell>
        </row>
        <row r="1141">
          <cell r="B1141" t="str">
            <v>GI0016</v>
          </cell>
          <cell r="EH1141" t="str">
            <v>NSNI_113_GI0016</v>
          </cell>
        </row>
        <row r="1142">
          <cell r="B1142" t="str">
            <v>GI0017</v>
          </cell>
          <cell r="EH1142" t="str">
            <v>NSNI_113_GI0017</v>
          </cell>
        </row>
        <row r="1143">
          <cell r="B1143" t="str">
            <v>HIS011</v>
          </cell>
          <cell r="EH1143" t="str">
            <v>NSNI_113_HIS011</v>
          </cell>
        </row>
        <row r="1144">
          <cell r="B1144" t="str">
            <v>HV0011</v>
          </cell>
          <cell r="EH1144" t="str">
            <v>NSNI_113_HV0011</v>
          </cell>
        </row>
        <row r="1145">
          <cell r="B1145" t="str">
            <v>HV0012</v>
          </cell>
          <cell r="EH1145" t="str">
            <v>NSNI_113_HV0012</v>
          </cell>
        </row>
        <row r="1146">
          <cell r="B1146" t="str">
            <v>HV0015</v>
          </cell>
          <cell r="EH1146" t="str">
            <v>NSNI_113_HV0015</v>
          </cell>
        </row>
        <row r="1147">
          <cell r="B1147" t="str">
            <v>HV0016</v>
          </cell>
          <cell r="EH1147" t="str">
            <v>NSNI_113_HV0016</v>
          </cell>
        </row>
        <row r="1148">
          <cell r="B1148" t="str">
            <v>HV0019</v>
          </cell>
          <cell r="EH1148" t="str">
            <v>NSNI_113_HV0019</v>
          </cell>
        </row>
        <row r="1149">
          <cell r="B1149" t="str">
            <v>HV0111</v>
          </cell>
          <cell r="EH1149" t="str">
            <v>NSNI_113_HV0111</v>
          </cell>
        </row>
        <row r="1150">
          <cell r="B1150" t="str">
            <v>IT0011</v>
          </cell>
          <cell r="EH1150" t="str">
            <v>NSNI_113_IT0011</v>
          </cell>
        </row>
        <row r="1151">
          <cell r="B1151" t="str">
            <v>IT0032</v>
          </cell>
          <cell r="EH1151" t="str">
            <v>NSNI_113_IT0032</v>
          </cell>
        </row>
        <row r="1152">
          <cell r="B1152" t="str">
            <v>LVC012</v>
          </cell>
          <cell r="EH1152" t="str">
            <v>NSNI_113_LVC012</v>
          </cell>
        </row>
        <row r="1153">
          <cell r="B1153" t="str">
            <v>LVC031</v>
          </cell>
          <cell r="EH1153" t="str">
            <v>NSNI_113_LVC031</v>
          </cell>
        </row>
        <row r="1154">
          <cell r="B1154" t="str">
            <v>LV0011</v>
          </cell>
          <cell r="EH1154" t="str">
            <v>NSNI_113_LV0011</v>
          </cell>
        </row>
        <row r="1155">
          <cell r="B1155" t="str">
            <v>LV0012</v>
          </cell>
          <cell r="EH1155" t="str">
            <v>NSNI_113_LV0012</v>
          </cell>
        </row>
        <row r="1156">
          <cell r="B1156" t="str">
            <v>LV0031</v>
          </cell>
          <cell r="EH1156" t="str">
            <v>NSNI_113_LV0031</v>
          </cell>
        </row>
        <row r="1157">
          <cell r="B1157" t="str">
            <v>LV0041</v>
          </cell>
          <cell r="EH1157" t="str">
            <v>NSNI_113_LV0041</v>
          </cell>
        </row>
        <row r="1158">
          <cell r="B1158" t="str">
            <v>MG0001</v>
          </cell>
          <cell r="EH1158" t="str">
            <v>NSNI_113_MG0001</v>
          </cell>
        </row>
        <row r="1159">
          <cell r="B1159" t="str">
            <v>MO0051</v>
          </cell>
          <cell r="EH1159" t="str">
            <v>NSNI_113_MO0051</v>
          </cell>
        </row>
        <row r="1160">
          <cell r="B1160" t="str">
            <v>MS0011</v>
          </cell>
          <cell r="EH1160" t="str">
            <v>NSNI_113_MS0011</v>
          </cell>
        </row>
        <row r="1161">
          <cell r="B1161" t="str">
            <v>OI0011</v>
          </cell>
          <cell r="EH1161" t="str">
            <v>NSNI_113_OI0011</v>
          </cell>
        </row>
        <row r="1162">
          <cell r="B1162" t="str">
            <v>OI0031</v>
          </cell>
          <cell r="EH1162" t="str">
            <v>NSNI_113_OI0031</v>
          </cell>
        </row>
        <row r="1163">
          <cell r="B1163" t="str">
            <v>OI0041</v>
          </cell>
          <cell r="EH1163" t="str">
            <v>NSNI_113_OI0041</v>
          </cell>
        </row>
        <row r="1164">
          <cell r="B1164" t="str">
            <v>OI0051</v>
          </cell>
          <cell r="EH1164" t="str">
            <v>NSNI_113_OI0051</v>
          </cell>
        </row>
        <row r="1165">
          <cell r="B1165" t="str">
            <v>PS3115</v>
          </cell>
          <cell r="EH1165" t="str">
            <v>NSNI_113_PS3115</v>
          </cell>
        </row>
        <row r="1166">
          <cell r="B1166" t="str">
            <v>PS3215</v>
          </cell>
          <cell r="EH1166" t="str">
            <v>NSNI_113_PS3215</v>
          </cell>
        </row>
        <row r="1167">
          <cell r="B1167" t="str">
            <v>PS3225</v>
          </cell>
          <cell r="EH1167" t="str">
            <v>NSNI_113_PS3225</v>
          </cell>
        </row>
        <row r="1168">
          <cell r="B1168" t="str">
            <v>RS0011</v>
          </cell>
          <cell r="EH1168" t="str">
            <v>NSNI_113_RS0011</v>
          </cell>
        </row>
        <row r="1169">
          <cell r="B1169" t="str">
            <v>RS0031</v>
          </cell>
          <cell r="EH1169" t="str">
            <v>NSNI_113_RS0031</v>
          </cell>
        </row>
        <row r="1170">
          <cell r="B1170" t="str">
            <v>RS0041</v>
          </cell>
          <cell r="EH1170" t="str">
            <v>NSNI_113_RS0041</v>
          </cell>
        </row>
        <row r="1171">
          <cell r="B1171" t="str">
            <v>S43-01</v>
          </cell>
          <cell r="EH1171" t="str">
            <v>NSNI_113_S43-01</v>
          </cell>
        </row>
        <row r="1172">
          <cell r="B1172" t="str">
            <v>SB0011</v>
          </cell>
          <cell r="EH1172" t="str">
            <v>NSNI_113_SB0011</v>
          </cell>
        </row>
        <row r="1173">
          <cell r="B1173" t="str">
            <v>SB0012</v>
          </cell>
          <cell r="EH1173" t="str">
            <v>NSNI_113_SB0012</v>
          </cell>
        </row>
        <row r="1174">
          <cell r="B1174" t="str">
            <v>SB0013</v>
          </cell>
          <cell r="EH1174" t="str">
            <v>NSNI_113_SB0013</v>
          </cell>
        </row>
        <row r="1175">
          <cell r="B1175" t="str">
            <v>SB0014</v>
          </cell>
          <cell r="EH1175" t="str">
            <v>NSNI_113_SB0014</v>
          </cell>
        </row>
        <row r="1176">
          <cell r="B1176" t="str">
            <v>SG0011</v>
          </cell>
          <cell r="EH1176" t="str">
            <v>NSNI_113_SG0011</v>
          </cell>
        </row>
        <row r="1177">
          <cell r="B1177" t="str">
            <v>SG0021</v>
          </cell>
          <cell r="EH1177" t="str">
            <v>NSNI_113_SG0021</v>
          </cell>
        </row>
        <row r="1178">
          <cell r="B1178" t="str">
            <v>SG0031</v>
          </cell>
          <cell r="EH1178" t="str">
            <v>NSNI_113_SG0031</v>
          </cell>
        </row>
        <row r="1179">
          <cell r="B1179" t="str">
            <v>SG0041</v>
          </cell>
          <cell r="EH1179" t="str">
            <v>NSNI_113_SG0041</v>
          </cell>
        </row>
        <row r="1180">
          <cell r="B1180" t="str">
            <v>SI0011</v>
          </cell>
          <cell r="EH1180" t="str">
            <v>NSNI_113_SI0011</v>
          </cell>
        </row>
        <row r="1181">
          <cell r="B1181" t="str">
            <v>SI0012</v>
          </cell>
          <cell r="EH1181" t="str">
            <v>NSNI_113_SI0012</v>
          </cell>
        </row>
        <row r="1182">
          <cell r="B1182" t="str">
            <v>SI0014</v>
          </cell>
          <cell r="EH1182" t="str">
            <v>NSNI_113_SI0014</v>
          </cell>
        </row>
        <row r="1183">
          <cell r="B1183" t="str">
            <v>SI0019</v>
          </cell>
          <cell r="EH1183" t="str">
            <v>NSNI_113_SI0019</v>
          </cell>
        </row>
        <row r="1184">
          <cell r="B1184" t="str">
            <v>SI0021</v>
          </cell>
          <cell r="EH1184" t="str">
            <v>NSNI_113_SI0021</v>
          </cell>
        </row>
        <row r="1185">
          <cell r="B1185" t="str">
            <v>SI0023</v>
          </cell>
          <cell r="EH1185" t="str">
            <v>NSNI_113_SI0023</v>
          </cell>
        </row>
        <row r="1186">
          <cell r="B1186" t="str">
            <v>SI0025</v>
          </cell>
          <cell r="EH1186" t="str">
            <v>NSNI_113_SI0025</v>
          </cell>
        </row>
        <row r="1187">
          <cell r="B1187" t="str">
            <v>SI0026</v>
          </cell>
          <cell r="EH1187" t="str">
            <v>NSNI_113_SI0026</v>
          </cell>
        </row>
        <row r="1188">
          <cell r="B1188" t="str">
            <v>SI0027</v>
          </cell>
          <cell r="EH1188" t="str">
            <v>NSNI_113_SI0027</v>
          </cell>
        </row>
        <row r="1189">
          <cell r="B1189" t="str">
            <v>SI0029</v>
          </cell>
          <cell r="EH1189" t="str">
            <v>NSNI_113_SI0029</v>
          </cell>
        </row>
        <row r="1190">
          <cell r="B1190" t="str">
            <v>SI0030</v>
          </cell>
          <cell r="EH1190" t="str">
            <v>NSNI_113_SI0030</v>
          </cell>
        </row>
        <row r="1191">
          <cell r="B1191" t="str">
            <v>SY0011</v>
          </cell>
          <cell r="EH1191" t="str">
            <v>NSNI_113_SY0011</v>
          </cell>
        </row>
        <row r="1192">
          <cell r="B1192" t="str">
            <v>SYC011</v>
          </cell>
          <cell r="EH1192" t="str">
            <v>NSNI_113_SYC011</v>
          </cell>
        </row>
        <row r="1193">
          <cell r="B1193" t="str">
            <v>SYP011</v>
          </cell>
          <cell r="EH1193" t="str">
            <v>NSNI_113_SYP011</v>
          </cell>
        </row>
        <row r="1194">
          <cell r="B1194" t="str">
            <v>TF0011</v>
          </cell>
          <cell r="EH1194" t="str">
            <v>NSNI_113_TF0011</v>
          </cell>
        </row>
        <row r="1195">
          <cell r="B1195" t="str">
            <v>TF0031</v>
          </cell>
          <cell r="EH1195" t="str">
            <v>NSNI_113_TF0031</v>
          </cell>
        </row>
        <row r="1196">
          <cell r="B1196" t="str">
            <v>TF0032</v>
          </cell>
          <cell r="EH1196" t="str">
            <v>NSNI_113_TF0032</v>
          </cell>
        </row>
        <row r="1197">
          <cell r="B1197" t="str">
            <v>TF0036</v>
          </cell>
          <cell r="EH1197" t="str">
            <v>NSNI_113_TF0036</v>
          </cell>
        </row>
        <row r="1198">
          <cell r="B1198" t="str">
            <v>TF0038</v>
          </cell>
          <cell r="EH1198" t="str">
            <v>NSNI_113_TF0038</v>
          </cell>
        </row>
        <row r="1199">
          <cell r="B1199" t="str">
            <v>TF0051</v>
          </cell>
          <cell r="EH1199" t="str">
            <v>NSNI_113_TF0051</v>
          </cell>
        </row>
        <row r="1200">
          <cell r="B1200" t="str">
            <v>TF0641</v>
          </cell>
          <cell r="EH1200" t="str">
            <v>NSNI_113_TF0641</v>
          </cell>
        </row>
        <row r="1201">
          <cell r="B1201" t="str">
            <v>UP0011</v>
          </cell>
          <cell r="EH1201" t="str">
            <v>NSNI_113_UP0011</v>
          </cell>
        </row>
        <row r="1203">
          <cell r="B1203" t="str">
            <v>Total</v>
          </cell>
        </row>
        <row r="1205">
          <cell r="B1205" t="str">
            <v>Check: Total average spend - Other Station Equipment - NSNI</v>
          </cell>
        </row>
        <row r="1207">
          <cell r="B1207" t="str">
            <v>Non allocatable - AC Stations</v>
          </cell>
        </row>
        <row r="1208">
          <cell r="B1208" t="str">
            <v>CL0012</v>
          </cell>
          <cell r="EH1208" t="str">
            <v>NSNI_115_CL0012</v>
          </cell>
        </row>
        <row r="1209">
          <cell r="B1209" t="str">
            <v>GI0017</v>
          </cell>
          <cell r="EH1209" t="str">
            <v>NSNI_115_GI0017</v>
          </cell>
        </row>
        <row r="1210">
          <cell r="B1210" t="str">
            <v>HIS011</v>
          </cell>
          <cell r="EH1210" t="str">
            <v>NSNI_115_HIS011</v>
          </cell>
        </row>
        <row r="1211">
          <cell r="B1211" t="str">
            <v>HIS013</v>
          </cell>
          <cell r="EH1211" t="str">
            <v>NSNI_115_HIS013</v>
          </cell>
        </row>
        <row r="1212">
          <cell r="B1212" t="str">
            <v>HV0011</v>
          </cell>
          <cell r="EH1212" t="str">
            <v>NSNI_115_HV0011</v>
          </cell>
        </row>
        <row r="1213">
          <cell r="B1213" t="str">
            <v>HV0013</v>
          </cell>
          <cell r="EH1213" t="str">
            <v>NSNI_115_HV0013</v>
          </cell>
        </row>
        <row r="1214">
          <cell r="B1214" t="str">
            <v>IR0011</v>
          </cell>
          <cell r="EH1214" t="str">
            <v>NSNI_115_IR0011</v>
          </cell>
        </row>
        <row r="1215">
          <cell r="B1215" t="str">
            <v>MG0001</v>
          </cell>
          <cell r="EH1215" t="str">
            <v>NSNI_115_MG0001</v>
          </cell>
        </row>
        <row r="1216">
          <cell r="B1216" t="str">
            <v>MS001</v>
          </cell>
          <cell r="EH1216" t="str">
            <v>NSNI_115_MS001</v>
          </cell>
        </row>
        <row r="1217">
          <cell r="B1217" t="str">
            <v>OP2001</v>
          </cell>
          <cell r="EH1217" t="str">
            <v>NSNI_115_OP2001</v>
          </cell>
        </row>
        <row r="1218">
          <cell r="B1218" t="str">
            <v>OP2002</v>
          </cell>
          <cell r="EH1218" t="str">
            <v>NSNI_115_OP2002</v>
          </cell>
        </row>
        <row r="1219">
          <cell r="B1219" t="str">
            <v>OP2KPI</v>
          </cell>
          <cell r="EH1219" t="str">
            <v>NSNI_115_OP2KPI</v>
          </cell>
        </row>
        <row r="1220">
          <cell r="B1220" t="str">
            <v>PM0011</v>
          </cell>
          <cell r="EH1220" t="str">
            <v>NSNI_115_PM0011</v>
          </cell>
        </row>
        <row r="1221">
          <cell r="B1221" t="str">
            <v>RT0011</v>
          </cell>
          <cell r="EH1221" t="str">
            <v>NSNI_115_RT0011</v>
          </cell>
        </row>
        <row r="1222">
          <cell r="B1222" t="str">
            <v>SI0011</v>
          </cell>
          <cell r="EH1222" t="str">
            <v>NSNI_115_SI0011</v>
          </cell>
        </row>
        <row r="1223">
          <cell r="B1223" t="str">
            <v>SI0012</v>
          </cell>
          <cell r="EH1223" t="str">
            <v>NSNI_115_SI0012</v>
          </cell>
        </row>
        <row r="1224">
          <cell r="B1224" t="str">
            <v>SI0013</v>
          </cell>
          <cell r="EH1224" t="str">
            <v>NSNI_115_SI0013</v>
          </cell>
        </row>
        <row r="1225">
          <cell r="B1225" t="str">
            <v>SI0014</v>
          </cell>
          <cell r="EH1225" t="str">
            <v>NSNI_115_SI0014</v>
          </cell>
        </row>
        <row r="1226">
          <cell r="B1226" t="str">
            <v>SI0016</v>
          </cell>
          <cell r="EH1226" t="str">
            <v>NSNI_115_SI0016</v>
          </cell>
        </row>
        <row r="1227">
          <cell r="B1227" t="str">
            <v>SI0017</v>
          </cell>
          <cell r="EH1227" t="str">
            <v>NSNI_115_SI0017</v>
          </cell>
        </row>
        <row r="1228">
          <cell r="B1228" t="str">
            <v>SI0020</v>
          </cell>
          <cell r="EH1228" t="str">
            <v>NSNI_115_SI0020</v>
          </cell>
        </row>
        <row r="1229">
          <cell r="B1229" t="str">
            <v>SI0021</v>
          </cell>
          <cell r="EH1229" t="str">
            <v>NSNI_115_SI0021</v>
          </cell>
        </row>
        <row r="1230">
          <cell r="B1230" t="str">
            <v>SI9011</v>
          </cell>
          <cell r="EH1230" t="str">
            <v>NSNI_115_SI9011</v>
          </cell>
        </row>
        <row r="1231">
          <cell r="B1231" t="str">
            <v>SIDO18</v>
          </cell>
          <cell r="EH1231" t="str">
            <v>NSNI_115_SIDO18</v>
          </cell>
        </row>
        <row r="1232">
          <cell r="B1232" t="str">
            <v>TF0011</v>
          </cell>
          <cell r="EH1232" t="str">
            <v>NSNI_115_TF0011</v>
          </cell>
        </row>
        <row r="1233">
          <cell r="B1233" t="str">
            <v>TF0031</v>
          </cell>
          <cell r="EH1233" t="str">
            <v>NSNI_115_TF0031</v>
          </cell>
        </row>
        <row r="1234">
          <cell r="B1234" t="str">
            <v>TF0036</v>
          </cell>
          <cell r="EH1234" t="str">
            <v>NSNI_115_TF0036</v>
          </cell>
        </row>
        <row r="1235">
          <cell r="B1235" t="str">
            <v>TF0038</v>
          </cell>
          <cell r="EH1235" t="str">
            <v>NSNI_115_TF0038</v>
          </cell>
        </row>
        <row r="1237">
          <cell r="B1237" t="str">
            <v>Total</v>
          </cell>
        </row>
        <row r="1239">
          <cell r="B1239" t="str">
            <v>Check: Total average spend - Non allocatable - AC Stations - NSNI</v>
          </cell>
        </row>
        <row r="1241">
          <cell r="B1241" t="str">
            <v>Comms Equipment At Stations</v>
          </cell>
        </row>
        <row r="1242">
          <cell r="B1242" t="str">
            <v>ACC013</v>
          </cell>
          <cell r="EH1242" t="str">
            <v>NSNI_502_ACC013</v>
          </cell>
        </row>
        <row r="1243">
          <cell r="B1243" t="str">
            <v>AR0011</v>
          </cell>
          <cell r="EH1243" t="str">
            <v>NSNI_502_AR0011</v>
          </cell>
        </row>
        <row r="1244">
          <cell r="B1244" t="str">
            <v>AR0041</v>
          </cell>
          <cell r="EH1244" t="str">
            <v>NSNI_502_AR0041</v>
          </cell>
        </row>
        <row r="1245">
          <cell r="B1245" t="str">
            <v>AS0011</v>
          </cell>
          <cell r="EH1245" t="str">
            <v>NSNI_502_AS0011</v>
          </cell>
        </row>
        <row r="1246">
          <cell r="B1246" t="str">
            <v>AS0012</v>
          </cell>
          <cell r="EH1246" t="str">
            <v>NSNI_502_AS0012</v>
          </cell>
        </row>
        <row r="1247">
          <cell r="B1247" t="str">
            <v>AS0031</v>
          </cell>
          <cell r="EH1247" t="str">
            <v>NSNI_502_AS0031</v>
          </cell>
        </row>
        <row r="1248">
          <cell r="B1248" t="str">
            <v>BTC011</v>
          </cell>
          <cell r="EH1248" t="str">
            <v>NSNI_502_BTC011</v>
          </cell>
        </row>
        <row r="1249">
          <cell r="B1249" t="str">
            <v>BTC012</v>
          </cell>
          <cell r="EH1249" t="str">
            <v>NSNI_502_BTC012</v>
          </cell>
        </row>
        <row r="1250">
          <cell r="B1250" t="str">
            <v>BTC013</v>
          </cell>
          <cell r="EH1250" t="str">
            <v>NSNI_502_BTC013</v>
          </cell>
        </row>
        <row r="1251">
          <cell r="B1251" t="str">
            <v>BTC031</v>
          </cell>
          <cell r="EH1251" t="str">
            <v>NSNI_502_BTC031</v>
          </cell>
        </row>
        <row r="1252">
          <cell r="B1252" t="str">
            <v>BTC032</v>
          </cell>
          <cell r="EH1252" t="str">
            <v>NSNI_502_BTC032</v>
          </cell>
        </row>
        <row r="1253">
          <cell r="B1253" t="str">
            <v>CA0011</v>
          </cell>
          <cell r="EH1253" t="str">
            <v>NSNI_502_CA0011</v>
          </cell>
        </row>
        <row r="1254">
          <cell r="B1254" t="str">
            <v>CR0011</v>
          </cell>
          <cell r="EH1254" t="str">
            <v>NSNI_502_CR0011</v>
          </cell>
        </row>
        <row r="1255">
          <cell r="B1255" t="str">
            <v>CS3301</v>
          </cell>
          <cell r="EH1255" t="str">
            <v>NSNI_502_CS3301</v>
          </cell>
        </row>
        <row r="1256">
          <cell r="B1256" t="str">
            <v>CS3701</v>
          </cell>
          <cell r="EH1256" t="str">
            <v>NSNI_502_CS3701</v>
          </cell>
        </row>
        <row r="1257">
          <cell r="B1257" t="str">
            <v>CS9001</v>
          </cell>
          <cell r="EH1257" t="str">
            <v>NSNI_502_CS9001</v>
          </cell>
        </row>
        <row r="1258">
          <cell r="B1258" t="str">
            <v>DR0011</v>
          </cell>
          <cell r="EH1258" t="str">
            <v>NSNI_502_DR0011</v>
          </cell>
        </row>
        <row r="1259">
          <cell r="B1259" t="str">
            <v>DR0012</v>
          </cell>
          <cell r="EH1259" t="str">
            <v>NSNI_502_DR0012</v>
          </cell>
        </row>
        <row r="1260">
          <cell r="B1260" t="str">
            <v>FO0011</v>
          </cell>
          <cell r="EH1260" t="str">
            <v>NSNI_502_FO0011</v>
          </cell>
        </row>
        <row r="1261">
          <cell r="B1261" t="str">
            <v>FO0012</v>
          </cell>
          <cell r="EH1261" t="str">
            <v>NSNI_502_FO0012</v>
          </cell>
        </row>
        <row r="1262">
          <cell r="B1262" t="str">
            <v>FO0013</v>
          </cell>
          <cell r="EH1262" t="str">
            <v>NSNI_502_FO0013</v>
          </cell>
        </row>
        <row r="1263">
          <cell r="B1263" t="str">
            <v>FO0031</v>
          </cell>
          <cell r="EH1263" t="str">
            <v>NSNI_502_FO0031</v>
          </cell>
        </row>
        <row r="1264">
          <cell r="B1264" t="str">
            <v>FO0032</v>
          </cell>
          <cell r="EH1264" t="str">
            <v>NSNI_502_FO0032</v>
          </cell>
        </row>
        <row r="1265">
          <cell r="B1265" t="str">
            <v>FO0051</v>
          </cell>
          <cell r="EH1265" t="str">
            <v>NSNI_502_FO0051</v>
          </cell>
        </row>
        <row r="1266">
          <cell r="B1266" t="str">
            <v>HIC011</v>
          </cell>
          <cell r="EH1266" t="str">
            <v>NSNI_502_HIC011</v>
          </cell>
        </row>
        <row r="1267">
          <cell r="B1267" t="str">
            <v>HSC112</v>
          </cell>
          <cell r="EH1267" t="str">
            <v>NSNI_502_HSC112</v>
          </cell>
        </row>
        <row r="1268">
          <cell r="B1268" t="str">
            <v>IE0011</v>
          </cell>
          <cell r="EH1268" t="str">
            <v>NSNI_502_IE0011</v>
          </cell>
        </row>
        <row r="1269">
          <cell r="B1269" t="str">
            <v>LC0011</v>
          </cell>
          <cell r="EH1269" t="str">
            <v>NSNI_502_LC0011</v>
          </cell>
        </row>
        <row r="1270">
          <cell r="B1270" t="str">
            <v>LC0031</v>
          </cell>
          <cell r="EH1270" t="str">
            <v>NSNI_502_LC0031</v>
          </cell>
        </row>
        <row r="1271">
          <cell r="B1271" t="str">
            <v>MGC001</v>
          </cell>
          <cell r="EH1271" t="str">
            <v>NSNI_502_MGC001</v>
          </cell>
        </row>
        <row r="1272">
          <cell r="B1272" t="str">
            <v>MRC013</v>
          </cell>
          <cell r="EH1272" t="str">
            <v>NSNI_502_MRC013</v>
          </cell>
        </row>
        <row r="1273">
          <cell r="B1273" t="str">
            <v>NE0011</v>
          </cell>
          <cell r="EH1273" t="str">
            <v>NSNI_502_NE0011</v>
          </cell>
        </row>
        <row r="1274">
          <cell r="B1274" t="str">
            <v>PL0011</v>
          </cell>
          <cell r="EH1274" t="str">
            <v>NSNI_502_PL0011</v>
          </cell>
        </row>
        <row r="1275">
          <cell r="B1275" t="str">
            <v>PL0031</v>
          </cell>
          <cell r="EH1275" t="str">
            <v>NSNI_502_PL0031</v>
          </cell>
        </row>
        <row r="1276">
          <cell r="B1276" t="str">
            <v>RAC012</v>
          </cell>
          <cell r="EH1276" t="str">
            <v>NSNI_502_RAC012</v>
          </cell>
        </row>
        <row r="1277">
          <cell r="B1277" t="str">
            <v>RAC031</v>
          </cell>
          <cell r="EH1277" t="str">
            <v>NSNI_502_RAC031</v>
          </cell>
        </row>
        <row r="1278">
          <cell r="B1278" t="str">
            <v>SIC021</v>
          </cell>
          <cell r="EH1278" t="str">
            <v>NSNI_502_SIC021</v>
          </cell>
        </row>
        <row r="1279">
          <cell r="B1279" t="str">
            <v>SN0011</v>
          </cell>
          <cell r="EH1279" t="str">
            <v>NSNI_502_SN0011</v>
          </cell>
        </row>
        <row r="1280">
          <cell r="B1280" t="str">
            <v>SP0011</v>
          </cell>
          <cell r="EH1280" t="str">
            <v>NSNI_502_SP0011</v>
          </cell>
        </row>
        <row r="1281">
          <cell r="B1281" t="str">
            <v>SP0012</v>
          </cell>
          <cell r="EH1281" t="str">
            <v>NSNI_502_SP0012</v>
          </cell>
        </row>
        <row r="1282">
          <cell r="B1282" t="str">
            <v>SYC011</v>
          </cell>
          <cell r="EH1282" t="str">
            <v>NSNI_502_SYC011</v>
          </cell>
        </row>
        <row r="1283">
          <cell r="B1283" t="str">
            <v>SYP011</v>
          </cell>
          <cell r="EH1283" t="str">
            <v>NSNI_502_SYP011</v>
          </cell>
        </row>
        <row r="1284">
          <cell r="B1284" t="str">
            <v>UPC011</v>
          </cell>
          <cell r="EH1284" t="str">
            <v>NSNI_502_UPC011</v>
          </cell>
        </row>
        <row r="1285">
          <cell r="B1285" t="str">
            <v>UPC012</v>
          </cell>
          <cell r="EH1285" t="str">
            <v>NSNI_502_UPC012</v>
          </cell>
        </row>
        <row r="1286">
          <cell r="B1286" t="str">
            <v>UPC031</v>
          </cell>
          <cell r="EH1286" t="str">
            <v>NSNI_502_UPC031</v>
          </cell>
        </row>
        <row r="1288">
          <cell r="B1288" t="str">
            <v>Total</v>
          </cell>
        </row>
        <row r="1290">
          <cell r="B1290" t="str">
            <v>Check: Total average spend - Comms Equipment At Stations - NSNI</v>
          </cell>
        </row>
        <row r="1292">
          <cell r="B1292" t="str">
            <v>Equipment at Comms/Repeater Sites</v>
          </cell>
        </row>
        <row r="1293">
          <cell r="B1293" t="str">
            <v>ACC013</v>
          </cell>
          <cell r="EH1293" t="str">
            <v>NSNI_503_ACC013</v>
          </cell>
        </row>
        <row r="1294">
          <cell r="B1294" t="str">
            <v>AR0011</v>
          </cell>
          <cell r="EH1294" t="str">
            <v>NSNI_503_AR0011</v>
          </cell>
        </row>
        <row r="1295">
          <cell r="B1295" t="str">
            <v>AR0041</v>
          </cell>
          <cell r="EH1295" t="str">
            <v>NSNI_503_AR0041</v>
          </cell>
        </row>
        <row r="1296">
          <cell r="B1296" t="str">
            <v>AS0011</v>
          </cell>
          <cell r="EH1296" t="str">
            <v>NSNI_503_AS0011</v>
          </cell>
        </row>
        <row r="1297">
          <cell r="B1297" t="str">
            <v>AS0012</v>
          </cell>
          <cell r="EH1297" t="str">
            <v>NSNI_503_AS0012</v>
          </cell>
        </row>
        <row r="1298">
          <cell r="B1298" t="str">
            <v>AS0031</v>
          </cell>
          <cell r="EH1298" t="str">
            <v>NSNI_503_AS0031</v>
          </cell>
        </row>
        <row r="1299">
          <cell r="B1299" t="str">
            <v>BTC011</v>
          </cell>
          <cell r="EH1299" t="str">
            <v>NSNI_503_BTC011</v>
          </cell>
        </row>
        <row r="1300">
          <cell r="B1300" t="str">
            <v>BTC012</v>
          </cell>
          <cell r="EH1300" t="str">
            <v>NSNI_503_BTC012</v>
          </cell>
        </row>
        <row r="1301">
          <cell r="B1301" t="str">
            <v>BTC013</v>
          </cell>
          <cell r="EH1301" t="str">
            <v>NSNI_503_BTC013</v>
          </cell>
        </row>
        <row r="1302">
          <cell r="B1302" t="str">
            <v>BTC031</v>
          </cell>
          <cell r="EH1302" t="str">
            <v>NSNI_503_BTC031</v>
          </cell>
        </row>
        <row r="1303">
          <cell r="B1303" t="str">
            <v>BTC032</v>
          </cell>
          <cell r="EH1303" t="str">
            <v>NSNI_503_BTC032</v>
          </cell>
        </row>
        <row r="1304">
          <cell r="B1304" t="str">
            <v>CA0011</v>
          </cell>
          <cell r="EH1304" t="str">
            <v>NSNI_503_CA0011</v>
          </cell>
        </row>
        <row r="1305">
          <cell r="B1305" t="str">
            <v>CR0011</v>
          </cell>
          <cell r="EH1305" t="str">
            <v>NSNI_503_CR0011</v>
          </cell>
        </row>
        <row r="1306">
          <cell r="B1306" t="str">
            <v>CS-1Y</v>
          </cell>
          <cell r="EH1306" t="str">
            <v>NSNI_503_CS-1Y</v>
          </cell>
        </row>
        <row r="1307">
          <cell r="B1307" t="str">
            <v>CS-6M</v>
          </cell>
          <cell r="EH1307" t="str">
            <v>NSNI_503_CS-6M</v>
          </cell>
        </row>
        <row r="1308">
          <cell r="B1308" t="str">
            <v>DR0011</v>
          </cell>
          <cell r="EH1308" t="str">
            <v>NSNI_503_DR0011</v>
          </cell>
        </row>
        <row r="1309">
          <cell r="B1309" t="str">
            <v>DR0012</v>
          </cell>
          <cell r="EH1309" t="str">
            <v>NSNI_503_DR0012</v>
          </cell>
        </row>
        <row r="1310">
          <cell r="B1310" t="str">
            <v>FO0011</v>
          </cell>
          <cell r="EH1310" t="str">
            <v>NSNI_503_FO0011</v>
          </cell>
        </row>
        <row r="1311">
          <cell r="B1311" t="str">
            <v>FO0012</v>
          </cell>
          <cell r="EH1311" t="str">
            <v>NSNI_503_FO0012</v>
          </cell>
        </row>
        <row r="1312">
          <cell r="B1312" t="str">
            <v>FO0013</v>
          </cell>
          <cell r="EH1312" t="str">
            <v>NSNI_503_FO0013</v>
          </cell>
        </row>
        <row r="1313">
          <cell r="B1313" t="str">
            <v>FO0031</v>
          </cell>
          <cell r="EH1313" t="str">
            <v>NSNI_503_FO0031</v>
          </cell>
        </row>
        <row r="1314">
          <cell r="B1314" t="str">
            <v>FO0032</v>
          </cell>
          <cell r="EH1314" t="str">
            <v>NSNI_503_FO0032</v>
          </cell>
        </row>
        <row r="1315">
          <cell r="B1315" t="str">
            <v>FO0051</v>
          </cell>
          <cell r="EH1315" t="str">
            <v>NSNI_503_FO0051</v>
          </cell>
        </row>
        <row r="1316">
          <cell r="B1316" t="str">
            <v>HIC011</v>
          </cell>
          <cell r="EH1316" t="str">
            <v>NSNI_503_HIC011</v>
          </cell>
        </row>
        <row r="1317">
          <cell r="B1317" t="str">
            <v>HIC013</v>
          </cell>
          <cell r="EH1317" t="str">
            <v>NSNI_503_HIC013</v>
          </cell>
        </row>
        <row r="1318">
          <cell r="B1318" t="str">
            <v>HVC012</v>
          </cell>
          <cell r="EH1318" t="str">
            <v>NSNI_503_HVC012</v>
          </cell>
        </row>
        <row r="1319">
          <cell r="B1319" t="str">
            <v>HVC015</v>
          </cell>
          <cell r="EH1319" t="str">
            <v>NSNI_503_HVC015</v>
          </cell>
        </row>
        <row r="1320">
          <cell r="B1320" t="str">
            <v>HVC016</v>
          </cell>
          <cell r="EH1320" t="str">
            <v>NSNI_503_HVC016</v>
          </cell>
        </row>
        <row r="1321">
          <cell r="B1321" t="str">
            <v>IE0011</v>
          </cell>
          <cell r="EH1321" t="str">
            <v>NSNI_503_IE0011</v>
          </cell>
        </row>
        <row r="1322">
          <cell r="B1322" t="str">
            <v>LC0011</v>
          </cell>
          <cell r="EH1322" t="str">
            <v>NSNI_503_LC0011</v>
          </cell>
        </row>
        <row r="1323">
          <cell r="B1323" t="str">
            <v>LC0031</v>
          </cell>
          <cell r="EH1323" t="str">
            <v>NSNI_503_LC0031</v>
          </cell>
        </row>
        <row r="1324">
          <cell r="B1324" t="str">
            <v>LVC012</v>
          </cell>
          <cell r="EH1324" t="str">
            <v>NSNI_503_LVC012</v>
          </cell>
        </row>
        <row r="1325">
          <cell r="B1325" t="str">
            <v>LVC031</v>
          </cell>
          <cell r="EH1325" t="str">
            <v>NSNI_503_LVC031</v>
          </cell>
        </row>
        <row r="1326">
          <cell r="B1326" t="str">
            <v>LVC041</v>
          </cell>
          <cell r="EH1326" t="str">
            <v>NSNI_503_LVC041</v>
          </cell>
        </row>
        <row r="1327">
          <cell r="B1327" t="str">
            <v>MGC001</v>
          </cell>
          <cell r="EH1327" t="str">
            <v>NSNI_503_MGC001</v>
          </cell>
        </row>
        <row r="1328">
          <cell r="B1328" t="str">
            <v>MRC013</v>
          </cell>
          <cell r="EH1328" t="str">
            <v>NSNI_503_MRC013</v>
          </cell>
        </row>
        <row r="1329">
          <cell r="B1329" t="str">
            <v>NE0011</v>
          </cell>
          <cell r="EH1329" t="str">
            <v>NSNI_503_NE0011</v>
          </cell>
        </row>
        <row r="1330">
          <cell r="B1330" t="str">
            <v>SGC011</v>
          </cell>
          <cell r="EH1330" t="str">
            <v>NSNI_503_SGC011</v>
          </cell>
        </row>
        <row r="1331">
          <cell r="B1331" t="str">
            <v>SGC021</v>
          </cell>
          <cell r="EH1331" t="str">
            <v>NSNI_503_SGC021</v>
          </cell>
        </row>
        <row r="1332">
          <cell r="B1332" t="str">
            <v>SGC031</v>
          </cell>
          <cell r="EH1332" t="str">
            <v>NSNI_503_SGC031</v>
          </cell>
        </row>
        <row r="1333">
          <cell r="B1333" t="str">
            <v>SGC041</v>
          </cell>
          <cell r="EH1333" t="str">
            <v>NSNI_503_SGC041</v>
          </cell>
        </row>
        <row r="1334">
          <cell r="B1334" t="str">
            <v>SIC021</v>
          </cell>
          <cell r="EH1334" t="str">
            <v>NSNI_503_SIC021</v>
          </cell>
        </row>
        <row r="1335">
          <cell r="B1335" t="str">
            <v>SN0011</v>
          </cell>
          <cell r="EH1335" t="str">
            <v>NSNI_503_SN0011</v>
          </cell>
        </row>
        <row r="1336">
          <cell r="B1336" t="str">
            <v>SP0011</v>
          </cell>
          <cell r="EH1336" t="str">
            <v>NSNI_503_SP0011</v>
          </cell>
        </row>
        <row r="1337">
          <cell r="B1337" t="str">
            <v>SP0012</v>
          </cell>
          <cell r="EH1337" t="str">
            <v>NSNI_503_SP0012</v>
          </cell>
        </row>
        <row r="1338">
          <cell r="B1338" t="str">
            <v>SY0011</v>
          </cell>
          <cell r="EH1338" t="str">
            <v>NSNI_503_SY0011</v>
          </cell>
        </row>
        <row r="1339">
          <cell r="B1339" t="str">
            <v>SYC011</v>
          </cell>
          <cell r="EH1339" t="str">
            <v>NSNI_503_SYC011</v>
          </cell>
        </row>
        <row r="1340">
          <cell r="B1340" t="str">
            <v>SYP011</v>
          </cell>
          <cell r="EH1340" t="str">
            <v>NSNI_503_SYP011</v>
          </cell>
        </row>
        <row r="1341">
          <cell r="B1341" t="str">
            <v>UPC011</v>
          </cell>
          <cell r="EH1341" t="str">
            <v>NSNI_503_UPC011</v>
          </cell>
        </row>
        <row r="1342">
          <cell r="B1342" t="str">
            <v>UPC031</v>
          </cell>
          <cell r="EH1342" t="str">
            <v>NSNI_503_UPC031</v>
          </cell>
        </row>
        <row r="1344">
          <cell r="B1344" t="str">
            <v>Total</v>
          </cell>
        </row>
        <row r="1346">
          <cell r="B1346" t="str">
            <v>Check: Total average spend - Equipment at Comms/Repeater Sites - NSNI</v>
          </cell>
        </row>
        <row r="1348">
          <cell r="B1348" t="str">
            <v>Total</v>
          </cell>
        </row>
        <row r="1350">
          <cell r="B1350" t="str">
            <v>Check: Total average spend - NSNI</v>
          </cell>
        </row>
        <row r="1352">
          <cell r="B1352" t="str">
            <v>AC Stations - South Island</v>
          </cell>
        </row>
        <row r="1354">
          <cell r="B1354" t="str">
            <v>Power Transformer</v>
          </cell>
        </row>
        <row r="1355">
          <cell r="B1355" t="str">
            <v>BS0011</v>
          </cell>
          <cell r="EH1355" t="str">
            <v>SIDO_100_BS0011</v>
          </cell>
        </row>
        <row r="1356">
          <cell r="B1356" t="str">
            <v>BS0041</v>
          </cell>
          <cell r="EH1356" t="str">
            <v>SIDO_100_BS0041</v>
          </cell>
        </row>
        <row r="1357">
          <cell r="B1357" t="str">
            <v>BO0011</v>
          </cell>
          <cell r="EH1357" t="str">
            <v>SIDO_100_BO0011</v>
          </cell>
        </row>
        <row r="1358">
          <cell r="B1358" t="str">
            <v>IT0011</v>
          </cell>
          <cell r="EH1358" t="str">
            <v>SIDO_100_IT0011</v>
          </cell>
        </row>
        <row r="1359">
          <cell r="B1359" t="str">
            <v>IT0032</v>
          </cell>
          <cell r="EH1359" t="str">
            <v>SIDO_100_IT0032</v>
          </cell>
        </row>
        <row r="1360">
          <cell r="B1360" t="str">
            <v>RS0011</v>
          </cell>
          <cell r="EH1360" t="str">
            <v>SIDO_100_RS0011</v>
          </cell>
        </row>
        <row r="1361">
          <cell r="B1361" t="str">
            <v>SA0011</v>
          </cell>
          <cell r="EH1361" t="str">
            <v>SIDO_100_SA0011</v>
          </cell>
        </row>
        <row r="1362">
          <cell r="B1362" t="str">
            <v>TF0011</v>
          </cell>
          <cell r="EH1362" t="str">
            <v>SIDO_100_TF0011</v>
          </cell>
        </row>
        <row r="1363">
          <cell r="B1363" t="str">
            <v>TF0031</v>
          </cell>
          <cell r="EH1363" t="str">
            <v>SIDO_100_TF0031</v>
          </cell>
        </row>
        <row r="1364">
          <cell r="B1364" t="str">
            <v>TF0032</v>
          </cell>
          <cell r="EH1364" t="str">
            <v>SIDO_100_TF0032</v>
          </cell>
        </row>
        <row r="1365">
          <cell r="B1365" t="str">
            <v>TF0036</v>
          </cell>
          <cell r="EH1365" t="str">
            <v>SIDO_100_TF0036</v>
          </cell>
        </row>
        <row r="1366">
          <cell r="B1366" t="str">
            <v>TF0038</v>
          </cell>
          <cell r="EH1366" t="str">
            <v>SIDO_100_TF0038</v>
          </cell>
        </row>
        <row r="1367">
          <cell r="B1367" t="str">
            <v>TF0040</v>
          </cell>
          <cell r="EH1367" t="str">
            <v>SIDO_100_TF0040</v>
          </cell>
        </row>
        <row r="1368">
          <cell r="B1368" t="str">
            <v>TF0041</v>
          </cell>
          <cell r="EH1368" t="str">
            <v>SIDO_100_TF0041</v>
          </cell>
        </row>
        <row r="1369">
          <cell r="B1369" t="str">
            <v>TF0051</v>
          </cell>
          <cell r="EH1369" t="str">
            <v>SIDO_100_TF0051</v>
          </cell>
        </row>
        <row r="1370">
          <cell r="B1370" t="str">
            <v>TF0141</v>
          </cell>
          <cell r="EH1370" t="str">
            <v>SIDO_100_TF0141</v>
          </cell>
        </row>
        <row r="1372">
          <cell r="B1372" t="str">
            <v>Total</v>
          </cell>
        </row>
        <row r="1374">
          <cell r="B1374" t="str">
            <v>Check: Total average spend - Power Transformer - SIDO</v>
          </cell>
        </row>
        <row r="1376">
          <cell r="B1376" t="str">
            <v>Circuit Breakers - Indoor</v>
          </cell>
        </row>
        <row r="1377">
          <cell r="B1377" t="str">
            <v>AB0011</v>
          </cell>
          <cell r="EH1377" t="str">
            <v>SIDO_101-I_AB0011</v>
          </cell>
        </row>
        <row r="1378">
          <cell r="B1378" t="str">
            <v>AB0012</v>
          </cell>
          <cell r="EH1378" t="str">
            <v>SIDO_101-I_AB0012</v>
          </cell>
        </row>
        <row r="1379">
          <cell r="B1379" t="str">
            <v>AB0041</v>
          </cell>
          <cell r="EH1379" t="str">
            <v>SIDO_101-I_AB0041</v>
          </cell>
        </row>
        <row r="1380">
          <cell r="B1380" t="str">
            <v>AB0042</v>
          </cell>
          <cell r="EH1380" t="str">
            <v>SIDO_101-I_AB0042</v>
          </cell>
        </row>
        <row r="1381">
          <cell r="B1381" t="str">
            <v>AB0051</v>
          </cell>
          <cell r="EH1381" t="str">
            <v>SIDO_101-I_AB0051</v>
          </cell>
        </row>
        <row r="1382">
          <cell r="B1382" t="str">
            <v>AC0011</v>
          </cell>
          <cell r="EH1382" t="str">
            <v>SIDO_101-I_AC0011</v>
          </cell>
        </row>
        <row r="1383">
          <cell r="B1383" t="str">
            <v>BO0011</v>
          </cell>
          <cell r="EH1383" t="str">
            <v>SIDO_101-I_BO0011</v>
          </cell>
        </row>
        <row r="1384">
          <cell r="B1384" t="str">
            <v>BO0012</v>
          </cell>
          <cell r="EH1384" t="str">
            <v>SIDO_101-I_BO0012</v>
          </cell>
        </row>
        <row r="1385">
          <cell r="B1385" t="str">
            <v>BO0013</v>
          </cell>
          <cell r="EH1385" t="str">
            <v>SIDO_101-I_BO0013</v>
          </cell>
        </row>
        <row r="1386">
          <cell r="B1386" t="str">
            <v>BO0014</v>
          </cell>
          <cell r="EH1386" t="str">
            <v>SIDO_101-I_BO0014</v>
          </cell>
        </row>
        <row r="1387">
          <cell r="B1387" t="str">
            <v>BO0031</v>
          </cell>
          <cell r="EH1387" t="str">
            <v>SIDO_101-I_BO0031</v>
          </cell>
        </row>
        <row r="1388">
          <cell r="B1388" t="str">
            <v>BO0032</v>
          </cell>
          <cell r="EH1388" t="str">
            <v>SIDO_101-I_BO0032</v>
          </cell>
        </row>
        <row r="1389">
          <cell r="B1389" t="str">
            <v>BO0051</v>
          </cell>
          <cell r="EH1389" t="str">
            <v>SIDO_101-I_BO0051</v>
          </cell>
        </row>
        <row r="1390">
          <cell r="B1390" t="str">
            <v>BO1051</v>
          </cell>
          <cell r="EH1390" t="str">
            <v>SIDO_101-I_BO1051</v>
          </cell>
        </row>
        <row r="1391">
          <cell r="B1391" t="str">
            <v>DS0011</v>
          </cell>
          <cell r="EH1391" t="str">
            <v>SIDO_101-I_DS0011</v>
          </cell>
        </row>
        <row r="1392">
          <cell r="B1392" t="str">
            <v>GI0011</v>
          </cell>
          <cell r="EH1392" t="str">
            <v>SIDO_101-I_GI0011</v>
          </cell>
        </row>
        <row r="1393">
          <cell r="B1393" t="str">
            <v>GI0012</v>
          </cell>
          <cell r="EH1393" t="str">
            <v>SIDO_101-I_GI0012</v>
          </cell>
        </row>
        <row r="1394">
          <cell r="B1394" t="str">
            <v>GI0014</v>
          </cell>
          <cell r="EH1394" t="str">
            <v>SIDO_101-I_GI0014</v>
          </cell>
        </row>
        <row r="1395">
          <cell r="B1395" t="str">
            <v>GI0015</v>
          </cell>
          <cell r="EH1395" t="str">
            <v>SIDO_101-I_GI0015</v>
          </cell>
        </row>
        <row r="1396">
          <cell r="B1396" t="str">
            <v>GI0016</v>
          </cell>
          <cell r="EH1396" t="str">
            <v>SIDO_101-I_GI0016</v>
          </cell>
        </row>
        <row r="1397">
          <cell r="B1397" t="str">
            <v>GI0051</v>
          </cell>
          <cell r="EH1397" t="str">
            <v>SIDO_101-I_GI0051</v>
          </cell>
        </row>
        <row r="1398">
          <cell r="B1398" t="str">
            <v>IT0011</v>
          </cell>
          <cell r="EH1398" t="str">
            <v>SIDO_101-I_IT0011</v>
          </cell>
        </row>
        <row r="1399">
          <cell r="B1399" t="str">
            <v>IT0032</v>
          </cell>
          <cell r="EH1399" t="str">
            <v>SIDO_101-I_IT0032</v>
          </cell>
        </row>
        <row r="1400">
          <cell r="B1400" t="str">
            <v>MO0011</v>
          </cell>
          <cell r="EH1400" t="str">
            <v>SIDO_101-I_MO0011</v>
          </cell>
        </row>
        <row r="1401">
          <cell r="B1401" t="str">
            <v>MO0012</v>
          </cell>
          <cell r="EH1401" t="str">
            <v>SIDO_101-I_MO0012</v>
          </cell>
        </row>
        <row r="1402">
          <cell r="B1402" t="str">
            <v>MO0013</v>
          </cell>
          <cell r="EH1402" t="str">
            <v>SIDO_101-I_MO0013</v>
          </cell>
        </row>
        <row r="1403">
          <cell r="B1403" t="str">
            <v>MO0014</v>
          </cell>
          <cell r="EH1403" t="str">
            <v>SIDO_101-I_MO0014</v>
          </cell>
        </row>
        <row r="1404">
          <cell r="B1404" t="str">
            <v>MO0031</v>
          </cell>
          <cell r="EH1404" t="str">
            <v>SIDO_101-I_MO0031</v>
          </cell>
        </row>
        <row r="1405">
          <cell r="B1405" t="str">
            <v>MO0041</v>
          </cell>
          <cell r="EH1405" t="str">
            <v>SIDO_101-I_MO0041</v>
          </cell>
        </row>
        <row r="1406">
          <cell r="B1406" t="str">
            <v>MO0051</v>
          </cell>
          <cell r="EH1406" t="str">
            <v>SIDO_101-I_MO0051</v>
          </cell>
        </row>
        <row r="1407">
          <cell r="B1407" t="str">
            <v>MS0011</v>
          </cell>
          <cell r="EH1407" t="str">
            <v>SIDO_101-I_MS0011</v>
          </cell>
        </row>
        <row r="1408">
          <cell r="B1408" t="str">
            <v>MS0012</v>
          </cell>
          <cell r="EH1408" t="str">
            <v>SIDO_101-I_MS0012</v>
          </cell>
        </row>
        <row r="1409">
          <cell r="B1409" t="str">
            <v>MS0031</v>
          </cell>
          <cell r="EH1409" t="str">
            <v>SIDO_101-I_MS0031</v>
          </cell>
        </row>
        <row r="1410">
          <cell r="B1410" t="str">
            <v>MS0032</v>
          </cell>
          <cell r="EH1410" t="str">
            <v>SIDO_101-I_MS0032</v>
          </cell>
        </row>
        <row r="1411">
          <cell r="B1411" t="str">
            <v>MS0033</v>
          </cell>
          <cell r="EH1411" t="str">
            <v>SIDO_101-I_MS0033</v>
          </cell>
        </row>
        <row r="1412">
          <cell r="B1412" t="str">
            <v>MS0034</v>
          </cell>
          <cell r="EH1412" t="str">
            <v>SIDO_101-I_MS0034</v>
          </cell>
        </row>
        <row r="1413">
          <cell r="B1413" t="str">
            <v>MS0035</v>
          </cell>
          <cell r="EH1413" t="str">
            <v>SIDO_101-I_MS0035</v>
          </cell>
        </row>
        <row r="1414">
          <cell r="B1414" t="str">
            <v>MS0051</v>
          </cell>
          <cell r="EH1414" t="str">
            <v>SIDO_101-I_MS0051</v>
          </cell>
        </row>
        <row r="1415">
          <cell r="B1415" t="str">
            <v>SA0011</v>
          </cell>
          <cell r="EH1415" t="str">
            <v>SIDO_101-I_SA0011</v>
          </cell>
        </row>
        <row r="1416">
          <cell r="B1416" t="str">
            <v>SB0011</v>
          </cell>
          <cell r="EH1416" t="str">
            <v>SIDO_101-I_SB0011</v>
          </cell>
        </row>
        <row r="1417">
          <cell r="B1417" t="str">
            <v>SB0012</v>
          </cell>
          <cell r="EH1417" t="str">
            <v>SIDO_101-I_SB0012</v>
          </cell>
        </row>
        <row r="1418">
          <cell r="B1418" t="str">
            <v>SB0013</v>
          </cell>
          <cell r="EH1418" t="str">
            <v>SIDO_101-I_SB0013</v>
          </cell>
        </row>
        <row r="1419">
          <cell r="B1419" t="str">
            <v>SB0014</v>
          </cell>
          <cell r="EH1419" t="str">
            <v>SIDO_101-I_SB0014</v>
          </cell>
        </row>
        <row r="1420">
          <cell r="B1420" t="str">
            <v>SB0015</v>
          </cell>
          <cell r="EH1420" t="str">
            <v>SIDO_101-I_SB0015</v>
          </cell>
        </row>
        <row r="1421">
          <cell r="B1421" t="str">
            <v>SB0031</v>
          </cell>
          <cell r="EH1421" t="str">
            <v>SIDO_101-I_SB0031</v>
          </cell>
        </row>
        <row r="1422">
          <cell r="B1422" t="str">
            <v>SB0032</v>
          </cell>
          <cell r="EH1422" t="str">
            <v>SIDO_101-I_SB0032</v>
          </cell>
        </row>
        <row r="1423">
          <cell r="B1423" t="str">
            <v>SB0033</v>
          </cell>
          <cell r="EH1423" t="str">
            <v>SIDO_101-I_SB0033</v>
          </cell>
        </row>
        <row r="1424">
          <cell r="B1424" t="str">
            <v>SB0035</v>
          </cell>
          <cell r="EH1424" t="str">
            <v>SIDO_101-I_SB0035</v>
          </cell>
        </row>
        <row r="1425">
          <cell r="B1425" t="str">
            <v>SB0051</v>
          </cell>
          <cell r="EH1425" t="str">
            <v>SIDO_101-I_SB0051</v>
          </cell>
        </row>
        <row r="1426">
          <cell r="B1426" t="str">
            <v>VB0011</v>
          </cell>
          <cell r="EH1426" t="str">
            <v>SIDO_101-I_VB0011</v>
          </cell>
        </row>
        <row r="1427">
          <cell r="B1427" t="str">
            <v>VB0031</v>
          </cell>
          <cell r="EH1427" t="str">
            <v>SIDO_101-I_VB0031</v>
          </cell>
        </row>
        <row r="1429">
          <cell r="B1429" t="str">
            <v>Total</v>
          </cell>
        </row>
        <row r="1431">
          <cell r="B1431" t="str">
            <v>Check: Total average spend - Circuit Breakers - Indoor - SIDO</v>
          </cell>
        </row>
        <row r="1433">
          <cell r="B1433" t="str">
            <v>Circuit Breakers - Outdoor</v>
          </cell>
        </row>
        <row r="1434">
          <cell r="B1434" t="str">
            <v>AB0011</v>
          </cell>
          <cell r="EH1434" t="str">
            <v>SIDO_101-O_AB0011</v>
          </cell>
        </row>
        <row r="1435">
          <cell r="B1435" t="str">
            <v>AB0012</v>
          </cell>
          <cell r="EH1435" t="str">
            <v>SIDO_101-O_AB0012</v>
          </cell>
        </row>
        <row r="1436">
          <cell r="B1436" t="str">
            <v>AB0041</v>
          </cell>
          <cell r="EH1436" t="str">
            <v>SIDO_101-O_AB0041</v>
          </cell>
        </row>
        <row r="1437">
          <cell r="B1437" t="str">
            <v>AB0042</v>
          </cell>
          <cell r="EH1437" t="str">
            <v>SIDO_101-O_AB0042</v>
          </cell>
        </row>
        <row r="1438">
          <cell r="B1438" t="str">
            <v>AB0051</v>
          </cell>
          <cell r="EH1438" t="str">
            <v>SIDO_101-O_AB0051</v>
          </cell>
        </row>
        <row r="1439">
          <cell r="B1439" t="str">
            <v>AC0011</v>
          </cell>
          <cell r="EH1439" t="str">
            <v>SIDO_101-O_AC0011</v>
          </cell>
        </row>
        <row r="1440">
          <cell r="B1440" t="str">
            <v>BO0011</v>
          </cell>
          <cell r="EH1440" t="str">
            <v>SIDO_101-O_BO0011</v>
          </cell>
        </row>
        <row r="1441">
          <cell r="B1441" t="str">
            <v>BO0012</v>
          </cell>
          <cell r="EH1441" t="str">
            <v>SIDO_101-O_BO0012</v>
          </cell>
        </row>
        <row r="1442">
          <cell r="B1442" t="str">
            <v>BO0013</v>
          </cell>
          <cell r="EH1442" t="str">
            <v>SIDO_101-O_BO0013</v>
          </cell>
        </row>
        <row r="1443">
          <cell r="B1443" t="str">
            <v>BO0014</v>
          </cell>
          <cell r="EH1443" t="str">
            <v>SIDO_101-O_BO0014</v>
          </cell>
        </row>
        <row r="1444">
          <cell r="B1444" t="str">
            <v>BO0031</v>
          </cell>
          <cell r="EH1444" t="str">
            <v>SIDO_101-O_BO0031</v>
          </cell>
        </row>
        <row r="1445">
          <cell r="B1445" t="str">
            <v>BO0032</v>
          </cell>
          <cell r="EH1445" t="str">
            <v>SIDO_101-O_BO0032</v>
          </cell>
        </row>
        <row r="1446">
          <cell r="B1446" t="str">
            <v>BO0051</v>
          </cell>
          <cell r="EH1446" t="str">
            <v>SIDO_101-O_BO0051</v>
          </cell>
        </row>
        <row r="1447">
          <cell r="B1447" t="str">
            <v>BO1051</v>
          </cell>
          <cell r="EH1447" t="str">
            <v>SIDO_101-O_BO1051</v>
          </cell>
        </row>
        <row r="1448">
          <cell r="B1448" t="str">
            <v>DS0011</v>
          </cell>
          <cell r="EH1448" t="str">
            <v>SIDO_101-O_DS0011</v>
          </cell>
        </row>
        <row r="1449">
          <cell r="B1449" t="str">
            <v>GI0011</v>
          </cell>
          <cell r="EH1449" t="str">
            <v>SIDO_101-O_GI0011</v>
          </cell>
        </row>
        <row r="1450">
          <cell r="B1450" t="str">
            <v>GI0012</v>
          </cell>
          <cell r="EH1450" t="str">
            <v>SIDO_101-O_GI0012</v>
          </cell>
        </row>
        <row r="1451">
          <cell r="B1451" t="str">
            <v>GI0014</v>
          </cell>
          <cell r="EH1451" t="str">
            <v>SIDO_101-O_GI0014</v>
          </cell>
        </row>
        <row r="1452">
          <cell r="B1452" t="str">
            <v>GI0015</v>
          </cell>
          <cell r="EH1452" t="str">
            <v>SIDO_101-O_GI0015</v>
          </cell>
        </row>
        <row r="1453">
          <cell r="B1453" t="str">
            <v>GI0016</v>
          </cell>
          <cell r="EH1453" t="str">
            <v>SIDO_101-O_GI0016</v>
          </cell>
        </row>
        <row r="1454">
          <cell r="B1454" t="str">
            <v>GI0051</v>
          </cell>
          <cell r="EH1454" t="str">
            <v>SIDO_101-O_GI0051</v>
          </cell>
        </row>
        <row r="1455">
          <cell r="B1455" t="str">
            <v>IT0011</v>
          </cell>
          <cell r="EH1455" t="str">
            <v>SIDO_101-O_IT0011</v>
          </cell>
        </row>
        <row r="1456">
          <cell r="B1456" t="str">
            <v>IT0032</v>
          </cell>
          <cell r="EH1456" t="str">
            <v>SIDO_101-O_IT0032</v>
          </cell>
        </row>
        <row r="1457">
          <cell r="B1457" t="str">
            <v>MO0011</v>
          </cell>
          <cell r="EH1457" t="str">
            <v>SIDO_101-O_MO0011</v>
          </cell>
        </row>
        <row r="1458">
          <cell r="B1458" t="str">
            <v>MO0012</v>
          </cell>
          <cell r="EH1458" t="str">
            <v>SIDO_101-O_MO0012</v>
          </cell>
        </row>
        <row r="1459">
          <cell r="B1459" t="str">
            <v>MO0013</v>
          </cell>
          <cell r="EH1459" t="str">
            <v>SIDO_101-O_MO0013</v>
          </cell>
        </row>
        <row r="1460">
          <cell r="B1460" t="str">
            <v>MO0014</v>
          </cell>
          <cell r="EH1460" t="str">
            <v>SIDO_101-O_MO0014</v>
          </cell>
        </row>
        <row r="1461">
          <cell r="B1461" t="str">
            <v>MO0031</v>
          </cell>
          <cell r="EH1461" t="str">
            <v>SIDO_101-O_MO0031</v>
          </cell>
        </row>
        <row r="1462">
          <cell r="B1462" t="str">
            <v>MO0041</v>
          </cell>
          <cell r="EH1462" t="str">
            <v>SIDO_101-O_MO0041</v>
          </cell>
        </row>
        <row r="1463">
          <cell r="B1463" t="str">
            <v>MO0051</v>
          </cell>
          <cell r="EH1463" t="str">
            <v>SIDO_101-O_MO0051</v>
          </cell>
        </row>
        <row r="1464">
          <cell r="B1464" t="str">
            <v>MS0011</v>
          </cell>
          <cell r="EH1464" t="str">
            <v>SIDO_101-O_MS0011</v>
          </cell>
        </row>
        <row r="1465">
          <cell r="B1465" t="str">
            <v>MS0012</v>
          </cell>
          <cell r="EH1465" t="str">
            <v>SIDO_101-O_MS0012</v>
          </cell>
        </row>
        <row r="1466">
          <cell r="B1466" t="str">
            <v>MS0031</v>
          </cell>
          <cell r="EH1466" t="str">
            <v>SIDO_101-O_MS0031</v>
          </cell>
        </row>
        <row r="1467">
          <cell r="B1467" t="str">
            <v>MS0032</v>
          </cell>
          <cell r="EH1467" t="str">
            <v>SIDO_101-O_MS0032</v>
          </cell>
        </row>
        <row r="1468">
          <cell r="B1468" t="str">
            <v>MS0033</v>
          </cell>
          <cell r="EH1468" t="str">
            <v>SIDO_101-O_MS0033</v>
          </cell>
        </row>
        <row r="1469">
          <cell r="B1469" t="str">
            <v>MS0034</v>
          </cell>
          <cell r="EH1469" t="str">
            <v>SIDO_101-O_MS0034</v>
          </cell>
        </row>
        <row r="1470">
          <cell r="B1470" t="str">
            <v>MS0035</v>
          </cell>
          <cell r="EH1470" t="str">
            <v>SIDO_101-O_MS0035</v>
          </cell>
        </row>
        <row r="1471">
          <cell r="B1471" t="str">
            <v>MS0051</v>
          </cell>
          <cell r="EH1471" t="str">
            <v>SIDO_101-O_MS0051</v>
          </cell>
        </row>
        <row r="1472">
          <cell r="B1472" t="str">
            <v>SA0011</v>
          </cell>
          <cell r="EH1472" t="str">
            <v>SIDO_101-O_SA0011</v>
          </cell>
        </row>
        <row r="1473">
          <cell r="B1473" t="str">
            <v>SB0011</v>
          </cell>
          <cell r="EH1473" t="str">
            <v>SIDO_101-O_SB0011</v>
          </cell>
        </row>
        <row r="1474">
          <cell r="B1474" t="str">
            <v>SB0012</v>
          </cell>
          <cell r="EH1474" t="str">
            <v>SIDO_101-O_SB0012</v>
          </cell>
        </row>
        <row r="1475">
          <cell r="B1475" t="str">
            <v>SB0013</v>
          </cell>
          <cell r="EH1475" t="str">
            <v>SIDO_101-O_SB0013</v>
          </cell>
        </row>
        <row r="1476">
          <cell r="B1476" t="str">
            <v>SB0014</v>
          </cell>
          <cell r="EH1476" t="str">
            <v>SIDO_101-O_SB0014</v>
          </cell>
        </row>
        <row r="1477">
          <cell r="B1477" t="str">
            <v>SB0015</v>
          </cell>
          <cell r="EH1477" t="str">
            <v>SIDO_101-O_SB0015</v>
          </cell>
        </row>
        <row r="1478">
          <cell r="B1478" t="str">
            <v>SB0031</v>
          </cell>
          <cell r="EH1478" t="str">
            <v>SIDO_101-O_SB0031</v>
          </cell>
        </row>
        <row r="1479">
          <cell r="B1479" t="str">
            <v>SB0032</v>
          </cell>
          <cell r="EH1479" t="str">
            <v>SIDO_101-O_SB0032</v>
          </cell>
        </row>
        <row r="1480">
          <cell r="B1480" t="str">
            <v>SB0033</v>
          </cell>
          <cell r="EH1480" t="str">
            <v>SIDO_101-O_SB0033</v>
          </cell>
        </row>
        <row r="1481">
          <cell r="B1481" t="str">
            <v>SB0035</v>
          </cell>
          <cell r="EH1481" t="str">
            <v>SIDO_101-O_SB0035</v>
          </cell>
        </row>
        <row r="1482">
          <cell r="B1482" t="str">
            <v>SB0051</v>
          </cell>
          <cell r="EH1482" t="str">
            <v>SIDO_101-O_SB0051</v>
          </cell>
        </row>
        <row r="1483">
          <cell r="B1483" t="str">
            <v>VB0011</v>
          </cell>
          <cell r="EH1483" t="str">
            <v>SIDO_101-O_VB0011</v>
          </cell>
        </row>
        <row r="1484">
          <cell r="B1484" t="str">
            <v>VB0031</v>
          </cell>
          <cell r="EH1484" t="str">
            <v>SIDO_101-O_VB0031</v>
          </cell>
        </row>
        <row r="1486">
          <cell r="B1486" t="str">
            <v>Total</v>
          </cell>
        </row>
        <row r="1488">
          <cell r="B1488" t="str">
            <v>Check: Total average spend - Circuit Breakers - Outdoor - SIDO</v>
          </cell>
        </row>
        <row r="1490">
          <cell r="B1490" t="str">
            <v>Circuit Breakers</v>
          </cell>
        </row>
        <row r="1491">
          <cell r="B1491" t="str">
            <v>AB0011</v>
          </cell>
          <cell r="EH1491" t="str">
            <v>SIDO_101_AB0011</v>
          </cell>
        </row>
        <row r="1492">
          <cell r="B1492" t="str">
            <v>AB0012</v>
          </cell>
          <cell r="EH1492" t="str">
            <v>SIDO_101_AB0012</v>
          </cell>
        </row>
        <row r="1493">
          <cell r="B1493" t="str">
            <v>AB0041</v>
          </cell>
          <cell r="EH1493" t="str">
            <v>SIDO_101_AB0041</v>
          </cell>
        </row>
        <row r="1494">
          <cell r="B1494" t="str">
            <v>AB0042</v>
          </cell>
          <cell r="EH1494" t="str">
            <v>SIDO_101_AB0042</v>
          </cell>
        </row>
        <row r="1495">
          <cell r="B1495" t="str">
            <v>AB0051</v>
          </cell>
          <cell r="EH1495" t="str">
            <v>SIDO_101_AB0051</v>
          </cell>
        </row>
        <row r="1496">
          <cell r="B1496" t="str">
            <v>AC0011</v>
          </cell>
          <cell r="EH1496" t="str">
            <v>SIDO_101_AC0011</v>
          </cell>
        </row>
        <row r="1497">
          <cell r="B1497" t="str">
            <v>BO0011</v>
          </cell>
          <cell r="EH1497" t="str">
            <v>SIDO_101_BO0011</v>
          </cell>
        </row>
        <row r="1498">
          <cell r="B1498" t="str">
            <v>BO0012</v>
          </cell>
          <cell r="EH1498" t="str">
            <v>SIDO_101_BO0012</v>
          </cell>
        </row>
        <row r="1499">
          <cell r="B1499" t="str">
            <v>BO0013</v>
          </cell>
          <cell r="EH1499" t="str">
            <v>SIDO_101_BO0013</v>
          </cell>
        </row>
        <row r="1500">
          <cell r="B1500" t="str">
            <v>BO0014</v>
          </cell>
          <cell r="EH1500" t="str">
            <v>SIDO_101_BO0014</v>
          </cell>
        </row>
        <row r="1501">
          <cell r="B1501" t="str">
            <v>BO0031</v>
          </cell>
          <cell r="EH1501" t="str">
            <v>SIDO_101_BO0031</v>
          </cell>
        </row>
        <row r="1502">
          <cell r="B1502" t="str">
            <v>BO0032</v>
          </cell>
          <cell r="EH1502" t="str">
            <v>SIDO_101_BO0032</v>
          </cell>
        </row>
        <row r="1503">
          <cell r="B1503" t="str">
            <v>BO0051</v>
          </cell>
          <cell r="EH1503" t="str">
            <v>SIDO_101_BO0051</v>
          </cell>
        </row>
        <row r="1504">
          <cell r="B1504" t="str">
            <v>BO1051</v>
          </cell>
          <cell r="EH1504" t="str">
            <v>SIDO_101_BO1051</v>
          </cell>
        </row>
        <row r="1505">
          <cell r="B1505" t="str">
            <v>DS0011</v>
          </cell>
          <cell r="EH1505" t="str">
            <v>SIDO_101_DS0011</v>
          </cell>
        </row>
        <row r="1506">
          <cell r="B1506" t="str">
            <v>GI0011</v>
          </cell>
          <cell r="EH1506" t="str">
            <v>SIDO_101_GI0011</v>
          </cell>
        </row>
        <row r="1507">
          <cell r="B1507" t="str">
            <v>GI0012</v>
          </cell>
          <cell r="EH1507" t="str">
            <v>SIDO_101_GI0012</v>
          </cell>
        </row>
        <row r="1508">
          <cell r="B1508" t="str">
            <v>GI0014</v>
          </cell>
          <cell r="EH1508" t="str">
            <v>SIDO_101_GI0014</v>
          </cell>
        </row>
        <row r="1509">
          <cell r="B1509" t="str">
            <v>GI0015</v>
          </cell>
          <cell r="EH1509" t="str">
            <v>SIDO_101_GI0015</v>
          </cell>
        </row>
        <row r="1510">
          <cell r="B1510" t="str">
            <v>GI0016</v>
          </cell>
          <cell r="EH1510" t="str">
            <v>SIDO_101_GI0016</v>
          </cell>
        </row>
        <row r="1511">
          <cell r="B1511" t="str">
            <v>GI0051</v>
          </cell>
          <cell r="EH1511" t="str">
            <v>SIDO_101_GI0051</v>
          </cell>
        </row>
        <row r="1512">
          <cell r="B1512" t="str">
            <v>IT0011</v>
          </cell>
          <cell r="EH1512" t="str">
            <v>SIDO_101_IT0011</v>
          </cell>
        </row>
        <row r="1513">
          <cell r="B1513" t="str">
            <v>IT0032</v>
          </cell>
          <cell r="EH1513" t="str">
            <v>SIDO_101_IT0032</v>
          </cell>
        </row>
        <row r="1514">
          <cell r="B1514" t="str">
            <v>MO0011</v>
          </cell>
          <cell r="EH1514" t="str">
            <v>SIDO_101_MO0011</v>
          </cell>
        </row>
        <row r="1515">
          <cell r="B1515" t="str">
            <v>MO0012</v>
          </cell>
          <cell r="EH1515" t="str">
            <v>SIDO_101_MO0012</v>
          </cell>
        </row>
        <row r="1516">
          <cell r="B1516" t="str">
            <v>MO0013</v>
          </cell>
          <cell r="EH1516" t="str">
            <v>SIDO_101_MO0013</v>
          </cell>
        </row>
        <row r="1517">
          <cell r="B1517" t="str">
            <v>MO0014</v>
          </cell>
          <cell r="EH1517" t="str">
            <v>SIDO_101_MO0014</v>
          </cell>
        </row>
        <row r="1518">
          <cell r="B1518" t="str">
            <v>MO0031</v>
          </cell>
          <cell r="EH1518" t="str">
            <v>SIDO_101_MO0031</v>
          </cell>
        </row>
        <row r="1519">
          <cell r="B1519" t="str">
            <v>MO0041</v>
          </cell>
          <cell r="EH1519" t="str">
            <v>SIDO_101_MO0041</v>
          </cell>
        </row>
        <row r="1520">
          <cell r="B1520" t="str">
            <v>MO0051</v>
          </cell>
          <cell r="EH1520" t="str">
            <v>SIDO_101_MO0051</v>
          </cell>
        </row>
        <row r="1521">
          <cell r="B1521" t="str">
            <v>MS0011</v>
          </cell>
          <cell r="EH1521" t="str">
            <v>SIDO_101_MS0011</v>
          </cell>
        </row>
        <row r="1522">
          <cell r="B1522" t="str">
            <v>MS0012</v>
          </cell>
          <cell r="EH1522" t="str">
            <v>SIDO_101_MS0012</v>
          </cell>
        </row>
        <row r="1523">
          <cell r="B1523" t="str">
            <v>MS0031</v>
          </cell>
          <cell r="EH1523" t="str">
            <v>SIDO_101_MS0031</v>
          </cell>
        </row>
        <row r="1524">
          <cell r="B1524" t="str">
            <v>MS0032</v>
          </cell>
          <cell r="EH1524" t="str">
            <v>SIDO_101_MS0032</v>
          </cell>
        </row>
        <row r="1525">
          <cell r="B1525" t="str">
            <v>MS0033</v>
          </cell>
          <cell r="EH1525" t="str">
            <v>SIDO_101_MS0033</v>
          </cell>
        </row>
        <row r="1526">
          <cell r="B1526" t="str">
            <v>MS0034</v>
          </cell>
          <cell r="EH1526" t="str">
            <v>SIDO_101_MS0034</v>
          </cell>
        </row>
        <row r="1527">
          <cell r="B1527" t="str">
            <v>MS0035</v>
          </cell>
          <cell r="EH1527" t="str">
            <v>SIDO_101_MS0035</v>
          </cell>
        </row>
        <row r="1528">
          <cell r="B1528" t="str">
            <v>MS0051</v>
          </cell>
          <cell r="EH1528" t="str">
            <v>SIDO_101_MS0051</v>
          </cell>
        </row>
        <row r="1529">
          <cell r="B1529" t="str">
            <v>SA0011</v>
          </cell>
          <cell r="EH1529" t="str">
            <v>SIDO_101_SA0011</v>
          </cell>
        </row>
        <row r="1530">
          <cell r="B1530" t="str">
            <v>SB0011</v>
          </cell>
          <cell r="EH1530" t="str">
            <v>SIDO_101_SB0011</v>
          </cell>
        </row>
        <row r="1531">
          <cell r="B1531" t="str">
            <v>SB0012</v>
          </cell>
          <cell r="EH1531" t="str">
            <v>SIDO_101_SB0012</v>
          </cell>
        </row>
        <row r="1532">
          <cell r="B1532" t="str">
            <v>SB0013</v>
          </cell>
          <cell r="EH1532" t="str">
            <v>SIDO_101_SB0013</v>
          </cell>
        </row>
        <row r="1533">
          <cell r="B1533" t="str">
            <v>SB0014</v>
          </cell>
          <cell r="EH1533" t="str">
            <v>SIDO_101_SB0014</v>
          </cell>
        </row>
        <row r="1534">
          <cell r="B1534" t="str">
            <v>SB0015</v>
          </cell>
          <cell r="EH1534" t="str">
            <v>SIDO_101_SB0015</v>
          </cell>
        </row>
        <row r="1535">
          <cell r="B1535" t="str">
            <v>SB0031</v>
          </cell>
          <cell r="EH1535" t="str">
            <v>SIDO_101_SB0031</v>
          </cell>
        </row>
        <row r="1536">
          <cell r="B1536" t="str">
            <v>SB0032</v>
          </cell>
          <cell r="EH1536" t="str">
            <v>SIDO_101_SB0032</v>
          </cell>
        </row>
        <row r="1537">
          <cell r="B1537" t="str">
            <v>SB0033</v>
          </cell>
          <cell r="EH1537" t="str">
            <v>SIDO_101_SB0033</v>
          </cell>
        </row>
        <row r="1538">
          <cell r="B1538" t="str">
            <v>SB0035</v>
          </cell>
          <cell r="EH1538" t="str">
            <v>SIDO_101_SB0035</v>
          </cell>
        </row>
        <row r="1539">
          <cell r="B1539" t="str">
            <v>SB0051</v>
          </cell>
          <cell r="EH1539" t="str">
            <v>SIDO_101_SB0051</v>
          </cell>
        </row>
        <row r="1540">
          <cell r="B1540" t="str">
            <v>VB0011</v>
          </cell>
          <cell r="EH1540" t="str">
            <v>SIDO_101_VB0011</v>
          </cell>
        </row>
        <row r="1541">
          <cell r="B1541" t="str">
            <v>VB0031</v>
          </cell>
          <cell r="EH1541" t="str">
            <v>SIDO_101_VB0031</v>
          </cell>
        </row>
        <row r="1543">
          <cell r="B1543" t="str">
            <v>Total</v>
          </cell>
        </row>
        <row r="1545">
          <cell r="B1545" t="str">
            <v>Check: Total average spend - Circuit Breakers - SIDO</v>
          </cell>
        </row>
        <row r="1547">
          <cell r="B1547" t="str">
            <v>Structures &amp; Buswork</v>
          </cell>
        </row>
        <row r="1548">
          <cell r="B1548" t="str">
            <v>AC0011</v>
          </cell>
          <cell r="EH1548" t="str">
            <v>SIDO_102_AC0011</v>
          </cell>
        </row>
        <row r="1549">
          <cell r="B1549" t="str">
            <v>AC0041</v>
          </cell>
          <cell r="EH1549" t="str">
            <v>SIDO_102_AC0041</v>
          </cell>
        </row>
        <row r="1550">
          <cell r="B1550" t="str">
            <v>BS0011</v>
          </cell>
          <cell r="EH1550" t="str">
            <v>SIDO_102_BS0011</v>
          </cell>
        </row>
        <row r="1551">
          <cell r="B1551" t="str">
            <v>BS0041</v>
          </cell>
          <cell r="EH1551" t="str">
            <v>SIDO_102_BS0041</v>
          </cell>
        </row>
        <row r="1552">
          <cell r="B1552" t="str">
            <v>BS0042</v>
          </cell>
          <cell r="EH1552" t="str">
            <v>SIDO_102_BS0042</v>
          </cell>
        </row>
        <row r="1553">
          <cell r="B1553" t="str">
            <v>BU0011</v>
          </cell>
          <cell r="EH1553" t="str">
            <v>SIDO_102_BU0011</v>
          </cell>
        </row>
        <row r="1554">
          <cell r="B1554" t="str">
            <v>BU0042</v>
          </cell>
          <cell r="EH1554" t="str">
            <v>SIDO_102_BU0042</v>
          </cell>
        </row>
        <row r="1555">
          <cell r="B1555" t="str">
            <v>DS0011</v>
          </cell>
          <cell r="EH1555" t="str">
            <v>SIDO_102_DS0011</v>
          </cell>
        </row>
        <row r="1556">
          <cell r="B1556" t="str">
            <v>GI0011</v>
          </cell>
          <cell r="EH1556" t="str">
            <v>SIDO_102_GI0011</v>
          </cell>
        </row>
        <row r="1557">
          <cell r="B1557" t="str">
            <v>GI0012</v>
          </cell>
          <cell r="EH1557" t="str">
            <v>SIDO_102_GI0012</v>
          </cell>
        </row>
        <row r="1558">
          <cell r="B1558" t="str">
            <v>GI0032</v>
          </cell>
          <cell r="EH1558" t="str">
            <v>SIDO_102_GI0032</v>
          </cell>
        </row>
        <row r="1559">
          <cell r="B1559" t="str">
            <v>MS0011</v>
          </cell>
          <cell r="EH1559" t="str">
            <v>SIDO_102_MS0011</v>
          </cell>
        </row>
        <row r="1560">
          <cell r="B1560" t="str">
            <v>MS0012</v>
          </cell>
          <cell r="EH1560" t="str">
            <v>SIDO_102_MS0012</v>
          </cell>
        </row>
        <row r="1561">
          <cell r="B1561" t="str">
            <v>MS0031</v>
          </cell>
          <cell r="EH1561" t="str">
            <v>SIDO_102_MS0031</v>
          </cell>
        </row>
        <row r="1562">
          <cell r="B1562" t="str">
            <v>MS0032</v>
          </cell>
          <cell r="EH1562" t="str">
            <v>SIDO_102_MS0032</v>
          </cell>
        </row>
        <row r="1563">
          <cell r="B1563" t="str">
            <v>MS0034</v>
          </cell>
          <cell r="EH1563" t="str">
            <v>SIDO_102_MS0034</v>
          </cell>
        </row>
        <row r="1564">
          <cell r="B1564" t="str">
            <v>MS0035</v>
          </cell>
          <cell r="EH1564" t="str">
            <v>SIDO_102_MS0035</v>
          </cell>
        </row>
        <row r="1565">
          <cell r="B1565" t="str">
            <v>MS0051</v>
          </cell>
          <cell r="EH1565" t="str">
            <v>SIDO_102_MS0051</v>
          </cell>
        </row>
        <row r="1566">
          <cell r="B1566" t="str">
            <v>STR011</v>
          </cell>
          <cell r="EH1566" t="str">
            <v>SIDO_102_STR011</v>
          </cell>
        </row>
        <row r="1567">
          <cell r="B1567" t="str">
            <v>TF0011</v>
          </cell>
          <cell r="EH1567" t="str">
            <v>SIDO_102_TF0011</v>
          </cell>
        </row>
        <row r="1568">
          <cell r="B1568" t="str">
            <v>TF0031</v>
          </cell>
          <cell r="EH1568" t="str">
            <v>SIDO_102_TF0031</v>
          </cell>
        </row>
        <row r="1570">
          <cell r="B1570" t="str">
            <v>Total</v>
          </cell>
        </row>
        <row r="1572">
          <cell r="B1572" t="str">
            <v>Check: Total average spend - Structures &amp; Buswork - SIDO</v>
          </cell>
        </row>
        <row r="1574">
          <cell r="B1574" t="str">
            <v>HV Cables</v>
          </cell>
        </row>
        <row r="1575">
          <cell r="B1575" t="str">
            <v>CL0011</v>
          </cell>
          <cell r="EH1575" t="str">
            <v>SIDO_104_CL0011</v>
          </cell>
        </row>
        <row r="1576">
          <cell r="B1576" t="str">
            <v>CL0033</v>
          </cell>
          <cell r="EH1576" t="str">
            <v>SIDO_104_CL0033</v>
          </cell>
        </row>
        <row r="1577">
          <cell r="B1577" t="str">
            <v>CL0034</v>
          </cell>
          <cell r="EH1577" t="str">
            <v>SIDO_104_CL0034</v>
          </cell>
        </row>
        <row r="1578">
          <cell r="B1578" t="str">
            <v>CLL011</v>
          </cell>
          <cell r="EH1578" t="str">
            <v>SIDO_104_CLL011</v>
          </cell>
        </row>
        <row r="1579">
          <cell r="B1579" t="str">
            <v>LV0012</v>
          </cell>
          <cell r="EH1579" t="str">
            <v>SIDO_104_LV0012</v>
          </cell>
        </row>
        <row r="1580">
          <cell r="B1580" t="str">
            <v>SA0011</v>
          </cell>
          <cell r="EH1580" t="str">
            <v>SIDO_104_SA0011</v>
          </cell>
        </row>
        <row r="1582">
          <cell r="B1582" t="str">
            <v>Total</v>
          </cell>
        </row>
        <row r="1584">
          <cell r="B1584" t="str">
            <v>Check: Total average spend - HV Cables - SIDO</v>
          </cell>
        </row>
        <row r="1586">
          <cell r="B1586" t="str">
            <v>Surge Arresters</v>
          </cell>
        </row>
        <row r="1587">
          <cell r="B1587" t="str">
            <v>IT0011</v>
          </cell>
          <cell r="EH1587" t="str">
            <v>SIDO_105_IT0011</v>
          </cell>
        </row>
        <row r="1588">
          <cell r="B1588" t="str">
            <v>IT0032</v>
          </cell>
          <cell r="EH1588" t="str">
            <v>SIDO_105_IT0032</v>
          </cell>
        </row>
        <row r="1589">
          <cell r="B1589" t="str">
            <v>SA0011</v>
          </cell>
          <cell r="EH1589" t="str">
            <v>SIDO_105_SA0011</v>
          </cell>
        </row>
        <row r="1590">
          <cell r="B1590" t="str">
            <v>SA0031</v>
          </cell>
          <cell r="EH1590" t="str">
            <v>SIDO_105_SA0031</v>
          </cell>
        </row>
        <row r="1591">
          <cell r="B1591" t="str">
            <v>SA0041</v>
          </cell>
          <cell r="EH1591" t="str">
            <v>SIDO_105_SA0041</v>
          </cell>
        </row>
        <row r="1593">
          <cell r="B1593" t="str">
            <v>Total</v>
          </cell>
        </row>
        <row r="1595">
          <cell r="B1595" t="str">
            <v>Check: Total average spend - Surge Arresters - SIDO</v>
          </cell>
        </row>
        <row r="1597">
          <cell r="B1597" t="str">
            <v>Disconnectors &amp; Earth Switches</v>
          </cell>
        </row>
        <row r="1598">
          <cell r="B1598" t="str">
            <v>BS0011</v>
          </cell>
          <cell r="EH1598" t="str">
            <v>SIDO_106_BS0011</v>
          </cell>
        </row>
        <row r="1599">
          <cell r="B1599" t="str">
            <v>BS0041</v>
          </cell>
          <cell r="EH1599" t="str">
            <v>SIDO_106_BS0041</v>
          </cell>
        </row>
        <row r="1600">
          <cell r="B1600" t="str">
            <v>DS0011</v>
          </cell>
          <cell r="EH1600" t="str">
            <v>SIDO_106_DS0011</v>
          </cell>
        </row>
        <row r="1601">
          <cell r="B1601" t="str">
            <v>DS0021</v>
          </cell>
          <cell r="EH1601" t="str">
            <v>SIDO_106_DS0021</v>
          </cell>
        </row>
        <row r="1602">
          <cell r="B1602" t="str">
            <v>GI0011</v>
          </cell>
          <cell r="EH1602" t="str">
            <v>SIDO_106_GI0011</v>
          </cell>
        </row>
        <row r="1603">
          <cell r="B1603" t="str">
            <v>GI0012</v>
          </cell>
          <cell r="EH1603" t="str">
            <v>SIDO_106_GI0012</v>
          </cell>
        </row>
        <row r="1604">
          <cell r="B1604" t="str">
            <v>MS0011</v>
          </cell>
          <cell r="EH1604" t="str">
            <v>SIDO_106_MS0011</v>
          </cell>
        </row>
        <row r="1605">
          <cell r="B1605" t="str">
            <v>SA0011</v>
          </cell>
          <cell r="EH1605" t="str">
            <v>SIDO_106_SA0011</v>
          </cell>
        </row>
        <row r="1607">
          <cell r="B1607" t="str">
            <v>Total</v>
          </cell>
        </row>
        <row r="1609">
          <cell r="B1609" t="str">
            <v>Check: Total average spend - Disconnectors &amp; Earth Switches - SIDO</v>
          </cell>
        </row>
        <row r="1611">
          <cell r="B1611" t="str">
            <v>Instrument Transformers</v>
          </cell>
        </row>
        <row r="1612">
          <cell r="B1612" t="str">
            <v>DS0011</v>
          </cell>
          <cell r="EH1612" t="str">
            <v>SIDO_107_DS0011</v>
          </cell>
        </row>
        <row r="1613">
          <cell r="B1613" t="str">
            <v>GI0011</v>
          </cell>
          <cell r="EH1613" t="str">
            <v>SIDO_107_GI0011</v>
          </cell>
        </row>
        <row r="1614">
          <cell r="B1614" t="str">
            <v>IT0011</v>
          </cell>
          <cell r="EH1614" t="str">
            <v>SIDO_107_IT0011</v>
          </cell>
        </row>
        <row r="1615">
          <cell r="B1615" t="str">
            <v>IT0031</v>
          </cell>
          <cell r="EH1615" t="str">
            <v>SIDO_107_IT0031</v>
          </cell>
        </row>
        <row r="1616">
          <cell r="B1616" t="str">
            <v>IT0032</v>
          </cell>
          <cell r="EH1616" t="str">
            <v>SIDO_107_IT0032</v>
          </cell>
        </row>
        <row r="1617">
          <cell r="B1617" t="str">
            <v>IT0041</v>
          </cell>
          <cell r="EH1617" t="str">
            <v>SIDO_107_IT0041</v>
          </cell>
        </row>
        <row r="1618">
          <cell r="B1618" t="str">
            <v>MS0011</v>
          </cell>
          <cell r="EH1618" t="str">
            <v>SIDO_107_MS0011</v>
          </cell>
        </row>
        <row r="1619">
          <cell r="B1619" t="str">
            <v>NOTRQS</v>
          </cell>
          <cell r="EH1619" t="str">
            <v>SIDO_107_NOTRQS</v>
          </cell>
        </row>
        <row r="1620">
          <cell r="B1620" t="str">
            <v>RA0011</v>
          </cell>
          <cell r="EH1620" t="str">
            <v>SIDO_107_RA0011</v>
          </cell>
        </row>
        <row r="1621">
          <cell r="B1621" t="str">
            <v>SA0011</v>
          </cell>
          <cell r="EH1621" t="str">
            <v>SIDO_107_SA0011</v>
          </cell>
        </row>
        <row r="1622">
          <cell r="B1622" t="str">
            <v>TF0011</v>
          </cell>
          <cell r="EH1622" t="str">
            <v>SIDO_107_TF0011</v>
          </cell>
        </row>
        <row r="1623">
          <cell r="B1623" t="str">
            <v>TF0031</v>
          </cell>
          <cell r="EH1623" t="str">
            <v>SIDO_107_TF0031</v>
          </cell>
        </row>
        <row r="1624">
          <cell r="B1624" t="str">
            <v>TF0036</v>
          </cell>
          <cell r="EH1624" t="str">
            <v>SIDO_107_TF0036</v>
          </cell>
        </row>
        <row r="1625">
          <cell r="B1625" t="str">
            <v>TF0038</v>
          </cell>
          <cell r="EH1625" t="str">
            <v>SIDO_107_TF0038</v>
          </cell>
        </row>
        <row r="1627">
          <cell r="B1627" t="str">
            <v>Total</v>
          </cell>
        </row>
        <row r="1629">
          <cell r="B1629" t="str">
            <v>Check: Total average spend - Instrument Transformers - SIDO</v>
          </cell>
        </row>
        <row r="1631">
          <cell r="B1631" t="str">
            <v>Rtors, Sync Cndsrs, Cpctr Banks &amp; Stat Comps</v>
          </cell>
        </row>
        <row r="1632">
          <cell r="B1632" t="str">
            <v>BS0011</v>
          </cell>
          <cell r="EH1632" t="str">
            <v>SIDO_108_BS0011</v>
          </cell>
        </row>
        <row r="1633">
          <cell r="B1633" t="str">
            <v>BU0011</v>
          </cell>
          <cell r="EH1633" t="str">
            <v>SIDO_108_BU0011</v>
          </cell>
        </row>
        <row r="1634">
          <cell r="B1634" t="str">
            <v>CP0011</v>
          </cell>
          <cell r="EH1634" t="str">
            <v>SIDO_108_CP0011</v>
          </cell>
        </row>
        <row r="1635">
          <cell r="B1635" t="str">
            <v>CP0031</v>
          </cell>
          <cell r="EH1635" t="str">
            <v>SIDO_108_CP0031</v>
          </cell>
        </row>
        <row r="1636">
          <cell r="B1636" t="str">
            <v>DS0011</v>
          </cell>
          <cell r="EH1636" t="str">
            <v>SIDO_108_DS0011</v>
          </cell>
        </row>
        <row r="1637">
          <cell r="B1637" t="str">
            <v>FW0043</v>
          </cell>
          <cell r="EH1637" t="str">
            <v>SIDO_108_FW0043</v>
          </cell>
        </row>
        <row r="1638">
          <cell r="B1638" t="str">
            <v>FW0044</v>
          </cell>
          <cell r="EH1638" t="str">
            <v>SIDO_108_FW0044</v>
          </cell>
        </row>
        <row r="1639">
          <cell r="B1639" t="str">
            <v>FW0045</v>
          </cell>
          <cell r="EH1639" t="str">
            <v>SIDO_108_FW0045</v>
          </cell>
        </row>
        <row r="1640">
          <cell r="B1640" t="str">
            <v>FW0046</v>
          </cell>
          <cell r="EH1640" t="str">
            <v>SIDO_108_FW0046</v>
          </cell>
        </row>
        <row r="1641">
          <cell r="B1641" t="str">
            <v>FW0047</v>
          </cell>
          <cell r="EH1641" t="str">
            <v>SIDO_108_FW0047</v>
          </cell>
        </row>
        <row r="1642">
          <cell r="B1642" t="str">
            <v>FW0048</v>
          </cell>
          <cell r="EH1642" t="str">
            <v>SIDO_108_FW0048</v>
          </cell>
        </row>
        <row r="1643">
          <cell r="B1643" t="str">
            <v>HV0017</v>
          </cell>
          <cell r="EH1643" t="str">
            <v>SIDO_108_HV0017</v>
          </cell>
        </row>
        <row r="1644">
          <cell r="B1644" t="str">
            <v>HV0018</v>
          </cell>
          <cell r="EH1644" t="str">
            <v>SIDO_108_HV0018</v>
          </cell>
        </row>
        <row r="1645">
          <cell r="B1645" t="str">
            <v>IT0011</v>
          </cell>
          <cell r="EH1645" t="str">
            <v>SIDO_108_IT0011</v>
          </cell>
        </row>
        <row r="1646">
          <cell r="B1646" t="str">
            <v>IT0032</v>
          </cell>
          <cell r="EH1646" t="str">
            <v>SIDO_108_IT0032</v>
          </cell>
        </row>
        <row r="1647">
          <cell r="B1647" t="str">
            <v>RA0011</v>
          </cell>
          <cell r="EH1647" t="str">
            <v>SIDO_108_RA0011</v>
          </cell>
        </row>
        <row r="1648">
          <cell r="B1648" t="str">
            <v>RA0031</v>
          </cell>
          <cell r="EH1648" t="str">
            <v>SIDO_108_RA0031</v>
          </cell>
        </row>
        <row r="1649">
          <cell r="B1649" t="str">
            <v>RA0041</v>
          </cell>
          <cell r="EH1649" t="str">
            <v>SIDO_108_RA0041</v>
          </cell>
        </row>
        <row r="1650">
          <cell r="B1650" t="str">
            <v>RAC011</v>
          </cell>
          <cell r="EH1650" t="str">
            <v>SIDO_108_RAC011</v>
          </cell>
        </row>
        <row r="1651">
          <cell r="B1651" t="str">
            <v>RAC012</v>
          </cell>
          <cell r="EH1651" t="str">
            <v>SIDO_108_RAC012</v>
          </cell>
        </row>
        <row r="1652">
          <cell r="B1652" t="str">
            <v>RAC031</v>
          </cell>
          <cell r="EH1652" t="str">
            <v>SIDO_108_RAC031</v>
          </cell>
        </row>
        <row r="1653">
          <cell r="B1653" t="str">
            <v>RS0011</v>
          </cell>
          <cell r="EH1653" t="str">
            <v>SIDO_108_RS0011</v>
          </cell>
        </row>
        <row r="1654">
          <cell r="B1654" t="str">
            <v>RS0031</v>
          </cell>
          <cell r="EH1654" t="str">
            <v>SIDO_108_RS0031</v>
          </cell>
        </row>
        <row r="1655">
          <cell r="B1655" t="str">
            <v>RS0041</v>
          </cell>
          <cell r="EH1655" t="str">
            <v>SIDO_108_RS0041</v>
          </cell>
        </row>
        <row r="1656">
          <cell r="B1656" t="str">
            <v>SA0011</v>
          </cell>
          <cell r="EH1656" t="str">
            <v>SIDO_108_SA0011</v>
          </cell>
        </row>
        <row r="1657">
          <cell r="B1657" t="str">
            <v>SB0011</v>
          </cell>
          <cell r="EH1657" t="str">
            <v>SIDO_108_SB0011</v>
          </cell>
        </row>
        <row r="1658">
          <cell r="B1658" t="str">
            <v>SB0031</v>
          </cell>
          <cell r="EH1658" t="str">
            <v>SIDO_108_SB0031</v>
          </cell>
        </row>
        <row r="1659">
          <cell r="B1659" t="str">
            <v>SB0035</v>
          </cell>
          <cell r="EH1659" t="str">
            <v>SIDO_108_SB0035</v>
          </cell>
        </row>
        <row r="1660">
          <cell r="B1660" t="str">
            <v>SC0041</v>
          </cell>
          <cell r="EH1660" t="str">
            <v>SIDO_108_SC0041</v>
          </cell>
        </row>
        <row r="1661">
          <cell r="B1661" t="str">
            <v>SC0042</v>
          </cell>
          <cell r="EH1661" t="str">
            <v>SIDO_108_SC0042</v>
          </cell>
        </row>
        <row r="1662">
          <cell r="B1662" t="str">
            <v>SC0045</v>
          </cell>
          <cell r="EH1662" t="str">
            <v>SIDO_108_SC0045</v>
          </cell>
        </row>
        <row r="1663">
          <cell r="B1663" t="str">
            <v>TF0011</v>
          </cell>
          <cell r="EH1663" t="str">
            <v>SIDO_108_TF0011</v>
          </cell>
        </row>
        <row r="1664">
          <cell r="B1664" t="str">
            <v>TF0031</v>
          </cell>
          <cell r="EH1664" t="str">
            <v>SIDO_108_TF0031</v>
          </cell>
        </row>
        <row r="1665">
          <cell r="B1665" t="str">
            <v>TF0036</v>
          </cell>
          <cell r="EH1665" t="str">
            <v>SIDO_108_TF0036</v>
          </cell>
        </row>
        <row r="1666">
          <cell r="B1666" t="str">
            <v>TF0038</v>
          </cell>
          <cell r="EH1666" t="str">
            <v>SIDO_108_TF0038</v>
          </cell>
        </row>
        <row r="1667">
          <cell r="B1667" t="str">
            <v>TV0013</v>
          </cell>
          <cell r="EH1667" t="str">
            <v>SIDO_108_TV0013</v>
          </cell>
        </row>
        <row r="1668">
          <cell r="B1668" t="str">
            <v>TV0014</v>
          </cell>
          <cell r="EH1668" t="str">
            <v>SIDO_108_TV0014</v>
          </cell>
        </row>
        <row r="1669">
          <cell r="B1669" t="str">
            <v>TV0015</v>
          </cell>
          <cell r="EH1669" t="str">
            <v>SIDO_108_TV0015</v>
          </cell>
        </row>
        <row r="1671">
          <cell r="B1671" t="str">
            <v>Total</v>
          </cell>
        </row>
        <row r="1673">
          <cell r="B1673" t="str">
            <v>Check: Total average spend - Rtors, Sync Cndsrs, Cpctr Banks &amp; Stat Comps - SIDO</v>
          </cell>
        </row>
        <row r="1675">
          <cell r="B1675" t="str">
            <v>Protection</v>
          </cell>
        </row>
        <row r="1676">
          <cell r="B1676" t="str">
            <v>BTP011</v>
          </cell>
          <cell r="EH1676" t="str">
            <v>SIDO_109_BTP011</v>
          </cell>
        </row>
        <row r="1677">
          <cell r="B1677" t="str">
            <v>BTP012</v>
          </cell>
          <cell r="EH1677" t="str">
            <v>SIDO_109_BTP012</v>
          </cell>
        </row>
        <row r="1678">
          <cell r="B1678" t="str">
            <v>BTP013</v>
          </cell>
          <cell r="EH1678" t="str">
            <v>SIDO_109_BTP013</v>
          </cell>
        </row>
        <row r="1679">
          <cell r="B1679" t="str">
            <v>BTP031</v>
          </cell>
          <cell r="EH1679" t="str">
            <v>SIDO_109_BTP031</v>
          </cell>
        </row>
        <row r="1680">
          <cell r="B1680" t="str">
            <v>ETP011</v>
          </cell>
          <cell r="EH1680" t="str">
            <v>SIDO_109_ETP011</v>
          </cell>
        </row>
        <row r="1681">
          <cell r="B1681" t="str">
            <v>FPM211</v>
          </cell>
          <cell r="EH1681" t="str">
            <v>SIDO_109_FPM211</v>
          </cell>
        </row>
        <row r="1682">
          <cell r="B1682" t="str">
            <v>FPM212</v>
          </cell>
          <cell r="EH1682" t="str">
            <v>SIDO_109_FPM212</v>
          </cell>
        </row>
        <row r="1683">
          <cell r="B1683" t="str">
            <v>FPM241</v>
          </cell>
          <cell r="EH1683" t="str">
            <v>SIDO_109_FPM241</v>
          </cell>
        </row>
        <row r="1684">
          <cell r="B1684" t="str">
            <v>FPM242</v>
          </cell>
          <cell r="EH1684" t="str">
            <v>SIDO_109_FPM242</v>
          </cell>
        </row>
        <row r="1685">
          <cell r="B1685" t="str">
            <v>FPP211</v>
          </cell>
          <cell r="EH1685" t="str">
            <v>SIDO_109_FPP211</v>
          </cell>
        </row>
        <row r="1686">
          <cell r="B1686" t="str">
            <v>FPP212</v>
          </cell>
          <cell r="EH1686" t="str">
            <v>SIDO_109_FPP212</v>
          </cell>
        </row>
        <row r="1687">
          <cell r="B1687" t="str">
            <v>FPP241</v>
          </cell>
          <cell r="EH1687" t="str">
            <v>SIDO_109_FPP241</v>
          </cell>
        </row>
        <row r="1688">
          <cell r="B1688" t="str">
            <v>FPP242</v>
          </cell>
          <cell r="EH1688" t="str">
            <v>SIDO_109_FPP242</v>
          </cell>
        </row>
        <row r="1689">
          <cell r="B1689" t="str">
            <v>FPP311</v>
          </cell>
          <cell r="EH1689" t="str">
            <v>SIDO_109_FPP311</v>
          </cell>
        </row>
        <row r="1690">
          <cell r="B1690" t="str">
            <v>FPP312</v>
          </cell>
          <cell r="EH1690" t="str">
            <v>SIDO_109_FPP312</v>
          </cell>
        </row>
        <row r="1691">
          <cell r="B1691" t="str">
            <v>FPP313</v>
          </cell>
          <cell r="EH1691" t="str">
            <v>SIDO_109_FPP313</v>
          </cell>
        </row>
        <row r="1692">
          <cell r="B1692" t="str">
            <v>FPP314</v>
          </cell>
          <cell r="EH1692" t="str">
            <v>SIDO_109_FPP314</v>
          </cell>
        </row>
        <row r="1693">
          <cell r="B1693" t="str">
            <v>HS0111</v>
          </cell>
          <cell r="EH1693" t="str">
            <v>SIDO_109_HS0111</v>
          </cell>
        </row>
        <row r="1694">
          <cell r="B1694" t="str">
            <v>HS0112</v>
          </cell>
          <cell r="EH1694" t="str">
            <v>SIDO_109_HS0112</v>
          </cell>
        </row>
        <row r="1695">
          <cell r="B1695" t="str">
            <v>ITP011</v>
          </cell>
          <cell r="EH1695" t="str">
            <v>SIDO_109_ITP011</v>
          </cell>
        </row>
        <row r="1696">
          <cell r="B1696" t="str">
            <v>LS0011</v>
          </cell>
          <cell r="EH1696" t="str">
            <v>SIDO_109_LS0011</v>
          </cell>
        </row>
        <row r="1697">
          <cell r="B1697" t="str">
            <v>MR0011</v>
          </cell>
          <cell r="EH1697" t="str">
            <v>SIDO_109_MR0011</v>
          </cell>
        </row>
        <row r="1698">
          <cell r="B1698" t="str">
            <v>MR0012</v>
          </cell>
          <cell r="EH1698" t="str">
            <v>SIDO_109_MR0012</v>
          </cell>
        </row>
        <row r="1699">
          <cell r="B1699" t="str">
            <v>MR0013</v>
          </cell>
          <cell r="EH1699" t="str">
            <v>SIDO_109_MR0013</v>
          </cell>
        </row>
        <row r="1700">
          <cell r="B1700" t="str">
            <v>MR0051</v>
          </cell>
          <cell r="EH1700" t="str">
            <v>SIDO_109_MR0051</v>
          </cell>
        </row>
        <row r="1701">
          <cell r="B1701" t="str">
            <v>P-30</v>
          </cell>
          <cell r="EH1701" t="str">
            <v>SIDO_109_P-30</v>
          </cell>
        </row>
        <row r="1702">
          <cell r="B1702" t="str">
            <v>PS0011</v>
          </cell>
          <cell r="EH1702" t="str">
            <v>SIDO_109_PS0011</v>
          </cell>
        </row>
        <row r="1703">
          <cell r="B1703" t="str">
            <v>PS0012</v>
          </cell>
          <cell r="EH1703" t="str">
            <v>SIDO_109_PS0012</v>
          </cell>
        </row>
        <row r="1704">
          <cell r="B1704" t="str">
            <v>PS0013</v>
          </cell>
          <cell r="EH1704" t="str">
            <v>SIDO_109_PS0013</v>
          </cell>
        </row>
        <row r="1705">
          <cell r="B1705" t="str">
            <v>PS0014</v>
          </cell>
          <cell r="EH1705" t="str">
            <v>SIDO_109_PS0014</v>
          </cell>
        </row>
        <row r="1706">
          <cell r="B1706" t="str">
            <v>PS0015</v>
          </cell>
          <cell r="EH1706" t="str">
            <v>SIDO_109_PS0015</v>
          </cell>
        </row>
        <row r="1707">
          <cell r="B1707" t="str">
            <v>PS0016</v>
          </cell>
          <cell r="EH1707" t="str">
            <v>SIDO_109_PS0016</v>
          </cell>
        </row>
        <row r="1708">
          <cell r="B1708" t="str">
            <v>PS0017</v>
          </cell>
          <cell r="EH1708" t="str">
            <v>SIDO_109_PS0017</v>
          </cell>
        </row>
        <row r="1709">
          <cell r="B1709" t="str">
            <v>PS0018</v>
          </cell>
          <cell r="EH1709" t="str">
            <v>SIDO_109_PS0018</v>
          </cell>
        </row>
        <row r="1710">
          <cell r="B1710" t="str">
            <v>PS0021</v>
          </cell>
          <cell r="EH1710" t="str">
            <v>SIDO_109_PS0021</v>
          </cell>
        </row>
        <row r="1711">
          <cell r="B1711" t="str">
            <v>PS2615</v>
          </cell>
          <cell r="EH1711" t="str">
            <v>SIDO_109_PS2615</v>
          </cell>
        </row>
        <row r="1712">
          <cell r="B1712" t="str">
            <v>PS2815</v>
          </cell>
          <cell r="EH1712" t="str">
            <v>SIDO_109_PS2815</v>
          </cell>
        </row>
        <row r="1713">
          <cell r="B1713" t="str">
            <v>PS3215</v>
          </cell>
          <cell r="EH1713" t="str">
            <v>SIDO_109_PS3215</v>
          </cell>
        </row>
        <row r="1714">
          <cell r="B1714" t="str">
            <v>PS3225</v>
          </cell>
          <cell r="EH1714" t="str">
            <v>SIDO_109_PS3225</v>
          </cell>
        </row>
        <row r="1715">
          <cell r="B1715" t="str">
            <v>PS3235</v>
          </cell>
          <cell r="EH1715" t="str">
            <v>SIDO_109_PS3235</v>
          </cell>
        </row>
        <row r="1716">
          <cell r="B1716" t="str">
            <v>PS3315</v>
          </cell>
          <cell r="EH1716" t="str">
            <v>SIDO_109_PS3315</v>
          </cell>
        </row>
        <row r="1717">
          <cell r="B1717" t="str">
            <v>PS3715</v>
          </cell>
          <cell r="EH1717" t="str">
            <v>SIDO_109_PS3715</v>
          </cell>
        </row>
        <row r="1718">
          <cell r="B1718" t="str">
            <v>PS3825</v>
          </cell>
          <cell r="EH1718" t="str">
            <v>SIDO_109_PS3825</v>
          </cell>
        </row>
        <row r="1719">
          <cell r="B1719" t="str">
            <v>SYP011</v>
          </cell>
          <cell r="EH1719" t="str">
            <v>SIDO_109_SYP011</v>
          </cell>
        </row>
        <row r="1720">
          <cell r="B1720" t="str">
            <v>UP0011</v>
          </cell>
          <cell r="EH1720" t="str">
            <v>SIDO_109_UP0011</v>
          </cell>
        </row>
        <row r="1721">
          <cell r="B1721" t="str">
            <v>UP0031</v>
          </cell>
          <cell r="EH1721" t="str">
            <v>SIDO_109_UP0031</v>
          </cell>
        </row>
        <row r="1723">
          <cell r="B1723" t="str">
            <v>Total</v>
          </cell>
        </row>
        <row r="1725">
          <cell r="B1725" t="str">
            <v>Check: Total average spend - Protection - SIDO</v>
          </cell>
        </row>
        <row r="1727">
          <cell r="B1727" t="str">
            <v>Metering</v>
          </cell>
        </row>
        <row r="1728">
          <cell r="B1728" t="str">
            <v>MM0011</v>
          </cell>
          <cell r="EH1728" t="str">
            <v>SIDO_110_MM0011</v>
          </cell>
        </row>
        <row r="1729">
          <cell r="B1729" t="str">
            <v>MM0031</v>
          </cell>
          <cell r="EH1729" t="str">
            <v>SIDO_110_MM0031</v>
          </cell>
        </row>
        <row r="1730">
          <cell r="B1730" t="str">
            <v>MM0032</v>
          </cell>
          <cell r="EH1730" t="str">
            <v>SIDO_110_MM0032</v>
          </cell>
        </row>
        <row r="1731">
          <cell r="B1731" t="str">
            <v>MM0091</v>
          </cell>
          <cell r="EH1731" t="str">
            <v>SIDO_110_MM0091</v>
          </cell>
        </row>
        <row r="1732">
          <cell r="B1732" t="str">
            <v>MM0101</v>
          </cell>
          <cell r="EH1732" t="str">
            <v>SIDO_110_MM0101</v>
          </cell>
        </row>
        <row r="1733">
          <cell r="B1733" t="str">
            <v>MM0102</v>
          </cell>
          <cell r="EH1733" t="str">
            <v>SIDO_110_MM0102</v>
          </cell>
        </row>
        <row r="1735">
          <cell r="B1735" t="str">
            <v>Total</v>
          </cell>
        </row>
        <row r="1737">
          <cell r="B1737" t="str">
            <v>Check: Total average spend - Metering - SIDO</v>
          </cell>
        </row>
        <row r="1739">
          <cell r="B1739" t="str">
            <v>Substations Buildings</v>
          </cell>
        </row>
        <row r="1740">
          <cell r="B1740" t="str">
            <v>FM0001</v>
          </cell>
          <cell r="EH1740" t="str">
            <v>SIDO_111_FM0001</v>
          </cell>
        </row>
        <row r="1741">
          <cell r="B1741" t="str">
            <v>FM0002</v>
          </cell>
          <cell r="EH1741" t="str">
            <v>SIDO_111_FM0002</v>
          </cell>
        </row>
        <row r="1742">
          <cell r="B1742" t="str">
            <v>FM2001</v>
          </cell>
          <cell r="EH1742" t="str">
            <v>SIDO_111_FM2001</v>
          </cell>
        </row>
        <row r="1743">
          <cell r="B1743" t="str">
            <v>FM2003</v>
          </cell>
          <cell r="EH1743" t="str">
            <v>SIDO_111_FM2003</v>
          </cell>
        </row>
        <row r="1744">
          <cell r="B1744" t="str">
            <v>FPM211</v>
          </cell>
          <cell r="EH1744" t="str">
            <v>SIDO_111_FPM211</v>
          </cell>
        </row>
        <row r="1745">
          <cell r="B1745" t="str">
            <v>FPM212</v>
          </cell>
          <cell r="EH1745" t="str">
            <v>SIDO_111_FPM212</v>
          </cell>
        </row>
        <row r="1746">
          <cell r="B1746" t="str">
            <v>FPM241</v>
          </cell>
          <cell r="EH1746" t="str">
            <v>SIDO_111_FPM241</v>
          </cell>
        </row>
        <row r="1747">
          <cell r="B1747" t="str">
            <v>FPM242</v>
          </cell>
          <cell r="EH1747" t="str">
            <v>SIDO_111_FPM242</v>
          </cell>
        </row>
        <row r="1748">
          <cell r="B1748" t="str">
            <v>FP0211</v>
          </cell>
          <cell r="EH1748" t="str">
            <v>SIDO_111_FP0211</v>
          </cell>
        </row>
        <row r="1749">
          <cell r="B1749" t="str">
            <v>FP0212</v>
          </cell>
          <cell r="EH1749" t="str">
            <v>SIDO_111_FP0212</v>
          </cell>
        </row>
        <row r="1750">
          <cell r="B1750" t="str">
            <v>FP0241</v>
          </cell>
          <cell r="EH1750" t="str">
            <v>SIDO_111_FP0241</v>
          </cell>
        </row>
        <row r="1751">
          <cell r="B1751" t="str">
            <v>FP0242</v>
          </cell>
          <cell r="EH1751" t="str">
            <v>SIDO_111_FP0242</v>
          </cell>
        </row>
        <row r="1752">
          <cell r="B1752" t="str">
            <v>FPP211</v>
          </cell>
          <cell r="EH1752" t="str">
            <v>SIDO_111_FPP211</v>
          </cell>
        </row>
        <row r="1753">
          <cell r="B1753" t="str">
            <v>FPP212</v>
          </cell>
          <cell r="EH1753" t="str">
            <v>SIDO_111_FPP212</v>
          </cell>
        </row>
        <row r="1754">
          <cell r="B1754" t="str">
            <v>HV0015</v>
          </cell>
          <cell r="EH1754" t="str">
            <v>SIDO_111_HV0015</v>
          </cell>
        </row>
        <row r="1756">
          <cell r="B1756" t="str">
            <v>Total</v>
          </cell>
        </row>
        <row r="1758">
          <cell r="B1758" t="str">
            <v>Check: Total average spend - Substations Buildings - SIDO</v>
          </cell>
        </row>
        <row r="1760">
          <cell r="B1760" t="str">
            <v>Fences &amp; Civil Works</v>
          </cell>
        </row>
        <row r="1761">
          <cell r="B1761" t="str">
            <v>OI0011</v>
          </cell>
          <cell r="EH1761" t="str">
            <v>SIDO_112_OI0011</v>
          </cell>
        </row>
        <row r="1762">
          <cell r="B1762" t="str">
            <v>OI0041</v>
          </cell>
          <cell r="EH1762" t="str">
            <v>SIDO_112_OI0041</v>
          </cell>
        </row>
        <row r="1763">
          <cell r="B1763" t="str">
            <v>SI0011</v>
          </cell>
          <cell r="EH1763" t="str">
            <v>SIDO_112_SI0011</v>
          </cell>
        </row>
        <row r="1764">
          <cell r="B1764" t="str">
            <v>SY0011</v>
          </cell>
          <cell r="EH1764" t="str">
            <v>SIDO_112_SY0011</v>
          </cell>
        </row>
        <row r="1766">
          <cell r="B1766" t="str">
            <v>Total</v>
          </cell>
        </row>
        <row r="1768">
          <cell r="B1768" t="str">
            <v>Check: Total average spend - Fences &amp; Civil Works - SIDO</v>
          </cell>
        </row>
        <row r="1770">
          <cell r="B1770" t="str">
            <v>Other Station Equipment</v>
          </cell>
        </row>
        <row r="1771">
          <cell r="B1771" t="str">
            <v>AC0011</v>
          </cell>
          <cell r="EH1771" t="str">
            <v>SIDO_113_AC0011</v>
          </cell>
        </row>
        <row r="1772">
          <cell r="B1772" t="str">
            <v>AC0012</v>
          </cell>
          <cell r="EH1772" t="str">
            <v>SIDO_113_AC0012</v>
          </cell>
        </row>
        <row r="1773">
          <cell r="B1773" t="str">
            <v>AC0013</v>
          </cell>
          <cell r="EH1773" t="str">
            <v>SIDO_113_AC0013</v>
          </cell>
        </row>
        <row r="1774">
          <cell r="B1774" t="str">
            <v>AC0014</v>
          </cell>
          <cell r="EH1774" t="str">
            <v>SIDO_113_AC0014</v>
          </cell>
        </row>
        <row r="1775">
          <cell r="B1775" t="str">
            <v>AC0015</v>
          </cell>
          <cell r="EH1775" t="str">
            <v>SIDO_113_AC0015</v>
          </cell>
        </row>
        <row r="1776">
          <cell r="B1776" t="str">
            <v>AC0041</v>
          </cell>
          <cell r="EH1776" t="str">
            <v>SIDO_113_AC0041</v>
          </cell>
        </row>
        <row r="1777">
          <cell r="B1777" t="str">
            <v>AC1041</v>
          </cell>
          <cell r="EH1777" t="str">
            <v>SIDO_113_AC1041</v>
          </cell>
        </row>
        <row r="1778">
          <cell r="B1778" t="str">
            <v>AC1441</v>
          </cell>
          <cell r="EH1778" t="str">
            <v>SIDO_113_AC1441</v>
          </cell>
        </row>
        <row r="1779">
          <cell r="B1779" t="str">
            <v>BO0012</v>
          </cell>
          <cell r="EH1779" t="str">
            <v>SIDO_113_BO0012</v>
          </cell>
        </row>
        <row r="1780">
          <cell r="B1780" t="str">
            <v>BO0013</v>
          </cell>
          <cell r="EH1780" t="str">
            <v>SIDO_113_BO0013</v>
          </cell>
        </row>
        <row r="1781">
          <cell r="B1781" t="str">
            <v>BS0011</v>
          </cell>
          <cell r="EH1781" t="str">
            <v>SIDO_113_BS0011</v>
          </cell>
        </row>
        <row r="1782">
          <cell r="B1782" t="str">
            <v>BU0011</v>
          </cell>
          <cell r="EH1782" t="str">
            <v>SIDO_113_BU0011</v>
          </cell>
        </row>
        <row r="1783">
          <cell r="B1783" t="str">
            <v>CL0011</v>
          </cell>
          <cell r="EH1783" t="str">
            <v>SIDO_113_CL0011</v>
          </cell>
        </row>
        <row r="1784">
          <cell r="B1784" t="str">
            <v>CN0011</v>
          </cell>
          <cell r="EH1784" t="str">
            <v>SIDO_113_CN0011</v>
          </cell>
        </row>
        <row r="1785">
          <cell r="B1785" t="str">
            <v>CN0012</v>
          </cell>
          <cell r="EH1785" t="str">
            <v>SIDO_113_CN0012</v>
          </cell>
        </row>
        <row r="1786">
          <cell r="B1786" t="str">
            <v>CS0011</v>
          </cell>
          <cell r="EH1786" t="str">
            <v>SIDO_113_CS0011</v>
          </cell>
        </row>
        <row r="1787">
          <cell r="B1787" t="str">
            <v>DS0011</v>
          </cell>
          <cell r="EH1787" t="str">
            <v>SIDO_113_DS0011</v>
          </cell>
        </row>
        <row r="1788">
          <cell r="B1788" t="str">
            <v>ET0011</v>
          </cell>
          <cell r="EH1788" t="str">
            <v>SIDO_113_ET0011</v>
          </cell>
        </row>
        <row r="1789">
          <cell r="B1789" t="str">
            <v>ETP011</v>
          </cell>
          <cell r="EH1789" t="str">
            <v>SIDO_113_ETP011</v>
          </cell>
        </row>
        <row r="1790">
          <cell r="B1790" t="str">
            <v>FP0211</v>
          </cell>
          <cell r="EH1790" t="str">
            <v>SIDO_113_FP0211</v>
          </cell>
        </row>
        <row r="1791">
          <cell r="B1791" t="str">
            <v>FP0212</v>
          </cell>
          <cell r="EH1791" t="str">
            <v>SIDO_113_FP0212</v>
          </cell>
        </row>
        <row r="1792">
          <cell r="B1792" t="str">
            <v>FP0241</v>
          </cell>
          <cell r="EH1792" t="str">
            <v>SIDO_113_FP0241</v>
          </cell>
        </row>
        <row r="1793">
          <cell r="B1793" t="str">
            <v>FP0242</v>
          </cell>
          <cell r="EH1793" t="str">
            <v>SIDO_113_FP0242</v>
          </cell>
        </row>
        <row r="1794">
          <cell r="B1794" t="str">
            <v>FP0611</v>
          </cell>
          <cell r="EH1794" t="str">
            <v>SIDO_113_FP0611</v>
          </cell>
        </row>
        <row r="1795">
          <cell r="B1795" t="str">
            <v>FP0612</v>
          </cell>
          <cell r="EH1795" t="str">
            <v>SIDO_113_FP0612</v>
          </cell>
        </row>
        <row r="1796">
          <cell r="B1796" t="str">
            <v>GI0014</v>
          </cell>
          <cell r="EH1796" t="str">
            <v>SIDO_113_GI0014</v>
          </cell>
        </row>
        <row r="1797">
          <cell r="B1797" t="str">
            <v>GI0015</v>
          </cell>
          <cell r="EH1797" t="str">
            <v>SIDO_113_GI0015</v>
          </cell>
        </row>
        <row r="1798">
          <cell r="B1798" t="str">
            <v>GI0016</v>
          </cell>
          <cell r="EH1798" t="str">
            <v>SIDO_113_GI0016</v>
          </cell>
        </row>
        <row r="1799">
          <cell r="B1799" t="str">
            <v>GI0017</v>
          </cell>
          <cell r="EH1799" t="str">
            <v>SIDO_113_GI0017</v>
          </cell>
        </row>
        <row r="1800">
          <cell r="B1800" t="str">
            <v>HIS011</v>
          </cell>
          <cell r="EH1800" t="str">
            <v>SIDO_113_HIS011</v>
          </cell>
        </row>
        <row r="1801">
          <cell r="B1801" t="str">
            <v>HIS013</v>
          </cell>
          <cell r="EH1801" t="str">
            <v>SIDO_113_HIS013</v>
          </cell>
        </row>
        <row r="1802">
          <cell r="B1802" t="str">
            <v>HV0011</v>
          </cell>
          <cell r="EH1802" t="str">
            <v>SIDO_113_HV0011</v>
          </cell>
        </row>
        <row r="1803">
          <cell r="B1803" t="str">
            <v>HV0012</v>
          </cell>
          <cell r="EH1803" t="str">
            <v>SIDO_113_HV0012</v>
          </cell>
        </row>
        <row r="1804">
          <cell r="B1804" t="str">
            <v>HV0015</v>
          </cell>
          <cell r="EH1804" t="str">
            <v>SIDO_113_HV0015</v>
          </cell>
        </row>
        <row r="1805">
          <cell r="B1805" t="str">
            <v>HV0016</v>
          </cell>
          <cell r="EH1805" t="str">
            <v>SIDO_113_HV0016</v>
          </cell>
        </row>
        <row r="1806">
          <cell r="B1806" t="str">
            <v>HV0019</v>
          </cell>
          <cell r="EH1806" t="str">
            <v>SIDO_113_HV0019</v>
          </cell>
        </row>
        <row r="1807">
          <cell r="B1807" t="str">
            <v>HV0111</v>
          </cell>
          <cell r="EH1807" t="str">
            <v>SIDO_113_HV0111</v>
          </cell>
        </row>
        <row r="1808">
          <cell r="B1808" t="str">
            <v>IT0011</v>
          </cell>
          <cell r="EH1808" t="str">
            <v>SIDO_113_IT0011</v>
          </cell>
        </row>
        <row r="1809">
          <cell r="B1809" t="str">
            <v>IT0032</v>
          </cell>
          <cell r="EH1809" t="str">
            <v>SIDO_113_IT0032</v>
          </cell>
        </row>
        <row r="1810">
          <cell r="B1810" t="str">
            <v>LVC012</v>
          </cell>
          <cell r="EH1810" t="str">
            <v>SIDO_113_LVC012</v>
          </cell>
        </row>
        <row r="1811">
          <cell r="B1811" t="str">
            <v>LVC031</v>
          </cell>
          <cell r="EH1811" t="str">
            <v>SIDO_113_LVC031</v>
          </cell>
        </row>
        <row r="1812">
          <cell r="B1812" t="str">
            <v>LV0011</v>
          </cell>
          <cell r="EH1812" t="str">
            <v>SIDO_113_LV0011</v>
          </cell>
        </row>
        <row r="1813">
          <cell r="B1813" t="str">
            <v>LV0012</v>
          </cell>
          <cell r="EH1813" t="str">
            <v>SIDO_113_LV0012</v>
          </cell>
        </row>
        <row r="1814">
          <cell r="B1814" t="str">
            <v>LV0031</v>
          </cell>
          <cell r="EH1814" t="str">
            <v>SIDO_113_LV0031</v>
          </cell>
        </row>
        <row r="1815">
          <cell r="B1815" t="str">
            <v>LV0041</v>
          </cell>
          <cell r="EH1815" t="str">
            <v>SIDO_113_LV0041</v>
          </cell>
        </row>
        <row r="1816">
          <cell r="B1816" t="str">
            <v>MG0001</v>
          </cell>
          <cell r="EH1816" t="str">
            <v>SIDO_113_MG0001</v>
          </cell>
        </row>
        <row r="1817">
          <cell r="B1817" t="str">
            <v>MO0051</v>
          </cell>
          <cell r="EH1817" t="str">
            <v>SIDO_113_MO0051</v>
          </cell>
        </row>
        <row r="1818">
          <cell r="B1818" t="str">
            <v>MS0011</v>
          </cell>
          <cell r="EH1818" t="str">
            <v>SIDO_113_MS0011</v>
          </cell>
        </row>
        <row r="1819">
          <cell r="B1819" t="str">
            <v>OI0011</v>
          </cell>
          <cell r="EH1819" t="str">
            <v>SIDO_113_OI0011</v>
          </cell>
        </row>
        <row r="1820">
          <cell r="B1820" t="str">
            <v>OI0031</v>
          </cell>
          <cell r="EH1820" t="str">
            <v>SIDO_113_OI0031</v>
          </cell>
        </row>
        <row r="1821">
          <cell r="B1821" t="str">
            <v>OI0041</v>
          </cell>
          <cell r="EH1821" t="str">
            <v>SIDO_113_OI0041</v>
          </cell>
        </row>
        <row r="1822">
          <cell r="B1822" t="str">
            <v>OI0051</v>
          </cell>
          <cell r="EH1822" t="str">
            <v>SIDO_113_OI0051</v>
          </cell>
        </row>
        <row r="1823">
          <cell r="B1823" t="str">
            <v>PS3115</v>
          </cell>
          <cell r="EH1823" t="str">
            <v>SIDO_113_PS3115</v>
          </cell>
        </row>
        <row r="1824">
          <cell r="B1824" t="str">
            <v>PS3215</v>
          </cell>
          <cell r="EH1824" t="str">
            <v>SIDO_113_PS3215</v>
          </cell>
        </row>
        <row r="1825">
          <cell r="B1825" t="str">
            <v>PS3225</v>
          </cell>
          <cell r="EH1825" t="str">
            <v>SIDO_113_PS3225</v>
          </cell>
        </row>
        <row r="1826">
          <cell r="B1826" t="str">
            <v>RS0011</v>
          </cell>
          <cell r="EH1826" t="str">
            <v>SIDO_113_RS0011</v>
          </cell>
        </row>
        <row r="1827">
          <cell r="B1827" t="str">
            <v>RS0031</v>
          </cell>
          <cell r="EH1827" t="str">
            <v>SIDO_113_RS0031</v>
          </cell>
        </row>
        <row r="1828">
          <cell r="B1828" t="str">
            <v>RS0041</v>
          </cell>
          <cell r="EH1828" t="str">
            <v>SIDO_113_RS0041</v>
          </cell>
        </row>
        <row r="1829">
          <cell r="B1829" t="str">
            <v>S43-01</v>
          </cell>
          <cell r="EH1829" t="str">
            <v>SIDO_113_S43-01</v>
          </cell>
        </row>
        <row r="1830">
          <cell r="B1830" t="str">
            <v>SB0011</v>
          </cell>
          <cell r="EH1830" t="str">
            <v>SIDO_113_SB0011</v>
          </cell>
        </row>
        <row r="1831">
          <cell r="B1831" t="str">
            <v>SB0012</v>
          </cell>
          <cell r="EH1831" t="str">
            <v>SIDO_113_SB0012</v>
          </cell>
        </row>
        <row r="1832">
          <cell r="B1832" t="str">
            <v>SB0013</v>
          </cell>
          <cell r="EH1832" t="str">
            <v>SIDO_113_SB0013</v>
          </cell>
        </row>
        <row r="1833">
          <cell r="B1833" t="str">
            <v>SB0014</v>
          </cell>
          <cell r="EH1833" t="str">
            <v>SIDO_113_SB0014</v>
          </cell>
        </row>
        <row r="1834">
          <cell r="B1834" t="str">
            <v>SB0015</v>
          </cell>
          <cell r="EH1834" t="str">
            <v>SIDO_113_SB0015</v>
          </cell>
        </row>
        <row r="1835">
          <cell r="B1835" t="str">
            <v>SG0011</v>
          </cell>
          <cell r="EH1835" t="str">
            <v>SIDO_113_SG0011</v>
          </cell>
        </row>
        <row r="1836">
          <cell r="B1836" t="str">
            <v>SG0021</v>
          </cell>
          <cell r="EH1836" t="str">
            <v>SIDO_113_SG0021</v>
          </cell>
        </row>
        <row r="1837">
          <cell r="B1837" t="str">
            <v>SG0031</v>
          </cell>
          <cell r="EH1837" t="str">
            <v>SIDO_113_SG0031</v>
          </cell>
        </row>
        <row r="1838">
          <cell r="B1838" t="str">
            <v>SG0041</v>
          </cell>
          <cell r="EH1838" t="str">
            <v>SIDO_113_SG0041</v>
          </cell>
        </row>
        <row r="1839">
          <cell r="B1839" t="str">
            <v>SI0011</v>
          </cell>
          <cell r="EH1839" t="str">
            <v>SIDO_113_SI0011</v>
          </cell>
        </row>
        <row r="1840">
          <cell r="B1840" t="str">
            <v>SI0012</v>
          </cell>
          <cell r="EH1840" t="str">
            <v>SIDO_113_SI0012</v>
          </cell>
        </row>
        <row r="1841">
          <cell r="B1841" t="str">
            <v>SI0014</v>
          </cell>
          <cell r="EH1841" t="str">
            <v>SIDO_113_SI0014</v>
          </cell>
        </row>
        <row r="1842">
          <cell r="B1842" t="str">
            <v>SI0019</v>
          </cell>
          <cell r="EH1842" t="str">
            <v>SIDO_113_SI0019</v>
          </cell>
        </row>
        <row r="1843">
          <cell r="B1843" t="str">
            <v>SI0021</v>
          </cell>
          <cell r="EH1843" t="str">
            <v>SIDO_113_SI0021</v>
          </cell>
        </row>
        <row r="1844">
          <cell r="B1844" t="str">
            <v>SI0023</v>
          </cell>
          <cell r="EH1844" t="str">
            <v>SIDO_113_SI0023</v>
          </cell>
        </row>
        <row r="1845">
          <cell r="B1845" t="str">
            <v>SI0025</v>
          </cell>
          <cell r="EH1845" t="str">
            <v>SIDO_113_SI0025</v>
          </cell>
        </row>
        <row r="1846">
          <cell r="B1846" t="str">
            <v>SI0026</v>
          </cell>
          <cell r="EH1846" t="str">
            <v>SIDO_113_SI0026</v>
          </cell>
        </row>
        <row r="1847">
          <cell r="B1847" t="str">
            <v>SI0027</v>
          </cell>
          <cell r="EH1847" t="str">
            <v>SIDO_113_SI0027</v>
          </cell>
        </row>
        <row r="1848">
          <cell r="B1848" t="str">
            <v>SI0029</v>
          </cell>
          <cell r="EH1848" t="str">
            <v>SIDO_113_SI0029</v>
          </cell>
        </row>
        <row r="1849">
          <cell r="B1849" t="str">
            <v>SI0030</v>
          </cell>
          <cell r="EH1849" t="str">
            <v>SIDO_113_SI0030</v>
          </cell>
        </row>
        <row r="1850">
          <cell r="B1850" t="str">
            <v>SY0011</v>
          </cell>
          <cell r="EH1850" t="str">
            <v>SIDO_113_SY0011</v>
          </cell>
        </row>
        <row r="1851">
          <cell r="B1851" t="str">
            <v>SYC011</v>
          </cell>
          <cell r="EH1851" t="str">
            <v>SIDO_113_SYC011</v>
          </cell>
        </row>
        <row r="1852">
          <cell r="B1852" t="str">
            <v>SYP011</v>
          </cell>
          <cell r="EH1852" t="str">
            <v>SIDO_113_SYP011</v>
          </cell>
        </row>
        <row r="1853">
          <cell r="B1853" t="str">
            <v>TF0011</v>
          </cell>
          <cell r="EH1853" t="str">
            <v>SIDO_113_TF0011</v>
          </cell>
        </row>
        <row r="1854">
          <cell r="B1854" t="str">
            <v>TF0031</v>
          </cell>
          <cell r="EH1854" t="str">
            <v>SIDO_113_TF0031</v>
          </cell>
        </row>
        <row r="1855">
          <cell r="B1855" t="str">
            <v>TF0032</v>
          </cell>
          <cell r="EH1855" t="str">
            <v>SIDO_113_TF0032</v>
          </cell>
        </row>
        <row r="1856">
          <cell r="B1856" t="str">
            <v>TF0036</v>
          </cell>
          <cell r="EH1856" t="str">
            <v>SIDO_113_TF0036</v>
          </cell>
        </row>
        <row r="1857">
          <cell r="B1857" t="str">
            <v>TF0038</v>
          </cell>
          <cell r="EH1857" t="str">
            <v>SIDO_113_TF0038</v>
          </cell>
        </row>
        <row r="1858">
          <cell r="B1858" t="str">
            <v>TF0051</v>
          </cell>
          <cell r="EH1858" t="str">
            <v>SIDO_113_TF0051</v>
          </cell>
        </row>
        <row r="1859">
          <cell r="B1859" t="str">
            <v>TF0641</v>
          </cell>
          <cell r="EH1859" t="str">
            <v>SIDO_113_TF0641</v>
          </cell>
        </row>
        <row r="1860">
          <cell r="B1860" t="str">
            <v>UP0011</v>
          </cell>
          <cell r="EH1860" t="str">
            <v>SIDO_113_UP0011</v>
          </cell>
        </row>
        <row r="1862">
          <cell r="B1862" t="str">
            <v>Total</v>
          </cell>
        </row>
        <row r="1864">
          <cell r="B1864" t="str">
            <v>Check: Total average spend - Other Station Equipment - SIDO</v>
          </cell>
        </row>
        <row r="1866">
          <cell r="B1866" t="str">
            <v>Non allocatable - AC Stations</v>
          </cell>
        </row>
        <row r="1867">
          <cell r="B1867" t="str">
            <v>CL0012</v>
          </cell>
          <cell r="EH1867" t="str">
            <v>SIDO_115_CL0012</v>
          </cell>
        </row>
        <row r="1868">
          <cell r="B1868" t="str">
            <v>GI0017</v>
          </cell>
          <cell r="EH1868" t="str">
            <v>SIDO_115_GI0017</v>
          </cell>
        </row>
        <row r="1869">
          <cell r="B1869" t="str">
            <v>HIS011</v>
          </cell>
          <cell r="EH1869" t="str">
            <v>SIDO_115_HIS011</v>
          </cell>
        </row>
        <row r="1870">
          <cell r="B1870" t="str">
            <v>HIS013</v>
          </cell>
          <cell r="EH1870" t="str">
            <v>SIDO_115_HIS013</v>
          </cell>
        </row>
        <row r="1871">
          <cell r="B1871" t="str">
            <v>HV0011</v>
          </cell>
          <cell r="EH1871" t="str">
            <v>SIDO_115_HV0011</v>
          </cell>
        </row>
        <row r="1872">
          <cell r="B1872" t="str">
            <v>HV0013</v>
          </cell>
          <cell r="EH1872" t="str">
            <v>SIDO_115_HV0013</v>
          </cell>
        </row>
        <row r="1873">
          <cell r="B1873" t="str">
            <v>IR0011</v>
          </cell>
          <cell r="EH1873" t="str">
            <v>SIDO_115_IR0011</v>
          </cell>
        </row>
        <row r="1874">
          <cell r="B1874" t="str">
            <v>MG0001</v>
          </cell>
          <cell r="EH1874" t="str">
            <v>SIDO_115_MG0001</v>
          </cell>
        </row>
        <row r="1875">
          <cell r="B1875" t="str">
            <v>MS001</v>
          </cell>
          <cell r="EH1875" t="str">
            <v>SIDO_115_MS001</v>
          </cell>
        </row>
        <row r="1876">
          <cell r="B1876" t="str">
            <v>OP2001</v>
          </cell>
          <cell r="EH1876" t="str">
            <v>SIDO_115_OP2001</v>
          </cell>
        </row>
        <row r="1877">
          <cell r="B1877" t="str">
            <v>OP2002</v>
          </cell>
          <cell r="EH1877" t="str">
            <v>SIDO_115_OP2002</v>
          </cell>
        </row>
        <row r="1878">
          <cell r="B1878" t="str">
            <v>OP2KPI</v>
          </cell>
          <cell r="EH1878" t="str">
            <v>SIDO_115_OP2KPI</v>
          </cell>
        </row>
        <row r="1879">
          <cell r="B1879" t="str">
            <v>PM0011</v>
          </cell>
          <cell r="EH1879" t="str">
            <v>SIDO_115_PM0011</v>
          </cell>
        </row>
        <row r="1880">
          <cell r="B1880" t="str">
            <v>RT0011</v>
          </cell>
          <cell r="EH1880" t="str">
            <v>SIDO_115_RT0011</v>
          </cell>
        </row>
        <row r="1881">
          <cell r="B1881" t="str">
            <v>SI0011</v>
          </cell>
          <cell r="EH1881" t="str">
            <v>SIDO_115_SI0011</v>
          </cell>
        </row>
        <row r="1882">
          <cell r="B1882" t="str">
            <v>SI0012</v>
          </cell>
          <cell r="EH1882" t="str">
            <v>SIDO_115_SI0012</v>
          </cell>
        </row>
        <row r="1883">
          <cell r="B1883" t="str">
            <v>SI0013</v>
          </cell>
          <cell r="EH1883" t="str">
            <v>SIDO_115_SI0013</v>
          </cell>
        </row>
        <row r="1884">
          <cell r="B1884" t="str">
            <v>SI0014</v>
          </cell>
          <cell r="EH1884" t="str">
            <v>SIDO_115_SI0014</v>
          </cell>
        </row>
        <row r="1885">
          <cell r="B1885" t="str">
            <v>SI0016</v>
          </cell>
          <cell r="EH1885" t="str">
            <v>SIDO_115_SI0016</v>
          </cell>
        </row>
        <row r="1886">
          <cell r="B1886" t="str">
            <v>SI0017</v>
          </cell>
          <cell r="EH1886" t="str">
            <v>SIDO_115_SI0017</v>
          </cell>
        </row>
        <row r="1887">
          <cell r="B1887" t="str">
            <v>SI0020</v>
          </cell>
          <cell r="EH1887" t="str">
            <v>SIDO_115_SI0020</v>
          </cell>
        </row>
        <row r="1888">
          <cell r="B1888" t="str">
            <v>SI0021</v>
          </cell>
          <cell r="EH1888" t="str">
            <v>SIDO_115_SI0021</v>
          </cell>
        </row>
        <row r="1889">
          <cell r="B1889" t="str">
            <v>SI9011</v>
          </cell>
          <cell r="EH1889" t="str">
            <v>SIDO_115_SI9011</v>
          </cell>
        </row>
        <row r="1890">
          <cell r="B1890" t="str">
            <v>SIDO18</v>
          </cell>
          <cell r="EH1890" t="str">
            <v>SIDO_115_SIDO18</v>
          </cell>
        </row>
        <row r="1891">
          <cell r="B1891" t="str">
            <v>TF0011</v>
          </cell>
          <cell r="EH1891" t="str">
            <v>SIDO_115_TF0011</v>
          </cell>
        </row>
        <row r="1892">
          <cell r="B1892" t="str">
            <v>TF0031</v>
          </cell>
          <cell r="EH1892" t="str">
            <v>SIDO_115_TF0031</v>
          </cell>
        </row>
        <row r="1893">
          <cell r="B1893" t="str">
            <v>TF0036</v>
          </cell>
          <cell r="EH1893" t="str">
            <v>SIDO_115_TF0036</v>
          </cell>
        </row>
        <row r="1894">
          <cell r="B1894" t="str">
            <v>TF0038</v>
          </cell>
          <cell r="EH1894" t="str">
            <v>SIDO_115_TF0038</v>
          </cell>
        </row>
        <row r="1896">
          <cell r="B1896" t="str">
            <v>Total</v>
          </cell>
        </row>
        <row r="1898">
          <cell r="B1898" t="str">
            <v>Check: Total average spend - Non allocatable - AC Stations - SIDO</v>
          </cell>
        </row>
        <row r="1900">
          <cell r="B1900" t="str">
            <v>Comms Equipment At Stations</v>
          </cell>
        </row>
        <row r="1901">
          <cell r="B1901" t="str">
            <v>ACC013</v>
          </cell>
          <cell r="EH1901" t="str">
            <v>SIDO_502_ACC013</v>
          </cell>
        </row>
        <row r="1902">
          <cell r="B1902" t="str">
            <v>AR0011</v>
          </cell>
          <cell r="EH1902" t="str">
            <v>SIDO_502_AR0011</v>
          </cell>
        </row>
        <row r="1903">
          <cell r="B1903" t="str">
            <v>AR0041</v>
          </cell>
          <cell r="EH1903" t="str">
            <v>SIDO_502_AR0041</v>
          </cell>
        </row>
        <row r="1904">
          <cell r="B1904" t="str">
            <v>AS0011</v>
          </cell>
          <cell r="EH1904" t="str">
            <v>SIDO_502_AS0011</v>
          </cell>
        </row>
        <row r="1905">
          <cell r="B1905" t="str">
            <v>AS0012</v>
          </cell>
          <cell r="EH1905" t="str">
            <v>SIDO_502_AS0012</v>
          </cell>
        </row>
        <row r="1906">
          <cell r="B1906" t="str">
            <v>AS0031</v>
          </cell>
          <cell r="EH1906" t="str">
            <v>SIDO_502_AS0031</v>
          </cell>
        </row>
        <row r="1907">
          <cell r="B1907" t="str">
            <v>BTC011</v>
          </cell>
          <cell r="EH1907" t="str">
            <v>SIDO_502_BTC011</v>
          </cell>
        </row>
        <row r="1908">
          <cell r="B1908" t="str">
            <v>BTC012</v>
          </cell>
          <cell r="EH1908" t="str">
            <v>SIDO_502_BTC012</v>
          </cell>
        </row>
        <row r="1909">
          <cell r="B1909" t="str">
            <v>BTC013</v>
          </cell>
          <cell r="EH1909" t="str">
            <v>SIDO_502_BTC013</v>
          </cell>
        </row>
        <row r="1910">
          <cell r="B1910" t="str">
            <v>BTC031</v>
          </cell>
          <cell r="EH1910" t="str">
            <v>SIDO_502_BTC031</v>
          </cell>
        </row>
        <row r="1911">
          <cell r="B1911" t="str">
            <v>BTC032</v>
          </cell>
          <cell r="EH1911" t="str">
            <v>SIDO_502_BTC032</v>
          </cell>
        </row>
        <row r="1912">
          <cell r="B1912" t="str">
            <v>CA0011</v>
          </cell>
          <cell r="EH1912" t="str">
            <v>SIDO_502_CA0011</v>
          </cell>
        </row>
        <row r="1913">
          <cell r="B1913" t="str">
            <v>CR0011</v>
          </cell>
          <cell r="EH1913" t="str">
            <v>SIDO_502_CR0011</v>
          </cell>
        </row>
        <row r="1914">
          <cell r="B1914" t="str">
            <v>CS3301</v>
          </cell>
          <cell r="EH1914" t="str">
            <v>SIDO_502_CS3301</v>
          </cell>
        </row>
        <row r="1915">
          <cell r="B1915" t="str">
            <v>CS3701</v>
          </cell>
          <cell r="EH1915" t="str">
            <v>SIDO_502_CS3701</v>
          </cell>
        </row>
        <row r="1916">
          <cell r="B1916" t="str">
            <v>CS9001</v>
          </cell>
          <cell r="EH1916" t="str">
            <v>SIDO_502_CS9001</v>
          </cell>
        </row>
        <row r="1917">
          <cell r="B1917" t="str">
            <v>DR0011</v>
          </cell>
          <cell r="EH1917" t="str">
            <v>SIDO_502_DR0011</v>
          </cell>
        </row>
        <row r="1918">
          <cell r="B1918" t="str">
            <v>DR0012</v>
          </cell>
          <cell r="EH1918" t="str">
            <v>SIDO_502_DR0012</v>
          </cell>
        </row>
        <row r="1919">
          <cell r="B1919" t="str">
            <v>FO0011</v>
          </cell>
          <cell r="EH1919" t="str">
            <v>SIDO_502_FO0011</v>
          </cell>
        </row>
        <row r="1920">
          <cell r="B1920" t="str">
            <v>FO0012</v>
          </cell>
          <cell r="EH1920" t="str">
            <v>SIDO_502_FO0012</v>
          </cell>
        </row>
        <row r="1921">
          <cell r="B1921" t="str">
            <v>FO0013</v>
          </cell>
          <cell r="EH1921" t="str">
            <v>SIDO_502_FO0013</v>
          </cell>
        </row>
        <row r="1922">
          <cell r="B1922" t="str">
            <v>FO0031</v>
          </cell>
          <cell r="EH1922" t="str">
            <v>SIDO_502_FO0031</v>
          </cell>
        </row>
        <row r="1923">
          <cell r="B1923" t="str">
            <v>FO0032</v>
          </cell>
          <cell r="EH1923" t="str">
            <v>SIDO_502_FO0032</v>
          </cell>
        </row>
        <row r="1924">
          <cell r="B1924" t="str">
            <v>FO0051</v>
          </cell>
          <cell r="EH1924" t="str">
            <v>SIDO_502_FO0051</v>
          </cell>
        </row>
        <row r="1925">
          <cell r="B1925" t="str">
            <v>HIC011</v>
          </cell>
          <cell r="EH1925" t="str">
            <v>SIDO_502_HIC011</v>
          </cell>
        </row>
        <row r="1926">
          <cell r="B1926" t="str">
            <v>HSC112</v>
          </cell>
          <cell r="EH1926" t="str">
            <v>SIDO_502_HSC112</v>
          </cell>
        </row>
        <row r="1927">
          <cell r="B1927" t="str">
            <v>IE0011</v>
          </cell>
          <cell r="EH1927" t="str">
            <v>SIDO_502_IE0011</v>
          </cell>
        </row>
        <row r="1928">
          <cell r="B1928" t="str">
            <v>LC0011</v>
          </cell>
          <cell r="EH1928" t="str">
            <v>SIDO_502_LC0011</v>
          </cell>
        </row>
        <row r="1929">
          <cell r="B1929" t="str">
            <v>LC0031</v>
          </cell>
          <cell r="EH1929" t="str">
            <v>SIDO_502_LC0031</v>
          </cell>
        </row>
        <row r="1930">
          <cell r="B1930" t="str">
            <v>MGC001</v>
          </cell>
          <cell r="EH1930" t="str">
            <v>SIDO_502_MGC001</v>
          </cell>
        </row>
        <row r="1931">
          <cell r="B1931" t="str">
            <v>MRC013</v>
          </cell>
          <cell r="EH1931" t="str">
            <v>SIDO_502_MRC013</v>
          </cell>
        </row>
        <row r="1932">
          <cell r="B1932" t="str">
            <v>NE0011</v>
          </cell>
          <cell r="EH1932" t="str">
            <v>SIDO_502_NE0011</v>
          </cell>
        </row>
        <row r="1933">
          <cell r="B1933" t="str">
            <v>PL0011</v>
          </cell>
          <cell r="EH1933" t="str">
            <v>SIDO_502_PL0011</v>
          </cell>
        </row>
        <row r="1934">
          <cell r="B1934" t="str">
            <v>PL0031</v>
          </cell>
          <cell r="EH1934" t="str">
            <v>SIDO_502_PL0031</v>
          </cell>
        </row>
        <row r="1935">
          <cell r="B1935" t="str">
            <v>RAC012</v>
          </cell>
          <cell r="EH1935" t="str">
            <v>SIDO_502_RAC012</v>
          </cell>
        </row>
        <row r="1936">
          <cell r="B1936" t="str">
            <v>RAC031</v>
          </cell>
          <cell r="EH1936" t="str">
            <v>SIDO_502_RAC031</v>
          </cell>
        </row>
        <row r="1937">
          <cell r="B1937" t="str">
            <v>SIC021</v>
          </cell>
          <cell r="EH1937" t="str">
            <v>SIDO_502_SIC021</v>
          </cell>
        </row>
        <row r="1938">
          <cell r="B1938" t="str">
            <v>SN0011</v>
          </cell>
          <cell r="EH1938" t="str">
            <v>SIDO_502_SN0011</v>
          </cell>
        </row>
        <row r="1939">
          <cell r="B1939" t="str">
            <v>SP0011</v>
          </cell>
          <cell r="EH1939" t="str">
            <v>SIDO_502_SP0011</v>
          </cell>
        </row>
        <row r="1940">
          <cell r="B1940" t="str">
            <v>SP0012</v>
          </cell>
          <cell r="EH1940" t="str">
            <v>SIDO_502_SP0012</v>
          </cell>
        </row>
        <row r="1941">
          <cell r="B1941" t="str">
            <v>SYC011</v>
          </cell>
          <cell r="EH1941" t="str">
            <v>SIDO_502_SYC011</v>
          </cell>
        </row>
        <row r="1942">
          <cell r="B1942" t="str">
            <v>SYP011</v>
          </cell>
          <cell r="EH1942" t="str">
            <v>SIDO_502_SYP011</v>
          </cell>
        </row>
        <row r="1943">
          <cell r="B1943" t="str">
            <v>UPC011</v>
          </cell>
          <cell r="EH1943" t="str">
            <v>SIDO_502_UPC011</v>
          </cell>
        </row>
        <row r="1944">
          <cell r="B1944" t="str">
            <v>UPC012</v>
          </cell>
          <cell r="EH1944" t="str">
            <v>SIDO_502_UPC012</v>
          </cell>
        </row>
        <row r="1945">
          <cell r="B1945" t="str">
            <v>UPC031</v>
          </cell>
          <cell r="EH1945" t="str">
            <v>SIDO_502_UPC031</v>
          </cell>
        </row>
        <row r="1947">
          <cell r="B1947" t="str">
            <v>Total</v>
          </cell>
        </row>
        <row r="1949">
          <cell r="B1949" t="str">
            <v>Check: Total average spend - Comms Equipment At Stations - SIDO</v>
          </cell>
        </row>
        <row r="1951">
          <cell r="B1951" t="str">
            <v>Equipment at Comms/Repeater Sites</v>
          </cell>
        </row>
        <row r="1952">
          <cell r="B1952" t="str">
            <v>ACC013</v>
          </cell>
          <cell r="EH1952" t="str">
            <v>SIDO_503_ACC013</v>
          </cell>
        </row>
        <row r="1953">
          <cell r="B1953" t="str">
            <v>AR0011</v>
          </cell>
          <cell r="EH1953" t="str">
            <v>SIDO_503_AR0011</v>
          </cell>
        </row>
        <row r="1954">
          <cell r="B1954" t="str">
            <v>AR0041</v>
          </cell>
          <cell r="EH1954" t="str">
            <v>SIDO_503_AR0041</v>
          </cell>
        </row>
        <row r="1955">
          <cell r="B1955" t="str">
            <v>AS0011</v>
          </cell>
          <cell r="EH1955" t="str">
            <v>SIDO_503_AS0011</v>
          </cell>
        </row>
        <row r="1956">
          <cell r="B1956" t="str">
            <v>AS0012</v>
          </cell>
          <cell r="EH1956" t="str">
            <v>SIDO_503_AS0012</v>
          </cell>
        </row>
        <row r="1957">
          <cell r="B1957" t="str">
            <v>AS0031</v>
          </cell>
          <cell r="EH1957" t="str">
            <v>SIDO_503_AS0031</v>
          </cell>
        </row>
        <row r="1958">
          <cell r="B1958" t="str">
            <v>BTC011</v>
          </cell>
          <cell r="EH1958" t="str">
            <v>SIDO_503_BTC011</v>
          </cell>
        </row>
        <row r="1959">
          <cell r="B1959" t="str">
            <v>BTC012</v>
          </cell>
          <cell r="EH1959" t="str">
            <v>SIDO_503_BTC012</v>
          </cell>
        </row>
        <row r="1960">
          <cell r="B1960" t="str">
            <v>BTC013</v>
          </cell>
          <cell r="EH1960" t="str">
            <v>SIDO_503_BTC013</v>
          </cell>
        </row>
        <row r="1961">
          <cell r="B1961" t="str">
            <v>BTC031</v>
          </cell>
          <cell r="EH1961" t="str">
            <v>SIDO_503_BTC031</v>
          </cell>
        </row>
        <row r="1962">
          <cell r="B1962" t="str">
            <v>BTC032</v>
          </cell>
          <cell r="EH1962" t="str">
            <v>SIDO_503_BTC032</v>
          </cell>
        </row>
        <row r="1963">
          <cell r="B1963" t="str">
            <v>CA0011</v>
          </cell>
          <cell r="EH1963" t="str">
            <v>SIDO_503_CA0011</v>
          </cell>
        </row>
        <row r="1964">
          <cell r="B1964" t="str">
            <v>CR0011</v>
          </cell>
          <cell r="EH1964" t="str">
            <v>SIDO_503_CR0011</v>
          </cell>
        </row>
        <row r="1965">
          <cell r="B1965" t="str">
            <v>CS-1Y</v>
          </cell>
          <cell r="EH1965" t="str">
            <v>SIDO_503_CS-1Y</v>
          </cell>
        </row>
        <row r="1966">
          <cell r="B1966" t="str">
            <v>CS-6M</v>
          </cell>
          <cell r="EH1966" t="str">
            <v>SIDO_503_CS-6M</v>
          </cell>
        </row>
        <row r="1967">
          <cell r="B1967" t="str">
            <v>DR0011</v>
          </cell>
          <cell r="EH1967" t="str">
            <v>SIDO_503_DR0011</v>
          </cell>
        </row>
        <row r="1968">
          <cell r="B1968" t="str">
            <v>DR0012</v>
          </cell>
          <cell r="EH1968" t="str">
            <v>SIDO_503_DR0012</v>
          </cell>
        </row>
        <row r="1969">
          <cell r="B1969" t="str">
            <v>FO0011</v>
          </cell>
          <cell r="EH1969" t="str">
            <v>SIDO_503_FO0011</v>
          </cell>
        </row>
        <row r="1970">
          <cell r="B1970" t="str">
            <v>FO0012</v>
          </cell>
          <cell r="EH1970" t="str">
            <v>SIDO_503_FO0012</v>
          </cell>
        </row>
        <row r="1971">
          <cell r="B1971" t="str">
            <v>FO0013</v>
          </cell>
          <cell r="EH1971" t="str">
            <v>SIDO_503_FO0013</v>
          </cell>
        </row>
        <row r="1972">
          <cell r="B1972" t="str">
            <v>FO0031</v>
          </cell>
          <cell r="EH1972" t="str">
            <v>SIDO_503_FO0031</v>
          </cell>
        </row>
        <row r="1973">
          <cell r="B1973" t="str">
            <v>FO0032</v>
          </cell>
          <cell r="EH1973" t="str">
            <v>SIDO_503_FO0032</v>
          </cell>
        </row>
        <row r="1974">
          <cell r="B1974" t="str">
            <v>FO0051</v>
          </cell>
          <cell r="EH1974" t="str">
            <v>SIDO_503_FO0051</v>
          </cell>
        </row>
        <row r="1975">
          <cell r="B1975" t="str">
            <v>HIC011</v>
          </cell>
          <cell r="EH1975" t="str">
            <v>SIDO_503_HIC011</v>
          </cell>
        </row>
        <row r="1976">
          <cell r="B1976" t="str">
            <v>HIC013</v>
          </cell>
          <cell r="EH1976" t="str">
            <v>SIDO_503_HIC013</v>
          </cell>
        </row>
        <row r="1977">
          <cell r="B1977" t="str">
            <v>HVC012</v>
          </cell>
          <cell r="EH1977" t="str">
            <v>SIDO_503_HVC012</v>
          </cell>
        </row>
        <row r="1978">
          <cell r="B1978" t="str">
            <v>HVC015</v>
          </cell>
          <cell r="EH1978" t="str">
            <v>SIDO_503_HVC015</v>
          </cell>
        </row>
        <row r="1979">
          <cell r="B1979" t="str">
            <v>HVC016</v>
          </cell>
          <cell r="EH1979" t="str">
            <v>SIDO_503_HVC016</v>
          </cell>
        </row>
        <row r="1980">
          <cell r="B1980" t="str">
            <v>IE0011</v>
          </cell>
          <cell r="EH1980" t="str">
            <v>SIDO_503_IE0011</v>
          </cell>
        </row>
        <row r="1981">
          <cell r="B1981" t="str">
            <v>LC0011</v>
          </cell>
          <cell r="EH1981" t="str">
            <v>SIDO_503_LC0011</v>
          </cell>
        </row>
        <row r="1982">
          <cell r="B1982" t="str">
            <v>LC0031</v>
          </cell>
          <cell r="EH1982" t="str">
            <v>SIDO_503_LC0031</v>
          </cell>
        </row>
        <row r="1983">
          <cell r="B1983" t="str">
            <v>LVC012</v>
          </cell>
          <cell r="EH1983" t="str">
            <v>SIDO_503_LVC012</v>
          </cell>
        </row>
        <row r="1984">
          <cell r="B1984" t="str">
            <v>LVC031</v>
          </cell>
          <cell r="EH1984" t="str">
            <v>SIDO_503_LVC031</v>
          </cell>
        </row>
        <row r="1985">
          <cell r="B1985" t="str">
            <v>LVC041</v>
          </cell>
          <cell r="EH1985" t="str">
            <v>SIDO_503_LVC041</v>
          </cell>
        </row>
        <row r="1986">
          <cell r="B1986" t="str">
            <v>MGC001</v>
          </cell>
          <cell r="EH1986" t="str">
            <v>SIDO_503_MGC001</v>
          </cell>
        </row>
        <row r="1987">
          <cell r="B1987" t="str">
            <v>MRC013</v>
          </cell>
          <cell r="EH1987" t="str">
            <v>SIDO_503_MRC013</v>
          </cell>
        </row>
        <row r="1988">
          <cell r="B1988" t="str">
            <v>NE0011</v>
          </cell>
          <cell r="EH1988" t="str">
            <v>SIDO_503_NE0011</v>
          </cell>
        </row>
        <row r="1989">
          <cell r="B1989" t="str">
            <v>SGC011</v>
          </cell>
          <cell r="EH1989" t="str">
            <v>SIDO_503_SGC011</v>
          </cell>
        </row>
        <row r="1990">
          <cell r="B1990" t="str">
            <v>SGC021</v>
          </cell>
          <cell r="EH1990" t="str">
            <v>SIDO_503_SGC021</v>
          </cell>
        </row>
        <row r="1991">
          <cell r="B1991" t="str">
            <v>SGC031</v>
          </cell>
          <cell r="EH1991" t="str">
            <v>SIDO_503_SGC031</v>
          </cell>
        </row>
        <row r="1992">
          <cell r="B1992" t="str">
            <v>SGC041</v>
          </cell>
          <cell r="EH1992" t="str">
            <v>SIDO_503_SGC041</v>
          </cell>
        </row>
        <row r="1993">
          <cell r="B1993" t="str">
            <v>SIC021</v>
          </cell>
          <cell r="EH1993" t="str">
            <v>SIDO_503_SIC021</v>
          </cell>
        </row>
        <row r="1994">
          <cell r="B1994" t="str">
            <v>SN0011</v>
          </cell>
          <cell r="EH1994" t="str">
            <v>SIDO_503_SN0011</v>
          </cell>
        </row>
        <row r="1995">
          <cell r="B1995" t="str">
            <v>SP0011</v>
          </cell>
          <cell r="EH1995" t="str">
            <v>SIDO_503_SP0011</v>
          </cell>
        </row>
        <row r="1996">
          <cell r="B1996" t="str">
            <v>SP0012</v>
          </cell>
          <cell r="EH1996" t="str">
            <v>SIDO_503_SP0012</v>
          </cell>
        </row>
        <row r="1997">
          <cell r="B1997" t="str">
            <v>SY0011</v>
          </cell>
          <cell r="EH1997" t="str">
            <v>SIDO_503_SY0011</v>
          </cell>
        </row>
        <row r="1998">
          <cell r="B1998" t="str">
            <v>SYC011</v>
          </cell>
          <cell r="EH1998" t="str">
            <v>SIDO_503_SYC011</v>
          </cell>
        </row>
        <row r="1999">
          <cell r="B1999" t="str">
            <v>SYP011</v>
          </cell>
          <cell r="EH1999" t="str">
            <v>SIDO_503_SYP011</v>
          </cell>
        </row>
        <row r="2000">
          <cell r="B2000" t="str">
            <v>UPC011</v>
          </cell>
          <cell r="EH2000" t="str">
            <v>SIDO_503_UPC011</v>
          </cell>
        </row>
        <row r="2001">
          <cell r="B2001" t="str">
            <v>UPC031</v>
          </cell>
          <cell r="EH2001" t="str">
            <v>SIDO_503_UPC031</v>
          </cell>
        </row>
        <row r="2003">
          <cell r="B2003" t="str">
            <v>Total</v>
          </cell>
        </row>
        <row r="2005">
          <cell r="B2005" t="str">
            <v>Check: Total average spend - Equipment at Comms/Repeater Sites - SIDO</v>
          </cell>
        </row>
        <row r="2007">
          <cell r="B2007" t="str">
            <v>Total</v>
          </cell>
        </row>
        <row r="2009">
          <cell r="B2009" t="str">
            <v>Check: Total average spend - SIDO</v>
          </cell>
        </row>
        <row r="2011">
          <cell r="B2011" t="str">
            <v>HVDC Stations</v>
          </cell>
        </row>
        <row r="2013">
          <cell r="B2013" t="str">
            <v>Pole 1</v>
          </cell>
        </row>
        <row r="2014">
          <cell r="B2014" t="str">
            <v>AB0011</v>
          </cell>
          <cell r="EH2014" t="str">
            <v>HVDC_352_AB0011</v>
          </cell>
        </row>
        <row r="2015">
          <cell r="B2015" t="str">
            <v>AB0012</v>
          </cell>
          <cell r="EH2015" t="str">
            <v>HVDC_352_AB0012</v>
          </cell>
        </row>
        <row r="2016">
          <cell r="B2016" t="str">
            <v>AB0042</v>
          </cell>
          <cell r="EH2016" t="str">
            <v>HVDC_352_AB0042</v>
          </cell>
        </row>
        <row r="2017">
          <cell r="B2017" t="str">
            <v>AB0051</v>
          </cell>
          <cell r="EH2017" t="str">
            <v>HVDC_352_AB0051</v>
          </cell>
        </row>
        <row r="2018">
          <cell r="B2018" t="str">
            <v>AC0011</v>
          </cell>
          <cell r="EH2018" t="str">
            <v>HVDC_352_AC0011</v>
          </cell>
        </row>
        <row r="2019">
          <cell r="B2019" t="str">
            <v>AC0012</v>
          </cell>
          <cell r="EH2019" t="str">
            <v>HVDC_352_AC0012</v>
          </cell>
        </row>
        <row r="2020">
          <cell r="B2020" t="str">
            <v>AC0013</v>
          </cell>
          <cell r="EH2020" t="str">
            <v>HVDC_352_AC0013</v>
          </cell>
        </row>
        <row r="2021">
          <cell r="B2021" t="str">
            <v>AC0041</v>
          </cell>
          <cell r="EH2021" t="str">
            <v>HVDC_352_AC0041</v>
          </cell>
        </row>
        <row r="2022">
          <cell r="B2022" t="str">
            <v>BS0011</v>
          </cell>
          <cell r="EH2022" t="str">
            <v>HVDC_352_BS0011</v>
          </cell>
        </row>
        <row r="2023">
          <cell r="B2023" t="str">
            <v>BS0042</v>
          </cell>
          <cell r="EH2023" t="str">
            <v>HVDC_352_BS0042</v>
          </cell>
        </row>
        <row r="2024">
          <cell r="B2024" t="str">
            <v>BT0011</v>
          </cell>
          <cell r="EH2024" t="str">
            <v>HVDC_352_BT0011</v>
          </cell>
        </row>
        <row r="2025">
          <cell r="B2025" t="str">
            <v>BT0012</v>
          </cell>
          <cell r="EH2025" t="str">
            <v>HVDC_352_BT0012</v>
          </cell>
        </row>
        <row r="2026">
          <cell r="B2026" t="str">
            <v>BT0031</v>
          </cell>
          <cell r="EH2026" t="str">
            <v>HVDC_352_BT0031</v>
          </cell>
        </row>
        <row r="2027">
          <cell r="B2027" t="str">
            <v>BU0011</v>
          </cell>
          <cell r="EH2027" t="str">
            <v>HVDC_352_BU0011</v>
          </cell>
        </row>
        <row r="2028">
          <cell r="B2028" t="str">
            <v>CL0011</v>
          </cell>
          <cell r="EH2028" t="str">
            <v>HVDC_352_CL0011</v>
          </cell>
        </row>
        <row r="2029">
          <cell r="B2029" t="str">
            <v>CN0011</v>
          </cell>
          <cell r="EH2029" t="str">
            <v>HVDC_352_CN0011</v>
          </cell>
        </row>
        <row r="2030">
          <cell r="B2030" t="str">
            <v>CP0011</v>
          </cell>
          <cell r="EH2030" t="str">
            <v>HVDC_352_CP0011</v>
          </cell>
        </row>
        <row r="2031">
          <cell r="B2031" t="str">
            <v>CP0031</v>
          </cell>
          <cell r="EH2031" t="str">
            <v>HVDC_352_CP0031</v>
          </cell>
        </row>
        <row r="2032">
          <cell r="B2032" t="str">
            <v>DS0011</v>
          </cell>
          <cell r="EH2032" t="str">
            <v>HVDC_352_DS0011</v>
          </cell>
        </row>
        <row r="2033">
          <cell r="B2033" t="str">
            <v>DS0021</v>
          </cell>
          <cell r="EH2033" t="str">
            <v>HVDC_352_DS0021</v>
          </cell>
        </row>
        <row r="2034">
          <cell r="B2034" t="str">
            <v>DS9011</v>
          </cell>
          <cell r="EH2034" t="str">
            <v>HVDC_352_DS9011</v>
          </cell>
        </row>
        <row r="2035">
          <cell r="B2035" t="str">
            <v>DS9021</v>
          </cell>
          <cell r="EH2035" t="str">
            <v>HVDC_352_DS9021</v>
          </cell>
        </row>
        <row r="2036">
          <cell r="B2036" t="str">
            <v>ET0011</v>
          </cell>
          <cell r="EH2036" t="str">
            <v>HVDC_352_ET0011</v>
          </cell>
        </row>
        <row r="2037">
          <cell r="B2037" t="str">
            <v>FP0111</v>
          </cell>
          <cell r="EH2037" t="str">
            <v>HVDC_352_FP0111</v>
          </cell>
        </row>
        <row r="2038">
          <cell r="B2038" t="str">
            <v>FP0211</v>
          </cell>
          <cell r="EH2038" t="str">
            <v>HVDC_352_FP0211</v>
          </cell>
        </row>
        <row r="2039">
          <cell r="B2039" t="str">
            <v>FP0212</v>
          </cell>
          <cell r="EH2039" t="str">
            <v>HVDC_352_FP0212</v>
          </cell>
        </row>
        <row r="2040">
          <cell r="B2040" t="str">
            <v>FP0241</v>
          </cell>
          <cell r="EH2040" t="str">
            <v>HVDC_352_FP0241</v>
          </cell>
        </row>
        <row r="2041">
          <cell r="B2041" t="str">
            <v>FP0242</v>
          </cell>
          <cell r="EH2041" t="str">
            <v>HVDC_352_FP0242</v>
          </cell>
        </row>
        <row r="2042">
          <cell r="B2042" t="str">
            <v>FP0312</v>
          </cell>
          <cell r="EH2042" t="str">
            <v>HVDC_352_FP0312</v>
          </cell>
        </row>
        <row r="2043">
          <cell r="B2043" t="str">
            <v>FP0313</v>
          </cell>
          <cell r="EH2043" t="str">
            <v>HVDC_352_FP0313</v>
          </cell>
        </row>
        <row r="2044">
          <cell r="B2044" t="str">
            <v>FP0314</v>
          </cell>
          <cell r="EH2044" t="str">
            <v>HVDC_352_FP0314</v>
          </cell>
        </row>
        <row r="2045">
          <cell r="B2045" t="str">
            <v>FP0315</v>
          </cell>
          <cell r="EH2045" t="str">
            <v>HVDC_352_FP0315</v>
          </cell>
        </row>
        <row r="2046">
          <cell r="B2046" t="str">
            <v>FP0341</v>
          </cell>
          <cell r="EH2046" t="str">
            <v>HVDC_352_FP0341</v>
          </cell>
        </row>
        <row r="2047">
          <cell r="B2047" t="str">
            <v>FP0411</v>
          </cell>
          <cell r="EH2047" t="str">
            <v>HVDC_352_FP0411</v>
          </cell>
        </row>
        <row r="2048">
          <cell r="B2048" t="str">
            <v>FP0412</v>
          </cell>
          <cell r="EH2048" t="str">
            <v>HVDC_352_FP0412</v>
          </cell>
        </row>
        <row r="2049">
          <cell r="B2049" t="str">
            <v>FP0511</v>
          </cell>
          <cell r="EH2049" t="str">
            <v>HVDC_352_FP0511</v>
          </cell>
        </row>
        <row r="2050">
          <cell r="B2050" t="str">
            <v>FP0512</v>
          </cell>
          <cell r="EH2050" t="str">
            <v>HVDC_352_FP0512</v>
          </cell>
        </row>
        <row r="2051">
          <cell r="B2051" t="str">
            <v>FP0711</v>
          </cell>
          <cell r="EH2051" t="str">
            <v>HVDC_352_FP0711</v>
          </cell>
        </row>
        <row r="2052">
          <cell r="B2052" t="str">
            <v>FW0012</v>
          </cell>
          <cell r="EH2052" t="str">
            <v>HVDC_352_FW0012</v>
          </cell>
        </row>
        <row r="2053">
          <cell r="B2053" t="str">
            <v>FW0014</v>
          </cell>
          <cell r="EH2053" t="str">
            <v>HVDC_352_FW0014</v>
          </cell>
        </row>
        <row r="2054">
          <cell r="B2054" t="str">
            <v>FW0032</v>
          </cell>
          <cell r="EH2054" t="str">
            <v>HVDC_352_FW0032</v>
          </cell>
        </row>
        <row r="2055">
          <cell r="B2055" t="str">
            <v>HC0032</v>
          </cell>
          <cell r="EH2055" t="str">
            <v>HVDC_352_HC0032</v>
          </cell>
        </row>
        <row r="2056">
          <cell r="B2056" t="str">
            <v>HC0035</v>
          </cell>
          <cell r="EH2056" t="str">
            <v>HVDC_352_HC0035</v>
          </cell>
        </row>
        <row r="2057">
          <cell r="B2057" t="str">
            <v>HC0036</v>
          </cell>
          <cell r="EH2057" t="str">
            <v>HVDC_352_HC0036</v>
          </cell>
        </row>
        <row r="2058">
          <cell r="B2058" t="str">
            <v>HC0037</v>
          </cell>
          <cell r="EH2058" t="str">
            <v>HVDC_352_HC0037</v>
          </cell>
        </row>
        <row r="2059">
          <cell r="B2059" t="str">
            <v>HC0038</v>
          </cell>
          <cell r="EH2059" t="str">
            <v>HVDC_352_HC0038</v>
          </cell>
        </row>
        <row r="2060">
          <cell r="B2060" t="str">
            <v>HC0131</v>
          </cell>
          <cell r="EH2060" t="str">
            <v>HVDC_352_HC0131</v>
          </cell>
        </row>
        <row r="2061">
          <cell r="B2061" t="str">
            <v>HC0132</v>
          </cell>
          <cell r="EH2061" t="str">
            <v>HVDC_352_HC0132</v>
          </cell>
        </row>
        <row r="2062">
          <cell r="B2062" t="str">
            <v>HC0133</v>
          </cell>
          <cell r="EH2062" t="str">
            <v>HVDC_352_HC0133</v>
          </cell>
        </row>
        <row r="2063">
          <cell r="B2063" t="str">
            <v>HC0134</v>
          </cell>
          <cell r="EH2063" t="str">
            <v>HVDC_352_HC0134</v>
          </cell>
        </row>
        <row r="2064">
          <cell r="B2064" t="str">
            <v>HC0135</v>
          </cell>
          <cell r="EH2064" t="str">
            <v>HVDC_352_HC0135</v>
          </cell>
        </row>
        <row r="2065">
          <cell r="B2065" t="str">
            <v>HC0136</v>
          </cell>
          <cell r="EH2065" t="str">
            <v>HVDC_352_HC0136</v>
          </cell>
        </row>
        <row r="2066">
          <cell r="B2066" t="str">
            <v>HC0138</v>
          </cell>
          <cell r="EH2066" t="str">
            <v>HVDC_352_HC0138</v>
          </cell>
        </row>
        <row r="2067">
          <cell r="B2067" t="str">
            <v>HC0140</v>
          </cell>
          <cell r="EH2067" t="str">
            <v>HVDC_352_HC0140</v>
          </cell>
        </row>
        <row r="2068">
          <cell r="B2068" t="str">
            <v>HSS014</v>
          </cell>
          <cell r="EH2068" t="str">
            <v>HVDC_352_HSS014</v>
          </cell>
        </row>
        <row r="2069">
          <cell r="B2069" t="str">
            <v>HV0011</v>
          </cell>
          <cell r="EH2069" t="str">
            <v>HVDC_352_HV0011</v>
          </cell>
        </row>
        <row r="2070">
          <cell r="B2070" t="str">
            <v>HV0012</v>
          </cell>
          <cell r="EH2070" t="str">
            <v>HVDC_352_HV0012</v>
          </cell>
        </row>
        <row r="2071">
          <cell r="B2071" t="str">
            <v>HV0013</v>
          </cell>
          <cell r="EH2071" t="str">
            <v>HVDC_352_HV0013</v>
          </cell>
        </row>
        <row r="2072">
          <cell r="B2072" t="str">
            <v>HV0014</v>
          </cell>
          <cell r="EH2072" t="str">
            <v>HVDC_352_HV0014</v>
          </cell>
        </row>
        <row r="2073">
          <cell r="B2073" t="str">
            <v>HV0015</v>
          </cell>
          <cell r="EH2073" t="str">
            <v>HVDC_352_HV0015</v>
          </cell>
        </row>
        <row r="2074">
          <cell r="B2074" t="str">
            <v>HV0016</v>
          </cell>
          <cell r="EH2074" t="str">
            <v>HVDC_352_HV0016</v>
          </cell>
        </row>
        <row r="2075">
          <cell r="B2075" t="str">
            <v>HV0017</v>
          </cell>
          <cell r="EH2075" t="str">
            <v>HVDC_352_HV0017</v>
          </cell>
        </row>
        <row r="2076">
          <cell r="B2076" t="str">
            <v>HV0018</v>
          </cell>
          <cell r="EH2076" t="str">
            <v>HVDC_352_HV0018</v>
          </cell>
        </row>
        <row r="2077">
          <cell r="B2077" t="str">
            <v>HV0019</v>
          </cell>
          <cell r="EH2077" t="str">
            <v>HVDC_352_HV0019</v>
          </cell>
        </row>
        <row r="2078">
          <cell r="B2078" t="str">
            <v>HV0041</v>
          </cell>
          <cell r="EH2078" t="str">
            <v>HVDC_352_HV0041</v>
          </cell>
        </row>
        <row r="2079">
          <cell r="B2079" t="str">
            <v>HV0111</v>
          </cell>
          <cell r="EH2079" t="str">
            <v>HVDC_352_HV0111</v>
          </cell>
        </row>
        <row r="2080">
          <cell r="B2080" t="str">
            <v>IT0011</v>
          </cell>
          <cell r="EH2080" t="str">
            <v>HVDC_352_IT0011</v>
          </cell>
        </row>
        <row r="2081">
          <cell r="B2081" t="str">
            <v>IT0032</v>
          </cell>
          <cell r="EH2081" t="str">
            <v>HVDC_352_IT0032</v>
          </cell>
        </row>
        <row r="2082">
          <cell r="B2082" t="str">
            <v>LV0011</v>
          </cell>
          <cell r="EH2082" t="str">
            <v>HVDC_352_LV0011</v>
          </cell>
        </row>
        <row r="2083">
          <cell r="B2083" t="str">
            <v>LV0012</v>
          </cell>
          <cell r="EH2083" t="str">
            <v>HVDC_352_LV0012</v>
          </cell>
        </row>
        <row r="2084">
          <cell r="B2084" t="str">
            <v>LV0031</v>
          </cell>
          <cell r="EH2084" t="str">
            <v>HVDC_352_LV0031</v>
          </cell>
        </row>
        <row r="2085">
          <cell r="B2085" t="str">
            <v>MC0441</v>
          </cell>
          <cell r="EH2085" t="str">
            <v>HVDC_352_MC0441</v>
          </cell>
        </row>
        <row r="2086">
          <cell r="B2086" t="str">
            <v>MC0611</v>
          </cell>
          <cell r="EH2086" t="str">
            <v>HVDC_352_MC0611</v>
          </cell>
        </row>
        <row r="2087">
          <cell r="B2087" t="str">
            <v>MC0612</v>
          </cell>
          <cell r="EH2087" t="str">
            <v>HVDC_352_MC0612</v>
          </cell>
        </row>
        <row r="2088">
          <cell r="B2088" t="str">
            <v>MC0613</v>
          </cell>
          <cell r="EH2088" t="str">
            <v>HVDC_352_MC0613</v>
          </cell>
        </row>
        <row r="2089">
          <cell r="B2089" t="str">
            <v>MC0711</v>
          </cell>
          <cell r="EH2089" t="str">
            <v>HVDC_352_MC0711</v>
          </cell>
        </row>
        <row r="2090">
          <cell r="B2090" t="str">
            <v>MC0712</v>
          </cell>
          <cell r="EH2090" t="str">
            <v>HVDC_352_MC0712</v>
          </cell>
        </row>
        <row r="2091">
          <cell r="B2091" t="str">
            <v>MC1011</v>
          </cell>
          <cell r="EH2091" t="str">
            <v>HVDC_352_MC1011</v>
          </cell>
        </row>
        <row r="2092">
          <cell r="B2092" t="str">
            <v>MH0031</v>
          </cell>
          <cell r="EH2092" t="str">
            <v>HVDC_352_MH0031</v>
          </cell>
        </row>
        <row r="2093">
          <cell r="B2093" t="str">
            <v>MH0041</v>
          </cell>
          <cell r="EH2093" t="str">
            <v>HVDC_352_MH0041</v>
          </cell>
        </row>
        <row r="2094">
          <cell r="B2094" t="str">
            <v>MO0011</v>
          </cell>
          <cell r="EH2094" t="str">
            <v>HVDC_352_MO0011</v>
          </cell>
        </row>
        <row r="2095">
          <cell r="B2095" t="str">
            <v>MO0032</v>
          </cell>
          <cell r="EH2095" t="str">
            <v>HVDC_352_MO0032</v>
          </cell>
        </row>
        <row r="2096">
          <cell r="B2096" t="str">
            <v>MO0051</v>
          </cell>
          <cell r="EH2096" t="str">
            <v>HVDC_352_MO0051</v>
          </cell>
        </row>
        <row r="2097">
          <cell r="B2097" t="str">
            <v>MRS012</v>
          </cell>
          <cell r="EH2097" t="str">
            <v>HVDC_352_MRS012</v>
          </cell>
        </row>
        <row r="2098">
          <cell r="B2098" t="str">
            <v>MS0051</v>
          </cell>
          <cell r="EH2098" t="str">
            <v>HVDC_352_MS0051</v>
          </cell>
        </row>
        <row r="2099">
          <cell r="B2099" t="str">
            <v>MV0031</v>
          </cell>
          <cell r="EH2099" t="str">
            <v>HVDC_352_MV0031</v>
          </cell>
        </row>
        <row r="2100">
          <cell r="B2100" t="str">
            <v>MV0041</v>
          </cell>
          <cell r="EH2100" t="str">
            <v>HVDC_352_MV0041</v>
          </cell>
        </row>
        <row r="2101">
          <cell r="B2101" t="str">
            <v>MV0042</v>
          </cell>
          <cell r="EH2101" t="str">
            <v>HVDC_352_MV0042</v>
          </cell>
        </row>
        <row r="2102">
          <cell r="B2102" t="str">
            <v>MV0043</v>
          </cell>
          <cell r="EH2102" t="str">
            <v>HVDC_352_MV0043</v>
          </cell>
        </row>
        <row r="2103">
          <cell r="B2103" t="str">
            <v>MV0044</v>
          </cell>
          <cell r="EH2103" t="str">
            <v>HVDC_352_MV0044</v>
          </cell>
        </row>
        <row r="2104">
          <cell r="B2104" t="str">
            <v>MV0045</v>
          </cell>
          <cell r="EH2104" t="str">
            <v>HVDC_352_MV0045</v>
          </cell>
        </row>
        <row r="2105">
          <cell r="B2105" t="str">
            <v>MV0051</v>
          </cell>
          <cell r="EH2105" t="str">
            <v>HVDC_352_MV0051</v>
          </cell>
        </row>
        <row r="2106">
          <cell r="B2106" t="str">
            <v>MV0052</v>
          </cell>
          <cell r="EH2106" t="str">
            <v>HVDC_352_MV0052</v>
          </cell>
        </row>
        <row r="2107">
          <cell r="B2107" t="str">
            <v>MV0053</v>
          </cell>
          <cell r="EH2107" t="str">
            <v>HVDC_352_MV0053</v>
          </cell>
        </row>
        <row r="2108">
          <cell r="B2108" t="str">
            <v>OI0041</v>
          </cell>
          <cell r="EH2108" t="str">
            <v>HVDC_352_OI0041</v>
          </cell>
        </row>
        <row r="2109">
          <cell r="B2109" t="str">
            <v>RA0011</v>
          </cell>
          <cell r="EH2109" t="str">
            <v>HVDC_352_RA0011</v>
          </cell>
        </row>
        <row r="2110">
          <cell r="B2110" t="str">
            <v>RA0031</v>
          </cell>
          <cell r="EH2110" t="str">
            <v>HVDC_352_RA0031</v>
          </cell>
        </row>
        <row r="2111">
          <cell r="B2111" t="str">
            <v>RS0011</v>
          </cell>
          <cell r="EH2111" t="str">
            <v>HVDC_352_RS0011</v>
          </cell>
        </row>
        <row r="2112">
          <cell r="B2112" t="str">
            <v>SA0011</v>
          </cell>
          <cell r="EH2112" t="str">
            <v>HVDC_352_SA0011</v>
          </cell>
        </row>
        <row r="2113">
          <cell r="B2113" t="str">
            <v>SB0011</v>
          </cell>
          <cell r="EH2113" t="str">
            <v>HVDC_352_SB0011</v>
          </cell>
        </row>
        <row r="2114">
          <cell r="B2114" t="str">
            <v>SB0031</v>
          </cell>
          <cell r="EH2114" t="str">
            <v>HVDC_352_SB0031</v>
          </cell>
        </row>
        <row r="2115">
          <cell r="B2115" t="str">
            <v>SB0032</v>
          </cell>
          <cell r="EH2115" t="str">
            <v>HVDC_352_SB0032</v>
          </cell>
        </row>
        <row r="2116">
          <cell r="B2116" t="str">
            <v>SB0033</v>
          </cell>
          <cell r="EH2116" t="str">
            <v>HVDC_352_SB0033</v>
          </cell>
        </row>
        <row r="2117">
          <cell r="B2117" t="str">
            <v>SB0034</v>
          </cell>
          <cell r="EH2117" t="str">
            <v>HVDC_352_SB0034</v>
          </cell>
        </row>
        <row r="2118">
          <cell r="B2118" t="str">
            <v>SB0035</v>
          </cell>
          <cell r="EH2118" t="str">
            <v>HVDC_352_SB0035</v>
          </cell>
        </row>
        <row r="2119">
          <cell r="B2119" t="str">
            <v>SB0036</v>
          </cell>
          <cell r="EH2119" t="str">
            <v>HVDC_352_SB0036</v>
          </cell>
        </row>
        <row r="2120">
          <cell r="B2120" t="str">
            <v>SC0011</v>
          </cell>
          <cell r="EH2120" t="str">
            <v>HVDC_352_SC0011</v>
          </cell>
        </row>
        <row r="2121">
          <cell r="B2121" t="str">
            <v>SC0032</v>
          </cell>
          <cell r="EH2121" t="str">
            <v>HVDC_352_SC0032</v>
          </cell>
        </row>
        <row r="2122">
          <cell r="B2122" t="str">
            <v>SC0041</v>
          </cell>
          <cell r="EH2122" t="str">
            <v>HVDC_352_SC0041</v>
          </cell>
        </row>
        <row r="2123">
          <cell r="B2123" t="str">
            <v>SC0042</v>
          </cell>
          <cell r="EH2123" t="str">
            <v>HVDC_352_SC0042</v>
          </cell>
        </row>
        <row r="2124">
          <cell r="B2124" t="str">
            <v>SC0044</v>
          </cell>
          <cell r="EH2124" t="str">
            <v>HVDC_352_SC0044</v>
          </cell>
        </row>
        <row r="2125">
          <cell r="B2125" t="str">
            <v>SC0090</v>
          </cell>
          <cell r="EH2125" t="str">
            <v>HVDC_352_SC0090</v>
          </cell>
        </row>
        <row r="2126">
          <cell r="B2126" t="str">
            <v>SD9011</v>
          </cell>
          <cell r="EH2126" t="str">
            <v>HVDC_352_SD9011</v>
          </cell>
        </row>
        <row r="2127">
          <cell r="B2127" t="str">
            <v>SY0011</v>
          </cell>
          <cell r="EH2127" t="str">
            <v>HVDC_352_SY0011</v>
          </cell>
        </row>
        <row r="2128">
          <cell r="B2128" t="str">
            <v>TF0011</v>
          </cell>
          <cell r="EH2128" t="str">
            <v>HVDC_352_TF0011</v>
          </cell>
        </row>
        <row r="2129">
          <cell r="B2129" t="str">
            <v>TF0031</v>
          </cell>
          <cell r="EH2129" t="str">
            <v>HVDC_352_TF0031</v>
          </cell>
        </row>
        <row r="2130">
          <cell r="B2130" t="str">
            <v>TF0032</v>
          </cell>
          <cell r="EH2130" t="str">
            <v>HVDC_352_TF0032</v>
          </cell>
        </row>
        <row r="2131">
          <cell r="B2131" t="str">
            <v>TF0033</v>
          </cell>
          <cell r="EH2131" t="str">
            <v>HVDC_352_TF0033</v>
          </cell>
        </row>
        <row r="2132">
          <cell r="B2132" t="str">
            <v>TF0034</v>
          </cell>
          <cell r="EH2132" t="str">
            <v>HVDC_352_TF0034</v>
          </cell>
        </row>
        <row r="2133">
          <cell r="B2133" t="str">
            <v>TF0036</v>
          </cell>
          <cell r="EH2133" t="str">
            <v>HVDC_352_TF0036</v>
          </cell>
        </row>
        <row r="2134">
          <cell r="B2134" t="str">
            <v>TF0038</v>
          </cell>
          <cell r="EH2134" t="str">
            <v>HVDC_352_TF0038</v>
          </cell>
        </row>
        <row r="2135">
          <cell r="B2135" t="str">
            <v>TF9034</v>
          </cell>
          <cell r="EH2135" t="str">
            <v>HVDC_352_TF9034</v>
          </cell>
        </row>
        <row r="2136">
          <cell r="B2136" t="str">
            <v>UPS011</v>
          </cell>
          <cell r="EH2136" t="str">
            <v>HVDC_352_UPS011</v>
          </cell>
        </row>
        <row r="2137">
          <cell r="B2137" t="str">
            <v>UPS031</v>
          </cell>
          <cell r="EH2137" t="str">
            <v>HVDC_352_UPS031</v>
          </cell>
        </row>
        <row r="2138">
          <cell r="B2138" t="str">
            <v>VP0041</v>
          </cell>
          <cell r="EH2138" t="str">
            <v>HVDC_352_VP0041</v>
          </cell>
        </row>
        <row r="2139">
          <cell r="B2139" t="str">
            <v>VP0051</v>
          </cell>
          <cell r="EH2139" t="str">
            <v>HVDC_352_VP0051</v>
          </cell>
        </row>
        <row r="2141">
          <cell r="B2141" t="str">
            <v>Total</v>
          </cell>
        </row>
        <row r="2143">
          <cell r="B2143" t="str">
            <v>Check: Total average spend - Pole 1 - HVDC</v>
          </cell>
        </row>
        <row r="2145">
          <cell r="B2145" t="str">
            <v>Pole 2</v>
          </cell>
        </row>
        <row r="2146">
          <cell r="B2146" t="str">
            <v>AC0011</v>
          </cell>
          <cell r="EH2146" t="str">
            <v>HVDC_353_AC0011</v>
          </cell>
        </row>
        <row r="2147">
          <cell r="B2147" t="str">
            <v>AC0012</v>
          </cell>
          <cell r="EH2147" t="str">
            <v>HVDC_353_AC0012</v>
          </cell>
        </row>
        <row r="2148">
          <cell r="B2148" t="str">
            <v>AC0013</v>
          </cell>
          <cell r="EH2148" t="str">
            <v>HVDC_353_AC0013</v>
          </cell>
        </row>
        <row r="2149">
          <cell r="B2149" t="str">
            <v>AC0041</v>
          </cell>
          <cell r="EH2149" t="str">
            <v>HVDC_353_AC0041</v>
          </cell>
        </row>
        <row r="2150">
          <cell r="B2150" t="str">
            <v>BS0011</v>
          </cell>
          <cell r="EH2150" t="str">
            <v>HVDC_353_BS0011</v>
          </cell>
        </row>
        <row r="2151">
          <cell r="B2151" t="str">
            <v>BS0042</v>
          </cell>
          <cell r="EH2151" t="str">
            <v>HVDC_353_BS0042</v>
          </cell>
        </row>
        <row r="2152">
          <cell r="B2152" t="str">
            <v>BT0011</v>
          </cell>
          <cell r="EH2152" t="str">
            <v>HVDC_353_BT0011</v>
          </cell>
        </row>
        <row r="2153">
          <cell r="B2153" t="str">
            <v>BT0012</v>
          </cell>
          <cell r="EH2153" t="str">
            <v>HVDC_353_BT0012</v>
          </cell>
        </row>
        <row r="2154">
          <cell r="B2154" t="str">
            <v>BT0031</v>
          </cell>
          <cell r="EH2154" t="str">
            <v>HVDC_353_BT0031</v>
          </cell>
        </row>
        <row r="2155">
          <cell r="B2155" t="str">
            <v>BU0011</v>
          </cell>
          <cell r="EH2155" t="str">
            <v>HVDC_353_BU0011</v>
          </cell>
        </row>
        <row r="2156">
          <cell r="B2156" t="str">
            <v>CL0011</v>
          </cell>
          <cell r="EH2156" t="str">
            <v>HVDC_353_CL0011</v>
          </cell>
        </row>
        <row r="2157">
          <cell r="B2157" t="str">
            <v>CP0011</v>
          </cell>
          <cell r="EH2157" t="str">
            <v>HVDC_353_CP0011</v>
          </cell>
        </row>
        <row r="2158">
          <cell r="B2158" t="str">
            <v>CP0031</v>
          </cell>
          <cell r="EH2158" t="str">
            <v>HVDC_353_CP0031</v>
          </cell>
        </row>
        <row r="2159">
          <cell r="B2159" t="str">
            <v>DS0011</v>
          </cell>
          <cell r="EH2159" t="str">
            <v>HVDC_353_DS0011</v>
          </cell>
        </row>
        <row r="2160">
          <cell r="B2160" t="str">
            <v>DS0021</v>
          </cell>
          <cell r="EH2160" t="str">
            <v>HVDC_353_DS0021</v>
          </cell>
        </row>
        <row r="2161">
          <cell r="B2161" t="str">
            <v>ET0011</v>
          </cell>
          <cell r="EH2161" t="str">
            <v>HVDC_353_ET0011</v>
          </cell>
        </row>
        <row r="2162">
          <cell r="B2162" t="str">
            <v>FP0111</v>
          </cell>
          <cell r="EH2162" t="str">
            <v>HVDC_353_FP0111</v>
          </cell>
        </row>
        <row r="2163">
          <cell r="B2163" t="str">
            <v>FP0211</v>
          </cell>
          <cell r="EH2163" t="str">
            <v>HVDC_353_FP0211</v>
          </cell>
        </row>
        <row r="2164">
          <cell r="B2164" t="str">
            <v>FP0212</v>
          </cell>
          <cell r="EH2164" t="str">
            <v>HVDC_353_FP0212</v>
          </cell>
        </row>
        <row r="2165">
          <cell r="B2165" t="str">
            <v>FP0241</v>
          </cell>
          <cell r="EH2165" t="str">
            <v>HVDC_353_FP0241</v>
          </cell>
        </row>
        <row r="2166">
          <cell r="B2166" t="str">
            <v>FP0242</v>
          </cell>
          <cell r="EH2166" t="str">
            <v>HVDC_353_FP0242</v>
          </cell>
        </row>
        <row r="2167">
          <cell r="B2167" t="str">
            <v>FP0312</v>
          </cell>
          <cell r="EH2167" t="str">
            <v>HVDC_353_FP0312</v>
          </cell>
        </row>
        <row r="2168">
          <cell r="B2168" t="str">
            <v>FP0313</v>
          </cell>
          <cell r="EH2168" t="str">
            <v>HVDC_353_FP0313</v>
          </cell>
        </row>
        <row r="2169">
          <cell r="B2169" t="str">
            <v>FP0314</v>
          </cell>
          <cell r="EH2169" t="str">
            <v>HVDC_353_FP0314</v>
          </cell>
        </row>
        <row r="2170">
          <cell r="B2170" t="str">
            <v>FP0315</v>
          </cell>
          <cell r="EH2170" t="str">
            <v>HVDC_353_FP0315</v>
          </cell>
        </row>
        <row r="2171">
          <cell r="B2171" t="str">
            <v>FP0341</v>
          </cell>
          <cell r="EH2171" t="str">
            <v>HVDC_353_FP0341</v>
          </cell>
        </row>
        <row r="2172">
          <cell r="B2172" t="str">
            <v>FP0411</v>
          </cell>
          <cell r="EH2172" t="str">
            <v>HVDC_353_FP0411</v>
          </cell>
        </row>
        <row r="2173">
          <cell r="B2173" t="str">
            <v>FP0412</v>
          </cell>
          <cell r="EH2173" t="str">
            <v>HVDC_353_FP0412</v>
          </cell>
        </row>
        <row r="2174">
          <cell r="B2174" t="str">
            <v>FW0011</v>
          </cell>
          <cell r="EH2174" t="str">
            <v>HVDC_353_FW0011</v>
          </cell>
        </row>
        <row r="2175">
          <cell r="B2175" t="str">
            <v>FW0013</v>
          </cell>
          <cell r="EH2175" t="str">
            <v>HVDC_353_FW0013</v>
          </cell>
        </row>
        <row r="2176">
          <cell r="B2176" t="str">
            <v>FW0031</v>
          </cell>
          <cell r="EH2176" t="str">
            <v>HVDC_353_FW0031</v>
          </cell>
        </row>
        <row r="2177">
          <cell r="B2177" t="str">
            <v>FW0033</v>
          </cell>
          <cell r="EH2177" t="str">
            <v>HVDC_353_FW0033</v>
          </cell>
        </row>
        <row r="2178">
          <cell r="B2178" t="str">
            <v>FW0041</v>
          </cell>
          <cell r="EH2178" t="str">
            <v>HVDC_353_FW0041</v>
          </cell>
        </row>
        <row r="2179">
          <cell r="B2179" t="str">
            <v>FW0042</v>
          </cell>
          <cell r="EH2179" t="str">
            <v>HVDC_353_FW0042</v>
          </cell>
        </row>
        <row r="2180">
          <cell r="B2180" t="str">
            <v>HC0032</v>
          </cell>
          <cell r="EH2180" t="str">
            <v>HVDC_353_HC0032</v>
          </cell>
        </row>
        <row r="2181">
          <cell r="B2181" t="str">
            <v>HC0034</v>
          </cell>
          <cell r="EH2181" t="str">
            <v>HVDC_353_HC0034</v>
          </cell>
        </row>
        <row r="2182">
          <cell r="B2182" t="str">
            <v>HC0035</v>
          </cell>
          <cell r="EH2182" t="str">
            <v>HVDC_353_HC0035</v>
          </cell>
        </row>
        <row r="2183">
          <cell r="B2183" t="str">
            <v>HC0036</v>
          </cell>
          <cell r="EH2183" t="str">
            <v>HVDC_353_HC0036</v>
          </cell>
        </row>
        <row r="2184">
          <cell r="B2184" t="str">
            <v>HC0038</v>
          </cell>
          <cell r="EH2184" t="str">
            <v>HVDC_353_HC0038</v>
          </cell>
        </row>
        <row r="2185">
          <cell r="B2185" t="str">
            <v>HC0133</v>
          </cell>
          <cell r="EH2185" t="str">
            <v>HVDC_353_HC0133</v>
          </cell>
        </row>
        <row r="2186">
          <cell r="B2186" t="str">
            <v>HC0134</v>
          </cell>
          <cell r="EH2186" t="str">
            <v>HVDC_353_HC0134</v>
          </cell>
        </row>
        <row r="2187">
          <cell r="B2187" t="str">
            <v>HC0136</v>
          </cell>
          <cell r="EH2187" t="str">
            <v>HVDC_353_HC0136</v>
          </cell>
        </row>
        <row r="2188">
          <cell r="B2188" t="str">
            <v>HC0138</v>
          </cell>
          <cell r="EH2188" t="str">
            <v>HVDC_353_HC0138</v>
          </cell>
        </row>
        <row r="2189">
          <cell r="B2189" t="str">
            <v>HC0231</v>
          </cell>
          <cell r="EH2189" t="str">
            <v>HVDC_353_HC0231</v>
          </cell>
        </row>
        <row r="2190">
          <cell r="B2190" t="str">
            <v>HIS011</v>
          </cell>
          <cell r="EH2190" t="str">
            <v>HVDC_353_HIS011</v>
          </cell>
        </row>
        <row r="2191">
          <cell r="B2191" t="str">
            <v>HV0013</v>
          </cell>
          <cell r="EH2191" t="str">
            <v>HVDC_353_HV0013</v>
          </cell>
        </row>
        <row r="2192">
          <cell r="B2192" t="str">
            <v>HV0014</v>
          </cell>
          <cell r="EH2192" t="str">
            <v>HVDC_353_HV0014</v>
          </cell>
        </row>
        <row r="2193">
          <cell r="B2193" t="str">
            <v>HV0015</v>
          </cell>
          <cell r="EH2193" t="str">
            <v>HVDC_353_HV0015</v>
          </cell>
        </row>
        <row r="2194">
          <cell r="B2194" t="str">
            <v>HV0016</v>
          </cell>
          <cell r="EH2194" t="str">
            <v>HVDC_353_HV0016</v>
          </cell>
        </row>
        <row r="2195">
          <cell r="B2195" t="str">
            <v>HV0019</v>
          </cell>
          <cell r="EH2195" t="str">
            <v>HVDC_353_HV0019</v>
          </cell>
        </row>
        <row r="2196">
          <cell r="B2196" t="str">
            <v>HV0111</v>
          </cell>
          <cell r="EH2196" t="str">
            <v>HVDC_353_HV0111</v>
          </cell>
        </row>
        <row r="2197">
          <cell r="B2197" t="str">
            <v>HV0112</v>
          </cell>
          <cell r="EH2197" t="str">
            <v>HVDC_353_HV0112</v>
          </cell>
        </row>
        <row r="2198">
          <cell r="B2198" t="str">
            <v>HV0113</v>
          </cell>
          <cell r="EH2198" t="str">
            <v>HVDC_353_HV0113</v>
          </cell>
        </row>
        <row r="2199">
          <cell r="B2199" t="str">
            <v>IT0011</v>
          </cell>
          <cell r="EH2199" t="str">
            <v>HVDC_353_IT0011</v>
          </cell>
        </row>
        <row r="2200">
          <cell r="B2200" t="str">
            <v>IT0032</v>
          </cell>
          <cell r="EH2200" t="str">
            <v>HVDC_353_IT0032</v>
          </cell>
        </row>
        <row r="2201">
          <cell r="B2201" t="str">
            <v>LV0011</v>
          </cell>
          <cell r="EH2201" t="str">
            <v>HVDC_353_LV0011</v>
          </cell>
        </row>
        <row r="2202">
          <cell r="B2202" t="str">
            <v>LV0012</v>
          </cell>
          <cell r="EH2202" t="str">
            <v>HVDC_353_LV0012</v>
          </cell>
        </row>
        <row r="2203">
          <cell r="B2203" t="str">
            <v>LV0031</v>
          </cell>
          <cell r="EH2203" t="str">
            <v>HVDC_353_LV0031</v>
          </cell>
        </row>
        <row r="2204">
          <cell r="B2204" t="str">
            <v>MC0141</v>
          </cell>
          <cell r="EH2204" t="str">
            <v>HVDC_353_MC0141</v>
          </cell>
        </row>
        <row r="2205">
          <cell r="B2205" t="str">
            <v>MC0211</v>
          </cell>
          <cell r="EH2205" t="str">
            <v>HVDC_353_MC0211</v>
          </cell>
        </row>
        <row r="2206">
          <cell r="B2206" t="str">
            <v>MC0241</v>
          </cell>
          <cell r="EH2206" t="str">
            <v>HVDC_353_MC0241</v>
          </cell>
        </row>
        <row r="2207">
          <cell r="B2207" t="str">
            <v>MC0242</v>
          </cell>
          <cell r="EH2207" t="str">
            <v>HVDC_353_MC0242</v>
          </cell>
        </row>
        <row r="2208">
          <cell r="B2208" t="str">
            <v>MC0441</v>
          </cell>
          <cell r="EH2208" t="str">
            <v>HVDC_353_MC0441</v>
          </cell>
        </row>
        <row r="2209">
          <cell r="B2209" t="str">
            <v>MC0611</v>
          </cell>
          <cell r="EH2209" t="str">
            <v>HVDC_353_MC0611</v>
          </cell>
        </row>
        <row r="2210">
          <cell r="B2210" t="str">
            <v>MC0612</v>
          </cell>
          <cell r="EH2210" t="str">
            <v>HVDC_353_MC0612</v>
          </cell>
        </row>
        <row r="2211">
          <cell r="B2211" t="str">
            <v>MC0613</v>
          </cell>
          <cell r="EH2211" t="str">
            <v>HVDC_353_MC0613</v>
          </cell>
        </row>
        <row r="2212">
          <cell r="B2212" t="str">
            <v>MO0011</v>
          </cell>
          <cell r="EH2212" t="str">
            <v>HVDC_353_MO0011</v>
          </cell>
        </row>
        <row r="2213">
          <cell r="B2213" t="str">
            <v>MO0032</v>
          </cell>
          <cell r="EH2213" t="str">
            <v>HVDC_353_MO0032</v>
          </cell>
        </row>
        <row r="2214">
          <cell r="B2214" t="str">
            <v>MO0051</v>
          </cell>
          <cell r="EH2214" t="str">
            <v>HVDC_353_MO0051</v>
          </cell>
        </row>
        <row r="2215">
          <cell r="B2215" t="str">
            <v>MRS012</v>
          </cell>
          <cell r="EH2215" t="str">
            <v>HVDC_353_MRS012</v>
          </cell>
        </row>
        <row r="2216">
          <cell r="B2216" t="str">
            <v>OI0041</v>
          </cell>
          <cell r="EH2216" t="str">
            <v>HVDC_353_OI0041</v>
          </cell>
        </row>
        <row r="2217">
          <cell r="B2217" t="str">
            <v>RA0011</v>
          </cell>
          <cell r="EH2217" t="str">
            <v>HVDC_353_RA0011</v>
          </cell>
        </row>
        <row r="2218">
          <cell r="B2218" t="str">
            <v>RA0031</v>
          </cell>
          <cell r="EH2218" t="str">
            <v>HVDC_353_RA0031</v>
          </cell>
        </row>
        <row r="2219">
          <cell r="B2219" t="str">
            <v>RS0011</v>
          </cell>
          <cell r="EH2219" t="str">
            <v>HVDC_353_RS0011</v>
          </cell>
        </row>
        <row r="2220">
          <cell r="B2220" t="str">
            <v>SA0011</v>
          </cell>
          <cell r="EH2220" t="str">
            <v>HVDC_353_SA0011</v>
          </cell>
        </row>
        <row r="2221">
          <cell r="B2221" t="str">
            <v>SB0011</v>
          </cell>
          <cell r="EH2221" t="str">
            <v>HVDC_353_SB0011</v>
          </cell>
        </row>
        <row r="2222">
          <cell r="B2222" t="str">
            <v>SB0031</v>
          </cell>
          <cell r="EH2222" t="str">
            <v>HVDC_353_SB0031</v>
          </cell>
        </row>
        <row r="2223">
          <cell r="B2223" t="str">
            <v>SB0032</v>
          </cell>
          <cell r="EH2223" t="str">
            <v>HVDC_353_SB0032</v>
          </cell>
        </row>
        <row r="2224">
          <cell r="B2224" t="str">
            <v>SB0033</v>
          </cell>
          <cell r="EH2224" t="str">
            <v>HVDC_353_SB0033</v>
          </cell>
        </row>
        <row r="2225">
          <cell r="B2225" t="str">
            <v>SB0035</v>
          </cell>
          <cell r="EH2225" t="str">
            <v>HVDC_353_SB0035</v>
          </cell>
        </row>
        <row r="2226">
          <cell r="B2226" t="str">
            <v>SD9011</v>
          </cell>
          <cell r="EH2226" t="str">
            <v>HVDC_353_SD9011</v>
          </cell>
        </row>
        <row r="2227">
          <cell r="B2227" t="str">
            <v>SI0021</v>
          </cell>
          <cell r="EH2227" t="str">
            <v>HVDC_353_SI0021</v>
          </cell>
        </row>
        <row r="2228">
          <cell r="B2228" t="str">
            <v>SY0011</v>
          </cell>
          <cell r="EH2228" t="str">
            <v>HVDC_353_SY0011</v>
          </cell>
        </row>
        <row r="2229">
          <cell r="B2229" t="str">
            <v>TF0011</v>
          </cell>
          <cell r="EH2229" t="str">
            <v>HVDC_353_TF0011</v>
          </cell>
        </row>
        <row r="2230">
          <cell r="B2230" t="str">
            <v>TF0031</v>
          </cell>
          <cell r="EH2230" t="str">
            <v>HVDC_353_TF0031</v>
          </cell>
        </row>
        <row r="2231">
          <cell r="B2231" t="str">
            <v>TF0033</v>
          </cell>
          <cell r="EH2231" t="str">
            <v>HVDC_353_TF0033</v>
          </cell>
        </row>
        <row r="2232">
          <cell r="B2232" t="str">
            <v>TF0036</v>
          </cell>
          <cell r="EH2232" t="str">
            <v>HVDC_353_TF0036</v>
          </cell>
        </row>
        <row r="2233">
          <cell r="B2233" t="str">
            <v>TF0038</v>
          </cell>
          <cell r="EH2233" t="str">
            <v>HVDC_353_TF0038</v>
          </cell>
        </row>
        <row r="2234">
          <cell r="B2234" t="str">
            <v>TF0051</v>
          </cell>
          <cell r="EH2234" t="str">
            <v>HVDC_353_TF0051</v>
          </cell>
        </row>
        <row r="2235">
          <cell r="B2235" t="str">
            <v>TV0011</v>
          </cell>
          <cell r="EH2235" t="str">
            <v>HVDC_353_TV0011</v>
          </cell>
        </row>
        <row r="2236">
          <cell r="B2236" t="str">
            <v>TV0012</v>
          </cell>
          <cell r="EH2236" t="str">
            <v>HVDC_353_TV0012</v>
          </cell>
        </row>
        <row r="2237">
          <cell r="B2237" t="str">
            <v>UPS011</v>
          </cell>
          <cell r="EH2237" t="str">
            <v>HVDC_353_UPS011</v>
          </cell>
        </row>
        <row r="2238">
          <cell r="B2238" t="str">
            <v>UPS031</v>
          </cell>
          <cell r="EH2238" t="str">
            <v>HVDC_353_UPS031</v>
          </cell>
        </row>
        <row r="2239">
          <cell r="B2239" t="str">
            <v>VP0041</v>
          </cell>
          <cell r="EH2239" t="str">
            <v>HVDC_353_VP0041</v>
          </cell>
        </row>
        <row r="2240">
          <cell r="B2240" t="str">
            <v>VP0051</v>
          </cell>
          <cell r="EH2240" t="str">
            <v>HVDC_353_VP0051</v>
          </cell>
        </row>
        <row r="2242">
          <cell r="B2242" t="str">
            <v>Total</v>
          </cell>
        </row>
        <row r="2244">
          <cell r="B2244" t="str">
            <v>Check: Total average spend - Pole 2 - HVDC</v>
          </cell>
        </row>
        <row r="2246">
          <cell r="B2246" t="str">
            <v>Common Equipment - DC Stations</v>
          </cell>
        </row>
        <row r="2247">
          <cell r="B2247" t="str">
            <v>AB0011</v>
          </cell>
          <cell r="EH2247" t="str">
            <v>HVDC_354_AB0011</v>
          </cell>
        </row>
        <row r="2248">
          <cell r="B2248" t="str">
            <v>AB0012</v>
          </cell>
          <cell r="EH2248" t="str">
            <v>HVDC_354_AB0012</v>
          </cell>
        </row>
        <row r="2249">
          <cell r="B2249" t="str">
            <v>AB0042</v>
          </cell>
          <cell r="EH2249" t="str">
            <v>HVDC_354_AB0042</v>
          </cell>
        </row>
        <row r="2250">
          <cell r="B2250" t="str">
            <v>AB0051</v>
          </cell>
          <cell r="EH2250" t="str">
            <v>HVDC_354_AB0051</v>
          </cell>
        </row>
        <row r="2251">
          <cell r="B2251" t="str">
            <v>AC0011</v>
          </cell>
          <cell r="EH2251" t="str">
            <v>HVDC_354_AC0011</v>
          </cell>
        </row>
        <row r="2252">
          <cell r="B2252" t="str">
            <v>AC0012</v>
          </cell>
          <cell r="EH2252" t="str">
            <v>HVDC_354_AC0012</v>
          </cell>
        </row>
        <row r="2253">
          <cell r="B2253" t="str">
            <v>AC0013</v>
          </cell>
          <cell r="EH2253" t="str">
            <v>HVDC_354_AC0013</v>
          </cell>
        </row>
        <row r="2254">
          <cell r="B2254" t="str">
            <v>AC0041</v>
          </cell>
          <cell r="EH2254" t="str">
            <v>HVDC_354_AC0041</v>
          </cell>
        </row>
        <row r="2255">
          <cell r="B2255" t="str">
            <v>BS0011</v>
          </cell>
          <cell r="EH2255" t="str">
            <v>HVDC_354_BS0011</v>
          </cell>
        </row>
        <row r="2256">
          <cell r="B2256" t="str">
            <v>BT0011</v>
          </cell>
          <cell r="EH2256" t="str">
            <v>HVDC_354_BT0011</v>
          </cell>
        </row>
        <row r="2257">
          <cell r="B2257" t="str">
            <v>BT0031</v>
          </cell>
          <cell r="EH2257" t="str">
            <v>HVDC_354_BT0031</v>
          </cell>
        </row>
        <row r="2258">
          <cell r="B2258" t="str">
            <v>CN0011</v>
          </cell>
          <cell r="EH2258" t="str">
            <v>HVDC_354_CN0011</v>
          </cell>
        </row>
        <row r="2259">
          <cell r="B2259" t="str">
            <v>CP0011</v>
          </cell>
          <cell r="EH2259" t="str">
            <v>HVDC_354_CP0011</v>
          </cell>
        </row>
        <row r="2260">
          <cell r="B2260" t="str">
            <v>DS0011</v>
          </cell>
          <cell r="EH2260" t="str">
            <v>HVDC_354_DS0011</v>
          </cell>
        </row>
        <row r="2261">
          <cell r="B2261" t="str">
            <v>DS0021</v>
          </cell>
          <cell r="EH2261" t="str">
            <v>HVDC_354_DS0021</v>
          </cell>
        </row>
        <row r="2262">
          <cell r="B2262" t="str">
            <v>ET0011</v>
          </cell>
          <cell r="EH2262" t="str">
            <v>HVDC_354_ET0011</v>
          </cell>
        </row>
        <row r="2263">
          <cell r="B2263" t="str">
            <v>FP0511</v>
          </cell>
          <cell r="EH2263" t="str">
            <v>HVDC_354_FP0511</v>
          </cell>
        </row>
        <row r="2264">
          <cell r="B2264" t="str">
            <v>FP0512</v>
          </cell>
          <cell r="EH2264" t="str">
            <v>HVDC_354_FP0512</v>
          </cell>
        </row>
        <row r="2265">
          <cell r="B2265" t="str">
            <v>FP0611</v>
          </cell>
          <cell r="EH2265" t="str">
            <v>HVDC_354_FP0611</v>
          </cell>
        </row>
        <row r="2266">
          <cell r="B2266" t="str">
            <v>FP0612</v>
          </cell>
          <cell r="EH2266" t="str">
            <v>HVDC_354_FP0612</v>
          </cell>
        </row>
        <row r="2267">
          <cell r="B2267" t="str">
            <v>HC0031</v>
          </cell>
          <cell r="EH2267" t="str">
            <v>HVDC_354_HC0031</v>
          </cell>
        </row>
        <row r="2268">
          <cell r="B2268" t="str">
            <v>HC0032</v>
          </cell>
          <cell r="EH2268" t="str">
            <v>HVDC_354_HC0032</v>
          </cell>
        </row>
        <row r="2269">
          <cell r="B2269" t="str">
            <v>HC0033</v>
          </cell>
          <cell r="EH2269" t="str">
            <v>HVDC_354_HC0033</v>
          </cell>
        </row>
        <row r="2270">
          <cell r="B2270" t="str">
            <v>HC0035</v>
          </cell>
          <cell r="EH2270" t="str">
            <v>HVDC_354_HC0035</v>
          </cell>
        </row>
        <row r="2271">
          <cell r="B2271" t="str">
            <v>HC0036</v>
          </cell>
          <cell r="EH2271" t="str">
            <v>HVDC_354_HC0036</v>
          </cell>
        </row>
        <row r="2272">
          <cell r="B2272" t="str">
            <v>HC0039</v>
          </cell>
          <cell r="EH2272" t="str">
            <v>HVDC_354_HC0039</v>
          </cell>
        </row>
        <row r="2273">
          <cell r="B2273" t="str">
            <v>HC0139</v>
          </cell>
          <cell r="EH2273" t="str">
            <v>HVDC_354_HC0139</v>
          </cell>
        </row>
        <row r="2274">
          <cell r="B2274" t="str">
            <v>HSS011</v>
          </cell>
          <cell r="EH2274" t="str">
            <v>HVDC_354_HSS011</v>
          </cell>
        </row>
        <row r="2275">
          <cell r="B2275" t="str">
            <v>HSS012</v>
          </cell>
          <cell r="EH2275" t="str">
            <v>HVDC_354_HSS012</v>
          </cell>
        </row>
        <row r="2276">
          <cell r="B2276" t="str">
            <v>HSS013</v>
          </cell>
          <cell r="EH2276" t="str">
            <v>HVDC_354_HSS013</v>
          </cell>
        </row>
        <row r="2277">
          <cell r="B2277" t="str">
            <v>HSS014</v>
          </cell>
          <cell r="EH2277" t="str">
            <v>HVDC_354_HSS014</v>
          </cell>
        </row>
        <row r="2278">
          <cell r="B2278" t="str">
            <v>HSS051</v>
          </cell>
          <cell r="EH2278" t="str">
            <v>HVDC_354_HSS051</v>
          </cell>
        </row>
        <row r="2279">
          <cell r="B2279" t="str">
            <v>HV0015</v>
          </cell>
          <cell r="EH2279" t="str">
            <v>HVDC_354_HV0015</v>
          </cell>
        </row>
        <row r="2280">
          <cell r="B2280" t="str">
            <v>HV0041</v>
          </cell>
          <cell r="EH2280" t="str">
            <v>HVDC_354_HV0041</v>
          </cell>
        </row>
        <row r="2281">
          <cell r="B2281" t="str">
            <v>HV0111</v>
          </cell>
          <cell r="EH2281" t="str">
            <v>HVDC_354_HV0111</v>
          </cell>
        </row>
        <row r="2282">
          <cell r="B2282" t="str">
            <v>IR0011</v>
          </cell>
          <cell r="EH2282" t="str">
            <v>HVDC_354_IR0011</v>
          </cell>
        </row>
        <row r="2283">
          <cell r="B2283" t="str">
            <v>IT0011</v>
          </cell>
          <cell r="EH2283" t="str">
            <v>HVDC_354_IT0011</v>
          </cell>
        </row>
        <row r="2284">
          <cell r="B2284" t="str">
            <v>LV0012</v>
          </cell>
          <cell r="EH2284" t="str">
            <v>HVDC_354_LV0012</v>
          </cell>
        </row>
        <row r="2285">
          <cell r="B2285" t="str">
            <v>LV0031</v>
          </cell>
          <cell r="EH2285" t="str">
            <v>HVDC_354_LV0031</v>
          </cell>
        </row>
        <row r="2286">
          <cell r="B2286" t="str">
            <v>MC0912</v>
          </cell>
          <cell r="EH2286" t="str">
            <v>HVDC_354_MC0912</v>
          </cell>
        </row>
        <row r="2287">
          <cell r="B2287" t="str">
            <v>MG0001</v>
          </cell>
          <cell r="EH2287" t="str">
            <v>HVDC_354_MG0001</v>
          </cell>
        </row>
        <row r="2288">
          <cell r="B2288" t="str">
            <v>MRS012</v>
          </cell>
          <cell r="EH2288" t="str">
            <v>HVDC_354_MRS012</v>
          </cell>
        </row>
        <row r="2289">
          <cell r="B2289" t="str">
            <v>MS0011</v>
          </cell>
          <cell r="EH2289" t="str">
            <v>HVDC_354_MS0011</v>
          </cell>
        </row>
        <row r="2290">
          <cell r="B2290" t="str">
            <v>MS0051</v>
          </cell>
          <cell r="EH2290" t="str">
            <v>HVDC_354_MS0051</v>
          </cell>
        </row>
        <row r="2291">
          <cell r="B2291" t="str">
            <v>RS0011</v>
          </cell>
          <cell r="EH2291" t="str">
            <v>HVDC_354_RS0011</v>
          </cell>
        </row>
        <row r="2292">
          <cell r="B2292" t="str">
            <v>SB0011</v>
          </cell>
          <cell r="EH2292" t="str">
            <v>HVDC_354_SB0011</v>
          </cell>
        </row>
        <row r="2293">
          <cell r="B2293" t="str">
            <v>SC0011</v>
          </cell>
          <cell r="EH2293" t="str">
            <v>HVDC_354_SC0011</v>
          </cell>
        </row>
        <row r="2294">
          <cell r="B2294" t="str">
            <v>SC0032</v>
          </cell>
          <cell r="EH2294" t="str">
            <v>HVDC_354_SC0032</v>
          </cell>
        </row>
        <row r="2295">
          <cell r="B2295" t="str">
            <v>SC0040</v>
          </cell>
          <cell r="EH2295" t="str">
            <v>HVDC_354_SC0040</v>
          </cell>
        </row>
        <row r="2296">
          <cell r="B2296" t="str">
            <v>SC0041</v>
          </cell>
          <cell r="EH2296" t="str">
            <v>HVDC_354_SC0041</v>
          </cell>
        </row>
        <row r="2297">
          <cell r="B2297" t="str">
            <v>SC0042</v>
          </cell>
          <cell r="EH2297" t="str">
            <v>HVDC_354_SC0042</v>
          </cell>
        </row>
        <row r="2298">
          <cell r="B2298" t="str">
            <v>SC0043</v>
          </cell>
          <cell r="EH2298" t="str">
            <v>HVDC_354_SC0043</v>
          </cell>
        </row>
        <row r="2299">
          <cell r="B2299" t="str">
            <v>SC0044</v>
          </cell>
          <cell r="EH2299" t="str">
            <v>HVDC_354_SC0044</v>
          </cell>
        </row>
        <row r="2300">
          <cell r="B2300" t="str">
            <v>SC0090</v>
          </cell>
          <cell r="EH2300" t="str">
            <v>HVDC_354_SC0090</v>
          </cell>
        </row>
        <row r="2301">
          <cell r="B2301" t="str">
            <v>SC0091</v>
          </cell>
          <cell r="EH2301" t="str">
            <v>HVDC_354_SC0091</v>
          </cell>
        </row>
        <row r="2302">
          <cell r="B2302" t="str">
            <v>SC0092</v>
          </cell>
          <cell r="EH2302" t="str">
            <v>HVDC_354_SC0092</v>
          </cell>
        </row>
        <row r="2303">
          <cell r="B2303" t="str">
            <v>SI0011</v>
          </cell>
          <cell r="EH2303" t="str">
            <v>HVDC_354_SI0011</v>
          </cell>
        </row>
        <row r="2304">
          <cell r="B2304" t="str">
            <v>SI0012</v>
          </cell>
          <cell r="EH2304" t="str">
            <v>HVDC_354_SI0012</v>
          </cell>
        </row>
        <row r="2305">
          <cell r="B2305" t="str">
            <v>SI0013</v>
          </cell>
          <cell r="EH2305" t="str">
            <v>HVDC_354_SI0013</v>
          </cell>
        </row>
        <row r="2306">
          <cell r="B2306" t="str">
            <v>SI0014</v>
          </cell>
          <cell r="EH2306" t="str">
            <v>HVDC_354_SI0014</v>
          </cell>
        </row>
        <row r="2307">
          <cell r="B2307" t="str">
            <v>SI0018</v>
          </cell>
          <cell r="EH2307" t="str">
            <v>HVDC_354_SI0018</v>
          </cell>
        </row>
        <row r="2308">
          <cell r="B2308" t="str">
            <v>SI0021</v>
          </cell>
          <cell r="EH2308" t="str">
            <v>HVDC_354_SI0021</v>
          </cell>
        </row>
        <row r="2309">
          <cell r="B2309" t="str">
            <v>SY0011</v>
          </cell>
          <cell r="EH2309" t="str">
            <v>HVDC_354_SY0011</v>
          </cell>
        </row>
        <row r="2310">
          <cell r="B2310" t="str">
            <v>TF0011</v>
          </cell>
          <cell r="EH2310" t="str">
            <v>HVDC_354_TF0011</v>
          </cell>
        </row>
        <row r="2311">
          <cell r="B2311" t="str">
            <v>TF0036</v>
          </cell>
          <cell r="EH2311" t="str">
            <v>HVDC_354_TF0036</v>
          </cell>
        </row>
        <row r="2312">
          <cell r="B2312" t="str">
            <v>TF0038</v>
          </cell>
          <cell r="EH2312" t="str">
            <v>HVDC_354_TF0038</v>
          </cell>
        </row>
        <row r="2313">
          <cell r="B2313" t="str">
            <v>UPS011</v>
          </cell>
          <cell r="EH2313" t="str">
            <v>HVDC_354_UPS011</v>
          </cell>
        </row>
        <row r="2314">
          <cell r="B2314" t="str">
            <v>UPS031</v>
          </cell>
          <cell r="EH2314" t="str">
            <v>HVDC_354_UPS031</v>
          </cell>
        </row>
        <row r="2316">
          <cell r="B2316" t="str">
            <v>Total</v>
          </cell>
        </row>
        <row r="2318">
          <cell r="B2318" t="str">
            <v>Check: Total average spend - Common Equipment - DC Stations - HVDC</v>
          </cell>
        </row>
        <row r="2320">
          <cell r="B2320" t="str">
            <v>Cable Stations</v>
          </cell>
        </row>
        <row r="2321">
          <cell r="B2321" t="str">
            <v>BS0011</v>
          </cell>
          <cell r="EH2321" t="str">
            <v>HVDC_355_BS0011</v>
          </cell>
        </row>
        <row r="2322">
          <cell r="B2322" t="str">
            <v>BU0011</v>
          </cell>
          <cell r="EH2322" t="str">
            <v>HVDC_355_BU0011</v>
          </cell>
        </row>
        <row r="2323">
          <cell r="B2323" t="str">
            <v>CL0011</v>
          </cell>
          <cell r="EH2323" t="str">
            <v>HVDC_355_CL0011</v>
          </cell>
        </row>
        <row r="2324">
          <cell r="B2324" t="str">
            <v>CL0036</v>
          </cell>
          <cell r="EH2324" t="str">
            <v>HVDC_355_CL0036</v>
          </cell>
        </row>
        <row r="2325">
          <cell r="B2325" t="str">
            <v>DS0011</v>
          </cell>
          <cell r="EH2325" t="str">
            <v>HVDC_355_DS0011</v>
          </cell>
        </row>
        <row r="2326">
          <cell r="B2326" t="str">
            <v>DS0021</v>
          </cell>
          <cell r="EH2326" t="str">
            <v>HVDC_355_DS0021</v>
          </cell>
        </row>
        <row r="2327">
          <cell r="B2327" t="str">
            <v>ET0011</v>
          </cell>
          <cell r="EH2327" t="str">
            <v>HVDC_355_ET0011</v>
          </cell>
        </row>
        <row r="2328">
          <cell r="B2328" t="str">
            <v>FP0111</v>
          </cell>
          <cell r="EH2328" t="str">
            <v>HVDC_355_FP0111</v>
          </cell>
        </row>
        <row r="2329">
          <cell r="B2329" t="str">
            <v>FP0211</v>
          </cell>
          <cell r="EH2329" t="str">
            <v>HVDC_355_FP0211</v>
          </cell>
        </row>
        <row r="2330">
          <cell r="B2330" t="str">
            <v>FP0212</v>
          </cell>
          <cell r="EH2330" t="str">
            <v>HVDC_355_FP0212</v>
          </cell>
        </row>
        <row r="2331">
          <cell r="B2331" t="str">
            <v>FP0241</v>
          </cell>
          <cell r="EH2331" t="str">
            <v>HVDC_355_FP0241</v>
          </cell>
        </row>
        <row r="2332">
          <cell r="B2332" t="str">
            <v>FP0242</v>
          </cell>
          <cell r="EH2332" t="str">
            <v>HVDC_355_FP0242</v>
          </cell>
        </row>
        <row r="2333">
          <cell r="B2333" t="str">
            <v>HC0031</v>
          </cell>
          <cell r="EH2333" t="str">
            <v>HVDC_355_HC0031</v>
          </cell>
        </row>
        <row r="2334">
          <cell r="B2334" t="str">
            <v>HC0032</v>
          </cell>
          <cell r="EH2334" t="str">
            <v>HVDC_355_HC0032</v>
          </cell>
        </row>
        <row r="2335">
          <cell r="B2335" t="str">
            <v>HC0035</v>
          </cell>
          <cell r="EH2335" t="str">
            <v>HVDC_355_HC0035</v>
          </cell>
        </row>
        <row r="2336">
          <cell r="B2336" t="str">
            <v>HC0036</v>
          </cell>
          <cell r="EH2336" t="str">
            <v>HVDC_355_HC0036</v>
          </cell>
        </row>
        <row r="2337">
          <cell r="B2337" t="str">
            <v>HC0138</v>
          </cell>
          <cell r="EH2337" t="str">
            <v>HVDC_355_HC0138</v>
          </cell>
        </row>
        <row r="2338">
          <cell r="B2338" t="str">
            <v>HSS014</v>
          </cell>
          <cell r="EH2338" t="str">
            <v>HVDC_355_HSS014</v>
          </cell>
        </row>
        <row r="2339">
          <cell r="B2339" t="str">
            <v>HV0011</v>
          </cell>
          <cell r="EH2339" t="str">
            <v>HVDC_355_HV0011</v>
          </cell>
        </row>
        <row r="2340">
          <cell r="B2340" t="str">
            <v>HV0012</v>
          </cell>
          <cell r="EH2340" t="str">
            <v>HVDC_355_HV0012</v>
          </cell>
        </row>
        <row r="2341">
          <cell r="B2341" t="str">
            <v>HV0015</v>
          </cell>
          <cell r="EH2341" t="str">
            <v>HVDC_355_HV0015</v>
          </cell>
        </row>
        <row r="2342">
          <cell r="B2342" t="str">
            <v>HV0016</v>
          </cell>
          <cell r="EH2342" t="str">
            <v>HVDC_355_HV0016</v>
          </cell>
        </row>
        <row r="2343">
          <cell r="B2343" t="str">
            <v>IT0011</v>
          </cell>
          <cell r="EH2343" t="str">
            <v>HVDC_355_IT0011</v>
          </cell>
        </row>
        <row r="2344">
          <cell r="B2344" t="str">
            <v>LV0012</v>
          </cell>
          <cell r="EH2344" t="str">
            <v>HVDC_355_LV0012</v>
          </cell>
        </row>
        <row r="2345">
          <cell r="B2345" t="str">
            <v>LV0031</v>
          </cell>
          <cell r="EH2345" t="str">
            <v>HVDC_355_LV0031</v>
          </cell>
        </row>
        <row r="2346">
          <cell r="B2346" t="str">
            <v>MC0341</v>
          </cell>
          <cell r="EH2346" t="str">
            <v>HVDC_355_MC0341</v>
          </cell>
        </row>
        <row r="2347">
          <cell r="B2347" t="str">
            <v>MC0342</v>
          </cell>
          <cell r="EH2347" t="str">
            <v>HVDC_355_MC0342</v>
          </cell>
        </row>
        <row r="2348">
          <cell r="B2348" t="str">
            <v>MC0343</v>
          </cell>
          <cell r="EH2348" t="str">
            <v>HVDC_355_MC0343</v>
          </cell>
        </row>
        <row r="2349">
          <cell r="B2349" t="str">
            <v>MC0541</v>
          </cell>
          <cell r="EH2349" t="str">
            <v>HVDC_355_MC0541</v>
          </cell>
        </row>
        <row r="2350">
          <cell r="B2350" t="str">
            <v>MC0611</v>
          </cell>
          <cell r="EH2350" t="str">
            <v>HVDC_355_MC0611</v>
          </cell>
        </row>
        <row r="2351">
          <cell r="B2351" t="str">
            <v>MC0613</v>
          </cell>
          <cell r="EH2351" t="str">
            <v>HVDC_355_MC0613</v>
          </cell>
        </row>
        <row r="2352">
          <cell r="B2352" t="str">
            <v>MC0841</v>
          </cell>
          <cell r="EH2352" t="str">
            <v>HVDC_355_MC0841</v>
          </cell>
        </row>
        <row r="2353">
          <cell r="B2353" t="str">
            <v>MRS012</v>
          </cell>
          <cell r="EH2353" t="str">
            <v>HVDC_355_MRS012</v>
          </cell>
        </row>
        <row r="2354">
          <cell r="B2354" t="str">
            <v>SA0011</v>
          </cell>
          <cell r="EH2354" t="str">
            <v>HVDC_355_SA0011</v>
          </cell>
        </row>
        <row r="2355">
          <cell r="B2355" t="str">
            <v>SG0011</v>
          </cell>
          <cell r="EH2355" t="str">
            <v>HVDC_355_SG0011</v>
          </cell>
        </row>
        <row r="2356">
          <cell r="B2356" t="str">
            <v>SG0021</v>
          </cell>
          <cell r="EH2356" t="str">
            <v>HVDC_355_SG0021</v>
          </cell>
        </row>
        <row r="2357">
          <cell r="B2357" t="str">
            <v>SG0041</v>
          </cell>
          <cell r="EH2357" t="str">
            <v>HVDC_355_SG0041</v>
          </cell>
        </row>
        <row r="2358">
          <cell r="B2358" t="str">
            <v>SI0021</v>
          </cell>
          <cell r="EH2358" t="str">
            <v>HVDC_355_SI0021</v>
          </cell>
        </row>
        <row r="2359">
          <cell r="B2359" t="str">
            <v>SY0011</v>
          </cell>
          <cell r="EH2359" t="str">
            <v>HVDC_355_SY0011</v>
          </cell>
        </row>
        <row r="2360">
          <cell r="B2360" t="str">
            <v>TF0011</v>
          </cell>
          <cell r="EH2360" t="str">
            <v>HVDC_355_TF0011</v>
          </cell>
        </row>
        <row r="2361">
          <cell r="B2361" t="str">
            <v>TF0031</v>
          </cell>
          <cell r="EH2361" t="str">
            <v>HVDC_355_TF0031</v>
          </cell>
        </row>
        <row r="2362">
          <cell r="B2362" t="str">
            <v>TF0036</v>
          </cell>
          <cell r="EH2362" t="str">
            <v>HVDC_355_TF0036</v>
          </cell>
        </row>
        <row r="2363">
          <cell r="B2363" t="str">
            <v>TF0038</v>
          </cell>
          <cell r="EH2363" t="str">
            <v>HVDC_355_TF0038</v>
          </cell>
        </row>
        <row r="2364">
          <cell r="B2364" t="str">
            <v>UPS011</v>
          </cell>
          <cell r="EH2364" t="str">
            <v>HVDC_355_UPS011</v>
          </cell>
        </row>
        <row r="2365">
          <cell r="B2365" t="str">
            <v>UPS031</v>
          </cell>
          <cell r="EH2365" t="str">
            <v>HVDC_355_UPS031</v>
          </cell>
        </row>
        <row r="2367">
          <cell r="B2367" t="str">
            <v>Total</v>
          </cell>
        </row>
        <row r="2369">
          <cell r="B2369" t="str">
            <v>Check: Total average spend - Cable Stations - HVDC</v>
          </cell>
        </row>
        <row r="2371">
          <cell r="B2371" t="str">
            <v>Electrode Stations</v>
          </cell>
        </row>
        <row r="2372">
          <cell r="B2372" t="str">
            <v>CP0011</v>
          </cell>
          <cell r="EH2372" t="str">
            <v>HVDC_356_CP0011</v>
          </cell>
        </row>
        <row r="2373">
          <cell r="B2373" t="str">
            <v>CP0031</v>
          </cell>
          <cell r="EH2373" t="str">
            <v>HVDC_356_CP0031</v>
          </cell>
        </row>
        <row r="2374">
          <cell r="B2374" t="str">
            <v>LE0011</v>
          </cell>
          <cell r="EH2374" t="str">
            <v>HVDC_356_LE0011</v>
          </cell>
        </row>
        <row r="2375">
          <cell r="B2375" t="str">
            <v>LE0031</v>
          </cell>
          <cell r="EH2375" t="str">
            <v>HVDC_356_LE0031</v>
          </cell>
        </row>
        <row r="2376">
          <cell r="B2376" t="str">
            <v>LE0032</v>
          </cell>
          <cell r="EH2376" t="str">
            <v>HVDC_356_LE0032</v>
          </cell>
        </row>
        <row r="2377">
          <cell r="B2377" t="str">
            <v>LE0033</v>
          </cell>
          <cell r="EH2377" t="str">
            <v>HVDC_356_LE0033</v>
          </cell>
        </row>
        <row r="2378">
          <cell r="B2378" t="str">
            <v>RA0011</v>
          </cell>
          <cell r="EH2378" t="str">
            <v>HVDC_356_RA0011</v>
          </cell>
        </row>
        <row r="2379">
          <cell r="B2379" t="str">
            <v>RS0011</v>
          </cell>
          <cell r="EH2379" t="str">
            <v>HVDC_356_RS0011</v>
          </cell>
        </row>
        <row r="2380">
          <cell r="B2380" t="str">
            <v>SE0011</v>
          </cell>
          <cell r="EH2380" t="str">
            <v>HVDC_356_SE0011</v>
          </cell>
        </row>
        <row r="2381">
          <cell r="B2381" t="str">
            <v>SE0031</v>
          </cell>
          <cell r="EH2381" t="str">
            <v>HVDC_356_SE0031</v>
          </cell>
        </row>
        <row r="2382">
          <cell r="B2382" t="str">
            <v>SE0032</v>
          </cell>
          <cell r="EH2382" t="str">
            <v>HVDC_356_SE0032</v>
          </cell>
        </row>
        <row r="2383">
          <cell r="B2383" t="str">
            <v>SE0033</v>
          </cell>
          <cell r="EH2383" t="str">
            <v>HVDC_356_SE0033</v>
          </cell>
        </row>
        <row r="2384">
          <cell r="B2384" t="str">
            <v>SE0034</v>
          </cell>
          <cell r="EH2384" t="str">
            <v>HVDC_356_SE0034</v>
          </cell>
        </row>
        <row r="2386">
          <cell r="B2386" t="str">
            <v>Total</v>
          </cell>
        </row>
        <row r="2388">
          <cell r="B2388" t="str">
            <v>Check: Total average spend - Electrode Stations - HVDC</v>
          </cell>
        </row>
        <row r="2390">
          <cell r="B2390" t="str">
            <v>Non-allocatable - DC Stations</v>
          </cell>
        </row>
        <row r="2391">
          <cell r="B2391" t="str">
            <v>BS0042</v>
          </cell>
          <cell r="EH2391" t="str">
            <v>HVDC_358_BS0042</v>
          </cell>
        </row>
        <row r="2392">
          <cell r="B2392" t="str">
            <v>IR0011</v>
          </cell>
          <cell r="EH2392" t="str">
            <v>HVDC_358_IR0011</v>
          </cell>
        </row>
        <row r="2393">
          <cell r="B2393" t="str">
            <v>MC0911</v>
          </cell>
          <cell r="EH2393" t="str">
            <v>HVDC_358_MC0911</v>
          </cell>
        </row>
        <row r="2394">
          <cell r="B2394" t="str">
            <v>MC0912</v>
          </cell>
          <cell r="EH2394" t="str">
            <v>HVDC_358_MC0912</v>
          </cell>
        </row>
        <row r="2395">
          <cell r="B2395" t="str">
            <v>MG0001</v>
          </cell>
          <cell r="EH2395" t="str">
            <v>HVDC_358_MG0001</v>
          </cell>
        </row>
        <row r="2396">
          <cell r="B2396" t="str">
            <v>SI0011</v>
          </cell>
          <cell r="EH2396" t="str">
            <v>HVDC_358_SI0011</v>
          </cell>
        </row>
        <row r="2397">
          <cell r="B2397" t="str">
            <v>SI0012</v>
          </cell>
          <cell r="EH2397" t="str">
            <v>HVDC_358_SI0012</v>
          </cell>
        </row>
        <row r="2398">
          <cell r="B2398" t="str">
            <v>SI0013</v>
          </cell>
          <cell r="EH2398" t="str">
            <v>HVDC_358_SI0013</v>
          </cell>
        </row>
        <row r="2399">
          <cell r="B2399" t="str">
            <v>SI0014</v>
          </cell>
          <cell r="EH2399" t="str">
            <v>HVDC_358_SI0014</v>
          </cell>
        </row>
        <row r="2400">
          <cell r="B2400" t="str">
            <v>SI0015</v>
          </cell>
          <cell r="EH2400" t="str">
            <v>HVDC_358_SI0015</v>
          </cell>
        </row>
        <row r="2401">
          <cell r="B2401" t="str">
            <v>SI0018</v>
          </cell>
          <cell r="EH2401" t="str">
            <v>HVDC_358_SI0018</v>
          </cell>
        </row>
        <row r="2402">
          <cell r="B2402" t="str">
            <v>SI0019</v>
          </cell>
          <cell r="EH2402" t="str">
            <v>HVDC_358_SI0019</v>
          </cell>
        </row>
        <row r="2404">
          <cell r="B2404" t="str">
            <v>Total</v>
          </cell>
        </row>
        <row r="2406">
          <cell r="B2406" t="str">
            <v>Check: Total average spend - Non-allocatable - DC Stations - HVDC</v>
          </cell>
        </row>
        <row r="2408">
          <cell r="B2408" t="str">
            <v>Total</v>
          </cell>
        </row>
        <row r="2410">
          <cell r="B2410" t="str">
            <v>Check: Total average spend - HVDC</v>
          </cell>
        </row>
        <row r="2412">
          <cell r="B2412" t="str">
            <v>Transmission Lines - Upper North Island</v>
          </cell>
        </row>
        <row r="2414">
          <cell r="B2414" t="str">
            <v>AC Line Non Allocatable</v>
          </cell>
        </row>
        <row r="2415">
          <cell r="B2415" t="str">
            <v>LS0001</v>
          </cell>
          <cell r="EH2415" t="str">
            <v>NNNI-LINES_001_LS0001</v>
          </cell>
        </row>
        <row r="2416">
          <cell r="B2416" t="str">
            <v>LS2010</v>
          </cell>
          <cell r="EH2416" t="str">
            <v>NNNI-LINES_001_LS2010</v>
          </cell>
        </row>
        <row r="2417">
          <cell r="B2417" t="str">
            <v>LS2011</v>
          </cell>
          <cell r="EH2417" t="str">
            <v>NNNI-LINES_001_LS2011</v>
          </cell>
        </row>
        <row r="2418">
          <cell r="B2418" t="str">
            <v>LS2012</v>
          </cell>
          <cell r="EH2418" t="str">
            <v>NNNI-LINES_001_LS2012</v>
          </cell>
        </row>
        <row r="2419">
          <cell r="B2419" t="str">
            <v>LS3001</v>
          </cell>
          <cell r="EH2419" t="str">
            <v>NNNI-LINES_001_LS3001</v>
          </cell>
        </row>
        <row r="2420">
          <cell r="B2420" t="str">
            <v>LS3002</v>
          </cell>
          <cell r="EH2420" t="str">
            <v>NNNI-LINES_001_LS3002</v>
          </cell>
        </row>
        <row r="2421">
          <cell r="B2421" t="str">
            <v>LS3003</v>
          </cell>
          <cell r="EH2421" t="str">
            <v>NNNI-LINES_001_LS3003</v>
          </cell>
        </row>
        <row r="2423">
          <cell r="B2423" t="str">
            <v>Total</v>
          </cell>
        </row>
        <row r="2425">
          <cell r="B2425" t="str">
            <v>Check: Total average spend - AC Line Non Allocatable - NNNI Lines</v>
          </cell>
        </row>
        <row r="2427">
          <cell r="B2427" t="str">
            <v>AC Line Access</v>
          </cell>
        </row>
        <row r="2428">
          <cell r="B2428" t="str">
            <v>LS4000</v>
          </cell>
          <cell r="EH2428" t="str">
            <v>NNNI-LINES_006_LS4000</v>
          </cell>
        </row>
        <row r="2430">
          <cell r="B2430" t="str">
            <v>Total</v>
          </cell>
        </row>
        <row r="2432">
          <cell r="B2432" t="str">
            <v>Check: Total average spend - AC Line Access - NNNI Lines</v>
          </cell>
        </row>
        <row r="2434">
          <cell r="B2434" t="str">
            <v>???</v>
          </cell>
        </row>
        <row r="2435">
          <cell r="B2435" t="str">
            <v>CLL011</v>
          </cell>
          <cell r="EH2435" t="str">
            <v>NNNI-LINES_007_CLL011</v>
          </cell>
        </row>
        <row r="2436">
          <cell r="B2436" t="str">
            <v>CLL012</v>
          </cell>
          <cell r="EH2436" t="str">
            <v>NNNI-LINES_007_CLL012</v>
          </cell>
        </row>
        <row r="2438">
          <cell r="B2438" t="str">
            <v>Total</v>
          </cell>
        </row>
        <row r="2440">
          <cell r="B2440" t="str">
            <v>Check: Total average spend - ??? - NNNI Lines</v>
          </cell>
        </row>
        <row r="2442">
          <cell r="B2442" t="str">
            <v>Non Allocatable - DC Lines</v>
          </cell>
        </row>
        <row r="2443">
          <cell r="B2443" t="str">
            <v>LS0001</v>
          </cell>
          <cell r="EH2443" t="str">
            <v>NNNI-LINES_300_LS0001</v>
          </cell>
        </row>
        <row r="2444">
          <cell r="B2444" t="str">
            <v>LS2011</v>
          </cell>
          <cell r="EH2444" t="str">
            <v>NNNI-LINES_300_LS2011</v>
          </cell>
        </row>
        <row r="2445">
          <cell r="B2445" t="str">
            <v>LS2012</v>
          </cell>
          <cell r="EH2445" t="str">
            <v>NNNI-LINES_300_LS2012</v>
          </cell>
        </row>
        <row r="2446">
          <cell r="B2446" t="str">
            <v>LS3001</v>
          </cell>
          <cell r="EH2446" t="str">
            <v>NNNI-LINES_300_LS3001</v>
          </cell>
        </row>
        <row r="2447">
          <cell r="B2447" t="str">
            <v>LS4000</v>
          </cell>
          <cell r="EH2447" t="str">
            <v>NNNI-LINES_300_LS4000</v>
          </cell>
        </row>
        <row r="2449">
          <cell r="B2449" t="str">
            <v>Total</v>
          </cell>
        </row>
        <row r="2451">
          <cell r="B2451" t="str">
            <v>Check: Total average spend - Non Allocatable - DC Lines - NNNI Lines</v>
          </cell>
        </row>
        <row r="2453">
          <cell r="B2453" t="str">
            <v>Total</v>
          </cell>
        </row>
        <row r="2455">
          <cell r="B2455" t="str">
            <v>Check: Total average spend - NNNI Lines</v>
          </cell>
        </row>
        <row r="2457">
          <cell r="B2457" t="str">
            <v>Transmission Lines - Lower North Island</v>
          </cell>
        </row>
        <row r="2459">
          <cell r="B2459" t="str">
            <v>AC Line Non Allocatable</v>
          </cell>
        </row>
        <row r="2460">
          <cell r="B2460" t="str">
            <v>LS0001</v>
          </cell>
          <cell r="EH2460" t="str">
            <v>NSNI-LINES_001_LS0001</v>
          </cell>
        </row>
        <row r="2461">
          <cell r="B2461" t="str">
            <v>LS2010</v>
          </cell>
          <cell r="EH2461" t="str">
            <v>NSNI-LINES_001_LS2010</v>
          </cell>
        </row>
        <row r="2462">
          <cell r="B2462" t="str">
            <v>LS2011</v>
          </cell>
          <cell r="EH2462" t="str">
            <v>NSNI-LINES_001_LS2011</v>
          </cell>
        </row>
        <row r="2463">
          <cell r="B2463" t="str">
            <v>LS2012</v>
          </cell>
          <cell r="EH2463" t="str">
            <v>NSNI-LINES_001_LS2012</v>
          </cell>
        </row>
        <row r="2464">
          <cell r="B2464" t="str">
            <v>LS3001</v>
          </cell>
          <cell r="EH2464" t="str">
            <v>NSNI-LINES_001_LS3001</v>
          </cell>
        </row>
        <row r="2465">
          <cell r="B2465" t="str">
            <v>LS3002</v>
          </cell>
          <cell r="EH2465" t="str">
            <v>NSNI-LINES_001_LS3002</v>
          </cell>
        </row>
        <row r="2466">
          <cell r="B2466" t="str">
            <v>LS3003</v>
          </cell>
          <cell r="EH2466" t="str">
            <v>NSNI-LINES_001_LS3003</v>
          </cell>
        </row>
        <row r="2468">
          <cell r="B2468" t="str">
            <v>Total</v>
          </cell>
        </row>
        <row r="2470">
          <cell r="B2470" t="str">
            <v>Check: Total average spend - AC Line Non Allocatable - NSNI Lines</v>
          </cell>
        </row>
        <row r="2472">
          <cell r="B2472" t="str">
            <v>AC Line Access</v>
          </cell>
        </row>
        <row r="2473">
          <cell r="B2473" t="str">
            <v>LS4000</v>
          </cell>
          <cell r="EH2473" t="str">
            <v>NSNI-LINES_006_LS4000</v>
          </cell>
        </row>
        <row r="2475">
          <cell r="B2475" t="str">
            <v>Total</v>
          </cell>
        </row>
        <row r="2477">
          <cell r="B2477" t="str">
            <v>Check: Total average spend - AC Line Access - NSNI Lines</v>
          </cell>
        </row>
        <row r="2479">
          <cell r="B2479" t="str">
            <v>???</v>
          </cell>
        </row>
        <row r="2480">
          <cell r="B2480" t="str">
            <v>CLL011</v>
          </cell>
          <cell r="EH2480" t="str">
            <v>NSNI-LINES_007_CLL011</v>
          </cell>
        </row>
        <row r="2481">
          <cell r="B2481" t="str">
            <v>CLL012</v>
          </cell>
          <cell r="EH2481" t="str">
            <v>NSNI-LINES_007_CLL012</v>
          </cell>
        </row>
        <row r="2483">
          <cell r="B2483" t="str">
            <v>Total</v>
          </cell>
        </row>
        <row r="2485">
          <cell r="B2485" t="str">
            <v>Check: Total average spend - ??? - NSNI Lines</v>
          </cell>
        </row>
        <row r="2487">
          <cell r="B2487" t="str">
            <v>Non Allocatable - DC Lines</v>
          </cell>
        </row>
        <row r="2488">
          <cell r="B2488" t="str">
            <v>LS0001</v>
          </cell>
          <cell r="EH2488" t="str">
            <v>NSNI-LINES_300_LS0001</v>
          </cell>
        </row>
        <row r="2489">
          <cell r="B2489" t="str">
            <v>LS2011</v>
          </cell>
          <cell r="EH2489" t="str">
            <v>NSNI-LINES_300_LS2011</v>
          </cell>
        </row>
        <row r="2490">
          <cell r="B2490" t="str">
            <v>LS2012</v>
          </cell>
          <cell r="EH2490" t="str">
            <v>NSNI-LINES_300_LS2012</v>
          </cell>
        </row>
        <row r="2491">
          <cell r="B2491" t="str">
            <v>LS3001</v>
          </cell>
          <cell r="EH2491" t="str">
            <v>NSNI-LINES_300_LS3001</v>
          </cell>
        </row>
        <row r="2492">
          <cell r="B2492" t="str">
            <v>LS4000</v>
          </cell>
          <cell r="EH2492" t="str">
            <v>NSNI-LINES_300_LS4000</v>
          </cell>
        </row>
        <row r="2494">
          <cell r="B2494" t="str">
            <v>Total</v>
          </cell>
        </row>
        <row r="2496">
          <cell r="B2496" t="str">
            <v>Check: Total average spend - Non Allocatable - DC Lines - NSNI Lines</v>
          </cell>
        </row>
        <row r="2498">
          <cell r="B2498" t="str">
            <v>Total</v>
          </cell>
        </row>
        <row r="2500">
          <cell r="B2500" t="str">
            <v>Check: Total average spend - NSNI Lines</v>
          </cell>
        </row>
        <row r="2502">
          <cell r="B2502" t="str">
            <v>Transmission Lines - South Island</v>
          </cell>
        </row>
        <row r="2504">
          <cell r="B2504" t="str">
            <v>AC Line Non Allocatable</v>
          </cell>
        </row>
        <row r="2505">
          <cell r="B2505" t="str">
            <v>LS0001</v>
          </cell>
          <cell r="EH2505" t="str">
            <v>SIDO-LINES_001_LS0001</v>
          </cell>
        </row>
        <row r="2506">
          <cell r="B2506" t="str">
            <v>LS2010</v>
          </cell>
          <cell r="EH2506" t="str">
            <v>SIDO-LINES_001_LS2010</v>
          </cell>
        </row>
        <row r="2507">
          <cell r="B2507" t="str">
            <v>LS2011</v>
          </cell>
          <cell r="EH2507" t="str">
            <v>SIDO-LINES_001_LS2011</v>
          </cell>
        </row>
        <row r="2508">
          <cell r="B2508" t="str">
            <v>LS2012</v>
          </cell>
          <cell r="EH2508" t="str">
            <v>SIDO-LINES_001_LS2012</v>
          </cell>
        </row>
        <row r="2509">
          <cell r="B2509" t="str">
            <v>LS3001</v>
          </cell>
          <cell r="EH2509" t="str">
            <v>SIDO-LINES_001_LS3001</v>
          </cell>
        </row>
        <row r="2510">
          <cell r="B2510" t="str">
            <v>LS3002</v>
          </cell>
          <cell r="EH2510" t="str">
            <v>SIDO-LINES_001_LS3002</v>
          </cell>
        </row>
        <row r="2511">
          <cell r="B2511" t="str">
            <v>LS3003</v>
          </cell>
          <cell r="EH2511" t="str">
            <v>SIDO-LINES_001_LS3003</v>
          </cell>
        </row>
        <row r="2513">
          <cell r="B2513" t="str">
            <v>Total</v>
          </cell>
        </row>
        <row r="2515">
          <cell r="B2515" t="str">
            <v>Check: Total average spend - AC Line Non Allocatable - SIDO Lines</v>
          </cell>
        </row>
        <row r="2517">
          <cell r="B2517" t="str">
            <v>AC Line Access</v>
          </cell>
        </row>
        <row r="2518">
          <cell r="B2518" t="str">
            <v>LS4000</v>
          </cell>
          <cell r="EH2518" t="str">
            <v>SIDO-LINES_006_LS4000</v>
          </cell>
        </row>
        <row r="2520">
          <cell r="B2520" t="str">
            <v>Total</v>
          </cell>
        </row>
        <row r="2522">
          <cell r="B2522" t="str">
            <v>Check: Total average spend - AC Line Access - SIDO Lines</v>
          </cell>
        </row>
        <row r="2524">
          <cell r="B2524" t="str">
            <v>???</v>
          </cell>
        </row>
        <row r="2525">
          <cell r="B2525" t="str">
            <v>CLL011</v>
          </cell>
          <cell r="EH2525" t="str">
            <v>SIDO-LINES_007_CLL011</v>
          </cell>
        </row>
        <row r="2526">
          <cell r="B2526" t="str">
            <v>CLL012</v>
          </cell>
          <cell r="EH2526" t="str">
            <v>SIDO-LINES_007_CLL012</v>
          </cell>
        </row>
        <row r="2528">
          <cell r="B2528" t="str">
            <v>Total</v>
          </cell>
        </row>
        <row r="2530">
          <cell r="B2530" t="str">
            <v>Check: Total average spend - ??? - SIDO Lines</v>
          </cell>
        </row>
        <row r="2532">
          <cell r="B2532" t="str">
            <v>Non Allocatable - DC Lines</v>
          </cell>
        </row>
        <row r="2533">
          <cell r="B2533" t="str">
            <v>LS0001</v>
          </cell>
          <cell r="EH2533" t="str">
            <v>SIDO-LINES_300_LS0001</v>
          </cell>
        </row>
        <row r="2534">
          <cell r="B2534" t="str">
            <v>LS2011</v>
          </cell>
          <cell r="EH2534" t="str">
            <v>SIDO-LINES_300_LS2011</v>
          </cell>
        </row>
        <row r="2535">
          <cell r="B2535" t="str">
            <v>LS2012</v>
          </cell>
          <cell r="EH2535" t="str">
            <v>SIDO-LINES_300_LS2012</v>
          </cell>
        </row>
        <row r="2536">
          <cell r="B2536" t="str">
            <v>LS3001</v>
          </cell>
          <cell r="EH2536" t="str">
            <v>SIDO-LINES_300_LS3001</v>
          </cell>
        </row>
        <row r="2537">
          <cell r="B2537" t="str">
            <v>LS4000</v>
          </cell>
          <cell r="EH2537" t="str">
            <v>SIDO-LINES_300_LS4000</v>
          </cell>
        </row>
        <row r="2539">
          <cell r="B2539" t="str">
            <v>Total</v>
          </cell>
        </row>
        <row r="2541">
          <cell r="B2541" t="str">
            <v>Check: Total average spend - Non Allocatable - DC Lines - SIDO Lines</v>
          </cell>
        </row>
        <row r="2543">
          <cell r="B2543" t="str">
            <v>Total</v>
          </cell>
        </row>
        <row r="2545">
          <cell r="B2545" t="str">
            <v>Check: Total average spend - SIDO Lines</v>
          </cell>
        </row>
        <row r="2547">
          <cell r="B2547" t="str">
            <v>Unknown</v>
          </cell>
        </row>
        <row r="2549">
          <cell r="B2549" t="str">
            <v>Identify exact</v>
          </cell>
        </row>
        <row r="2551">
          <cell r="B2551" t="str">
            <v>Total</v>
          </cell>
        </row>
        <row r="2553">
          <cell r="B2553" t="str">
            <v>Check: Total average spend - Unknown region</v>
          </cell>
        </row>
        <row r="2555">
          <cell r="B2555" t="str">
            <v>Total</v>
          </cell>
        </row>
        <row r="2557">
          <cell r="B2557" t="str">
            <v>Total</v>
          </cell>
        </row>
        <row r="2559">
          <cell r="B2559" t="str">
            <v>Check: Total average spend - All</v>
          </cell>
        </row>
      </sheetData>
      <sheetData sheetId="20" refreshError="1"/>
      <sheetData sheetId="21">
        <row r="33">
          <cell r="EE33" t="str">
            <v>NNNI_100_BS0011</v>
          </cell>
        </row>
        <row r="34">
          <cell r="EE34" t="str">
            <v>NNNI_100_BS0041</v>
          </cell>
        </row>
        <row r="35">
          <cell r="EE35" t="str">
            <v>NNNI_100_IT0011</v>
          </cell>
        </row>
        <row r="36">
          <cell r="EE36" t="str">
            <v>NNNI_100_IT0032</v>
          </cell>
        </row>
        <row r="37">
          <cell r="EE37" t="str">
            <v>NNNI_100_RS0011</v>
          </cell>
        </row>
        <row r="38">
          <cell r="EE38" t="str">
            <v>NNNI_100_SA0011</v>
          </cell>
        </row>
        <row r="39">
          <cell r="EE39" t="str">
            <v>NNNI_100_TF0011</v>
          </cell>
        </row>
        <row r="40">
          <cell r="EE40" t="str">
            <v>NNNI_100_TF0031</v>
          </cell>
        </row>
        <row r="41">
          <cell r="EE41" t="str">
            <v>NNNI_100_TF0032</v>
          </cell>
        </row>
        <row r="42">
          <cell r="EE42" t="str">
            <v>NNNI_100_TF0036</v>
          </cell>
        </row>
        <row r="43">
          <cell r="EE43" t="str">
            <v>NNNI_100_TF0038</v>
          </cell>
        </row>
        <row r="44">
          <cell r="EE44" t="str">
            <v>NNNI_100_TF0040</v>
          </cell>
        </row>
        <row r="45">
          <cell r="EE45" t="str">
            <v>NNNI_100_TF0041</v>
          </cell>
        </row>
        <row r="46">
          <cell r="EE46" t="str">
            <v>NNNI_100_TF0051</v>
          </cell>
        </row>
        <row r="47">
          <cell r="EE47" t="str">
            <v>NNNI_100_TF0141</v>
          </cell>
        </row>
        <row r="54">
          <cell r="EE54" t="str">
            <v>NNNI_101-I_AB0011</v>
          </cell>
        </row>
        <row r="55">
          <cell r="EE55" t="str">
            <v>NNNI_101-I_AB0012</v>
          </cell>
        </row>
        <row r="56">
          <cell r="EE56" t="str">
            <v>NNNI_101-I_AB0041</v>
          </cell>
        </row>
        <row r="57">
          <cell r="EE57" t="str">
            <v>NNNI_101-I_AB0042</v>
          </cell>
        </row>
        <row r="58">
          <cell r="EE58" t="str">
            <v>NNNI_101-I_AB0051</v>
          </cell>
        </row>
        <row r="59">
          <cell r="EE59" t="str">
            <v>NNNI_101-I_AC0011</v>
          </cell>
        </row>
        <row r="60">
          <cell r="EE60" t="str">
            <v>NNNI_101-I_BO0011</v>
          </cell>
        </row>
        <row r="61">
          <cell r="EE61" t="str">
            <v>NNNI_101-I_BO0012</v>
          </cell>
        </row>
        <row r="62">
          <cell r="EE62" t="str">
            <v>NNNI_101-I_BO0013</v>
          </cell>
        </row>
        <row r="63">
          <cell r="EE63" t="str">
            <v>NNNI_101-I_BO0014</v>
          </cell>
        </row>
        <row r="64">
          <cell r="EE64" t="str">
            <v>NNNI_101-I_BO0031</v>
          </cell>
        </row>
        <row r="65">
          <cell r="EE65" t="str">
            <v>NNNI_101-I_BO0032</v>
          </cell>
        </row>
        <row r="66">
          <cell r="EE66" t="str">
            <v>NNNI_101-I_BO0051</v>
          </cell>
        </row>
        <row r="67">
          <cell r="EE67" t="str">
            <v>NNNI_101-I_BO1051</v>
          </cell>
        </row>
        <row r="68">
          <cell r="EE68" t="str">
            <v>NNNI_101-I_DS0011</v>
          </cell>
        </row>
        <row r="69">
          <cell r="EE69" t="str">
            <v>NNNI_101-I_GI0011</v>
          </cell>
        </row>
        <row r="70">
          <cell r="EE70" t="str">
            <v>NNNI_101-I_GI0012</v>
          </cell>
        </row>
        <row r="71">
          <cell r="EE71" t="str">
            <v>NNNI_101-I_GI0014</v>
          </cell>
        </row>
        <row r="72">
          <cell r="EE72" t="str">
            <v>NNNI_101-I_GI0015</v>
          </cell>
        </row>
        <row r="73">
          <cell r="EE73" t="str">
            <v>NNNI_101-I_GI0016</v>
          </cell>
        </row>
        <row r="74">
          <cell r="EE74" t="str">
            <v>NNNI_101-I_GI0051</v>
          </cell>
        </row>
        <row r="75">
          <cell r="EE75" t="str">
            <v>NNNI_101-I_IT0011</v>
          </cell>
        </row>
        <row r="76">
          <cell r="EE76" t="str">
            <v>NNNI_101-I_IT0032</v>
          </cell>
        </row>
        <row r="77">
          <cell r="EE77" t="str">
            <v>NNNI_101-I_MO0011</v>
          </cell>
        </row>
        <row r="78">
          <cell r="EE78" t="str">
            <v>NNNI_101-I_MO0012</v>
          </cell>
        </row>
        <row r="79">
          <cell r="EE79" t="str">
            <v>NNNI_101-I_MO0013</v>
          </cell>
        </row>
        <row r="80">
          <cell r="EE80" t="str">
            <v>NNNI_101-I_MO0014</v>
          </cell>
        </row>
        <row r="81">
          <cell r="EE81" t="str">
            <v>NNNI_101-I_MO0031</v>
          </cell>
        </row>
        <row r="82">
          <cell r="EE82" t="str">
            <v>NNNI_101-I_MO0041</v>
          </cell>
        </row>
        <row r="83">
          <cell r="EE83" t="str">
            <v>NNNI_101-I_MO0051</v>
          </cell>
        </row>
        <row r="84">
          <cell r="EE84" t="str">
            <v>NNNI_101-I_MS0011</v>
          </cell>
        </row>
        <row r="85">
          <cell r="EE85" t="str">
            <v>NNNI_101-I_MS0012</v>
          </cell>
        </row>
        <row r="86">
          <cell r="EE86" t="str">
            <v>NNNI_101-I_MS0031</v>
          </cell>
        </row>
        <row r="87">
          <cell r="EE87" t="str">
            <v>NNNI_101-I_MS0032</v>
          </cell>
        </row>
        <row r="88">
          <cell r="EE88" t="str">
            <v>NNNI_101-I_MS0033</v>
          </cell>
        </row>
        <row r="89">
          <cell r="EE89" t="str">
            <v>NNNI_101-I_MS0034</v>
          </cell>
        </row>
        <row r="90">
          <cell r="EE90" t="str">
            <v>NNNI_101-I_MS0035</v>
          </cell>
        </row>
        <row r="91">
          <cell r="EE91" t="str">
            <v>NNNI_101-I_MS0051</v>
          </cell>
        </row>
        <row r="92">
          <cell r="EE92" t="str">
            <v>NNNI_101-I_SA0011</v>
          </cell>
        </row>
        <row r="93">
          <cell r="EE93" t="str">
            <v>NNNI_101-I_SB0011</v>
          </cell>
        </row>
        <row r="94">
          <cell r="EE94" t="str">
            <v>NNNI_101-I_SB0012</v>
          </cell>
        </row>
        <row r="95">
          <cell r="EE95" t="str">
            <v>NNNI_101-I_SB0013</v>
          </cell>
        </row>
        <row r="96">
          <cell r="EE96" t="str">
            <v>NNNI_101-I_SB0014</v>
          </cell>
        </row>
        <row r="97">
          <cell r="EE97" t="str">
            <v>NNNI_101-I_SB0015</v>
          </cell>
        </row>
        <row r="98">
          <cell r="EE98" t="str">
            <v>NNNI_101-I_SB0031</v>
          </cell>
        </row>
        <row r="99">
          <cell r="EE99" t="str">
            <v>NNNI_101-I_SB0032</v>
          </cell>
        </row>
        <row r="100">
          <cell r="EE100" t="str">
            <v>NNNI_101-I_SB0033</v>
          </cell>
        </row>
        <row r="101">
          <cell r="EE101" t="str">
            <v>NNNI_101-I_SB0035</v>
          </cell>
        </row>
        <row r="102">
          <cell r="EE102" t="str">
            <v>NNNI_101-I_SB0051</v>
          </cell>
        </row>
        <row r="103">
          <cell r="EE103" t="str">
            <v>NNNI_101-I_VB0011</v>
          </cell>
        </row>
        <row r="104">
          <cell r="EE104" t="str">
            <v>NNNI_101-I_VB0031</v>
          </cell>
        </row>
        <row r="111">
          <cell r="EE111" t="str">
            <v>NNNI_101-O_AB0011</v>
          </cell>
        </row>
        <row r="112">
          <cell r="EE112" t="str">
            <v>NNNI_101-O_AB0012</v>
          </cell>
        </row>
        <row r="113">
          <cell r="EE113" t="str">
            <v>NNNI_101-O_AB0041</v>
          </cell>
        </row>
        <row r="114">
          <cell r="EE114" t="str">
            <v>NNNI_101-O_AB0042</v>
          </cell>
        </row>
        <row r="115">
          <cell r="EE115" t="str">
            <v>NNNI_101-O_AB0051</v>
          </cell>
        </row>
        <row r="116">
          <cell r="EE116" t="str">
            <v>NNNI_101-O_AC0011</v>
          </cell>
        </row>
        <row r="117">
          <cell r="EE117" t="str">
            <v>NNNI_101-O_BO0011</v>
          </cell>
        </row>
        <row r="118">
          <cell r="EE118" t="str">
            <v>NNNI_101-O_BO0012</v>
          </cell>
        </row>
        <row r="119">
          <cell r="EE119" t="str">
            <v>NNNI_101-O_BO0013</v>
          </cell>
        </row>
        <row r="120">
          <cell r="EE120" t="str">
            <v>NNNI_101-O_BO0014</v>
          </cell>
        </row>
        <row r="121">
          <cell r="EE121" t="str">
            <v>NNNI_101-O_BO0031</v>
          </cell>
        </row>
        <row r="122">
          <cell r="EE122" t="str">
            <v>NNNI_101-O_BO0032</v>
          </cell>
        </row>
        <row r="123">
          <cell r="EE123" t="str">
            <v>NNNI_101-O_BO0051</v>
          </cell>
        </row>
        <row r="124">
          <cell r="EE124" t="str">
            <v>NNNI_101-O_BO1051</v>
          </cell>
        </row>
        <row r="125">
          <cell r="EE125" t="str">
            <v>NNNI_101-O_DS0011</v>
          </cell>
        </row>
        <row r="126">
          <cell r="EE126" t="str">
            <v>NNNI_101-O_GI0011</v>
          </cell>
        </row>
        <row r="127">
          <cell r="EE127" t="str">
            <v>NNNI_101-O_GI0012</v>
          </cell>
        </row>
        <row r="128">
          <cell r="EE128" t="str">
            <v>NNNI_101-O_GI0014</v>
          </cell>
        </row>
        <row r="129">
          <cell r="EE129" t="str">
            <v>NNNI_101-O_GI0015</v>
          </cell>
        </row>
        <row r="130">
          <cell r="EE130" t="str">
            <v>NNNI_101-O_GI0016</v>
          </cell>
        </row>
        <row r="131">
          <cell r="EE131" t="str">
            <v>NNNI_101-O_GI0051</v>
          </cell>
        </row>
        <row r="132">
          <cell r="EE132" t="str">
            <v>NNNI_101-O_IT0011</v>
          </cell>
        </row>
        <row r="133">
          <cell r="EE133" t="str">
            <v>NNNI_101-O_IT0032</v>
          </cell>
        </row>
        <row r="134">
          <cell r="EE134" t="str">
            <v>NNNI_101-O_MO0011</v>
          </cell>
        </row>
        <row r="135">
          <cell r="EE135" t="str">
            <v>NNNI_101-O_MO0012</v>
          </cell>
        </row>
        <row r="136">
          <cell r="EE136" t="str">
            <v>NNNI_101-O_MO0013</v>
          </cell>
        </row>
        <row r="137">
          <cell r="EE137" t="str">
            <v>NNNI_101-O_MO0014</v>
          </cell>
        </row>
        <row r="138">
          <cell r="EE138" t="str">
            <v>NNNI_101-O_MO0031</v>
          </cell>
        </row>
        <row r="139">
          <cell r="EE139" t="str">
            <v>NNNI_101-O_MO0041</v>
          </cell>
        </row>
        <row r="140">
          <cell r="EE140" t="str">
            <v>NNNI_101-O_MO0051</v>
          </cell>
        </row>
        <row r="141">
          <cell r="EE141" t="str">
            <v>NNNI_101-O_MS0011</v>
          </cell>
        </row>
        <row r="142">
          <cell r="EE142" t="str">
            <v>NNNI_101-O_MS0012</v>
          </cell>
        </row>
        <row r="143">
          <cell r="EE143" t="str">
            <v>NNNI_101-O_MS0031</v>
          </cell>
        </row>
        <row r="144">
          <cell r="EE144" t="str">
            <v>NNNI_101-O_MS0032</v>
          </cell>
        </row>
        <row r="145">
          <cell r="EE145" t="str">
            <v>NNNI_101-O_MS0033</v>
          </cell>
        </row>
        <row r="146">
          <cell r="EE146" t="str">
            <v>NNNI_101-O_MS0034</v>
          </cell>
        </row>
        <row r="147">
          <cell r="EE147" t="str">
            <v>NNNI_101-O_MS0035</v>
          </cell>
        </row>
        <row r="148">
          <cell r="EE148" t="str">
            <v>NNNI_101-O_MS0051</v>
          </cell>
        </row>
        <row r="149">
          <cell r="EE149" t="str">
            <v>NNNI_101-O_SA0011</v>
          </cell>
        </row>
        <row r="150">
          <cell r="EE150" t="str">
            <v>NNNI_101-O_SB0011</v>
          </cell>
        </row>
        <row r="151">
          <cell r="EE151" t="str">
            <v>NNNI_101-O_SB0012</v>
          </cell>
        </row>
        <row r="152">
          <cell r="EE152" t="str">
            <v>NNNI_101-O_SB0013</v>
          </cell>
        </row>
        <row r="153">
          <cell r="EE153" t="str">
            <v>NNNI_101-O_SB0014</v>
          </cell>
        </row>
        <row r="154">
          <cell r="EE154" t="str">
            <v>NNNI_101-O_SB0015</v>
          </cell>
        </row>
        <row r="155">
          <cell r="EE155" t="str">
            <v>NNNI_101-O_SB0031</v>
          </cell>
        </row>
        <row r="156">
          <cell r="EE156" t="str">
            <v>NNNI_101-O_SB0032</v>
          </cell>
        </row>
        <row r="157">
          <cell r="EE157" t="str">
            <v>NNNI_101-O_SB0033</v>
          </cell>
        </row>
        <row r="158">
          <cell r="EE158" t="str">
            <v>NNNI_101-O_SB0035</v>
          </cell>
        </row>
        <row r="159">
          <cell r="EE159" t="str">
            <v>NNNI_101-O_SB0051</v>
          </cell>
        </row>
        <row r="160">
          <cell r="EE160" t="str">
            <v>NNNI_101-O_VB0011</v>
          </cell>
        </row>
        <row r="161">
          <cell r="EE161" t="str">
            <v>NNNI_101-O_VB0031</v>
          </cell>
        </row>
        <row r="168">
          <cell r="EE168" t="str">
            <v>NNNI_101_AB0011</v>
          </cell>
        </row>
        <row r="169">
          <cell r="EE169" t="str">
            <v>NNNI_101_AB0012</v>
          </cell>
        </row>
        <row r="170">
          <cell r="EE170" t="str">
            <v>NNNI_101_AB0041</v>
          </cell>
        </row>
        <row r="171">
          <cell r="EE171" t="str">
            <v>NNNI_101_AB0042</v>
          </cell>
        </row>
        <row r="172">
          <cell r="EE172" t="str">
            <v>NNNI_101_AB0051</v>
          </cell>
        </row>
        <row r="173">
          <cell r="EE173" t="str">
            <v>NNNI_101_AC0011</v>
          </cell>
        </row>
        <row r="174">
          <cell r="EE174" t="str">
            <v>NNNI_101_BO0011</v>
          </cell>
        </row>
        <row r="175">
          <cell r="EE175" t="str">
            <v>NNNI_101_BO0012</v>
          </cell>
        </row>
        <row r="176">
          <cell r="EE176" t="str">
            <v>NNNI_101_BO0013</v>
          </cell>
        </row>
        <row r="177">
          <cell r="EE177" t="str">
            <v>NNNI_101_BO0014</v>
          </cell>
        </row>
        <row r="178">
          <cell r="EE178" t="str">
            <v>NNNI_101_BO0031</v>
          </cell>
        </row>
        <row r="179">
          <cell r="EE179" t="str">
            <v>NNNI_101_BO0032</v>
          </cell>
        </row>
        <row r="180">
          <cell r="EE180" t="str">
            <v>NNNI_101_BO0051</v>
          </cell>
        </row>
        <row r="181">
          <cell r="EE181" t="str">
            <v>NNNI_101_BO1051</v>
          </cell>
        </row>
        <row r="182">
          <cell r="EE182" t="str">
            <v>NNNI_101_DS0011</v>
          </cell>
        </row>
        <row r="183">
          <cell r="EE183" t="str">
            <v>NNNI_101_GI0011</v>
          </cell>
        </row>
        <row r="184">
          <cell r="EE184" t="str">
            <v>NNNI_101_GI0012</v>
          </cell>
        </row>
        <row r="185">
          <cell r="EE185" t="str">
            <v>NNNI_101_GI0014</v>
          </cell>
        </row>
        <row r="186">
          <cell r="EE186" t="str">
            <v>NNNI_101_GI0015</v>
          </cell>
        </row>
        <row r="187">
          <cell r="EE187" t="str">
            <v>NNNI_101_GI0016</v>
          </cell>
        </row>
        <row r="188">
          <cell r="EE188" t="str">
            <v>NNNI_101_GI0051</v>
          </cell>
        </row>
        <row r="189">
          <cell r="EE189" t="str">
            <v>NNNI_101_IT0011</v>
          </cell>
        </row>
        <row r="190">
          <cell r="EE190" t="str">
            <v>NNNI_101_IT0032</v>
          </cell>
        </row>
        <row r="191">
          <cell r="EE191" t="str">
            <v>NNNI_101_MO0011</v>
          </cell>
        </row>
        <row r="192">
          <cell r="EE192" t="str">
            <v>NNNI_101_MO0012</v>
          </cell>
        </row>
        <row r="193">
          <cell r="EE193" t="str">
            <v>NNNI_101_MO0013</v>
          </cell>
        </row>
        <row r="194">
          <cell r="EE194" t="str">
            <v>NNNI_101_MO0014</v>
          </cell>
        </row>
        <row r="195">
          <cell r="EE195" t="str">
            <v>NNNI_101_MO0031</v>
          </cell>
        </row>
        <row r="196">
          <cell r="EE196" t="str">
            <v>NNNI_101_MO0041</v>
          </cell>
        </row>
        <row r="197">
          <cell r="EE197" t="str">
            <v>NNNI_101_MO0051</v>
          </cell>
        </row>
        <row r="198">
          <cell r="EE198" t="str">
            <v>NNNI_101_MS0011</v>
          </cell>
        </row>
        <row r="199">
          <cell r="EE199" t="str">
            <v>NNNI_101_MS0012</v>
          </cell>
        </row>
        <row r="200">
          <cell r="EE200" t="str">
            <v>NNNI_101_MS0031</v>
          </cell>
        </row>
        <row r="201">
          <cell r="EE201" t="str">
            <v>NNNI_101_MS0032</v>
          </cell>
        </row>
        <row r="202">
          <cell r="EE202" t="str">
            <v>NNNI_101_MS0033</v>
          </cell>
        </row>
        <row r="203">
          <cell r="EE203" t="str">
            <v>NNNI_101_MS0034</v>
          </cell>
        </row>
        <row r="204">
          <cell r="EE204" t="str">
            <v>NNNI_101_MS0035</v>
          </cell>
        </row>
        <row r="205">
          <cell r="EE205" t="str">
            <v>NNNI_101_MS0051</v>
          </cell>
        </row>
        <row r="206">
          <cell r="EE206" t="str">
            <v>NNNI_101_SA0011</v>
          </cell>
        </row>
        <row r="207">
          <cell r="EE207" t="str">
            <v>NNNI_101_SB0011</v>
          </cell>
        </row>
        <row r="208">
          <cell r="EE208" t="str">
            <v>NNNI_101_SB0012</v>
          </cell>
        </row>
        <row r="209">
          <cell r="EE209" t="str">
            <v>NNNI_101_SB0013</v>
          </cell>
        </row>
        <row r="210">
          <cell r="EE210" t="str">
            <v>NNNI_101_SB0014</v>
          </cell>
        </row>
        <row r="211">
          <cell r="EE211" t="str">
            <v>NNNI_101_SB0015</v>
          </cell>
        </row>
        <row r="212">
          <cell r="EE212" t="str">
            <v>NNNI_101_SB0031</v>
          </cell>
        </row>
        <row r="213">
          <cell r="EE213" t="str">
            <v>NNNI_101_SB0032</v>
          </cell>
        </row>
        <row r="214">
          <cell r="EE214" t="str">
            <v>NNNI_101_SB0033</v>
          </cell>
        </row>
        <row r="215">
          <cell r="EE215" t="str">
            <v>NNNI_101_SB0035</v>
          </cell>
        </row>
        <row r="216">
          <cell r="EE216" t="str">
            <v>NNNI_101_SB0051</v>
          </cell>
        </row>
        <row r="217">
          <cell r="EE217" t="str">
            <v>NNNI_101_VB0011</v>
          </cell>
        </row>
        <row r="218">
          <cell r="EE218" t="str">
            <v>NNNI_101_VB0031</v>
          </cell>
        </row>
        <row r="225">
          <cell r="EE225" t="str">
            <v>NNNI_102_AC0011</v>
          </cell>
        </row>
        <row r="226">
          <cell r="EE226" t="str">
            <v>NNNI_102_AC0041</v>
          </cell>
        </row>
        <row r="227">
          <cell r="EE227" t="str">
            <v>NNNI_102_BS0011</v>
          </cell>
        </row>
        <row r="228">
          <cell r="EE228" t="str">
            <v>NNNI_102_BS0041</v>
          </cell>
        </row>
        <row r="229">
          <cell r="EE229" t="str">
            <v>NNNI_102_BS0042</v>
          </cell>
        </row>
        <row r="230">
          <cell r="EE230" t="str">
            <v>NNNI_102_BU0011</v>
          </cell>
        </row>
        <row r="231">
          <cell r="EE231" t="str">
            <v>NNNI_102_BU0042</v>
          </cell>
        </row>
        <row r="232">
          <cell r="EE232" t="str">
            <v>NNNI_102_DS0011</v>
          </cell>
        </row>
        <row r="233">
          <cell r="EE233" t="str">
            <v>NNNI_102_GI0011</v>
          </cell>
        </row>
        <row r="234">
          <cell r="EE234" t="str">
            <v>NNNI_102_GI0012</v>
          </cell>
        </row>
        <row r="235">
          <cell r="EE235" t="str">
            <v>NNNI_102_GI0032</v>
          </cell>
        </row>
        <row r="236">
          <cell r="EE236" t="str">
            <v>NNNI_102_MS0011</v>
          </cell>
        </row>
        <row r="237">
          <cell r="EE237" t="str">
            <v>NNNI_102_MS0012</v>
          </cell>
        </row>
        <row r="238">
          <cell r="EE238" t="str">
            <v>NNNI_102_MS0031</v>
          </cell>
        </row>
        <row r="239">
          <cell r="EE239" t="str">
            <v>NNNI_102_MS0032</v>
          </cell>
        </row>
        <row r="240">
          <cell r="EE240" t="str">
            <v>NNNI_102_MS0034</v>
          </cell>
        </row>
        <row r="241">
          <cell r="EE241" t="str">
            <v>NNNI_102_MS0035</v>
          </cell>
        </row>
        <row r="242">
          <cell r="EE242" t="str">
            <v>NNNI_102_MS0051</v>
          </cell>
        </row>
        <row r="243">
          <cell r="EE243" t="str">
            <v>NNNI_102_STR011</v>
          </cell>
        </row>
        <row r="244">
          <cell r="EE244" t="str">
            <v>NNNI_102_TF0011</v>
          </cell>
        </row>
        <row r="245">
          <cell r="EE245" t="str">
            <v>NNNI_102_TF0031</v>
          </cell>
        </row>
        <row r="252">
          <cell r="EE252" t="str">
            <v>NNNI_104_CL0011</v>
          </cell>
        </row>
        <row r="253">
          <cell r="EE253" t="str">
            <v>NNNI_104_CL0033</v>
          </cell>
        </row>
        <row r="254">
          <cell r="EE254" t="str">
            <v>NNNI_104_CL0034</v>
          </cell>
        </row>
        <row r="255">
          <cell r="EE255" t="str">
            <v>NNNI_104_CLL011</v>
          </cell>
        </row>
        <row r="256">
          <cell r="EE256" t="str">
            <v>NNNI_104_LV0012</v>
          </cell>
        </row>
        <row r="257">
          <cell r="EE257" t="str">
            <v>NNNI_104_SA0011</v>
          </cell>
        </row>
        <row r="264">
          <cell r="EE264" t="str">
            <v>NNNI_105_IT0011</v>
          </cell>
        </row>
        <row r="265">
          <cell r="EE265" t="str">
            <v>NNNI_105_IT0032</v>
          </cell>
        </row>
        <row r="266">
          <cell r="EE266" t="str">
            <v>NNNI_105_SA0011</v>
          </cell>
        </row>
        <row r="267">
          <cell r="EE267" t="str">
            <v>NNNI_105_SA0031</v>
          </cell>
        </row>
        <row r="268">
          <cell r="EE268" t="str">
            <v>NNNI_105_SA0041</v>
          </cell>
        </row>
        <row r="275">
          <cell r="EE275" t="str">
            <v>NNNI_106_BS0011</v>
          </cell>
        </row>
        <row r="276">
          <cell r="EE276" t="str">
            <v>NNNI_106_BS0041</v>
          </cell>
        </row>
        <row r="277">
          <cell r="EE277" t="str">
            <v>NNNI_106_DS0011</v>
          </cell>
        </row>
        <row r="278">
          <cell r="EE278" t="str">
            <v>NNNI_106_DS0021</v>
          </cell>
        </row>
        <row r="279">
          <cell r="EE279" t="str">
            <v>NNNI_106_GI0011</v>
          </cell>
        </row>
        <row r="280">
          <cell r="EE280" t="str">
            <v>NNNI_106_GI0012</v>
          </cell>
        </row>
        <row r="281">
          <cell r="EE281" t="str">
            <v>NNNI_106_MS0011</v>
          </cell>
        </row>
        <row r="282">
          <cell r="EE282" t="str">
            <v>NNNI_106_SA0011</v>
          </cell>
        </row>
        <row r="289">
          <cell r="EE289" t="str">
            <v>NNNI_107_DS0011</v>
          </cell>
        </row>
        <row r="290">
          <cell r="EE290" t="str">
            <v>NNNI_107_GI0011</v>
          </cell>
        </row>
        <row r="291">
          <cell r="EE291" t="str">
            <v>NNNI_107_GI0012</v>
          </cell>
        </row>
        <row r="292">
          <cell r="EE292" t="str">
            <v>NNNI_107_IT0011</v>
          </cell>
        </row>
        <row r="293">
          <cell r="EE293" t="str">
            <v>NNNI_107_IT0031</v>
          </cell>
        </row>
        <row r="294">
          <cell r="EE294" t="str">
            <v>NNNI_107_IT0032</v>
          </cell>
        </row>
        <row r="295">
          <cell r="EE295" t="str">
            <v>NNNI_107_IT0041</v>
          </cell>
        </row>
        <row r="296">
          <cell r="EE296" t="str">
            <v>NNNI_107_MS0011</v>
          </cell>
        </row>
        <row r="297">
          <cell r="EE297" t="str">
            <v>NNNI_107_MS0035</v>
          </cell>
        </row>
        <row r="298">
          <cell r="EE298" t="str">
            <v>NNNI_107_NOTRQS</v>
          </cell>
        </row>
        <row r="299">
          <cell r="EE299" t="str">
            <v>NNNI_107_RA0011</v>
          </cell>
        </row>
        <row r="300">
          <cell r="EE300" t="str">
            <v>NNNI_107_SA0011</v>
          </cell>
        </row>
        <row r="301">
          <cell r="EE301" t="str">
            <v>NNNI_107_TF0011</v>
          </cell>
        </row>
        <row r="302">
          <cell r="EE302" t="str">
            <v>NNNI_107_TF0031</v>
          </cell>
        </row>
        <row r="303">
          <cell r="EE303" t="str">
            <v>NNNI_107_TF0036</v>
          </cell>
        </row>
        <row r="304">
          <cell r="EE304" t="str">
            <v>NNNI_107_TF0038</v>
          </cell>
        </row>
        <row r="311">
          <cell r="EE311" t="str">
            <v>NNNI_108_BS0011</v>
          </cell>
        </row>
        <row r="312">
          <cell r="EE312" t="str">
            <v>NNNI_108_BU0011</v>
          </cell>
        </row>
        <row r="313">
          <cell r="EE313" t="str">
            <v>NNNI_108_CP0011</v>
          </cell>
        </row>
        <row r="314">
          <cell r="EE314" t="str">
            <v>NNNI_108_CP0031</v>
          </cell>
        </row>
        <row r="315">
          <cell r="EE315" t="str">
            <v>NNNI_108_DS0011</v>
          </cell>
        </row>
        <row r="316">
          <cell r="EE316" t="str">
            <v>NNNI_108_FW0043</v>
          </cell>
        </row>
        <row r="317">
          <cell r="EE317" t="str">
            <v>NNNI_108_FW0044</v>
          </cell>
        </row>
        <row r="318">
          <cell r="EE318" t="str">
            <v>NNNI_108_FW0045</v>
          </cell>
        </row>
        <row r="319">
          <cell r="EE319" t="str">
            <v>NNNI_108_FW0046</v>
          </cell>
        </row>
        <row r="320">
          <cell r="EE320" t="str">
            <v>NNNI_108_FW0047</v>
          </cell>
        </row>
        <row r="321">
          <cell r="EE321" t="str">
            <v>NNNI_108_FW0048</v>
          </cell>
        </row>
        <row r="322">
          <cell r="EE322" t="str">
            <v>NNNI_108_HV0017</v>
          </cell>
        </row>
        <row r="323">
          <cell r="EE323" t="str">
            <v>NNNI_108_HV0018</v>
          </cell>
        </row>
        <row r="324">
          <cell r="EE324" t="str">
            <v>NNNI_108_IT0011</v>
          </cell>
        </row>
        <row r="325">
          <cell r="EE325" t="str">
            <v>NNNI_108_IT0032</v>
          </cell>
        </row>
        <row r="326">
          <cell r="EE326" t="str">
            <v>NNNI_108_RA0011</v>
          </cell>
        </row>
        <row r="327">
          <cell r="EE327" t="str">
            <v>NNNI_108_RA0031</v>
          </cell>
        </row>
        <row r="328">
          <cell r="EE328" t="str">
            <v>NNNI_108_RA0041</v>
          </cell>
        </row>
        <row r="329">
          <cell r="EE329" t="str">
            <v>NNNI_108_RAC011</v>
          </cell>
        </row>
        <row r="330">
          <cell r="EE330" t="str">
            <v>NNNI_108_RAC012</v>
          </cell>
        </row>
        <row r="331">
          <cell r="EE331" t="str">
            <v>NNNI_108_RAC031</v>
          </cell>
        </row>
        <row r="332">
          <cell r="EE332" t="str">
            <v>NNNI_108_RS0011</v>
          </cell>
        </row>
        <row r="333">
          <cell r="EE333" t="str">
            <v>NNNI_108_RS0031</v>
          </cell>
        </row>
        <row r="334">
          <cell r="EE334" t="str">
            <v>NNNI_108_RS0041</v>
          </cell>
        </row>
        <row r="335">
          <cell r="EE335" t="str">
            <v>NNNI_108_SA0011</v>
          </cell>
        </row>
        <row r="336">
          <cell r="EE336" t="str">
            <v>NNNI_108_SB0011</v>
          </cell>
        </row>
        <row r="337">
          <cell r="EE337" t="str">
            <v>NNNI_108_SB0031</v>
          </cell>
        </row>
        <row r="338">
          <cell r="EE338" t="str">
            <v>NNNI_108_SB0035</v>
          </cell>
        </row>
        <row r="339">
          <cell r="EE339" t="str">
            <v>NNNI_108_SC0041</v>
          </cell>
        </row>
        <row r="340">
          <cell r="EE340" t="str">
            <v>NNNI_108_SC0042</v>
          </cell>
        </row>
        <row r="341">
          <cell r="EE341" t="str">
            <v>NNNI_108_SC0045</v>
          </cell>
        </row>
        <row r="342">
          <cell r="EE342" t="str">
            <v>NNNI_108_TF0011</v>
          </cell>
        </row>
        <row r="343">
          <cell r="EE343" t="str">
            <v>NNNI_108_TF0031</v>
          </cell>
        </row>
        <row r="344">
          <cell r="EE344" t="str">
            <v>NNNI_108_TF0036</v>
          </cell>
        </row>
        <row r="345">
          <cell r="EE345" t="str">
            <v>NNNI_108_TF0038</v>
          </cell>
        </row>
        <row r="346">
          <cell r="EE346" t="str">
            <v>NNNI_108_TV0013</v>
          </cell>
        </row>
        <row r="347">
          <cell r="EE347" t="str">
            <v>NNNI_108_TV0014</v>
          </cell>
        </row>
        <row r="348">
          <cell r="EE348" t="str">
            <v>NNNI_108_TV0015</v>
          </cell>
        </row>
        <row r="355">
          <cell r="EE355" t="str">
            <v>NNNI_109_BTP011</v>
          </cell>
        </row>
        <row r="356">
          <cell r="EE356" t="str">
            <v>NNNI_109_BTP012</v>
          </cell>
        </row>
        <row r="357">
          <cell r="EE357" t="str">
            <v>NNNI_109_BTP013</v>
          </cell>
        </row>
        <row r="358">
          <cell r="EE358" t="str">
            <v>NNNI_109_BTP031</v>
          </cell>
        </row>
        <row r="359">
          <cell r="EE359" t="str">
            <v>NNNI_109_ETP011</v>
          </cell>
        </row>
        <row r="360">
          <cell r="EE360" t="str">
            <v>NNNI_109_FPM211</v>
          </cell>
        </row>
        <row r="361">
          <cell r="EE361" t="str">
            <v>NNNI_109_FPM212</v>
          </cell>
        </row>
        <row r="362">
          <cell r="EE362" t="str">
            <v>NNNI_109_FPM241</v>
          </cell>
        </row>
        <row r="363">
          <cell r="EE363" t="str">
            <v>NNNI_109_FPM242</v>
          </cell>
        </row>
        <row r="364">
          <cell r="EE364" t="str">
            <v>NNNI_109_FPP211</v>
          </cell>
        </row>
        <row r="365">
          <cell r="EE365" t="str">
            <v>NNNI_109_FPP212</v>
          </cell>
        </row>
        <row r="366">
          <cell r="EE366" t="str">
            <v>NNNI_109_FPP241</v>
          </cell>
        </row>
        <row r="367">
          <cell r="EE367" t="str">
            <v>NNNI_109_FPP242</v>
          </cell>
        </row>
        <row r="368">
          <cell r="EE368" t="str">
            <v>NNNI_109_FPP311</v>
          </cell>
        </row>
        <row r="369">
          <cell r="EE369" t="str">
            <v>NNNI_109_FPP312</v>
          </cell>
        </row>
        <row r="370">
          <cell r="EE370" t="str">
            <v>NNNI_109_FPP313</v>
          </cell>
        </row>
        <row r="371">
          <cell r="EE371" t="str">
            <v>NNNI_109_FPP314</v>
          </cell>
        </row>
        <row r="372">
          <cell r="EE372" t="str">
            <v>NNNI_109_HS0111</v>
          </cell>
        </row>
        <row r="373">
          <cell r="EE373" t="str">
            <v>NNNI_109_HS0112</v>
          </cell>
        </row>
        <row r="374">
          <cell r="EE374" t="str">
            <v>NNNI_109_ITP011</v>
          </cell>
        </row>
        <row r="375">
          <cell r="EE375" t="str">
            <v>NNNI_109_LS0011</v>
          </cell>
        </row>
        <row r="376">
          <cell r="EE376" t="str">
            <v>NNNI_109_MR0011</v>
          </cell>
        </row>
        <row r="377">
          <cell r="EE377" t="str">
            <v>NNNI_109_MR0012</v>
          </cell>
        </row>
        <row r="378">
          <cell r="EE378" t="str">
            <v>NNNI_109_MR0013</v>
          </cell>
        </row>
        <row r="379">
          <cell r="EE379" t="str">
            <v>NNNI_109_MR0051</v>
          </cell>
        </row>
        <row r="380">
          <cell r="EE380" t="str">
            <v>NNNI_109_P-30</v>
          </cell>
        </row>
        <row r="381">
          <cell r="EE381" t="str">
            <v>NNNI_109_PS0011</v>
          </cell>
        </row>
        <row r="382">
          <cell r="EE382" t="str">
            <v>NNNI_109_PS0012</v>
          </cell>
        </row>
        <row r="383">
          <cell r="EE383" t="str">
            <v>NNNI_109_PS0013</v>
          </cell>
        </row>
        <row r="384">
          <cell r="EE384" t="str">
            <v>NNNI_109_PS0014</v>
          </cell>
        </row>
        <row r="385">
          <cell r="EE385" t="str">
            <v>NNNI_109_PS0015</v>
          </cell>
        </row>
        <row r="386">
          <cell r="EE386" t="str">
            <v>NNNI_109_PS0016</v>
          </cell>
        </row>
        <row r="387">
          <cell r="EE387" t="str">
            <v>NNNI_109_PS0017</v>
          </cell>
        </row>
        <row r="388">
          <cell r="EE388" t="str">
            <v>NNNI_109_PS0018</v>
          </cell>
        </row>
        <row r="389">
          <cell r="EE389" t="str">
            <v>NNNI_109_PS0021</v>
          </cell>
        </row>
        <row r="390">
          <cell r="EE390" t="str">
            <v>NNNI_109_PS2615</v>
          </cell>
        </row>
        <row r="391">
          <cell r="EE391" t="str">
            <v>NNNI_109_PS2815</v>
          </cell>
        </row>
        <row r="392">
          <cell r="EE392" t="str">
            <v>NNNI_109_PS3215</v>
          </cell>
        </row>
        <row r="393">
          <cell r="EE393" t="str">
            <v>NNNI_109_PS3225</v>
          </cell>
        </row>
        <row r="394">
          <cell r="EE394" t="str">
            <v>NNNI_109_PS3235</v>
          </cell>
        </row>
        <row r="395">
          <cell r="EE395" t="str">
            <v>NNNI_109_PS3315</v>
          </cell>
        </row>
        <row r="396">
          <cell r="EE396" t="str">
            <v>NNNI_109_PS3715</v>
          </cell>
        </row>
        <row r="397">
          <cell r="EE397" t="str">
            <v>NNNI_109_PS3825</v>
          </cell>
        </row>
        <row r="398">
          <cell r="EE398" t="str">
            <v>NNNI_109_SYP011</v>
          </cell>
        </row>
        <row r="399">
          <cell r="EE399" t="str">
            <v>NNNI_109_UP0011</v>
          </cell>
        </row>
        <row r="400">
          <cell r="EE400" t="str">
            <v>NNNI_109_UP0031</v>
          </cell>
        </row>
        <row r="407">
          <cell r="EE407" t="str">
            <v>NNNI_110_MM0011</v>
          </cell>
        </row>
        <row r="408">
          <cell r="EE408" t="str">
            <v>NNNI_110_MM0031</v>
          </cell>
        </row>
        <row r="409">
          <cell r="EE409" t="str">
            <v>NNNI_110_MM0032</v>
          </cell>
        </row>
        <row r="410">
          <cell r="EE410" t="str">
            <v>NNNI_110_MM0091</v>
          </cell>
        </row>
        <row r="411">
          <cell r="EE411" t="str">
            <v>NNNI_110_MM0101</v>
          </cell>
        </row>
        <row r="412">
          <cell r="EE412" t="str">
            <v>NNNI_110_MM0102</v>
          </cell>
        </row>
        <row r="419">
          <cell r="EE419" t="str">
            <v>NNNI_111_FM0001</v>
          </cell>
        </row>
        <row r="420">
          <cell r="EE420" t="str">
            <v>NNNI_111_FM0002</v>
          </cell>
        </row>
        <row r="421">
          <cell r="EE421" t="str">
            <v>NNNI_111_FM2001</v>
          </cell>
        </row>
        <row r="422">
          <cell r="EE422" t="str">
            <v>NNNI_111_FM2003</v>
          </cell>
        </row>
        <row r="423">
          <cell r="EE423" t="str">
            <v>NNNI_111_FPM211</v>
          </cell>
        </row>
        <row r="424">
          <cell r="EE424" t="str">
            <v>NNNI_111_FPM212</v>
          </cell>
        </row>
        <row r="425">
          <cell r="EE425" t="str">
            <v>NNNI_111_FPM241</v>
          </cell>
        </row>
        <row r="426">
          <cell r="EE426" t="str">
            <v>NNNI_111_FP0211</v>
          </cell>
        </row>
        <row r="427">
          <cell r="EE427" t="str">
            <v>NNNI_111_FP0212</v>
          </cell>
        </row>
        <row r="428">
          <cell r="EE428" t="str">
            <v>NNNI_111_FP0241</v>
          </cell>
        </row>
        <row r="429">
          <cell r="EE429" t="str">
            <v>NNNI_111_FP0242</v>
          </cell>
        </row>
        <row r="430">
          <cell r="EE430" t="str">
            <v>NNNI_111_FPP211</v>
          </cell>
        </row>
        <row r="431">
          <cell r="EE431" t="str">
            <v>NNNI_111_FPP212</v>
          </cell>
        </row>
        <row r="432">
          <cell r="EE432" t="str">
            <v>NNNI_111_HV0015</v>
          </cell>
        </row>
        <row r="439">
          <cell r="EE439" t="str">
            <v>NNNI_112_OI0011</v>
          </cell>
        </row>
        <row r="440">
          <cell r="EE440" t="str">
            <v>NNNI_112_OI0041</v>
          </cell>
        </row>
        <row r="441">
          <cell r="EE441" t="str">
            <v>NNNI_112_SI0011</v>
          </cell>
        </row>
        <row r="442">
          <cell r="EE442" t="str">
            <v>NNNI_112_SY0011</v>
          </cell>
        </row>
        <row r="449">
          <cell r="EE449" t="str">
            <v>NNNI_113_AC0011</v>
          </cell>
        </row>
        <row r="450">
          <cell r="EE450" t="str">
            <v>NNNI_113_AC0012</v>
          </cell>
        </row>
        <row r="451">
          <cell r="EE451" t="str">
            <v>NNNI_113_AC0013</v>
          </cell>
        </row>
        <row r="452">
          <cell r="EE452" t="str">
            <v>NNNI_113_AC0014</v>
          </cell>
        </row>
        <row r="453">
          <cell r="EE453" t="str">
            <v>NNNI_113_AC0015</v>
          </cell>
        </row>
        <row r="454">
          <cell r="EE454" t="str">
            <v>NNNI_113_AC0041</v>
          </cell>
        </row>
        <row r="455">
          <cell r="EE455" t="str">
            <v>NNNI_113_AC1041</v>
          </cell>
        </row>
        <row r="456">
          <cell r="EE456" t="str">
            <v>NNNI_113_AC1441</v>
          </cell>
        </row>
        <row r="457">
          <cell r="EE457" t="str">
            <v>NNNI_113_BO0012</v>
          </cell>
        </row>
        <row r="458">
          <cell r="EE458" t="str">
            <v>NNNI_113_BO0013</v>
          </cell>
        </row>
        <row r="459">
          <cell r="EE459" t="str">
            <v>NNNI_113_BS0011</v>
          </cell>
        </row>
        <row r="460">
          <cell r="EE460" t="str">
            <v>NNNI_113_BU0011</v>
          </cell>
        </row>
        <row r="461">
          <cell r="EE461" t="str">
            <v>NNNI_113_CL0011</v>
          </cell>
        </row>
        <row r="462">
          <cell r="EE462" t="str">
            <v>NNNI_113_CN0011</v>
          </cell>
        </row>
        <row r="463">
          <cell r="EE463" t="str">
            <v>NNNI_113_CN0012</v>
          </cell>
        </row>
        <row r="464">
          <cell r="EE464" t="str">
            <v>NNNI_113_CS0011</v>
          </cell>
        </row>
        <row r="465">
          <cell r="EE465" t="str">
            <v>NNNI_113_DS0011</v>
          </cell>
        </row>
        <row r="466">
          <cell r="EE466" t="str">
            <v>NNNI_113_ET0011</v>
          </cell>
        </row>
        <row r="467">
          <cell r="EE467" t="str">
            <v>NNNI_113_ETP011</v>
          </cell>
        </row>
        <row r="468">
          <cell r="EE468" t="str">
            <v>NNNI_113_FP0211</v>
          </cell>
        </row>
        <row r="469">
          <cell r="EE469" t="str">
            <v>NNNI_113_FP0212</v>
          </cell>
        </row>
        <row r="470">
          <cell r="EE470" t="str">
            <v>NNNI_113_FP0241</v>
          </cell>
        </row>
        <row r="471">
          <cell r="EE471" t="str">
            <v>NNNI_113_FP0242</v>
          </cell>
        </row>
        <row r="472">
          <cell r="EE472" t="str">
            <v>NNNI_113_FP0611</v>
          </cell>
        </row>
        <row r="473">
          <cell r="EE473" t="str">
            <v>NNNI_113_FP0612</v>
          </cell>
        </row>
        <row r="474">
          <cell r="EE474" t="str">
            <v>NNNI_113_GI0014</v>
          </cell>
        </row>
        <row r="475">
          <cell r="EE475" t="str">
            <v>NNNI_113_GI0015</v>
          </cell>
        </row>
        <row r="476">
          <cell r="EE476" t="str">
            <v>NNNI_113_GI0016</v>
          </cell>
        </row>
        <row r="477">
          <cell r="EE477" t="str">
            <v>NNNI_113_GI0017</v>
          </cell>
        </row>
        <row r="478">
          <cell r="EE478" t="str">
            <v>NNNI_113_HIS011</v>
          </cell>
        </row>
        <row r="479">
          <cell r="EE479" t="str">
            <v>NNNI_113_HV0011</v>
          </cell>
        </row>
        <row r="480">
          <cell r="EE480" t="str">
            <v>NNNI_113_HV0012</v>
          </cell>
        </row>
        <row r="481">
          <cell r="EE481" t="str">
            <v>NNNI_113_HV0015</v>
          </cell>
        </row>
        <row r="482">
          <cell r="EE482" t="str">
            <v>NNNI_113_HV0016</v>
          </cell>
        </row>
        <row r="483">
          <cell r="EE483" t="str">
            <v>NNNI_113_HV0019</v>
          </cell>
        </row>
        <row r="484">
          <cell r="EE484" t="str">
            <v>NNNI_113_HV0111</v>
          </cell>
        </row>
        <row r="485">
          <cell r="EE485" t="str">
            <v>NNNI_113_IT0011</v>
          </cell>
        </row>
        <row r="486">
          <cell r="EE486" t="str">
            <v>NNNI_113_IT0032</v>
          </cell>
        </row>
        <row r="487">
          <cell r="EE487" t="str">
            <v>NNNI_113_LVC012</v>
          </cell>
        </row>
        <row r="488">
          <cell r="EE488" t="str">
            <v>NNNI_113_LVC031</v>
          </cell>
        </row>
        <row r="489">
          <cell r="EE489" t="str">
            <v>NNNI_113_LV0011</v>
          </cell>
        </row>
        <row r="490">
          <cell r="EE490" t="str">
            <v>NNNI_113_LV0012</v>
          </cell>
        </row>
        <row r="491">
          <cell r="EE491" t="str">
            <v>NNNI_113_LV0031</v>
          </cell>
        </row>
        <row r="492">
          <cell r="EE492" t="str">
            <v>NNNI_113_LV0041</v>
          </cell>
        </row>
        <row r="493">
          <cell r="EE493" t="str">
            <v>NNNI_113_MG0001</v>
          </cell>
        </row>
        <row r="494">
          <cell r="EE494" t="str">
            <v>NNNI_113_MO0051</v>
          </cell>
        </row>
        <row r="495">
          <cell r="EE495" t="str">
            <v>NNNI_113_MS0011</v>
          </cell>
        </row>
        <row r="496">
          <cell r="EE496" t="str">
            <v>NNNI_113_OI0011</v>
          </cell>
        </row>
        <row r="497">
          <cell r="EE497" t="str">
            <v>NNNI_113_OI0031</v>
          </cell>
        </row>
        <row r="498">
          <cell r="EE498" t="str">
            <v>NNNI_113_OI0041</v>
          </cell>
        </row>
        <row r="499">
          <cell r="EE499" t="str">
            <v>NNNI_113_OI0051</v>
          </cell>
        </row>
        <row r="500">
          <cell r="EE500" t="str">
            <v>NNNI_113_PS3115</v>
          </cell>
        </row>
        <row r="501">
          <cell r="EE501" t="str">
            <v>NNNI_113_PS3215</v>
          </cell>
        </row>
        <row r="502">
          <cell r="EE502" t="str">
            <v>NNNI_113_PS3225</v>
          </cell>
        </row>
        <row r="503">
          <cell r="EE503" t="str">
            <v>NNNI_113_RS0011</v>
          </cell>
        </row>
        <row r="504">
          <cell r="EE504" t="str">
            <v>NNNI_113_RS0031</v>
          </cell>
        </row>
        <row r="505">
          <cell r="EE505" t="str">
            <v>NNNI_113_RS0041</v>
          </cell>
        </row>
        <row r="506">
          <cell r="EE506" t="str">
            <v>NNNI_113_S43-01</v>
          </cell>
        </row>
        <row r="507">
          <cell r="EE507" t="str">
            <v>NNNI_113_SB0011</v>
          </cell>
        </row>
        <row r="508">
          <cell r="EE508" t="str">
            <v>NNNI_113_SB0012</v>
          </cell>
        </row>
        <row r="509">
          <cell r="EE509" t="str">
            <v>NNNI_113_SB0013</v>
          </cell>
        </row>
        <row r="510">
          <cell r="EE510" t="str">
            <v>NNNI_113_SB0014</v>
          </cell>
        </row>
        <row r="511">
          <cell r="EE511" t="str">
            <v>NNNI_113_SG0011</v>
          </cell>
        </row>
        <row r="512">
          <cell r="EE512" t="str">
            <v>NNNI_113_SG0021</v>
          </cell>
        </row>
        <row r="513">
          <cell r="EE513" t="str">
            <v>NNNI_113_SG0031</v>
          </cell>
        </row>
        <row r="514">
          <cell r="EE514" t="str">
            <v>NNNI_113_SG0041</v>
          </cell>
        </row>
        <row r="515">
          <cell r="EE515" t="str">
            <v>NNNI_113_SI0011</v>
          </cell>
        </row>
        <row r="516">
          <cell r="EE516" t="str">
            <v>NNNI_113_SI0012</v>
          </cell>
        </row>
        <row r="517">
          <cell r="EE517" t="str">
            <v>NNNI_113_SI0014</v>
          </cell>
        </row>
        <row r="518">
          <cell r="EE518" t="str">
            <v>NNNI_113_SI0019</v>
          </cell>
        </row>
        <row r="519">
          <cell r="EE519" t="str">
            <v>NNNI_113_SI0021</v>
          </cell>
        </row>
        <row r="520">
          <cell r="EE520" t="str">
            <v>NNNI_113_SI0023</v>
          </cell>
        </row>
        <row r="521">
          <cell r="EE521" t="str">
            <v>NNNI_113_SI0025</v>
          </cell>
        </row>
        <row r="522">
          <cell r="EE522" t="str">
            <v>NNNI_113_SI0026</v>
          </cell>
        </row>
        <row r="523">
          <cell r="EE523" t="str">
            <v>NNNI_113_SI0027</v>
          </cell>
        </row>
        <row r="524">
          <cell r="EE524" t="str">
            <v>NNNI_113_SI0029</v>
          </cell>
        </row>
        <row r="525">
          <cell r="EE525" t="str">
            <v>NNNI_113_SI0030</v>
          </cell>
        </row>
        <row r="526">
          <cell r="EE526" t="str">
            <v>NNNI_113_SY0011</v>
          </cell>
        </row>
        <row r="527">
          <cell r="EE527" t="str">
            <v>NNNI_113_SYC011</v>
          </cell>
        </row>
        <row r="528">
          <cell r="EE528" t="str">
            <v>NNNI_113_SYP011</v>
          </cell>
        </row>
        <row r="529">
          <cell r="EE529" t="str">
            <v>NNNI_113_TF0011</v>
          </cell>
        </row>
        <row r="530">
          <cell r="EE530" t="str">
            <v>NNNI_113_TF0031</v>
          </cell>
        </row>
        <row r="531">
          <cell r="EE531" t="str">
            <v>NNNI_113_TF0032</v>
          </cell>
        </row>
        <row r="532">
          <cell r="EE532" t="str">
            <v>NNNI_113_TF0036</v>
          </cell>
        </row>
        <row r="533">
          <cell r="EE533" t="str">
            <v>NNNI_113_TF0038</v>
          </cell>
        </row>
        <row r="534">
          <cell r="EE534" t="str">
            <v>NNNI_113_TF0051</v>
          </cell>
        </row>
        <row r="535">
          <cell r="EE535" t="str">
            <v>NNNI_113_TF0641</v>
          </cell>
        </row>
        <row r="536">
          <cell r="EE536" t="str">
            <v>NNNI_113_UP0011</v>
          </cell>
        </row>
        <row r="543">
          <cell r="EE543" t="str">
            <v>NNNI_115_CL0012</v>
          </cell>
        </row>
        <row r="544">
          <cell r="EE544" t="str">
            <v>NNNI_115_GI0017</v>
          </cell>
        </row>
        <row r="545">
          <cell r="EE545" t="str">
            <v>NNNI_115_HIS011</v>
          </cell>
        </row>
        <row r="546">
          <cell r="EE546" t="str">
            <v>NNNI_115_HIS013</v>
          </cell>
        </row>
        <row r="547">
          <cell r="EE547" t="str">
            <v>NNNI_115_HV0011</v>
          </cell>
        </row>
        <row r="548">
          <cell r="EE548" t="str">
            <v>NNNI_115_HV0013</v>
          </cell>
        </row>
        <row r="549">
          <cell r="EE549" t="str">
            <v>NNNI_115_IR0011</v>
          </cell>
        </row>
        <row r="550">
          <cell r="EE550" t="str">
            <v>NNNI_115_MG0001</v>
          </cell>
        </row>
        <row r="551">
          <cell r="EE551" t="str">
            <v>NNNI_115_MS001</v>
          </cell>
        </row>
        <row r="552">
          <cell r="EE552" t="str">
            <v>NNNI_115_OP2001</v>
          </cell>
        </row>
        <row r="553">
          <cell r="EE553" t="str">
            <v>NNNI_115_OP2002</v>
          </cell>
        </row>
        <row r="554">
          <cell r="EE554" t="str">
            <v>NNNI_115_OP2KPI</v>
          </cell>
        </row>
        <row r="555">
          <cell r="EE555" t="str">
            <v>NNNI_115_PM0011</v>
          </cell>
        </row>
        <row r="556">
          <cell r="EE556" t="str">
            <v>NNNI_115_RT0011</v>
          </cell>
        </row>
        <row r="557">
          <cell r="EE557" t="str">
            <v>NNNI_115_SI0011</v>
          </cell>
        </row>
        <row r="558">
          <cell r="EE558" t="str">
            <v>NNNI_115_SI0012</v>
          </cell>
        </row>
        <row r="559">
          <cell r="EE559" t="str">
            <v>NNNI_115_SI0013</v>
          </cell>
        </row>
        <row r="560">
          <cell r="EE560" t="str">
            <v>NNNI_115_SI0014</v>
          </cell>
        </row>
        <row r="561">
          <cell r="EE561" t="str">
            <v>NNNI_115_SI0016</v>
          </cell>
        </row>
        <row r="562">
          <cell r="EE562" t="str">
            <v>NNNI_115_SI0017</v>
          </cell>
        </row>
        <row r="563">
          <cell r="EE563" t="str">
            <v>NNNI_115_SI0020</v>
          </cell>
        </row>
        <row r="564">
          <cell r="EE564" t="str">
            <v>NNNI_115_SI0021</v>
          </cell>
        </row>
        <row r="565">
          <cell r="EE565" t="str">
            <v>NNNI_115_SI0041</v>
          </cell>
        </row>
        <row r="566">
          <cell r="EE566" t="str">
            <v>NNNI_115_SI9011</v>
          </cell>
        </row>
        <row r="567">
          <cell r="EE567" t="str">
            <v>NNNI_115_SIDO18</v>
          </cell>
        </row>
        <row r="568">
          <cell r="EE568" t="str">
            <v>NNNI_115_TF0011</v>
          </cell>
        </row>
        <row r="569">
          <cell r="EE569" t="str">
            <v>NNNI_115_TF0031</v>
          </cell>
        </row>
        <row r="570">
          <cell r="EE570" t="str">
            <v>NNNI_115_TF0036</v>
          </cell>
        </row>
        <row r="571">
          <cell r="EE571" t="str">
            <v>NNNI_115_TF0038</v>
          </cell>
        </row>
        <row r="578">
          <cell r="EE578" t="str">
            <v>NNNI_502_ACC013</v>
          </cell>
        </row>
        <row r="579">
          <cell r="EE579" t="str">
            <v>NNNI_502_AR0011</v>
          </cell>
        </row>
        <row r="580">
          <cell r="EE580" t="str">
            <v>NNNI_502_AR0041</v>
          </cell>
        </row>
        <row r="581">
          <cell r="EE581" t="str">
            <v>NNNI_502_AS0011</v>
          </cell>
        </row>
        <row r="582">
          <cell r="EE582" t="str">
            <v>NNNI_502_AS0012</v>
          </cell>
        </row>
        <row r="583">
          <cell r="EE583" t="str">
            <v>NNNI_502_AS0031</v>
          </cell>
        </row>
        <row r="584">
          <cell r="EE584" t="str">
            <v>NNNI_502_BTC011</v>
          </cell>
        </row>
        <row r="585">
          <cell r="EE585" t="str">
            <v>NNNI_502_BTC012</v>
          </cell>
        </row>
        <row r="586">
          <cell r="EE586" t="str">
            <v>NNNI_502_BTC013</v>
          </cell>
        </row>
        <row r="587">
          <cell r="EE587" t="str">
            <v>NNNI_502_BTC031</v>
          </cell>
        </row>
        <row r="588">
          <cell r="EE588" t="str">
            <v>NNNI_502_BTC032</v>
          </cell>
        </row>
        <row r="589">
          <cell r="EE589" t="str">
            <v>NNNI_502_CA0011</v>
          </cell>
        </row>
        <row r="590">
          <cell r="EE590" t="str">
            <v>NNNI_502_CR0011</v>
          </cell>
        </row>
        <row r="591">
          <cell r="EE591" t="str">
            <v>NNNI_502_CS3301</v>
          </cell>
        </row>
        <row r="592">
          <cell r="EE592" t="str">
            <v>NNNI_502_CS3701</v>
          </cell>
        </row>
        <row r="593">
          <cell r="EE593" t="str">
            <v>NNNI_502_CS9001</v>
          </cell>
        </row>
        <row r="594">
          <cell r="EE594" t="str">
            <v>NNNI_502_DR0011</v>
          </cell>
        </row>
        <row r="595">
          <cell r="EE595" t="str">
            <v>NNNI_502_DR0012</v>
          </cell>
        </row>
        <row r="596">
          <cell r="EE596" t="str">
            <v>NNNI_502_FO0011</v>
          </cell>
        </row>
        <row r="597">
          <cell r="EE597" t="str">
            <v>NNNI_502_FO0012</v>
          </cell>
        </row>
        <row r="598">
          <cell r="EE598" t="str">
            <v>NNNI_502_FO0013</v>
          </cell>
        </row>
        <row r="599">
          <cell r="EE599" t="str">
            <v>NNNI_502_FO0031</v>
          </cell>
        </row>
        <row r="600">
          <cell r="EE600" t="str">
            <v>NNNI_502_FO0032</v>
          </cell>
        </row>
        <row r="601">
          <cell r="EE601" t="str">
            <v>NNNI_502_FO0051</v>
          </cell>
        </row>
        <row r="602">
          <cell r="EE602" t="str">
            <v>NNNI_502_HIC011</v>
          </cell>
        </row>
        <row r="603">
          <cell r="EE603" t="str">
            <v>NNNI_502_HSC112</v>
          </cell>
        </row>
        <row r="604">
          <cell r="EE604" t="str">
            <v>NNNI_502_IE0011</v>
          </cell>
        </row>
        <row r="605">
          <cell r="EE605" t="str">
            <v>NNNI_502_LC0011</v>
          </cell>
        </row>
        <row r="606">
          <cell r="EE606" t="str">
            <v>NNNI_502_LC0031</v>
          </cell>
        </row>
        <row r="607">
          <cell r="EE607" t="str">
            <v>NNNI_502_MGC001</v>
          </cell>
        </row>
        <row r="608">
          <cell r="EE608" t="str">
            <v>NNNI_502_MRC013</v>
          </cell>
        </row>
        <row r="609">
          <cell r="EE609" t="str">
            <v>NNNI_502_NE0011</v>
          </cell>
        </row>
        <row r="610">
          <cell r="EE610" t="str">
            <v>NNNI_502_PL0011</v>
          </cell>
        </row>
        <row r="611">
          <cell r="EE611" t="str">
            <v>NNNI_502_PL0031</v>
          </cell>
        </row>
        <row r="612">
          <cell r="EE612" t="str">
            <v>NNNI_502_RAC012</v>
          </cell>
        </row>
        <row r="613">
          <cell r="EE613" t="str">
            <v>NNNI_502_RAC031</v>
          </cell>
        </row>
        <row r="614">
          <cell r="EE614" t="str">
            <v>NNNI_502_SIC021</v>
          </cell>
        </row>
        <row r="615">
          <cell r="EE615" t="str">
            <v>NNNI_502_SN0011</v>
          </cell>
        </row>
        <row r="616">
          <cell r="EE616" t="str">
            <v>NNNI_502_SP0011</v>
          </cell>
        </row>
        <row r="617">
          <cell r="EE617" t="str">
            <v>NNNI_502_SP0012</v>
          </cell>
        </row>
        <row r="618">
          <cell r="EE618" t="str">
            <v>NNNI_502_SYC011</v>
          </cell>
        </row>
        <row r="619">
          <cell r="EE619" t="str">
            <v>NNNI_502_SYP011</v>
          </cell>
        </row>
        <row r="620">
          <cell r="EE620" t="str">
            <v>NNNI_502_UPC011</v>
          </cell>
        </row>
        <row r="621">
          <cell r="EE621" t="str">
            <v>NNNI_502_UPC012</v>
          </cell>
        </row>
        <row r="622">
          <cell r="EE622" t="str">
            <v>NNNI_502_UPC031</v>
          </cell>
        </row>
        <row r="629">
          <cell r="EE629" t="str">
            <v>NNNI_503_ACC013</v>
          </cell>
        </row>
        <row r="630">
          <cell r="EE630" t="str">
            <v>NNNI_503_AR0011</v>
          </cell>
        </row>
        <row r="631">
          <cell r="EE631" t="str">
            <v>NNNI_503_AR0041</v>
          </cell>
        </row>
        <row r="632">
          <cell r="EE632" t="str">
            <v>NNNI_503_AS0011</v>
          </cell>
        </row>
        <row r="633">
          <cell r="EE633" t="str">
            <v>NNNI_503_AS0012</v>
          </cell>
        </row>
        <row r="634">
          <cell r="EE634" t="str">
            <v>NNNI_503_AS0031</v>
          </cell>
        </row>
        <row r="635">
          <cell r="EE635" t="str">
            <v>NNNI_503_BTC011</v>
          </cell>
        </row>
        <row r="636">
          <cell r="EE636" t="str">
            <v>NNNI_503_BTC012</v>
          </cell>
        </row>
        <row r="637">
          <cell r="EE637" t="str">
            <v>NNNI_503_BTC013</v>
          </cell>
        </row>
        <row r="638">
          <cell r="EE638" t="str">
            <v>NNNI_503_BTC031</v>
          </cell>
        </row>
        <row r="639">
          <cell r="EE639" t="str">
            <v>NNNI_503_BTC032</v>
          </cell>
        </row>
        <row r="640">
          <cell r="EE640" t="str">
            <v>NNNI_503_CA0011</v>
          </cell>
        </row>
        <row r="641">
          <cell r="EE641" t="str">
            <v>NNNI_503_CR0011</v>
          </cell>
        </row>
        <row r="642">
          <cell r="EE642" t="str">
            <v>NNNI_503_CS-1Y</v>
          </cell>
        </row>
        <row r="643">
          <cell r="EE643" t="str">
            <v>NNNI_503_CS-6M</v>
          </cell>
        </row>
        <row r="644">
          <cell r="EE644" t="str">
            <v>NNNI_503_DR0011</v>
          </cell>
        </row>
        <row r="645">
          <cell r="EE645" t="str">
            <v>NNNI_503_DR0012</v>
          </cell>
        </row>
        <row r="646">
          <cell r="EE646" t="str">
            <v>NNNI_503_FO0011</v>
          </cell>
        </row>
        <row r="647">
          <cell r="EE647" t="str">
            <v>NNNI_503_FO0012</v>
          </cell>
        </row>
        <row r="648">
          <cell r="EE648" t="str">
            <v>NNNI_503_FO0013</v>
          </cell>
        </row>
        <row r="649">
          <cell r="EE649" t="str">
            <v>NNNI_503_FO0031</v>
          </cell>
        </row>
        <row r="650">
          <cell r="EE650" t="str">
            <v>NNNI_503_FO0032</v>
          </cell>
        </row>
        <row r="651">
          <cell r="EE651" t="str">
            <v>NNNI_503_FO0051</v>
          </cell>
        </row>
        <row r="652">
          <cell r="EE652" t="str">
            <v>NNNI_503_HIC011</v>
          </cell>
        </row>
        <row r="653">
          <cell r="EE653" t="str">
            <v>NNNI_503_HIC013</v>
          </cell>
        </row>
        <row r="654">
          <cell r="EE654" t="str">
            <v>NNNI_503_HVC012</v>
          </cell>
        </row>
        <row r="655">
          <cell r="EE655" t="str">
            <v>NNNI_503_HVC015</v>
          </cell>
        </row>
        <row r="656">
          <cell r="EE656" t="str">
            <v>NNNI_503_HVC016</v>
          </cell>
        </row>
        <row r="657">
          <cell r="EE657" t="str">
            <v>NNNI_503_IE0011</v>
          </cell>
        </row>
        <row r="658">
          <cell r="EE658" t="str">
            <v>NNNI_503_LC0011</v>
          </cell>
        </row>
        <row r="659">
          <cell r="EE659" t="str">
            <v>NNNI_503_LC0031</v>
          </cell>
        </row>
        <row r="660">
          <cell r="EE660" t="str">
            <v>NNNI_503_LVC012</v>
          </cell>
        </row>
        <row r="661">
          <cell r="EE661" t="str">
            <v>NNNI_503_LVC031</v>
          </cell>
        </row>
        <row r="662">
          <cell r="EE662" t="str">
            <v>NNNI_503_LVC041</v>
          </cell>
        </row>
        <row r="663">
          <cell r="EE663" t="str">
            <v>NNNI_503_MGC001</v>
          </cell>
        </row>
        <row r="664">
          <cell r="EE664" t="str">
            <v>NNNI_503_MRC013</v>
          </cell>
        </row>
        <row r="665">
          <cell r="EE665" t="str">
            <v>NNNI_503_NE0011</v>
          </cell>
        </row>
        <row r="666">
          <cell r="EE666" t="str">
            <v>NNNI_503_SGC011</v>
          </cell>
        </row>
        <row r="667">
          <cell r="EE667" t="str">
            <v>NNNI_503_SGC021</v>
          </cell>
        </row>
        <row r="668">
          <cell r="EE668" t="str">
            <v>NNNI_503_SGC031</v>
          </cell>
        </row>
        <row r="669">
          <cell r="EE669" t="str">
            <v>NNNI_503_SGC041</v>
          </cell>
        </row>
        <row r="670">
          <cell r="EE670" t="str">
            <v>NNNI_503_SIC021</v>
          </cell>
        </row>
        <row r="671">
          <cell r="EE671" t="str">
            <v>NNNI_503_SN0011</v>
          </cell>
        </row>
        <row r="672">
          <cell r="EE672" t="str">
            <v>NNNI_503_SP0011</v>
          </cell>
        </row>
        <row r="673">
          <cell r="EE673" t="str">
            <v>NNNI_503_SP0012</v>
          </cell>
        </row>
        <row r="674">
          <cell r="EE674" t="str">
            <v>NNNI_503_SY0011</v>
          </cell>
        </row>
        <row r="675">
          <cell r="EE675" t="str">
            <v>NNNI_503_SYC011</v>
          </cell>
        </row>
        <row r="676">
          <cell r="EE676" t="str">
            <v>NNNI_503_SYP011</v>
          </cell>
        </row>
        <row r="677">
          <cell r="EE677" t="str">
            <v>NNNI_503_UPC011</v>
          </cell>
        </row>
        <row r="678">
          <cell r="EE678" t="str">
            <v>NNNI_503_UPC031</v>
          </cell>
        </row>
        <row r="691">
          <cell r="EE691" t="str">
            <v>NSNI_100_BS0011</v>
          </cell>
        </row>
        <row r="692">
          <cell r="EE692" t="str">
            <v>NSNI_100_BS0041</v>
          </cell>
        </row>
        <row r="693">
          <cell r="EE693" t="str">
            <v>NSNI_100_IT0011</v>
          </cell>
        </row>
        <row r="694">
          <cell r="EE694" t="str">
            <v>NSNI_100_IT0032</v>
          </cell>
        </row>
        <row r="695">
          <cell r="EE695" t="str">
            <v>NSNI_100_RS0011</v>
          </cell>
        </row>
        <row r="696">
          <cell r="EE696" t="str">
            <v>NSNI_100_SA0011</v>
          </cell>
        </row>
        <row r="697">
          <cell r="EE697" t="str">
            <v>NSNI_100_TF0011</v>
          </cell>
        </row>
        <row r="698">
          <cell r="EE698" t="str">
            <v>NSNI_100_TF0031</v>
          </cell>
        </row>
        <row r="699">
          <cell r="EE699" t="str">
            <v>NSNI_100_TF0032</v>
          </cell>
        </row>
        <row r="700">
          <cell r="EE700" t="str">
            <v>NSNI_100_TF0036</v>
          </cell>
        </row>
        <row r="701">
          <cell r="EE701" t="str">
            <v>NSNI_100_TF0038</v>
          </cell>
        </row>
        <row r="702">
          <cell r="EE702" t="str">
            <v>NSNI_100_TF0040</v>
          </cell>
        </row>
        <row r="703">
          <cell r="EE703" t="str">
            <v>NSNI_100_TF0041</v>
          </cell>
        </row>
        <row r="704">
          <cell r="EE704" t="str">
            <v>NSNI_100_TF0051</v>
          </cell>
        </row>
        <row r="705">
          <cell r="EE705" t="str">
            <v>NSNI_100_TF0141</v>
          </cell>
        </row>
        <row r="712">
          <cell r="EE712" t="str">
            <v>NSNI_101-I_AB0011</v>
          </cell>
        </row>
        <row r="713">
          <cell r="EE713" t="str">
            <v>NSNI_101-I_AB0012</v>
          </cell>
        </row>
        <row r="714">
          <cell r="EE714" t="str">
            <v>NSNI_101-I_AB0041</v>
          </cell>
        </row>
        <row r="715">
          <cell r="EE715" t="str">
            <v>NSNI_101-I_AB0042</v>
          </cell>
        </row>
        <row r="716">
          <cell r="EE716" t="str">
            <v>NSNI_101-I_AB0051</v>
          </cell>
        </row>
        <row r="717">
          <cell r="EE717" t="str">
            <v>NSNI_101-I_AC0011</v>
          </cell>
        </row>
        <row r="718">
          <cell r="EE718" t="str">
            <v>NSNI_101-I_BO0011</v>
          </cell>
        </row>
        <row r="719">
          <cell r="EE719" t="str">
            <v>NSNI_101-I_BO0012</v>
          </cell>
        </row>
        <row r="720">
          <cell r="EE720" t="str">
            <v>NSNI_101-I_BO0013</v>
          </cell>
        </row>
        <row r="721">
          <cell r="EE721" t="str">
            <v>NSNI_101-I_BO0014</v>
          </cell>
        </row>
        <row r="722">
          <cell r="EE722" t="str">
            <v>NSNI_101-I_BO0031</v>
          </cell>
        </row>
        <row r="723">
          <cell r="EE723" t="str">
            <v>NSNI_101-I_BO0032</v>
          </cell>
        </row>
        <row r="724">
          <cell r="EE724" t="str">
            <v>NSNI_101-I_BO0051</v>
          </cell>
        </row>
        <row r="725">
          <cell r="EE725" t="str">
            <v>NSNI_101-I_BO1051</v>
          </cell>
        </row>
        <row r="726">
          <cell r="EE726" t="str">
            <v>NSNI_101-I_DS0011</v>
          </cell>
        </row>
        <row r="727">
          <cell r="EE727" t="str">
            <v>NSNI_101-I_GI0011</v>
          </cell>
        </row>
        <row r="728">
          <cell r="EE728" t="str">
            <v>NSNI_101-I_GI0012</v>
          </cell>
        </row>
        <row r="729">
          <cell r="EE729" t="str">
            <v>NSNI_101-I_GI0014</v>
          </cell>
        </row>
        <row r="730">
          <cell r="EE730" t="str">
            <v>NSNI_101-I_GI0015</v>
          </cell>
        </row>
        <row r="731">
          <cell r="EE731" t="str">
            <v>NSNI_101-I_GI0016</v>
          </cell>
        </row>
        <row r="732">
          <cell r="EE732" t="str">
            <v>NSNI_101-I_GI0051</v>
          </cell>
        </row>
        <row r="733">
          <cell r="EE733" t="str">
            <v>NSNI_101-I_IT0011</v>
          </cell>
        </row>
        <row r="734">
          <cell r="EE734" t="str">
            <v>NSNI_101-I_IT0032</v>
          </cell>
        </row>
        <row r="735">
          <cell r="EE735" t="str">
            <v>NSNI_101-I_MO0011</v>
          </cell>
        </row>
        <row r="736">
          <cell r="EE736" t="str">
            <v>NSNI_101-I_MO0012</v>
          </cell>
        </row>
        <row r="737">
          <cell r="EE737" t="str">
            <v>NSNI_101-I_MO0013</v>
          </cell>
        </row>
        <row r="738">
          <cell r="EE738" t="str">
            <v>NSNI_101-I_MO0014</v>
          </cell>
        </row>
        <row r="739">
          <cell r="EE739" t="str">
            <v>NSNI_101-I_MO0031</v>
          </cell>
        </row>
        <row r="740">
          <cell r="EE740" t="str">
            <v>NSNI_101-I_MO0041</v>
          </cell>
        </row>
        <row r="741">
          <cell r="EE741" t="str">
            <v>NSNI_101-I_MO0051</v>
          </cell>
        </row>
        <row r="742">
          <cell r="EE742" t="str">
            <v>NSNI_101-I_MS0011</v>
          </cell>
        </row>
        <row r="743">
          <cell r="EE743" t="str">
            <v>NSNI_101-I_MS0012</v>
          </cell>
        </row>
        <row r="744">
          <cell r="EE744" t="str">
            <v>NSNI_101-I_MS0031</v>
          </cell>
        </row>
        <row r="745">
          <cell r="EE745" t="str">
            <v>NSNI_101-I_MS0032</v>
          </cell>
        </row>
        <row r="746">
          <cell r="EE746" t="str">
            <v>NSNI_101-I_MS0033</v>
          </cell>
        </row>
        <row r="747">
          <cell r="EE747" t="str">
            <v>NSNI_101-I_MS0034</v>
          </cell>
        </row>
        <row r="748">
          <cell r="EE748" t="str">
            <v>NSNI_101-I_MS0035</v>
          </cell>
        </row>
        <row r="749">
          <cell r="EE749" t="str">
            <v>NSNI_101-I_MS0051</v>
          </cell>
        </row>
        <row r="750">
          <cell r="EE750" t="str">
            <v>NSNI_101-I_SA0011</v>
          </cell>
        </row>
        <row r="751">
          <cell r="EE751" t="str">
            <v>NSNI_101-I_SB0011</v>
          </cell>
        </row>
        <row r="752">
          <cell r="EE752" t="str">
            <v>NSNI_101-I_SB0012</v>
          </cell>
        </row>
        <row r="753">
          <cell r="EE753" t="str">
            <v>NSNI_101-I_SB0013</v>
          </cell>
        </row>
        <row r="754">
          <cell r="EE754" t="str">
            <v>NSNI_101-I_SB0014</v>
          </cell>
        </row>
        <row r="755">
          <cell r="EE755" t="str">
            <v>NSNI_101-I_SB0015</v>
          </cell>
        </row>
        <row r="756">
          <cell r="EE756" t="str">
            <v>NSNI_101-I_SB0031</v>
          </cell>
        </row>
        <row r="757">
          <cell r="EE757" t="str">
            <v>NSNI_101-I_SB0032</v>
          </cell>
        </row>
        <row r="758">
          <cell r="EE758" t="str">
            <v>NSNI_101-I_SB0033</v>
          </cell>
        </row>
        <row r="759">
          <cell r="EE759" t="str">
            <v>NSNI_101-I_SB0035</v>
          </cell>
        </row>
        <row r="760">
          <cell r="EE760" t="str">
            <v>NSNI_101-I_SB0051</v>
          </cell>
        </row>
        <row r="761">
          <cell r="EE761" t="str">
            <v>NSNI_101-I_VB0011</v>
          </cell>
        </row>
        <row r="762">
          <cell r="EE762" t="str">
            <v>NSNI_101-I_VB0031</v>
          </cell>
        </row>
        <row r="769">
          <cell r="EE769" t="str">
            <v>NSNI_101-O_AB0011</v>
          </cell>
        </row>
        <row r="770">
          <cell r="EE770" t="str">
            <v>NSNI_101-O_AB0012</v>
          </cell>
        </row>
        <row r="771">
          <cell r="EE771" t="str">
            <v>NSNI_101-O_AB0041</v>
          </cell>
        </row>
        <row r="772">
          <cell r="EE772" t="str">
            <v>NSNI_101-O_AB0042</v>
          </cell>
        </row>
        <row r="773">
          <cell r="EE773" t="str">
            <v>NSNI_101-O_AB0051</v>
          </cell>
        </row>
        <row r="774">
          <cell r="EE774" t="str">
            <v>NSNI_101-O_AC0011</v>
          </cell>
        </row>
        <row r="775">
          <cell r="EE775" t="str">
            <v>NSNI_101-O_BO0011</v>
          </cell>
        </row>
        <row r="776">
          <cell r="EE776" t="str">
            <v>NSNI_101-O_BO0012</v>
          </cell>
        </row>
        <row r="777">
          <cell r="EE777" t="str">
            <v>NSNI_101-O_BO0013</v>
          </cell>
        </row>
        <row r="778">
          <cell r="EE778" t="str">
            <v>NSNI_101-O_BO0014</v>
          </cell>
        </row>
        <row r="779">
          <cell r="EE779" t="str">
            <v>NSNI_101-O_BO0031</v>
          </cell>
        </row>
        <row r="780">
          <cell r="EE780" t="str">
            <v>NSNI_101-O_BO0032</v>
          </cell>
        </row>
        <row r="781">
          <cell r="EE781" t="str">
            <v>NSNI_101-O_BO0051</v>
          </cell>
        </row>
        <row r="782">
          <cell r="EE782" t="str">
            <v>NSNI_101-O_BO1051</v>
          </cell>
        </row>
        <row r="783">
          <cell r="EE783" t="str">
            <v>NSNI_101-O_DS0011</v>
          </cell>
        </row>
        <row r="784">
          <cell r="EE784" t="str">
            <v>NSNI_101-O_GI0011</v>
          </cell>
        </row>
        <row r="785">
          <cell r="EE785" t="str">
            <v>NSNI_101-O_GI0012</v>
          </cell>
        </row>
        <row r="786">
          <cell r="EE786" t="str">
            <v>NSNI_101-O_GI0014</v>
          </cell>
        </row>
        <row r="787">
          <cell r="EE787" t="str">
            <v>NSNI_101-O_GI0015</v>
          </cell>
        </row>
        <row r="788">
          <cell r="EE788" t="str">
            <v>NSNI_101-O_GI0016</v>
          </cell>
        </row>
        <row r="789">
          <cell r="EE789" t="str">
            <v>NSNI_101-O_GI0051</v>
          </cell>
        </row>
        <row r="790">
          <cell r="EE790" t="str">
            <v>NSNI_101-O_IT0011</v>
          </cell>
        </row>
        <row r="791">
          <cell r="EE791" t="str">
            <v>NSNI_101-O_IT0032</v>
          </cell>
        </row>
        <row r="792">
          <cell r="EE792" t="str">
            <v>NSNI_101-O_MO0011</v>
          </cell>
        </row>
        <row r="793">
          <cell r="EE793" t="str">
            <v>NSNI_101-O_MO0012</v>
          </cell>
        </row>
        <row r="794">
          <cell r="EE794" t="str">
            <v>NSNI_101-O_MO0013</v>
          </cell>
        </row>
        <row r="795">
          <cell r="EE795" t="str">
            <v>NSNI_101-O_MO0014</v>
          </cell>
        </row>
        <row r="796">
          <cell r="EE796" t="str">
            <v>NSNI_101-O_MO0031</v>
          </cell>
        </row>
        <row r="797">
          <cell r="EE797" t="str">
            <v>NSNI_101-O_MO0041</v>
          </cell>
        </row>
        <row r="798">
          <cell r="EE798" t="str">
            <v>NSNI_101-O_MO0051</v>
          </cell>
        </row>
        <row r="799">
          <cell r="EE799" t="str">
            <v>NSNI_101-O_MS0011</v>
          </cell>
        </row>
        <row r="800">
          <cell r="EE800" t="str">
            <v>NSNI_101-O_MS0012</v>
          </cell>
        </row>
        <row r="801">
          <cell r="EE801" t="str">
            <v>NSNI_101-O_MS0031</v>
          </cell>
        </row>
        <row r="802">
          <cell r="EE802" t="str">
            <v>NSNI_101-O_MS0032</v>
          </cell>
        </row>
        <row r="803">
          <cell r="EE803" t="str">
            <v>NSNI_101-O_MS0033</v>
          </cell>
        </row>
        <row r="804">
          <cell r="EE804" t="str">
            <v>NSNI_101-O_MS0034</v>
          </cell>
        </row>
        <row r="805">
          <cell r="EE805" t="str">
            <v>NSNI_101-O_MS0035</v>
          </cell>
        </row>
        <row r="806">
          <cell r="EE806" t="str">
            <v>NSNI_101-O_MS0051</v>
          </cell>
        </row>
        <row r="807">
          <cell r="EE807" t="str">
            <v>NSNI_101-O_SA0011</v>
          </cell>
        </row>
        <row r="808">
          <cell r="EE808" t="str">
            <v>NSNI_101-O_SB0011</v>
          </cell>
        </row>
        <row r="809">
          <cell r="EE809" t="str">
            <v>NSNI_101-O_SB0012</v>
          </cell>
        </row>
        <row r="810">
          <cell r="EE810" t="str">
            <v>NSNI_101-O_SB0013</v>
          </cell>
        </row>
        <row r="811">
          <cell r="EE811" t="str">
            <v>NSNI_101-O_SB0014</v>
          </cell>
        </row>
        <row r="812">
          <cell r="EE812" t="str">
            <v>NSNI_101-O_SB0015</v>
          </cell>
        </row>
        <row r="813">
          <cell r="EE813" t="str">
            <v>NSNI_101-O_SB0031</v>
          </cell>
        </row>
        <row r="814">
          <cell r="EE814" t="str">
            <v>NSNI_101-O_SB0032</v>
          </cell>
        </row>
        <row r="815">
          <cell r="EE815" t="str">
            <v>NSNI_101-O_SB0033</v>
          </cell>
        </row>
        <row r="816">
          <cell r="EE816" t="str">
            <v>NSNI_101-O_SB0035</v>
          </cell>
        </row>
        <row r="817">
          <cell r="EE817" t="str">
            <v>NSNI_101-O_SB0051</v>
          </cell>
        </row>
        <row r="818">
          <cell r="EE818" t="str">
            <v>NSNI_101-O_VB0011</v>
          </cell>
        </row>
        <row r="819">
          <cell r="EE819" t="str">
            <v>NSNI_101-O_VB0031</v>
          </cell>
        </row>
        <row r="826">
          <cell r="EE826" t="str">
            <v>NSNI_101_AB0011</v>
          </cell>
        </row>
        <row r="827">
          <cell r="EE827" t="str">
            <v>NSNI_101_AB0012</v>
          </cell>
        </row>
        <row r="828">
          <cell r="EE828" t="str">
            <v>NSNI_101_AB0041</v>
          </cell>
        </row>
        <row r="829">
          <cell r="EE829" t="str">
            <v>NSNI_101_AB0042</v>
          </cell>
        </row>
        <row r="830">
          <cell r="EE830" t="str">
            <v>NSNI_101_AB0051</v>
          </cell>
        </row>
        <row r="831">
          <cell r="EE831" t="str">
            <v>NSNI_101_AC0011</v>
          </cell>
        </row>
        <row r="832">
          <cell r="EE832" t="str">
            <v>NSNI_101_BO0011</v>
          </cell>
        </row>
        <row r="833">
          <cell r="EE833" t="str">
            <v>NSNI_101_BO0012</v>
          </cell>
        </row>
        <row r="834">
          <cell r="EE834" t="str">
            <v>NSNI_101_BO0013</v>
          </cell>
        </row>
        <row r="835">
          <cell r="EE835" t="str">
            <v>NSNI_101_BO0014</v>
          </cell>
        </row>
        <row r="836">
          <cell r="EE836" t="str">
            <v>NSNI_101_BO0031</v>
          </cell>
        </row>
        <row r="837">
          <cell r="EE837" t="str">
            <v>NSNI_101_BO0032</v>
          </cell>
        </row>
        <row r="838">
          <cell r="EE838" t="str">
            <v>NSNI_101_BO0051</v>
          </cell>
        </row>
        <row r="839">
          <cell r="EE839" t="str">
            <v>NSNI_101_BO1051</v>
          </cell>
        </row>
        <row r="840">
          <cell r="EE840" t="str">
            <v>NSNI_101_DS0011</v>
          </cell>
        </row>
        <row r="841">
          <cell r="EE841" t="str">
            <v>NSNI_101_GI0011</v>
          </cell>
        </row>
        <row r="842">
          <cell r="EE842" t="str">
            <v>NSNI_101_GI0012</v>
          </cell>
        </row>
        <row r="843">
          <cell r="EE843" t="str">
            <v>NSNI_101_GI0014</v>
          </cell>
        </row>
        <row r="844">
          <cell r="EE844" t="str">
            <v>NSNI_101_GI0015</v>
          </cell>
        </row>
        <row r="845">
          <cell r="EE845" t="str">
            <v>NSNI_101_GI0016</v>
          </cell>
        </row>
        <row r="846">
          <cell r="EE846" t="str">
            <v>NSNI_101_GI0051</v>
          </cell>
        </row>
        <row r="847">
          <cell r="EE847" t="str">
            <v>NSNI_101_IT0011</v>
          </cell>
        </row>
        <row r="848">
          <cell r="EE848" t="str">
            <v>NSNI_101_IT0032</v>
          </cell>
        </row>
        <row r="849">
          <cell r="EE849" t="str">
            <v>NSNI_101_MO0011</v>
          </cell>
        </row>
        <row r="850">
          <cell r="EE850" t="str">
            <v>NSNI_101_MO0012</v>
          </cell>
        </row>
        <row r="851">
          <cell r="EE851" t="str">
            <v>NSNI_101_MO0013</v>
          </cell>
        </row>
        <row r="852">
          <cell r="EE852" t="str">
            <v>NSNI_101_MO0014</v>
          </cell>
        </row>
        <row r="853">
          <cell r="EE853" t="str">
            <v>NSNI_101_MO0031</v>
          </cell>
        </row>
        <row r="854">
          <cell r="EE854" t="str">
            <v>NSNI_101_MO0041</v>
          </cell>
        </row>
        <row r="855">
          <cell r="EE855" t="str">
            <v>NSNI_101_MO0051</v>
          </cell>
        </row>
        <row r="856">
          <cell r="EE856" t="str">
            <v>NSNI_101_MS0011</v>
          </cell>
        </row>
        <row r="857">
          <cell r="EE857" t="str">
            <v>NSNI_101_MS0012</v>
          </cell>
        </row>
        <row r="858">
          <cell r="EE858" t="str">
            <v>NSNI_101_MS0031</v>
          </cell>
        </row>
        <row r="859">
          <cell r="EE859" t="str">
            <v>NSNI_101_MS0032</v>
          </cell>
        </row>
        <row r="860">
          <cell r="EE860" t="str">
            <v>NSNI_101_MS0033</v>
          </cell>
        </row>
        <row r="861">
          <cell r="EE861" t="str">
            <v>NSNI_101_MS0034</v>
          </cell>
        </row>
        <row r="862">
          <cell r="EE862" t="str">
            <v>NSNI_101_MS0035</v>
          </cell>
        </row>
        <row r="863">
          <cell r="EE863" t="str">
            <v>NSNI_101_MS0051</v>
          </cell>
        </row>
        <row r="864">
          <cell r="EE864" t="str">
            <v>NSNI_101_SA0011</v>
          </cell>
        </row>
        <row r="865">
          <cell r="EE865" t="str">
            <v>NSNI_101_SB0011</v>
          </cell>
        </row>
        <row r="866">
          <cell r="EE866" t="str">
            <v>NSNI_101_SB0012</v>
          </cell>
        </row>
        <row r="867">
          <cell r="EE867" t="str">
            <v>NSNI_101_SB0013</v>
          </cell>
        </row>
        <row r="868">
          <cell r="EE868" t="str">
            <v>NSNI_101_SB0014</v>
          </cell>
        </row>
        <row r="869">
          <cell r="EE869" t="str">
            <v>NSNI_101_SB0015</v>
          </cell>
        </row>
        <row r="870">
          <cell r="EE870" t="str">
            <v>NSNI_101_SB0031</v>
          </cell>
        </row>
        <row r="871">
          <cell r="EE871" t="str">
            <v>NSNI_101_SB0032</v>
          </cell>
        </row>
        <row r="872">
          <cell r="EE872" t="str">
            <v>NSNI_101_SB0033</v>
          </cell>
        </row>
        <row r="873">
          <cell r="EE873" t="str">
            <v>NSNI_101_SB0035</v>
          </cell>
        </row>
        <row r="874">
          <cell r="EE874" t="str">
            <v>NSNI_101_SB0051</v>
          </cell>
        </row>
        <row r="875">
          <cell r="EE875" t="str">
            <v>NSNI_101_VB0011</v>
          </cell>
        </row>
        <row r="876">
          <cell r="EE876" t="str">
            <v>NSNI_101_VB0031</v>
          </cell>
        </row>
        <row r="883">
          <cell r="EE883" t="str">
            <v>NSNI_102_AC0011</v>
          </cell>
        </row>
        <row r="884">
          <cell r="EE884" t="str">
            <v>NSNI_102_AC0041</v>
          </cell>
        </row>
        <row r="885">
          <cell r="EE885" t="str">
            <v>NSNI_102_BS0011</v>
          </cell>
        </row>
        <row r="886">
          <cell r="EE886" t="str">
            <v>NSNI_102_BS0041</v>
          </cell>
        </row>
        <row r="887">
          <cell r="EE887" t="str">
            <v>NSNI_102_BS0042</v>
          </cell>
        </row>
        <row r="888">
          <cell r="EE888" t="str">
            <v>NSNI_102_BU0011</v>
          </cell>
        </row>
        <row r="889">
          <cell r="EE889" t="str">
            <v>NSNI_102_BU0042</v>
          </cell>
        </row>
        <row r="890">
          <cell r="EE890" t="str">
            <v>NSNI_102_DS0011</v>
          </cell>
        </row>
        <row r="891">
          <cell r="EE891" t="str">
            <v>NSNI_102_DS0021</v>
          </cell>
        </row>
        <row r="892">
          <cell r="EE892" t="str">
            <v>NSNI_102_GI0011</v>
          </cell>
        </row>
        <row r="893">
          <cell r="EE893" t="str">
            <v>NSNI_102_GI0012</v>
          </cell>
        </row>
        <row r="894">
          <cell r="EE894" t="str">
            <v>NSNI_102_GI0032</v>
          </cell>
        </row>
        <row r="895">
          <cell r="EE895" t="str">
            <v>NSNI_102_MS0011</v>
          </cell>
        </row>
        <row r="896">
          <cell r="EE896" t="str">
            <v>NSNI_102_MS0012</v>
          </cell>
        </row>
        <row r="897">
          <cell r="EE897" t="str">
            <v>NSNI_102_MS0031</v>
          </cell>
        </row>
        <row r="898">
          <cell r="EE898" t="str">
            <v>NSNI_102_MS0032</v>
          </cell>
        </row>
        <row r="899">
          <cell r="EE899" t="str">
            <v>NSNI_102_MS0034</v>
          </cell>
        </row>
        <row r="900">
          <cell r="EE900" t="str">
            <v>NSNI_102_MS0035</v>
          </cell>
        </row>
        <row r="901">
          <cell r="EE901" t="str">
            <v>NSNI_102_MS0051</v>
          </cell>
        </row>
        <row r="902">
          <cell r="EE902" t="str">
            <v>NSNI_102_STR011</v>
          </cell>
        </row>
        <row r="903">
          <cell r="EE903" t="str">
            <v>NSNI_102_TF0011</v>
          </cell>
        </row>
        <row r="904">
          <cell r="EE904" t="str">
            <v>NSNI_102_TF0031</v>
          </cell>
        </row>
        <row r="911">
          <cell r="EE911" t="str">
            <v>NSNI_104_CL0011</v>
          </cell>
        </row>
        <row r="912">
          <cell r="EE912" t="str">
            <v>NSNI_104_CL0033</v>
          </cell>
        </row>
        <row r="913">
          <cell r="EE913" t="str">
            <v>NSNI_104_CL0034</v>
          </cell>
        </row>
        <row r="914">
          <cell r="EE914" t="str">
            <v>NSNI_104_CLL011</v>
          </cell>
        </row>
        <row r="915">
          <cell r="EE915" t="str">
            <v>NSNI_104_LV0012</v>
          </cell>
        </row>
        <row r="916">
          <cell r="EE916" t="str">
            <v>NSNI_104_SA0011</v>
          </cell>
        </row>
        <row r="923">
          <cell r="EE923" t="str">
            <v>NSNI_105_IT0011</v>
          </cell>
        </row>
        <row r="924">
          <cell r="EE924" t="str">
            <v>NSNI_105_IT0032</v>
          </cell>
        </row>
        <row r="925">
          <cell r="EE925" t="str">
            <v>NSNI_105_SA0011</v>
          </cell>
        </row>
        <row r="926">
          <cell r="EE926" t="str">
            <v>NSNI_105_SA0031</v>
          </cell>
        </row>
        <row r="927">
          <cell r="EE927" t="str">
            <v>NSNI_105_SA0041</v>
          </cell>
        </row>
        <row r="934">
          <cell r="EE934" t="str">
            <v>NSNI_106_BS0011</v>
          </cell>
        </row>
        <row r="935">
          <cell r="EE935" t="str">
            <v>NSNI_106_BS0041</v>
          </cell>
        </row>
        <row r="936">
          <cell r="EE936" t="str">
            <v>NSNI_106_DS0011</v>
          </cell>
        </row>
        <row r="937">
          <cell r="EE937" t="str">
            <v>NSNI_106_DS0021</v>
          </cell>
        </row>
        <row r="938">
          <cell r="EE938" t="str">
            <v>NSNI_106_GI0011</v>
          </cell>
        </row>
        <row r="939">
          <cell r="EE939" t="str">
            <v>NSNI_106_GI0012</v>
          </cell>
        </row>
        <row r="940">
          <cell r="EE940" t="str">
            <v>NSNI_106_MS0011</v>
          </cell>
        </row>
        <row r="941">
          <cell r="EE941" t="str">
            <v>NSNI_106_SA0011</v>
          </cell>
        </row>
        <row r="948">
          <cell r="EE948" t="str">
            <v>NSNI_107_DS0011</v>
          </cell>
        </row>
        <row r="949">
          <cell r="EE949" t="str">
            <v>NSNI_107_BO0011</v>
          </cell>
        </row>
        <row r="950">
          <cell r="EE950" t="str">
            <v>NSNI_107_BO0031</v>
          </cell>
        </row>
        <row r="951">
          <cell r="EE951" t="str">
            <v>NSNI_107_BO0051</v>
          </cell>
        </row>
        <row r="952">
          <cell r="EE952" t="str">
            <v>NSNI_107_GI0011</v>
          </cell>
        </row>
        <row r="953">
          <cell r="EE953" t="str">
            <v>NSNI_107_IT0011</v>
          </cell>
        </row>
        <row r="954">
          <cell r="EE954" t="str">
            <v>NSNI_107_IT0031</v>
          </cell>
        </row>
        <row r="955">
          <cell r="EE955" t="str">
            <v>NSNI_107_IT0032</v>
          </cell>
        </row>
        <row r="956">
          <cell r="EE956" t="str">
            <v>NSNI_107_IT0041</v>
          </cell>
        </row>
        <row r="957">
          <cell r="EE957" t="str">
            <v>NSNI_107_MS0011</v>
          </cell>
        </row>
        <row r="958">
          <cell r="EE958" t="str">
            <v>NSNI_107_MS0035</v>
          </cell>
        </row>
        <row r="959">
          <cell r="EE959" t="str">
            <v>NSNI_107_MS0051</v>
          </cell>
        </row>
        <row r="960">
          <cell r="EE960" t="str">
            <v>NSNI_107_NOTRQS</v>
          </cell>
        </row>
        <row r="961">
          <cell r="EE961" t="str">
            <v>NSNI_107_RA0011</v>
          </cell>
        </row>
        <row r="962">
          <cell r="EE962" t="str">
            <v>NSNI_107_SA0011</v>
          </cell>
        </row>
        <row r="963">
          <cell r="EE963" t="str">
            <v>NSNI_107_TF0011</v>
          </cell>
        </row>
        <row r="964">
          <cell r="EE964" t="str">
            <v>NSNI_107_TF0031</v>
          </cell>
        </row>
        <row r="965">
          <cell r="EE965" t="str">
            <v>NSNI_107_TF0036</v>
          </cell>
        </row>
        <row r="966">
          <cell r="EE966" t="str">
            <v>NSNI_107_TF0038</v>
          </cell>
        </row>
        <row r="973">
          <cell r="EE973" t="str">
            <v>NSNI_108_BS0011</v>
          </cell>
        </row>
        <row r="974">
          <cell r="EE974" t="str">
            <v>NSNI_108_BU0011</v>
          </cell>
        </row>
        <row r="975">
          <cell r="EE975" t="str">
            <v>NSNI_108_CP0011</v>
          </cell>
        </row>
        <row r="976">
          <cell r="EE976" t="str">
            <v>NSNI_108_CP0031</v>
          </cell>
        </row>
        <row r="977">
          <cell r="EE977" t="str">
            <v>NSNI_108_DS0011</v>
          </cell>
        </row>
        <row r="978">
          <cell r="EE978" t="str">
            <v>NSNI_108_FW0043</v>
          </cell>
        </row>
        <row r="979">
          <cell r="EE979" t="str">
            <v>NSNI_108_FW0044</v>
          </cell>
        </row>
        <row r="980">
          <cell r="EE980" t="str">
            <v>NSNI_108_FW0045</v>
          </cell>
        </row>
        <row r="981">
          <cell r="EE981" t="str">
            <v>NSNI_108_FW0046</v>
          </cell>
        </row>
        <row r="982">
          <cell r="EE982" t="str">
            <v>NSNI_108_FW0047</v>
          </cell>
        </row>
        <row r="983">
          <cell r="EE983" t="str">
            <v>NSNI_108_FW0048</v>
          </cell>
        </row>
        <row r="984">
          <cell r="EE984" t="str">
            <v>NSNI_108_HV0017</v>
          </cell>
        </row>
        <row r="985">
          <cell r="EE985" t="str">
            <v>NSNI_108_HV0018</v>
          </cell>
        </row>
        <row r="986">
          <cell r="EE986" t="str">
            <v>NSNI_108_IT0011</v>
          </cell>
        </row>
        <row r="987">
          <cell r="EE987" t="str">
            <v>NSNI_108_IT0032</v>
          </cell>
        </row>
        <row r="988">
          <cell r="EE988" t="str">
            <v>NSNI_108_RA0011</v>
          </cell>
        </row>
        <row r="989">
          <cell r="EE989" t="str">
            <v>NSNI_108_RA0031</v>
          </cell>
        </row>
        <row r="990">
          <cell r="EE990" t="str">
            <v>NSNI_108_RA0041</v>
          </cell>
        </row>
        <row r="991">
          <cell r="EE991" t="str">
            <v>NSNI_108_RAC011</v>
          </cell>
        </row>
        <row r="992">
          <cell r="EE992" t="str">
            <v>NSNI_108_RAC012</v>
          </cell>
        </row>
        <row r="993">
          <cell r="EE993" t="str">
            <v>NSNI_108_RAC031</v>
          </cell>
        </row>
        <row r="994">
          <cell r="EE994" t="str">
            <v>NSNI_108_RS0011</v>
          </cell>
        </row>
        <row r="995">
          <cell r="EE995" t="str">
            <v>NSNI_108_RS0031</v>
          </cell>
        </row>
        <row r="996">
          <cell r="EE996" t="str">
            <v>NSNI_108_RS0041</v>
          </cell>
        </row>
        <row r="997">
          <cell r="EE997" t="str">
            <v>NSNI_108_SA0011</v>
          </cell>
        </row>
        <row r="998">
          <cell r="EE998" t="str">
            <v>NSNI_108_SB0011</v>
          </cell>
        </row>
        <row r="999">
          <cell r="EE999" t="str">
            <v>NSNI_108_SB0031</v>
          </cell>
        </row>
        <row r="1000">
          <cell r="EE1000" t="str">
            <v>NSNI_108_SB0035</v>
          </cell>
        </row>
        <row r="1001">
          <cell r="EE1001" t="str">
            <v>NSNI_108_SC0041</v>
          </cell>
        </row>
        <row r="1002">
          <cell r="EE1002" t="str">
            <v>NSNI_108_SC0042</v>
          </cell>
        </row>
        <row r="1003">
          <cell r="EE1003" t="str">
            <v>NSNI_108_SC0045</v>
          </cell>
        </row>
        <row r="1004">
          <cell r="EE1004" t="str">
            <v>NSNI_108_TF0011</v>
          </cell>
        </row>
        <row r="1005">
          <cell r="EE1005" t="str">
            <v>NSNI_108_TF0031</v>
          </cell>
        </row>
        <row r="1006">
          <cell r="EE1006" t="str">
            <v>NSNI_108_TF0036</v>
          </cell>
        </row>
        <row r="1007">
          <cell r="EE1007" t="str">
            <v>NSNI_108_TF0038</v>
          </cell>
        </row>
        <row r="1008">
          <cell r="EE1008" t="str">
            <v>NSNI_108_TV0013</v>
          </cell>
        </row>
        <row r="1009">
          <cell r="EE1009" t="str">
            <v>NSNI_108_TV0014</v>
          </cell>
        </row>
        <row r="1010">
          <cell r="EE1010" t="str">
            <v>NSNI_108_TV0015</v>
          </cell>
        </row>
        <row r="1017">
          <cell r="EE1017" t="str">
            <v>NSNI_109_BTP011</v>
          </cell>
        </row>
        <row r="1018">
          <cell r="EE1018" t="str">
            <v>NSNI_109_BTP012</v>
          </cell>
        </row>
        <row r="1019">
          <cell r="EE1019" t="str">
            <v>NSNI_109_BTP013</v>
          </cell>
        </row>
        <row r="1020">
          <cell r="EE1020" t="str">
            <v>NSNI_109_BTP031</v>
          </cell>
        </row>
        <row r="1021">
          <cell r="EE1021" t="str">
            <v>NSNI_109_ETP011</v>
          </cell>
        </row>
        <row r="1022">
          <cell r="EE1022" t="str">
            <v>NSNI_109_FPM211</v>
          </cell>
        </row>
        <row r="1023">
          <cell r="EE1023" t="str">
            <v>NSNI_109_FPM212</v>
          </cell>
        </row>
        <row r="1024">
          <cell r="EE1024" t="str">
            <v>NSNI_109_FPM241</v>
          </cell>
        </row>
        <row r="1025">
          <cell r="EE1025" t="str">
            <v>NSNI_109_FPM242</v>
          </cell>
        </row>
        <row r="1026">
          <cell r="EE1026" t="str">
            <v>NSNI_109_FPP211</v>
          </cell>
        </row>
        <row r="1027">
          <cell r="EE1027" t="str">
            <v>NSNI_109_FPP212</v>
          </cell>
        </row>
        <row r="1028">
          <cell r="EE1028" t="str">
            <v>NSNI_109_FPP241</v>
          </cell>
        </row>
        <row r="1029">
          <cell r="EE1029" t="str">
            <v>NSNI_109_FPP242</v>
          </cell>
        </row>
        <row r="1030">
          <cell r="EE1030" t="str">
            <v>NSNI_109_FPP311</v>
          </cell>
        </row>
        <row r="1031">
          <cell r="EE1031" t="str">
            <v>NSNI_109_FPP312</v>
          </cell>
        </row>
        <row r="1032">
          <cell r="EE1032" t="str">
            <v>NSNI_109_FPP313</v>
          </cell>
        </row>
        <row r="1033">
          <cell r="EE1033" t="str">
            <v>NSNI_109_FPP314</v>
          </cell>
        </row>
        <row r="1034">
          <cell r="EE1034" t="str">
            <v>NSNI_109_HS0111</v>
          </cell>
        </row>
        <row r="1035">
          <cell r="EE1035" t="str">
            <v>NSNI_109_HS0112</v>
          </cell>
        </row>
        <row r="1036">
          <cell r="EE1036" t="str">
            <v>NSNI_109_ITP011</v>
          </cell>
        </row>
        <row r="1037">
          <cell r="EE1037" t="str">
            <v>NSNI_109_LS0011</v>
          </cell>
        </row>
        <row r="1038">
          <cell r="EE1038" t="str">
            <v>NSNI_109_MR0011</v>
          </cell>
        </row>
        <row r="1039">
          <cell r="EE1039" t="str">
            <v>NSNI_109_MR0012</v>
          </cell>
        </row>
        <row r="1040">
          <cell r="EE1040" t="str">
            <v>NSNI_109_MR0013</v>
          </cell>
        </row>
        <row r="1041">
          <cell r="EE1041" t="str">
            <v>NSNI_109_MR0051</v>
          </cell>
        </row>
        <row r="1042">
          <cell r="EE1042" t="str">
            <v>NSNI_109_P-30</v>
          </cell>
        </row>
        <row r="1043">
          <cell r="EE1043" t="str">
            <v>NSNI_109_PS0011</v>
          </cell>
        </row>
        <row r="1044">
          <cell r="EE1044" t="str">
            <v>NSNI_109_PS0012</v>
          </cell>
        </row>
        <row r="1045">
          <cell r="EE1045" t="str">
            <v>NSNI_109_PS0013</v>
          </cell>
        </row>
        <row r="1046">
          <cell r="EE1046" t="str">
            <v>NSNI_109_PS0014</v>
          </cell>
        </row>
        <row r="1047">
          <cell r="EE1047" t="str">
            <v>NSNI_109_PS0015</v>
          </cell>
        </row>
        <row r="1048">
          <cell r="EE1048" t="str">
            <v>NSNI_109_PS0016</v>
          </cell>
        </row>
        <row r="1049">
          <cell r="EE1049" t="str">
            <v>NSNI_109_PS0017</v>
          </cell>
        </row>
        <row r="1050">
          <cell r="EE1050" t="str">
            <v>NSNI_109_PS0018</v>
          </cell>
        </row>
        <row r="1051">
          <cell r="EE1051" t="str">
            <v>NSNI_109_PS0021</v>
          </cell>
        </row>
        <row r="1052">
          <cell r="EE1052" t="str">
            <v>NSNI_109_PS2615</v>
          </cell>
        </row>
        <row r="1053">
          <cell r="EE1053" t="str">
            <v>NSNI_109_PS2815</v>
          </cell>
        </row>
        <row r="1054">
          <cell r="EE1054" t="str">
            <v>NSNI_109_PS3215</v>
          </cell>
        </row>
        <row r="1055">
          <cell r="EE1055" t="str">
            <v>NSNI_109_PS3225</v>
          </cell>
        </row>
        <row r="1056">
          <cell r="EE1056" t="str">
            <v>NSNI_109_PS3235</v>
          </cell>
        </row>
        <row r="1057">
          <cell r="EE1057" t="str">
            <v>NSNI_109_PS3315</v>
          </cell>
        </row>
        <row r="1058">
          <cell r="EE1058" t="str">
            <v>NSNI_109_PS3715</v>
          </cell>
        </row>
        <row r="1059">
          <cell r="EE1059" t="str">
            <v>NSNI_109_PS3825</v>
          </cell>
        </row>
        <row r="1060">
          <cell r="EE1060" t="str">
            <v>NSNI_109_SYP011</v>
          </cell>
        </row>
        <row r="1061">
          <cell r="EE1061" t="str">
            <v>NSNI_109_UP0011</v>
          </cell>
        </row>
        <row r="1062">
          <cell r="EE1062" t="str">
            <v>NSNI_109_UP0031</v>
          </cell>
        </row>
        <row r="1069">
          <cell r="EE1069" t="str">
            <v>NSNI_110_MM0011</v>
          </cell>
        </row>
        <row r="1070">
          <cell r="EE1070" t="str">
            <v>NSNI_110_MM0031</v>
          </cell>
        </row>
        <row r="1071">
          <cell r="EE1071" t="str">
            <v>NSNI_110_MM0032</v>
          </cell>
        </row>
        <row r="1072">
          <cell r="EE1072" t="str">
            <v>NSNI_110_MM0091</v>
          </cell>
        </row>
        <row r="1073">
          <cell r="EE1073" t="str">
            <v>NSNI_110_MM0101</v>
          </cell>
        </row>
        <row r="1074">
          <cell r="EE1074" t="str">
            <v>NSNI_110_MM0102</v>
          </cell>
        </row>
        <row r="1081">
          <cell r="EE1081" t="str">
            <v>NSNI_111_FM0001</v>
          </cell>
        </row>
        <row r="1082">
          <cell r="EE1082" t="str">
            <v>NSNI_111_FM0002</v>
          </cell>
        </row>
        <row r="1083">
          <cell r="EE1083" t="str">
            <v>NSNI_111_FM2001</v>
          </cell>
        </row>
        <row r="1084">
          <cell r="EE1084" t="str">
            <v>NSNI_111_FM2003</v>
          </cell>
        </row>
        <row r="1085">
          <cell r="EE1085" t="str">
            <v>NSNI_111_FPM211</v>
          </cell>
        </row>
        <row r="1086">
          <cell r="EE1086" t="str">
            <v>NSNI_111_FPM212</v>
          </cell>
        </row>
        <row r="1087">
          <cell r="EE1087" t="str">
            <v>NSNI_111_FPM241</v>
          </cell>
        </row>
        <row r="1088">
          <cell r="EE1088" t="str">
            <v>NSNI_111_FP0211</v>
          </cell>
        </row>
        <row r="1089">
          <cell r="EE1089" t="str">
            <v>NSNI_111_FP0212</v>
          </cell>
        </row>
        <row r="1090">
          <cell r="EE1090" t="str">
            <v>NSNI_111_FP0241</v>
          </cell>
        </row>
        <row r="1091">
          <cell r="EE1091" t="str">
            <v>NSNI_111_FP0242</v>
          </cell>
        </row>
        <row r="1092">
          <cell r="EE1092" t="str">
            <v>NSNI_111_FPP211</v>
          </cell>
        </row>
        <row r="1093">
          <cell r="EE1093" t="str">
            <v>NSNI_111_FPP212</v>
          </cell>
        </row>
        <row r="1094">
          <cell r="EE1094" t="str">
            <v>NSNI_111_HV0015</v>
          </cell>
        </row>
        <row r="1101">
          <cell r="EE1101" t="str">
            <v>NSNI_112_OI0011</v>
          </cell>
        </row>
        <row r="1102">
          <cell r="EE1102" t="str">
            <v>NSNI_112_OI0041</v>
          </cell>
        </row>
        <row r="1103">
          <cell r="EE1103" t="str">
            <v>NSNI_112_SI0011</v>
          </cell>
        </row>
        <row r="1104">
          <cell r="EE1104" t="str">
            <v>NSNI_112_SY0011</v>
          </cell>
        </row>
        <row r="1111">
          <cell r="EE1111" t="str">
            <v>NSNI_113_AC0011</v>
          </cell>
        </row>
        <row r="1112">
          <cell r="EE1112" t="str">
            <v>NSNI_113_AC0012</v>
          </cell>
        </row>
        <row r="1113">
          <cell r="EE1113" t="str">
            <v>NSNI_113_AC0013</v>
          </cell>
        </row>
        <row r="1114">
          <cell r="EE1114" t="str">
            <v>NSNI_113_AC0014</v>
          </cell>
        </row>
        <row r="1115">
          <cell r="EE1115" t="str">
            <v>NSNI_113_AC0015</v>
          </cell>
        </row>
        <row r="1116">
          <cell r="EE1116" t="str">
            <v>NSNI_113_AC0041</v>
          </cell>
        </row>
        <row r="1117">
          <cell r="EE1117" t="str">
            <v>NSNI_113_AC1041</v>
          </cell>
        </row>
        <row r="1118">
          <cell r="EE1118" t="str">
            <v>NSNI_113_AC1441</v>
          </cell>
        </row>
        <row r="1119">
          <cell r="EE1119" t="str">
            <v>NSNI_113_BO0011</v>
          </cell>
        </row>
        <row r="1120">
          <cell r="EE1120" t="str">
            <v>NSNI_113_BO0012</v>
          </cell>
        </row>
        <row r="1121">
          <cell r="EE1121" t="str">
            <v>NSNI_113_BO0013</v>
          </cell>
        </row>
        <row r="1122">
          <cell r="EE1122" t="str">
            <v>NSNI_113_BO0031</v>
          </cell>
        </row>
        <row r="1123">
          <cell r="EE1123" t="str">
            <v>NSNI_113_BS0011</v>
          </cell>
        </row>
        <row r="1124">
          <cell r="EE1124" t="str">
            <v>NSNI_113_BU0011</v>
          </cell>
        </row>
        <row r="1125">
          <cell r="EE1125" t="str">
            <v>NSNI_113_CL0011</v>
          </cell>
        </row>
        <row r="1126">
          <cell r="EE1126" t="str">
            <v>NSNI_113_CN0011</v>
          </cell>
        </row>
        <row r="1127">
          <cell r="EE1127" t="str">
            <v>NSNI_113_CN0012</v>
          </cell>
        </row>
        <row r="1128">
          <cell r="EE1128" t="str">
            <v>NSNI_113_CS0011</v>
          </cell>
        </row>
        <row r="1129">
          <cell r="EE1129" t="str">
            <v>NSNI_113_DS0011</v>
          </cell>
        </row>
        <row r="1130">
          <cell r="EE1130" t="str">
            <v>NSNI_113_ET0011</v>
          </cell>
        </row>
        <row r="1131">
          <cell r="EE1131" t="str">
            <v>NSNI_113_ETP011</v>
          </cell>
        </row>
        <row r="1132">
          <cell r="EE1132" t="str">
            <v>NSNI_113_FP0211</v>
          </cell>
        </row>
        <row r="1133">
          <cell r="EE1133" t="str">
            <v>NSNI_113_FP0212</v>
          </cell>
        </row>
        <row r="1134">
          <cell r="EE1134" t="str">
            <v>NSNI_113_FP0241</v>
          </cell>
        </row>
        <row r="1135">
          <cell r="EE1135" t="str">
            <v>NSNI_113_FP0242</v>
          </cell>
        </row>
        <row r="1136">
          <cell r="EE1136" t="str">
            <v>NSNI_113_FP0611</v>
          </cell>
        </row>
        <row r="1137">
          <cell r="EE1137" t="str">
            <v>NSNI_113_FP0612</v>
          </cell>
        </row>
        <row r="1138">
          <cell r="EE1138" t="str">
            <v>NSNI_113_GI0011</v>
          </cell>
        </row>
        <row r="1139">
          <cell r="EE1139" t="str">
            <v>NSNI_113_GI0014</v>
          </cell>
        </row>
        <row r="1140">
          <cell r="EE1140" t="str">
            <v>NSNI_113_GI0015</v>
          </cell>
        </row>
        <row r="1141">
          <cell r="EE1141" t="str">
            <v>NSNI_113_GI0016</v>
          </cell>
        </row>
        <row r="1142">
          <cell r="EE1142" t="str">
            <v>NSNI_113_GI0017</v>
          </cell>
        </row>
        <row r="1143">
          <cell r="EE1143" t="str">
            <v>NSNI_113_HIS011</v>
          </cell>
        </row>
        <row r="1144">
          <cell r="EE1144" t="str">
            <v>NSNI_113_HV0011</v>
          </cell>
        </row>
        <row r="1145">
          <cell r="EE1145" t="str">
            <v>NSNI_113_HV0012</v>
          </cell>
        </row>
        <row r="1146">
          <cell r="EE1146" t="str">
            <v>NSNI_113_HV0015</v>
          </cell>
        </row>
        <row r="1147">
          <cell r="EE1147" t="str">
            <v>NSNI_113_HV0016</v>
          </cell>
        </row>
        <row r="1148">
          <cell r="EE1148" t="str">
            <v>NSNI_113_HV0019</v>
          </cell>
        </row>
        <row r="1149">
          <cell r="EE1149" t="str">
            <v>NSNI_113_HV0111</v>
          </cell>
        </row>
        <row r="1150">
          <cell r="EE1150" t="str">
            <v>NSNI_113_IT0011</v>
          </cell>
        </row>
        <row r="1151">
          <cell r="EE1151" t="str">
            <v>NSNI_113_IT0032</v>
          </cell>
        </row>
        <row r="1152">
          <cell r="EE1152" t="str">
            <v>NSNI_113_LVC012</v>
          </cell>
        </row>
        <row r="1153">
          <cell r="EE1153" t="str">
            <v>NSNI_113_LVC031</v>
          </cell>
        </row>
        <row r="1154">
          <cell r="EE1154" t="str">
            <v>NSNI_113_LV0011</v>
          </cell>
        </row>
        <row r="1155">
          <cell r="EE1155" t="str">
            <v>NSNI_113_LV0012</v>
          </cell>
        </row>
        <row r="1156">
          <cell r="EE1156" t="str">
            <v>NSNI_113_LV0031</v>
          </cell>
        </row>
        <row r="1157">
          <cell r="EE1157" t="str">
            <v>NSNI_113_LV0041</v>
          </cell>
        </row>
        <row r="1158">
          <cell r="EE1158" t="str">
            <v>NSNI_113_MG0001</v>
          </cell>
        </row>
        <row r="1159">
          <cell r="EE1159" t="str">
            <v>NSNI_113_MO0051</v>
          </cell>
        </row>
        <row r="1160">
          <cell r="EE1160" t="str">
            <v>NSNI_113_MS0011</v>
          </cell>
        </row>
        <row r="1161">
          <cell r="EE1161" t="str">
            <v>NSNI_113_OI0011</v>
          </cell>
        </row>
        <row r="1162">
          <cell r="EE1162" t="str">
            <v>NSNI_113_OI0031</v>
          </cell>
        </row>
        <row r="1163">
          <cell r="EE1163" t="str">
            <v>NSNI_113_OI0041</v>
          </cell>
        </row>
        <row r="1164">
          <cell r="EE1164" t="str">
            <v>NSNI_113_OI0051</v>
          </cell>
        </row>
        <row r="1165">
          <cell r="EE1165" t="str">
            <v>NSNI_113_PS3115</v>
          </cell>
        </row>
        <row r="1166">
          <cell r="EE1166" t="str">
            <v>NSNI_113_PS3215</v>
          </cell>
        </row>
        <row r="1167">
          <cell r="EE1167" t="str">
            <v>NSNI_113_PS3225</v>
          </cell>
        </row>
        <row r="1168">
          <cell r="EE1168" t="str">
            <v>NSNI_113_RS0011</v>
          </cell>
        </row>
        <row r="1169">
          <cell r="EE1169" t="str">
            <v>NSNI_113_RS0031</v>
          </cell>
        </row>
        <row r="1170">
          <cell r="EE1170" t="str">
            <v>NSNI_113_RS0041</v>
          </cell>
        </row>
        <row r="1171">
          <cell r="EE1171" t="str">
            <v>NSNI_113_S43-01</v>
          </cell>
        </row>
        <row r="1172">
          <cell r="EE1172" t="str">
            <v>NSNI_113_SB0011</v>
          </cell>
        </row>
        <row r="1173">
          <cell r="EE1173" t="str">
            <v>NSNI_113_SB0012</v>
          </cell>
        </row>
        <row r="1174">
          <cell r="EE1174" t="str">
            <v>NSNI_113_SB0013</v>
          </cell>
        </row>
        <row r="1175">
          <cell r="EE1175" t="str">
            <v>NSNI_113_SB0014</v>
          </cell>
        </row>
        <row r="1176">
          <cell r="EE1176" t="str">
            <v>NSNI_113_SG0011</v>
          </cell>
        </row>
        <row r="1177">
          <cell r="EE1177" t="str">
            <v>NSNI_113_SG0021</v>
          </cell>
        </row>
        <row r="1178">
          <cell r="EE1178" t="str">
            <v>NSNI_113_SG0031</v>
          </cell>
        </row>
        <row r="1179">
          <cell r="EE1179" t="str">
            <v>NSNI_113_SG0041</v>
          </cell>
        </row>
        <row r="1180">
          <cell r="EE1180" t="str">
            <v>NSNI_113_SI0011</v>
          </cell>
        </row>
        <row r="1181">
          <cell r="EE1181" t="str">
            <v>NSNI_113_SI0012</v>
          </cell>
        </row>
        <row r="1182">
          <cell r="EE1182" t="str">
            <v>NSNI_113_SI0014</v>
          </cell>
        </row>
        <row r="1183">
          <cell r="EE1183" t="str">
            <v>NSNI_113_SI0019</v>
          </cell>
        </row>
        <row r="1184">
          <cell r="EE1184" t="str">
            <v>NSNI_113_SI0021</v>
          </cell>
        </row>
        <row r="1185">
          <cell r="EE1185" t="str">
            <v>NSNI_113_SI0023</v>
          </cell>
        </row>
        <row r="1186">
          <cell r="EE1186" t="str">
            <v>NSNI_113_SI0025</v>
          </cell>
        </row>
        <row r="1187">
          <cell r="EE1187" t="str">
            <v>NSNI_113_SI0026</v>
          </cell>
        </row>
        <row r="1188">
          <cell r="EE1188" t="str">
            <v>NSNI_113_SI0027</v>
          </cell>
        </row>
        <row r="1189">
          <cell r="EE1189" t="str">
            <v>NSNI_113_SI0029</v>
          </cell>
        </row>
        <row r="1190">
          <cell r="EE1190" t="str">
            <v>NSNI_113_SI0030</v>
          </cell>
        </row>
        <row r="1191">
          <cell r="EE1191" t="str">
            <v>NSNI_113_SY0011</v>
          </cell>
        </row>
        <row r="1192">
          <cell r="EE1192" t="str">
            <v>NSNI_113_SYC011</v>
          </cell>
        </row>
        <row r="1193">
          <cell r="EE1193" t="str">
            <v>NSNI_113_SYP011</v>
          </cell>
        </row>
        <row r="1194">
          <cell r="EE1194" t="str">
            <v>NSNI_113_TF0011</v>
          </cell>
        </row>
        <row r="1195">
          <cell r="EE1195" t="str">
            <v>NSNI_113_TF0031</v>
          </cell>
        </row>
        <row r="1196">
          <cell r="EE1196" t="str">
            <v>NSNI_113_TF0032</v>
          </cell>
        </row>
        <row r="1197">
          <cell r="EE1197" t="str">
            <v>NSNI_113_TF0036</v>
          </cell>
        </row>
        <row r="1198">
          <cell r="EE1198" t="str">
            <v>NSNI_113_TF0038</v>
          </cell>
        </row>
        <row r="1199">
          <cell r="EE1199" t="str">
            <v>NSNI_113_TF0051</v>
          </cell>
        </row>
        <row r="1200">
          <cell r="EE1200" t="str">
            <v>NSNI_113_TF0641</v>
          </cell>
        </row>
        <row r="1201">
          <cell r="EE1201" t="str">
            <v>NSNI_113_UP0011</v>
          </cell>
        </row>
        <row r="1208">
          <cell r="EE1208" t="str">
            <v>NSNI_115_CL0012</v>
          </cell>
        </row>
        <row r="1209">
          <cell r="EE1209" t="str">
            <v>NSNI_115_GI0017</v>
          </cell>
        </row>
        <row r="1210">
          <cell r="EE1210" t="str">
            <v>NSNI_115_HIS011</v>
          </cell>
        </row>
        <row r="1211">
          <cell r="EE1211" t="str">
            <v>NSNI_115_HIS013</v>
          </cell>
        </row>
        <row r="1212">
          <cell r="EE1212" t="str">
            <v>NSNI_115_HV0011</v>
          </cell>
        </row>
        <row r="1213">
          <cell r="EE1213" t="str">
            <v>NSNI_115_HV0013</v>
          </cell>
        </row>
        <row r="1214">
          <cell r="EE1214" t="str">
            <v>NSNI_115_IR0011</v>
          </cell>
        </row>
        <row r="1215">
          <cell r="EE1215" t="str">
            <v>NSNI_115_MG0001</v>
          </cell>
        </row>
        <row r="1216">
          <cell r="EE1216" t="str">
            <v>NSNI_115_MS001</v>
          </cell>
        </row>
        <row r="1217">
          <cell r="EE1217" t="str">
            <v>NSNI_115_OP2001</v>
          </cell>
        </row>
        <row r="1218">
          <cell r="EE1218" t="str">
            <v>NSNI_115_OP2002</v>
          </cell>
        </row>
        <row r="1219">
          <cell r="EE1219" t="str">
            <v>NSNI_115_OP2KPI</v>
          </cell>
        </row>
        <row r="1220">
          <cell r="EE1220" t="str">
            <v>NSNI_115_PM0011</v>
          </cell>
        </row>
        <row r="1221">
          <cell r="EE1221" t="str">
            <v>NSNI_115_RT0011</v>
          </cell>
        </row>
        <row r="1222">
          <cell r="EE1222" t="str">
            <v>NSNI_115_SI0011</v>
          </cell>
        </row>
        <row r="1223">
          <cell r="EE1223" t="str">
            <v>NSNI_115_SI0012</v>
          </cell>
        </row>
        <row r="1224">
          <cell r="EE1224" t="str">
            <v>NSNI_115_SI0013</v>
          </cell>
        </row>
        <row r="1225">
          <cell r="EE1225" t="str">
            <v>NSNI_115_SI0014</v>
          </cell>
        </row>
        <row r="1226">
          <cell r="EE1226" t="str">
            <v>NSNI_115_SI0016</v>
          </cell>
        </row>
        <row r="1227">
          <cell r="EE1227" t="str">
            <v>NSNI_115_SI0017</v>
          </cell>
        </row>
        <row r="1228">
          <cell r="EE1228" t="str">
            <v>NSNI_115_SI0020</v>
          </cell>
        </row>
        <row r="1229">
          <cell r="EE1229" t="str">
            <v>NSNI_115_SI0021</v>
          </cell>
        </row>
        <row r="1230">
          <cell r="EE1230" t="str">
            <v>NSNI_115_SI9011</v>
          </cell>
        </row>
        <row r="1231">
          <cell r="EE1231" t="str">
            <v>NSNI_115_SIDO18</v>
          </cell>
        </row>
        <row r="1232">
          <cell r="EE1232" t="str">
            <v>NSNI_115_TF0011</v>
          </cell>
        </row>
        <row r="1233">
          <cell r="EE1233" t="str">
            <v>NSNI_115_TF0031</v>
          </cell>
        </row>
        <row r="1234">
          <cell r="EE1234" t="str">
            <v>NSNI_115_TF0036</v>
          </cell>
        </row>
        <row r="1235">
          <cell r="EE1235" t="str">
            <v>NSNI_115_TF0038</v>
          </cell>
        </row>
        <row r="1242">
          <cell r="EE1242" t="str">
            <v>NSNI_502_ACC013</v>
          </cell>
        </row>
        <row r="1243">
          <cell r="EE1243" t="str">
            <v>NSNI_502_AR0011</v>
          </cell>
        </row>
        <row r="1244">
          <cell r="EE1244" t="str">
            <v>NSNI_502_AR0041</v>
          </cell>
        </row>
        <row r="1245">
          <cell r="EE1245" t="str">
            <v>NSNI_502_AS0011</v>
          </cell>
        </row>
        <row r="1246">
          <cell r="EE1246" t="str">
            <v>NSNI_502_AS0012</v>
          </cell>
        </row>
        <row r="1247">
          <cell r="EE1247" t="str">
            <v>NSNI_502_AS0031</v>
          </cell>
        </row>
        <row r="1248">
          <cell r="EE1248" t="str">
            <v>NSNI_502_BTC011</v>
          </cell>
        </row>
        <row r="1249">
          <cell r="EE1249" t="str">
            <v>NSNI_502_BTC012</v>
          </cell>
        </row>
        <row r="1250">
          <cell r="EE1250" t="str">
            <v>NSNI_502_BTC013</v>
          </cell>
        </row>
        <row r="1251">
          <cell r="EE1251" t="str">
            <v>NSNI_502_BTC031</v>
          </cell>
        </row>
        <row r="1252">
          <cell r="EE1252" t="str">
            <v>NSNI_502_BTC032</v>
          </cell>
        </row>
        <row r="1253">
          <cell r="EE1253" t="str">
            <v>NSNI_502_CA0011</v>
          </cell>
        </row>
        <row r="1254">
          <cell r="EE1254" t="str">
            <v>NSNI_502_CR0011</v>
          </cell>
        </row>
        <row r="1255">
          <cell r="EE1255" t="str">
            <v>NSNI_502_CS3301</v>
          </cell>
        </row>
        <row r="1256">
          <cell r="EE1256" t="str">
            <v>NSNI_502_CS3701</v>
          </cell>
        </row>
        <row r="1257">
          <cell r="EE1257" t="str">
            <v>NSNI_502_CS9001</v>
          </cell>
        </row>
        <row r="1258">
          <cell r="EE1258" t="str">
            <v>NSNI_502_DR0011</v>
          </cell>
        </row>
        <row r="1259">
          <cell r="EE1259" t="str">
            <v>NSNI_502_DR0012</v>
          </cell>
        </row>
        <row r="1260">
          <cell r="EE1260" t="str">
            <v>NSNI_502_FO0011</v>
          </cell>
        </row>
        <row r="1261">
          <cell r="EE1261" t="str">
            <v>NSNI_502_FO0012</v>
          </cell>
        </row>
        <row r="1262">
          <cell r="EE1262" t="str">
            <v>NSNI_502_FO0013</v>
          </cell>
        </row>
        <row r="1263">
          <cell r="EE1263" t="str">
            <v>NSNI_502_FO0031</v>
          </cell>
        </row>
        <row r="1264">
          <cell r="EE1264" t="str">
            <v>NSNI_502_FO0032</v>
          </cell>
        </row>
        <row r="1265">
          <cell r="EE1265" t="str">
            <v>NSNI_502_FO0051</v>
          </cell>
        </row>
        <row r="1266">
          <cell r="EE1266" t="str">
            <v>NSNI_502_HIC011</v>
          </cell>
        </row>
        <row r="1267">
          <cell r="EE1267" t="str">
            <v>NSNI_502_HSC112</v>
          </cell>
        </row>
        <row r="1268">
          <cell r="EE1268" t="str">
            <v>NSNI_502_IE0011</v>
          </cell>
        </row>
        <row r="1269">
          <cell r="EE1269" t="str">
            <v>NSNI_502_LC0011</v>
          </cell>
        </row>
        <row r="1270">
          <cell r="EE1270" t="str">
            <v>NSNI_502_LC0031</v>
          </cell>
        </row>
        <row r="1271">
          <cell r="EE1271" t="str">
            <v>NSNI_502_MGC001</v>
          </cell>
        </row>
        <row r="1272">
          <cell r="EE1272" t="str">
            <v>NSNI_502_MRC013</v>
          </cell>
        </row>
        <row r="1273">
          <cell r="EE1273" t="str">
            <v>NSNI_502_NE0011</v>
          </cell>
        </row>
        <row r="1274">
          <cell r="EE1274" t="str">
            <v>NSNI_502_PL0011</v>
          </cell>
        </row>
        <row r="1275">
          <cell r="EE1275" t="str">
            <v>NSNI_502_PL0031</v>
          </cell>
        </row>
        <row r="1276">
          <cell r="EE1276" t="str">
            <v>NSNI_502_RAC012</v>
          </cell>
        </row>
        <row r="1277">
          <cell r="EE1277" t="str">
            <v>NSNI_502_RAC031</v>
          </cell>
        </row>
        <row r="1278">
          <cell r="EE1278" t="str">
            <v>NSNI_502_SIC021</v>
          </cell>
        </row>
        <row r="1279">
          <cell r="EE1279" t="str">
            <v>NSNI_502_SN0011</v>
          </cell>
        </row>
        <row r="1280">
          <cell r="EE1280" t="str">
            <v>NSNI_502_SP0011</v>
          </cell>
        </row>
        <row r="1281">
          <cell r="EE1281" t="str">
            <v>NSNI_502_SP0012</v>
          </cell>
        </row>
        <row r="1282">
          <cell r="EE1282" t="str">
            <v>NSNI_502_SYC011</v>
          </cell>
        </row>
        <row r="1283">
          <cell r="EE1283" t="str">
            <v>NSNI_502_SYP011</v>
          </cell>
        </row>
        <row r="1284">
          <cell r="EE1284" t="str">
            <v>NSNI_502_UPC011</v>
          </cell>
        </row>
        <row r="1285">
          <cell r="EE1285" t="str">
            <v>NSNI_502_UPC012</v>
          </cell>
        </row>
        <row r="1286">
          <cell r="EE1286" t="str">
            <v>NSNI_502_UPC031</v>
          </cell>
        </row>
        <row r="1293">
          <cell r="EE1293" t="str">
            <v>NSNI_503_ACC013</v>
          </cell>
        </row>
        <row r="1294">
          <cell r="EE1294" t="str">
            <v>NSNI_503_AR0011</v>
          </cell>
        </row>
        <row r="1295">
          <cell r="EE1295" t="str">
            <v>NSNI_503_AR0041</v>
          </cell>
        </row>
        <row r="1296">
          <cell r="EE1296" t="str">
            <v>NSNI_503_AS0011</v>
          </cell>
        </row>
        <row r="1297">
          <cell r="EE1297" t="str">
            <v>NSNI_503_AS0012</v>
          </cell>
        </row>
        <row r="1298">
          <cell r="EE1298" t="str">
            <v>NSNI_503_AS0031</v>
          </cell>
        </row>
        <row r="1299">
          <cell r="EE1299" t="str">
            <v>NSNI_503_BTC011</v>
          </cell>
        </row>
        <row r="1300">
          <cell r="EE1300" t="str">
            <v>NSNI_503_BTC012</v>
          </cell>
        </row>
        <row r="1301">
          <cell r="EE1301" t="str">
            <v>NSNI_503_BTC013</v>
          </cell>
        </row>
        <row r="1302">
          <cell r="EE1302" t="str">
            <v>NSNI_503_BTC031</v>
          </cell>
        </row>
        <row r="1303">
          <cell r="EE1303" t="str">
            <v>NSNI_503_BTC032</v>
          </cell>
        </row>
        <row r="1304">
          <cell r="EE1304" t="str">
            <v>NSNI_503_CA0011</v>
          </cell>
        </row>
        <row r="1305">
          <cell r="EE1305" t="str">
            <v>NSNI_503_CR0011</v>
          </cell>
        </row>
        <row r="1306">
          <cell r="EE1306" t="str">
            <v>NSNI_503_CS-1Y</v>
          </cell>
        </row>
        <row r="1307">
          <cell r="EE1307" t="str">
            <v>NSNI_503_CS-6M</v>
          </cell>
        </row>
        <row r="1308">
          <cell r="EE1308" t="str">
            <v>NSNI_503_DR0011</v>
          </cell>
        </row>
        <row r="1309">
          <cell r="EE1309" t="str">
            <v>NSNI_503_DR0012</v>
          </cell>
        </row>
        <row r="1310">
          <cell r="EE1310" t="str">
            <v>NSNI_503_FO0011</v>
          </cell>
        </row>
        <row r="1311">
          <cell r="EE1311" t="str">
            <v>NSNI_503_FO0012</v>
          </cell>
        </row>
        <row r="1312">
          <cell r="EE1312" t="str">
            <v>NSNI_503_FO0013</v>
          </cell>
        </row>
        <row r="1313">
          <cell r="EE1313" t="str">
            <v>NSNI_503_FO0031</v>
          </cell>
        </row>
        <row r="1314">
          <cell r="EE1314" t="str">
            <v>NSNI_503_FO0032</v>
          </cell>
        </row>
        <row r="1315">
          <cell r="EE1315" t="str">
            <v>NSNI_503_FO0051</v>
          </cell>
        </row>
        <row r="1316">
          <cell r="EE1316" t="str">
            <v>NSNI_503_HIC011</v>
          </cell>
        </row>
        <row r="1317">
          <cell r="EE1317" t="str">
            <v>NSNI_503_HIC013</v>
          </cell>
        </row>
        <row r="1318">
          <cell r="EE1318" t="str">
            <v>NSNI_503_HVC012</v>
          </cell>
        </row>
        <row r="1319">
          <cell r="EE1319" t="str">
            <v>NSNI_503_HVC015</v>
          </cell>
        </row>
        <row r="1320">
          <cell r="EE1320" t="str">
            <v>NSNI_503_HVC016</v>
          </cell>
        </row>
        <row r="1321">
          <cell r="EE1321" t="str">
            <v>NSNI_503_IE0011</v>
          </cell>
        </row>
        <row r="1322">
          <cell r="EE1322" t="str">
            <v>NSNI_503_LC0011</v>
          </cell>
        </row>
        <row r="1323">
          <cell r="EE1323" t="str">
            <v>NSNI_503_LC0031</v>
          </cell>
        </row>
        <row r="1324">
          <cell r="EE1324" t="str">
            <v>NSNI_503_LVC012</v>
          </cell>
        </row>
        <row r="1325">
          <cell r="EE1325" t="str">
            <v>NSNI_503_LVC031</v>
          </cell>
        </row>
        <row r="1326">
          <cell r="EE1326" t="str">
            <v>NSNI_503_LVC041</v>
          </cell>
        </row>
        <row r="1327">
          <cell r="EE1327" t="str">
            <v>NSNI_503_MGC001</v>
          </cell>
        </row>
        <row r="1328">
          <cell r="EE1328" t="str">
            <v>NSNI_503_MRC013</v>
          </cell>
        </row>
        <row r="1329">
          <cell r="EE1329" t="str">
            <v>NSNI_503_NE0011</v>
          </cell>
        </row>
        <row r="1330">
          <cell r="EE1330" t="str">
            <v>NSNI_503_SGC011</v>
          </cell>
        </row>
        <row r="1331">
          <cell r="EE1331" t="str">
            <v>NSNI_503_SGC021</v>
          </cell>
        </row>
        <row r="1332">
          <cell r="EE1332" t="str">
            <v>NSNI_503_SGC031</v>
          </cell>
        </row>
        <row r="1333">
          <cell r="EE1333" t="str">
            <v>NSNI_503_SGC041</v>
          </cell>
        </row>
        <row r="1334">
          <cell r="EE1334" t="str">
            <v>NSNI_503_SIC021</v>
          </cell>
        </row>
        <row r="1335">
          <cell r="EE1335" t="str">
            <v>NSNI_503_SN0011</v>
          </cell>
        </row>
        <row r="1336">
          <cell r="EE1336" t="str">
            <v>NSNI_503_SP0011</v>
          </cell>
        </row>
        <row r="1337">
          <cell r="EE1337" t="str">
            <v>NSNI_503_SP0012</v>
          </cell>
        </row>
        <row r="1338">
          <cell r="EE1338" t="str">
            <v>NSNI_503_SY0011</v>
          </cell>
        </row>
        <row r="1339">
          <cell r="EE1339" t="str">
            <v>NSNI_503_SYC011</v>
          </cell>
        </row>
        <row r="1340">
          <cell r="EE1340" t="str">
            <v>NSNI_503_SYP011</v>
          </cell>
        </row>
        <row r="1341">
          <cell r="EE1341" t="str">
            <v>NSNI_503_UPC011</v>
          </cell>
        </row>
        <row r="1342">
          <cell r="EE1342" t="str">
            <v>NSNI_503_UPC031</v>
          </cell>
        </row>
        <row r="1355">
          <cell r="EE1355" t="str">
            <v>SIDO_100_BS0011</v>
          </cell>
        </row>
        <row r="1356">
          <cell r="EE1356" t="str">
            <v>SIDO_100_BS0041</v>
          </cell>
        </row>
        <row r="1357">
          <cell r="EE1357" t="str">
            <v>SIDO_100_BO0011</v>
          </cell>
        </row>
        <row r="1358">
          <cell r="EE1358" t="str">
            <v>SIDO_100_IT0011</v>
          </cell>
        </row>
        <row r="1359">
          <cell r="EE1359" t="str">
            <v>SIDO_100_IT0032</v>
          </cell>
        </row>
        <row r="1360">
          <cell r="EE1360" t="str">
            <v>SIDO_100_RS0011</v>
          </cell>
        </row>
        <row r="1361">
          <cell r="EE1361" t="str">
            <v>SIDO_100_SA0011</v>
          </cell>
        </row>
        <row r="1362">
          <cell r="EE1362" t="str">
            <v>SIDO_100_TF0011</v>
          </cell>
        </row>
        <row r="1363">
          <cell r="EE1363" t="str">
            <v>SIDO_100_TF0031</v>
          </cell>
        </row>
        <row r="1364">
          <cell r="EE1364" t="str">
            <v>SIDO_100_TF0032</v>
          </cell>
        </row>
        <row r="1365">
          <cell r="EE1365" t="str">
            <v>SIDO_100_TF0036</v>
          </cell>
        </row>
        <row r="1366">
          <cell r="EE1366" t="str">
            <v>SIDO_100_TF0038</v>
          </cell>
        </row>
        <row r="1367">
          <cell r="EE1367" t="str">
            <v>SIDO_100_TF0040</v>
          </cell>
        </row>
        <row r="1368">
          <cell r="EE1368" t="str">
            <v>SIDO_100_TF0041</v>
          </cell>
        </row>
        <row r="1369">
          <cell r="EE1369" t="str">
            <v>SIDO_100_TF0051</v>
          </cell>
        </row>
        <row r="1370">
          <cell r="EE1370" t="str">
            <v>SIDO_100_TF0141</v>
          </cell>
        </row>
        <row r="1377">
          <cell r="EE1377" t="str">
            <v>SIDO_101-I_AB0011</v>
          </cell>
        </row>
        <row r="1378">
          <cell r="EE1378" t="str">
            <v>SIDO_101-I_AB0012</v>
          </cell>
        </row>
        <row r="1379">
          <cell r="EE1379" t="str">
            <v>SIDO_101-I_AB0041</v>
          </cell>
        </row>
        <row r="1380">
          <cell r="EE1380" t="str">
            <v>SIDO_101-I_AB0042</v>
          </cell>
        </row>
        <row r="1381">
          <cell r="EE1381" t="str">
            <v>SIDO_101-I_AB0051</v>
          </cell>
        </row>
        <row r="1382">
          <cell r="EE1382" t="str">
            <v>SIDO_101-I_AC0011</v>
          </cell>
        </row>
        <row r="1383">
          <cell r="EE1383" t="str">
            <v>SIDO_101-I_BO0011</v>
          </cell>
        </row>
        <row r="1384">
          <cell r="EE1384" t="str">
            <v>SIDO_101-I_BO0012</v>
          </cell>
        </row>
        <row r="1385">
          <cell r="EE1385" t="str">
            <v>SIDO_101-I_BO0013</v>
          </cell>
        </row>
        <row r="1386">
          <cell r="EE1386" t="str">
            <v>SIDO_101-I_BO0014</v>
          </cell>
        </row>
        <row r="1387">
          <cell r="EE1387" t="str">
            <v>SIDO_101-I_BO0031</v>
          </cell>
        </row>
        <row r="1388">
          <cell r="EE1388" t="str">
            <v>SIDO_101-I_BO0032</v>
          </cell>
        </row>
        <row r="1389">
          <cell r="EE1389" t="str">
            <v>SIDO_101-I_BO0051</v>
          </cell>
        </row>
        <row r="1390">
          <cell r="EE1390" t="str">
            <v>SIDO_101-I_BO1051</v>
          </cell>
        </row>
        <row r="1391">
          <cell r="EE1391" t="str">
            <v>SIDO_101-I_DS0011</v>
          </cell>
        </row>
        <row r="1392">
          <cell r="EE1392" t="str">
            <v>SIDO_101-I_GI0011</v>
          </cell>
        </row>
        <row r="1393">
          <cell r="EE1393" t="str">
            <v>SIDO_101-I_GI0012</v>
          </cell>
        </row>
        <row r="1394">
          <cell r="EE1394" t="str">
            <v>SIDO_101-I_GI0014</v>
          </cell>
        </row>
        <row r="1395">
          <cell r="EE1395" t="str">
            <v>SIDO_101-I_GI0015</v>
          </cell>
        </row>
        <row r="1396">
          <cell r="EE1396" t="str">
            <v>SIDO_101-I_GI0016</v>
          </cell>
        </row>
        <row r="1397">
          <cell r="EE1397" t="str">
            <v>SIDO_101-I_GI0051</v>
          </cell>
        </row>
        <row r="1398">
          <cell r="EE1398" t="str">
            <v>SIDO_101-I_IT0011</v>
          </cell>
        </row>
        <row r="1399">
          <cell r="EE1399" t="str">
            <v>SIDO_101-I_IT0032</v>
          </cell>
        </row>
        <row r="1400">
          <cell r="EE1400" t="str">
            <v>SIDO_101-I_MO0011</v>
          </cell>
        </row>
        <row r="1401">
          <cell r="EE1401" t="str">
            <v>SIDO_101-I_MO0012</v>
          </cell>
        </row>
        <row r="1402">
          <cell r="EE1402" t="str">
            <v>SIDO_101-I_MO0013</v>
          </cell>
        </row>
        <row r="1403">
          <cell r="EE1403" t="str">
            <v>SIDO_101-I_MO0014</v>
          </cell>
        </row>
        <row r="1404">
          <cell r="EE1404" t="str">
            <v>SIDO_101-I_MO0031</v>
          </cell>
        </row>
        <row r="1405">
          <cell r="EE1405" t="str">
            <v>SIDO_101-I_MO0041</v>
          </cell>
        </row>
        <row r="1406">
          <cell r="EE1406" t="str">
            <v>SIDO_101-I_MO0051</v>
          </cell>
        </row>
        <row r="1407">
          <cell r="EE1407" t="str">
            <v>SIDO_101-I_MS0011</v>
          </cell>
        </row>
        <row r="1408">
          <cell r="EE1408" t="str">
            <v>SIDO_101-I_MS0012</v>
          </cell>
        </row>
        <row r="1409">
          <cell r="EE1409" t="str">
            <v>SIDO_101-I_MS0031</v>
          </cell>
        </row>
        <row r="1410">
          <cell r="EE1410" t="str">
            <v>SIDO_101-I_MS0032</v>
          </cell>
        </row>
        <row r="1411">
          <cell r="EE1411" t="str">
            <v>SIDO_101-I_MS0033</v>
          </cell>
        </row>
        <row r="1412">
          <cell r="EE1412" t="str">
            <v>SIDO_101-I_MS0034</v>
          </cell>
        </row>
        <row r="1413">
          <cell r="EE1413" t="str">
            <v>SIDO_101-I_MS0035</v>
          </cell>
        </row>
        <row r="1414">
          <cell r="EE1414" t="str">
            <v>SIDO_101-I_MS0051</v>
          </cell>
        </row>
        <row r="1415">
          <cell r="EE1415" t="str">
            <v>SIDO_101-I_SA0011</v>
          </cell>
        </row>
        <row r="1416">
          <cell r="EE1416" t="str">
            <v>SIDO_101-I_SB0011</v>
          </cell>
        </row>
        <row r="1417">
          <cell r="EE1417" t="str">
            <v>SIDO_101-I_SB0012</v>
          </cell>
        </row>
        <row r="1418">
          <cell r="EE1418" t="str">
            <v>SIDO_101-I_SB0013</v>
          </cell>
        </row>
        <row r="1419">
          <cell r="EE1419" t="str">
            <v>SIDO_101-I_SB0014</v>
          </cell>
        </row>
        <row r="1420">
          <cell r="EE1420" t="str">
            <v>SIDO_101-I_SB0015</v>
          </cell>
        </row>
        <row r="1421">
          <cell r="EE1421" t="str">
            <v>SIDO_101-I_SB0031</v>
          </cell>
        </row>
        <row r="1422">
          <cell r="EE1422" t="str">
            <v>SIDO_101-I_SB0032</v>
          </cell>
        </row>
        <row r="1423">
          <cell r="EE1423" t="str">
            <v>SIDO_101-I_SB0033</v>
          </cell>
        </row>
        <row r="1424">
          <cell r="EE1424" t="str">
            <v>SIDO_101-I_SB0035</v>
          </cell>
        </row>
        <row r="1425">
          <cell r="EE1425" t="str">
            <v>SIDO_101-I_SB0051</v>
          </cell>
        </row>
        <row r="1426">
          <cell r="EE1426" t="str">
            <v>SIDO_101-I_VB0011</v>
          </cell>
        </row>
        <row r="1427">
          <cell r="EE1427" t="str">
            <v>SIDO_101-I_VB0031</v>
          </cell>
        </row>
        <row r="1434">
          <cell r="EE1434" t="str">
            <v>SIDO_101-O_AB0011</v>
          </cell>
        </row>
        <row r="1435">
          <cell r="EE1435" t="str">
            <v>SIDO_101-O_AB0012</v>
          </cell>
        </row>
        <row r="1436">
          <cell r="EE1436" t="str">
            <v>SIDO_101-O_AB0041</v>
          </cell>
        </row>
        <row r="1437">
          <cell r="EE1437" t="str">
            <v>SIDO_101-O_AB0042</v>
          </cell>
        </row>
        <row r="1438">
          <cell r="EE1438" t="str">
            <v>SIDO_101-O_AB0051</v>
          </cell>
        </row>
        <row r="1439">
          <cell r="EE1439" t="str">
            <v>SIDO_101-O_AC0011</v>
          </cell>
        </row>
        <row r="1440">
          <cell r="EE1440" t="str">
            <v>SIDO_101-O_BO0011</v>
          </cell>
        </row>
        <row r="1441">
          <cell r="EE1441" t="str">
            <v>SIDO_101-O_BO0012</v>
          </cell>
        </row>
        <row r="1442">
          <cell r="EE1442" t="str">
            <v>SIDO_101-O_BO0013</v>
          </cell>
        </row>
        <row r="1443">
          <cell r="EE1443" t="str">
            <v>SIDO_101-O_BO0014</v>
          </cell>
        </row>
        <row r="1444">
          <cell r="EE1444" t="str">
            <v>SIDO_101-O_BO0031</v>
          </cell>
        </row>
        <row r="1445">
          <cell r="EE1445" t="str">
            <v>SIDO_101-O_BO0032</v>
          </cell>
        </row>
        <row r="1446">
          <cell r="EE1446" t="str">
            <v>SIDO_101-O_BO0051</v>
          </cell>
        </row>
        <row r="1447">
          <cell r="EE1447" t="str">
            <v>SIDO_101-O_BO1051</v>
          </cell>
        </row>
        <row r="1448">
          <cell r="EE1448" t="str">
            <v>SIDO_101-O_DS0011</v>
          </cell>
        </row>
        <row r="1449">
          <cell r="EE1449" t="str">
            <v>SIDO_101-O_GI0011</v>
          </cell>
        </row>
        <row r="1450">
          <cell r="EE1450" t="str">
            <v>SIDO_101-O_GI0012</v>
          </cell>
        </row>
        <row r="1451">
          <cell r="EE1451" t="str">
            <v>SIDO_101-O_GI0014</v>
          </cell>
        </row>
        <row r="1452">
          <cell r="EE1452" t="str">
            <v>SIDO_101-O_GI0015</v>
          </cell>
        </row>
        <row r="1453">
          <cell r="EE1453" t="str">
            <v>SIDO_101-O_GI0016</v>
          </cell>
        </row>
        <row r="1454">
          <cell r="EE1454" t="str">
            <v>SIDO_101-O_GI0051</v>
          </cell>
        </row>
        <row r="1455">
          <cell r="EE1455" t="str">
            <v>SIDO_101-O_IT0011</v>
          </cell>
        </row>
        <row r="1456">
          <cell r="EE1456" t="str">
            <v>SIDO_101-O_IT0032</v>
          </cell>
        </row>
        <row r="1457">
          <cell r="EE1457" t="str">
            <v>SIDO_101-O_MO0011</v>
          </cell>
        </row>
        <row r="1458">
          <cell r="EE1458" t="str">
            <v>SIDO_101-O_MO0012</v>
          </cell>
        </row>
        <row r="1459">
          <cell r="EE1459" t="str">
            <v>SIDO_101-O_MO0013</v>
          </cell>
        </row>
        <row r="1460">
          <cell r="EE1460" t="str">
            <v>SIDO_101-O_MO0014</v>
          </cell>
        </row>
        <row r="1461">
          <cell r="EE1461" t="str">
            <v>SIDO_101-O_MO0031</v>
          </cell>
        </row>
        <row r="1462">
          <cell r="EE1462" t="str">
            <v>SIDO_101-O_MO0041</v>
          </cell>
        </row>
        <row r="1463">
          <cell r="EE1463" t="str">
            <v>SIDO_101-O_MO0051</v>
          </cell>
        </row>
        <row r="1464">
          <cell r="EE1464" t="str">
            <v>SIDO_101-O_MS0011</v>
          </cell>
        </row>
        <row r="1465">
          <cell r="EE1465" t="str">
            <v>SIDO_101-O_MS0012</v>
          </cell>
        </row>
        <row r="1466">
          <cell r="EE1466" t="str">
            <v>SIDO_101-O_MS0031</v>
          </cell>
        </row>
        <row r="1467">
          <cell r="EE1467" t="str">
            <v>SIDO_101-O_MS0032</v>
          </cell>
        </row>
        <row r="1468">
          <cell r="EE1468" t="str">
            <v>SIDO_101-O_MS0033</v>
          </cell>
        </row>
        <row r="1469">
          <cell r="EE1469" t="str">
            <v>SIDO_101-O_MS0034</v>
          </cell>
        </row>
        <row r="1470">
          <cell r="EE1470" t="str">
            <v>SIDO_101-O_MS0035</v>
          </cell>
        </row>
        <row r="1471">
          <cell r="EE1471" t="str">
            <v>SIDO_101-O_MS0051</v>
          </cell>
        </row>
        <row r="1472">
          <cell r="EE1472" t="str">
            <v>SIDO_101-O_SA0011</v>
          </cell>
        </row>
        <row r="1473">
          <cell r="EE1473" t="str">
            <v>SIDO_101-O_SB0011</v>
          </cell>
        </row>
        <row r="1474">
          <cell r="EE1474" t="str">
            <v>SIDO_101-O_SB0012</v>
          </cell>
        </row>
        <row r="1475">
          <cell r="EE1475" t="str">
            <v>SIDO_101-O_SB0013</v>
          </cell>
        </row>
        <row r="1476">
          <cell r="EE1476" t="str">
            <v>SIDO_101-O_SB0014</v>
          </cell>
        </row>
        <row r="1477">
          <cell r="EE1477" t="str">
            <v>SIDO_101-O_SB0015</v>
          </cell>
        </row>
        <row r="1478">
          <cell r="EE1478" t="str">
            <v>SIDO_101-O_SB0031</v>
          </cell>
        </row>
        <row r="1479">
          <cell r="EE1479" t="str">
            <v>SIDO_101-O_SB0032</v>
          </cell>
        </row>
        <row r="1480">
          <cell r="EE1480" t="str">
            <v>SIDO_101-O_SB0033</v>
          </cell>
        </row>
        <row r="1481">
          <cell r="EE1481" t="str">
            <v>SIDO_101-O_SB0035</v>
          </cell>
        </row>
        <row r="1482">
          <cell r="EE1482" t="str">
            <v>SIDO_101-O_SB0051</v>
          </cell>
        </row>
        <row r="1483">
          <cell r="EE1483" t="str">
            <v>SIDO_101-O_VB0011</v>
          </cell>
        </row>
        <row r="1484">
          <cell r="EE1484" t="str">
            <v>SIDO_101-O_VB0031</v>
          </cell>
        </row>
        <row r="1491">
          <cell r="EE1491" t="str">
            <v>SIDO_101_AB0011</v>
          </cell>
        </row>
        <row r="1492">
          <cell r="EE1492" t="str">
            <v>SIDO_101_AB0012</v>
          </cell>
        </row>
        <row r="1493">
          <cell r="EE1493" t="str">
            <v>SIDO_101_AB0041</v>
          </cell>
        </row>
        <row r="1494">
          <cell r="EE1494" t="str">
            <v>SIDO_101_AB0042</v>
          </cell>
        </row>
        <row r="1495">
          <cell r="EE1495" t="str">
            <v>SIDO_101_AB0051</v>
          </cell>
        </row>
        <row r="1496">
          <cell r="EE1496" t="str">
            <v>SIDO_101_AC0011</v>
          </cell>
        </row>
        <row r="1497">
          <cell r="EE1497" t="str">
            <v>SIDO_101_BO0011</v>
          </cell>
        </row>
        <row r="1498">
          <cell r="EE1498" t="str">
            <v>SIDO_101_BO0012</v>
          </cell>
        </row>
        <row r="1499">
          <cell r="EE1499" t="str">
            <v>SIDO_101_BO0013</v>
          </cell>
        </row>
        <row r="1500">
          <cell r="EE1500" t="str">
            <v>SIDO_101_BO0014</v>
          </cell>
        </row>
        <row r="1501">
          <cell r="EE1501" t="str">
            <v>SIDO_101_BO0031</v>
          </cell>
        </row>
        <row r="1502">
          <cell r="EE1502" t="str">
            <v>SIDO_101_BO0032</v>
          </cell>
        </row>
        <row r="1503">
          <cell r="EE1503" t="str">
            <v>SIDO_101_BO0051</v>
          </cell>
        </row>
        <row r="1504">
          <cell r="EE1504" t="str">
            <v>SIDO_101_BO1051</v>
          </cell>
        </row>
        <row r="1505">
          <cell r="EE1505" t="str">
            <v>SIDO_101_DS0011</v>
          </cell>
        </row>
        <row r="1506">
          <cell r="EE1506" t="str">
            <v>SIDO_101_GI0011</v>
          </cell>
        </row>
        <row r="1507">
          <cell r="EE1507" t="str">
            <v>SIDO_101_GI0012</v>
          </cell>
        </row>
        <row r="1508">
          <cell r="EE1508" t="str">
            <v>SIDO_101_GI0014</v>
          </cell>
        </row>
        <row r="1509">
          <cell r="EE1509" t="str">
            <v>SIDO_101_GI0015</v>
          </cell>
        </row>
        <row r="1510">
          <cell r="EE1510" t="str">
            <v>SIDO_101_GI0016</v>
          </cell>
        </row>
        <row r="1511">
          <cell r="EE1511" t="str">
            <v>SIDO_101_GI0051</v>
          </cell>
        </row>
        <row r="1512">
          <cell r="EE1512" t="str">
            <v>SIDO_101_IT0011</v>
          </cell>
        </row>
        <row r="1513">
          <cell r="EE1513" t="str">
            <v>SIDO_101_IT0032</v>
          </cell>
        </row>
        <row r="1514">
          <cell r="EE1514" t="str">
            <v>SIDO_101_MO0011</v>
          </cell>
        </row>
        <row r="1515">
          <cell r="EE1515" t="str">
            <v>SIDO_101_MO0012</v>
          </cell>
        </row>
        <row r="1516">
          <cell r="EE1516" t="str">
            <v>SIDO_101_MO0013</v>
          </cell>
        </row>
        <row r="1517">
          <cell r="EE1517" t="str">
            <v>SIDO_101_MO0014</v>
          </cell>
        </row>
        <row r="1518">
          <cell r="EE1518" t="str">
            <v>SIDO_101_MO0031</v>
          </cell>
        </row>
        <row r="1519">
          <cell r="EE1519" t="str">
            <v>SIDO_101_MO0041</v>
          </cell>
        </row>
        <row r="1520">
          <cell r="EE1520" t="str">
            <v>SIDO_101_MO0051</v>
          </cell>
        </row>
        <row r="1521">
          <cell r="EE1521" t="str">
            <v>SIDO_101_MS0011</v>
          </cell>
        </row>
        <row r="1522">
          <cell r="EE1522" t="str">
            <v>SIDO_101_MS0012</v>
          </cell>
        </row>
        <row r="1523">
          <cell r="EE1523" t="str">
            <v>SIDO_101_MS0031</v>
          </cell>
        </row>
        <row r="1524">
          <cell r="EE1524" t="str">
            <v>SIDO_101_MS0032</v>
          </cell>
        </row>
        <row r="1525">
          <cell r="EE1525" t="str">
            <v>SIDO_101_MS0033</v>
          </cell>
        </row>
        <row r="1526">
          <cell r="EE1526" t="str">
            <v>SIDO_101_MS0034</v>
          </cell>
        </row>
        <row r="1527">
          <cell r="EE1527" t="str">
            <v>SIDO_101_MS0035</v>
          </cell>
        </row>
        <row r="1528">
          <cell r="EE1528" t="str">
            <v>SIDO_101_MS0051</v>
          </cell>
        </row>
        <row r="1529">
          <cell r="EE1529" t="str">
            <v>SIDO_101_SA0011</v>
          </cell>
        </row>
        <row r="1530">
          <cell r="EE1530" t="str">
            <v>SIDO_101_SB0011</v>
          </cell>
        </row>
        <row r="1531">
          <cell r="EE1531" t="str">
            <v>SIDO_101_SB0012</v>
          </cell>
        </row>
        <row r="1532">
          <cell r="EE1532" t="str">
            <v>SIDO_101_SB0013</v>
          </cell>
        </row>
        <row r="1533">
          <cell r="EE1533" t="str">
            <v>SIDO_101_SB0014</v>
          </cell>
        </row>
        <row r="1534">
          <cell r="EE1534" t="str">
            <v>SIDO_101_SB0015</v>
          </cell>
        </row>
        <row r="1535">
          <cell r="EE1535" t="str">
            <v>SIDO_101_SB0031</v>
          </cell>
        </row>
        <row r="1536">
          <cell r="EE1536" t="str">
            <v>SIDO_101_SB0032</v>
          </cell>
        </row>
        <row r="1537">
          <cell r="EE1537" t="str">
            <v>SIDO_101_SB0033</v>
          </cell>
        </row>
        <row r="1538">
          <cell r="EE1538" t="str">
            <v>SIDO_101_SB0035</v>
          </cell>
        </row>
        <row r="1539">
          <cell r="EE1539" t="str">
            <v>SIDO_101_SB0051</v>
          </cell>
        </row>
        <row r="1540">
          <cell r="EE1540" t="str">
            <v>SIDO_101_VB0011</v>
          </cell>
        </row>
        <row r="1541">
          <cell r="EE1541" t="str">
            <v>SIDO_101_VB0031</v>
          </cell>
        </row>
        <row r="1548">
          <cell r="EE1548" t="str">
            <v>SIDO_102_AC0011</v>
          </cell>
        </row>
        <row r="1549">
          <cell r="EE1549" t="str">
            <v>SIDO_102_AC0041</v>
          </cell>
        </row>
        <row r="1550">
          <cell r="EE1550" t="str">
            <v>SIDO_102_BS0011</v>
          </cell>
        </row>
        <row r="1551">
          <cell r="EE1551" t="str">
            <v>SIDO_102_BS0041</v>
          </cell>
        </row>
        <row r="1552">
          <cell r="EE1552" t="str">
            <v>SIDO_102_BS0042</v>
          </cell>
        </row>
        <row r="1553">
          <cell r="EE1553" t="str">
            <v>SIDO_102_BU0011</v>
          </cell>
        </row>
        <row r="1554">
          <cell r="EE1554" t="str">
            <v>SIDO_102_BU0042</v>
          </cell>
        </row>
        <row r="1555">
          <cell r="EE1555" t="str">
            <v>SIDO_102_DS0011</v>
          </cell>
        </row>
        <row r="1556">
          <cell r="EE1556" t="str">
            <v>SIDO_102_GI0011</v>
          </cell>
        </row>
        <row r="1557">
          <cell r="EE1557" t="str">
            <v>SIDO_102_GI0012</v>
          </cell>
        </row>
        <row r="1558">
          <cell r="EE1558" t="str">
            <v>SIDO_102_GI0032</v>
          </cell>
        </row>
        <row r="1559">
          <cell r="EE1559" t="str">
            <v>SIDO_102_MS0011</v>
          </cell>
        </row>
        <row r="1560">
          <cell r="EE1560" t="str">
            <v>SIDO_102_MS0012</v>
          </cell>
        </row>
        <row r="1561">
          <cell r="EE1561" t="str">
            <v>SIDO_102_MS0031</v>
          </cell>
        </row>
        <row r="1562">
          <cell r="EE1562" t="str">
            <v>SIDO_102_MS0032</v>
          </cell>
        </row>
        <row r="1563">
          <cell r="EE1563" t="str">
            <v>SIDO_102_MS0034</v>
          </cell>
        </row>
        <row r="1564">
          <cell r="EE1564" t="str">
            <v>SIDO_102_MS0035</v>
          </cell>
        </row>
        <row r="1565">
          <cell r="EE1565" t="str">
            <v>SIDO_102_MS0051</v>
          </cell>
        </row>
        <row r="1566">
          <cell r="EE1566" t="str">
            <v>SIDO_102_STR011</v>
          </cell>
        </row>
        <row r="1567">
          <cell r="EE1567" t="str">
            <v>SIDO_102_TF0011</v>
          </cell>
        </row>
        <row r="1568">
          <cell r="EE1568" t="str">
            <v>SIDO_102_TF0031</v>
          </cell>
        </row>
        <row r="1575">
          <cell r="EE1575" t="str">
            <v>SIDO_104_CL0011</v>
          </cell>
        </row>
        <row r="1576">
          <cell r="EE1576" t="str">
            <v>SIDO_104_CL0033</v>
          </cell>
        </row>
        <row r="1577">
          <cell r="EE1577" t="str">
            <v>SIDO_104_CL0034</v>
          </cell>
        </row>
        <row r="1578">
          <cell r="EE1578" t="str">
            <v>SIDO_104_CLL011</v>
          </cell>
        </row>
        <row r="1579">
          <cell r="EE1579" t="str">
            <v>SIDO_104_LV0012</v>
          </cell>
        </row>
        <row r="1580">
          <cell r="EE1580" t="str">
            <v>SIDO_104_SA0011</v>
          </cell>
        </row>
        <row r="1587">
          <cell r="EE1587" t="str">
            <v>SIDO_105_IT0011</v>
          </cell>
        </row>
        <row r="1588">
          <cell r="EE1588" t="str">
            <v>SIDO_105_IT0032</v>
          </cell>
        </row>
        <row r="1589">
          <cell r="EE1589" t="str">
            <v>SIDO_105_SA0011</v>
          </cell>
        </row>
        <row r="1590">
          <cell r="EE1590" t="str">
            <v>SIDO_105_SA0031</v>
          </cell>
        </row>
        <row r="1591">
          <cell r="EE1591" t="str">
            <v>SIDO_105_SA0041</v>
          </cell>
        </row>
        <row r="1598">
          <cell r="EE1598" t="str">
            <v>SIDO_106_BS0011</v>
          </cell>
        </row>
        <row r="1599">
          <cell r="EE1599" t="str">
            <v>SIDO_106_BS0041</v>
          </cell>
        </row>
        <row r="1600">
          <cell r="EE1600" t="str">
            <v>SIDO_106_DS0011</v>
          </cell>
        </row>
        <row r="1601">
          <cell r="EE1601" t="str">
            <v>SIDO_106_DS0021</v>
          </cell>
        </row>
        <row r="1602">
          <cell r="EE1602" t="str">
            <v>SIDO_106_GI0011</v>
          </cell>
        </row>
        <row r="1603">
          <cell r="EE1603" t="str">
            <v>SIDO_106_GI0012</v>
          </cell>
        </row>
        <row r="1604">
          <cell r="EE1604" t="str">
            <v>SIDO_106_MS0011</v>
          </cell>
        </row>
        <row r="1605">
          <cell r="EE1605" t="str">
            <v>SIDO_106_SA0011</v>
          </cell>
        </row>
        <row r="1612">
          <cell r="EE1612" t="str">
            <v>SIDO_107_DS0011</v>
          </cell>
        </row>
        <row r="1613">
          <cell r="EE1613" t="str">
            <v>SIDO_107_GI0011</v>
          </cell>
        </row>
        <row r="1614">
          <cell r="EE1614" t="str">
            <v>SIDO_107_IT0011</v>
          </cell>
        </row>
        <row r="1615">
          <cell r="EE1615" t="str">
            <v>SIDO_107_IT0031</v>
          </cell>
        </row>
        <row r="1616">
          <cell r="EE1616" t="str">
            <v>SIDO_107_IT0032</v>
          </cell>
        </row>
        <row r="1617">
          <cell r="EE1617" t="str">
            <v>SIDO_107_IT0041</v>
          </cell>
        </row>
        <row r="1618">
          <cell r="EE1618" t="str">
            <v>SIDO_107_MS0011</v>
          </cell>
        </row>
        <row r="1619">
          <cell r="EE1619" t="str">
            <v>SIDO_107_NOTRQS</v>
          </cell>
        </row>
        <row r="1620">
          <cell r="EE1620" t="str">
            <v>SIDO_107_RA0011</v>
          </cell>
        </row>
        <row r="1621">
          <cell r="EE1621" t="str">
            <v>SIDO_107_SA0011</v>
          </cell>
        </row>
        <row r="1622">
          <cell r="EE1622" t="str">
            <v>SIDO_107_TF0011</v>
          </cell>
        </row>
        <row r="1623">
          <cell r="EE1623" t="str">
            <v>SIDO_107_TF0031</v>
          </cell>
        </row>
        <row r="1624">
          <cell r="EE1624" t="str">
            <v>SIDO_107_TF0036</v>
          </cell>
        </row>
        <row r="1625">
          <cell r="EE1625" t="str">
            <v>SIDO_107_TF0038</v>
          </cell>
        </row>
        <row r="1632">
          <cell r="EE1632" t="str">
            <v>SIDO_108_BS0011</v>
          </cell>
        </row>
        <row r="1633">
          <cell r="EE1633" t="str">
            <v>SIDO_108_BU0011</v>
          </cell>
        </row>
        <row r="1634">
          <cell r="EE1634" t="str">
            <v>SIDO_108_CP0011</v>
          </cell>
        </row>
        <row r="1635">
          <cell r="EE1635" t="str">
            <v>SIDO_108_CP0031</v>
          </cell>
        </row>
        <row r="1636">
          <cell r="EE1636" t="str">
            <v>SIDO_108_DS0011</v>
          </cell>
        </row>
        <row r="1637">
          <cell r="EE1637" t="str">
            <v>SIDO_108_FW0043</v>
          </cell>
        </row>
        <row r="1638">
          <cell r="EE1638" t="str">
            <v>SIDO_108_FW0044</v>
          </cell>
        </row>
        <row r="1639">
          <cell r="EE1639" t="str">
            <v>SIDO_108_FW0045</v>
          </cell>
        </row>
        <row r="1640">
          <cell r="EE1640" t="str">
            <v>SIDO_108_FW0046</v>
          </cell>
        </row>
        <row r="1641">
          <cell r="EE1641" t="str">
            <v>SIDO_108_FW0047</v>
          </cell>
        </row>
        <row r="1642">
          <cell r="EE1642" t="str">
            <v>SIDO_108_FW0048</v>
          </cell>
        </row>
        <row r="1643">
          <cell r="EE1643" t="str">
            <v>SIDO_108_HV0017</v>
          </cell>
        </row>
        <row r="1644">
          <cell r="EE1644" t="str">
            <v>SIDO_108_HV0018</v>
          </cell>
        </row>
        <row r="1645">
          <cell r="EE1645" t="str">
            <v>SIDO_108_IT0011</v>
          </cell>
        </row>
        <row r="1646">
          <cell r="EE1646" t="str">
            <v>SIDO_108_IT0032</v>
          </cell>
        </row>
        <row r="1647">
          <cell r="EE1647" t="str">
            <v>SIDO_108_RA0011</v>
          </cell>
        </row>
        <row r="1648">
          <cell r="EE1648" t="str">
            <v>SIDO_108_RA0031</v>
          </cell>
        </row>
        <row r="1649">
          <cell r="EE1649" t="str">
            <v>SIDO_108_RA0041</v>
          </cell>
        </row>
        <row r="1650">
          <cell r="EE1650" t="str">
            <v>SIDO_108_RAC011</v>
          </cell>
        </row>
        <row r="1651">
          <cell r="EE1651" t="str">
            <v>SIDO_108_RAC012</v>
          </cell>
        </row>
        <row r="1652">
          <cell r="EE1652" t="str">
            <v>SIDO_108_RAC031</v>
          </cell>
        </row>
        <row r="1653">
          <cell r="EE1653" t="str">
            <v>SIDO_108_RS0011</v>
          </cell>
        </row>
        <row r="1654">
          <cell r="EE1654" t="str">
            <v>SIDO_108_RS0031</v>
          </cell>
        </row>
        <row r="1655">
          <cell r="EE1655" t="str">
            <v>SIDO_108_RS0041</v>
          </cell>
        </row>
        <row r="1656">
          <cell r="EE1656" t="str">
            <v>SIDO_108_SA0011</v>
          </cell>
        </row>
        <row r="1657">
          <cell r="EE1657" t="str">
            <v>SIDO_108_SB0011</v>
          </cell>
        </row>
        <row r="1658">
          <cell r="EE1658" t="str">
            <v>SIDO_108_SB0031</v>
          </cell>
        </row>
        <row r="1659">
          <cell r="EE1659" t="str">
            <v>SIDO_108_SB0035</v>
          </cell>
        </row>
        <row r="1660">
          <cell r="EE1660" t="str">
            <v>SIDO_108_SC0041</v>
          </cell>
        </row>
        <row r="1661">
          <cell r="EE1661" t="str">
            <v>SIDO_108_SC0042</v>
          </cell>
        </row>
        <row r="1662">
          <cell r="EE1662" t="str">
            <v>SIDO_108_SC0045</v>
          </cell>
        </row>
        <row r="1663">
          <cell r="EE1663" t="str">
            <v>SIDO_108_TF0011</v>
          </cell>
        </row>
        <row r="1664">
          <cell r="EE1664" t="str">
            <v>SIDO_108_TF0031</v>
          </cell>
        </row>
        <row r="1665">
          <cell r="EE1665" t="str">
            <v>SIDO_108_TF0036</v>
          </cell>
        </row>
        <row r="1666">
          <cell r="EE1666" t="str">
            <v>SIDO_108_TF0038</v>
          </cell>
        </row>
        <row r="1667">
          <cell r="EE1667" t="str">
            <v>SIDO_108_TV0013</v>
          </cell>
        </row>
        <row r="1668">
          <cell r="EE1668" t="str">
            <v>SIDO_108_TV0014</v>
          </cell>
        </row>
        <row r="1669">
          <cell r="EE1669" t="str">
            <v>SIDO_108_TV0015</v>
          </cell>
        </row>
        <row r="1676">
          <cell r="EE1676" t="str">
            <v>SIDO_109_BTP011</v>
          </cell>
        </row>
        <row r="1677">
          <cell r="EE1677" t="str">
            <v>SIDO_109_BTP012</v>
          </cell>
        </row>
        <row r="1678">
          <cell r="EE1678" t="str">
            <v>SIDO_109_BTP013</v>
          </cell>
        </row>
        <row r="1679">
          <cell r="EE1679" t="str">
            <v>SIDO_109_BTP031</v>
          </cell>
        </row>
        <row r="1680">
          <cell r="EE1680" t="str">
            <v>SIDO_109_ETP011</v>
          </cell>
        </row>
        <row r="1681">
          <cell r="EE1681" t="str">
            <v>SIDO_109_FPM211</v>
          </cell>
        </row>
        <row r="1682">
          <cell r="EE1682" t="str">
            <v>SIDO_109_FPM212</v>
          </cell>
        </row>
        <row r="1683">
          <cell r="EE1683" t="str">
            <v>SIDO_109_FPM241</v>
          </cell>
        </row>
        <row r="1684">
          <cell r="EE1684" t="str">
            <v>SIDO_109_FPM242</v>
          </cell>
        </row>
        <row r="1685">
          <cell r="EE1685" t="str">
            <v>SIDO_109_FPP211</v>
          </cell>
        </row>
        <row r="1686">
          <cell r="EE1686" t="str">
            <v>SIDO_109_FPP212</v>
          </cell>
        </row>
        <row r="1687">
          <cell r="EE1687" t="str">
            <v>SIDO_109_FPP241</v>
          </cell>
        </row>
        <row r="1688">
          <cell r="EE1688" t="str">
            <v>SIDO_109_FPP242</v>
          </cell>
        </row>
        <row r="1689">
          <cell r="EE1689" t="str">
            <v>SIDO_109_FPP311</v>
          </cell>
        </row>
        <row r="1690">
          <cell r="EE1690" t="str">
            <v>SIDO_109_FPP312</v>
          </cell>
        </row>
        <row r="1691">
          <cell r="EE1691" t="str">
            <v>SIDO_109_FPP313</v>
          </cell>
        </row>
        <row r="1692">
          <cell r="EE1692" t="str">
            <v>SIDO_109_FPP314</v>
          </cell>
        </row>
        <row r="1693">
          <cell r="EE1693" t="str">
            <v>SIDO_109_HS0111</v>
          </cell>
        </row>
        <row r="1694">
          <cell r="EE1694" t="str">
            <v>SIDO_109_HS0112</v>
          </cell>
        </row>
        <row r="1695">
          <cell r="EE1695" t="str">
            <v>SIDO_109_ITP011</v>
          </cell>
        </row>
        <row r="1696">
          <cell r="EE1696" t="str">
            <v>SIDO_109_LS0011</v>
          </cell>
        </row>
        <row r="1697">
          <cell r="EE1697" t="str">
            <v>SIDO_109_MR0011</v>
          </cell>
        </row>
        <row r="1698">
          <cell r="EE1698" t="str">
            <v>SIDO_109_MR0012</v>
          </cell>
        </row>
        <row r="1699">
          <cell r="EE1699" t="str">
            <v>SIDO_109_MR0013</v>
          </cell>
        </row>
        <row r="1700">
          <cell r="EE1700" t="str">
            <v>SIDO_109_MR0051</v>
          </cell>
        </row>
        <row r="1701">
          <cell r="EE1701" t="str">
            <v>SIDO_109_P-30</v>
          </cell>
        </row>
        <row r="1702">
          <cell r="EE1702" t="str">
            <v>SIDO_109_PS0011</v>
          </cell>
        </row>
        <row r="1703">
          <cell r="EE1703" t="str">
            <v>SIDO_109_PS0012</v>
          </cell>
        </row>
        <row r="1704">
          <cell r="EE1704" t="str">
            <v>SIDO_109_PS0013</v>
          </cell>
        </row>
        <row r="1705">
          <cell r="EE1705" t="str">
            <v>SIDO_109_PS0014</v>
          </cell>
        </row>
        <row r="1706">
          <cell r="EE1706" t="str">
            <v>SIDO_109_PS0015</v>
          </cell>
        </row>
        <row r="1707">
          <cell r="EE1707" t="str">
            <v>SIDO_109_PS0016</v>
          </cell>
        </row>
        <row r="1708">
          <cell r="EE1708" t="str">
            <v>SIDO_109_PS0017</v>
          </cell>
        </row>
        <row r="1709">
          <cell r="EE1709" t="str">
            <v>SIDO_109_PS0018</v>
          </cell>
        </row>
        <row r="1710">
          <cell r="EE1710" t="str">
            <v>SIDO_109_PS0021</v>
          </cell>
        </row>
        <row r="1711">
          <cell r="EE1711" t="str">
            <v>SIDO_109_PS2615</v>
          </cell>
        </row>
        <row r="1712">
          <cell r="EE1712" t="str">
            <v>SIDO_109_PS2815</v>
          </cell>
        </row>
        <row r="1713">
          <cell r="EE1713" t="str">
            <v>SIDO_109_PS3215</v>
          </cell>
        </row>
        <row r="1714">
          <cell r="EE1714" t="str">
            <v>SIDO_109_PS3225</v>
          </cell>
        </row>
        <row r="1715">
          <cell r="EE1715" t="str">
            <v>SIDO_109_PS3235</v>
          </cell>
        </row>
        <row r="1716">
          <cell r="EE1716" t="str">
            <v>SIDO_109_PS3315</v>
          </cell>
        </row>
        <row r="1717">
          <cell r="EE1717" t="str">
            <v>SIDO_109_PS3715</v>
          </cell>
        </row>
        <row r="1718">
          <cell r="EE1718" t="str">
            <v>SIDO_109_PS3825</v>
          </cell>
        </row>
        <row r="1719">
          <cell r="EE1719" t="str">
            <v>SIDO_109_SYP011</v>
          </cell>
        </row>
        <row r="1720">
          <cell r="EE1720" t="str">
            <v>SIDO_109_UP0011</v>
          </cell>
        </row>
        <row r="1721">
          <cell r="EE1721" t="str">
            <v>SIDO_109_UP0031</v>
          </cell>
        </row>
        <row r="1728">
          <cell r="EE1728" t="str">
            <v>SIDO_110_MM0011</v>
          </cell>
        </row>
        <row r="1729">
          <cell r="EE1729" t="str">
            <v>SIDO_110_MM0031</v>
          </cell>
        </row>
        <row r="1730">
          <cell r="EE1730" t="str">
            <v>SIDO_110_MM0032</v>
          </cell>
        </row>
        <row r="1731">
          <cell r="EE1731" t="str">
            <v>SIDO_110_MM0091</v>
          </cell>
        </row>
        <row r="1732">
          <cell r="EE1732" t="str">
            <v>SIDO_110_MM0101</v>
          </cell>
        </row>
        <row r="1733">
          <cell r="EE1733" t="str">
            <v>SIDO_110_MM0102</v>
          </cell>
        </row>
        <row r="1740">
          <cell r="EE1740" t="str">
            <v>SIDO_111_FM0001</v>
          </cell>
        </row>
        <row r="1741">
          <cell r="EE1741" t="str">
            <v>SIDO_111_FM0002</v>
          </cell>
        </row>
        <row r="1742">
          <cell r="EE1742" t="str">
            <v>SIDO_111_FM2001</v>
          </cell>
        </row>
        <row r="1743">
          <cell r="EE1743" t="str">
            <v>SIDO_111_FM2003</v>
          </cell>
        </row>
        <row r="1744">
          <cell r="EE1744" t="str">
            <v>SIDO_111_FPM211</v>
          </cell>
        </row>
        <row r="1745">
          <cell r="EE1745" t="str">
            <v>SIDO_111_FPM212</v>
          </cell>
        </row>
        <row r="1746">
          <cell r="EE1746" t="str">
            <v>SIDO_111_FPM241</v>
          </cell>
        </row>
        <row r="1747">
          <cell r="EE1747" t="str">
            <v>SIDO_111_FPM242</v>
          </cell>
        </row>
        <row r="1748">
          <cell r="EE1748" t="str">
            <v>SIDO_111_FP0211</v>
          </cell>
        </row>
        <row r="1749">
          <cell r="EE1749" t="str">
            <v>SIDO_111_FP0212</v>
          </cell>
        </row>
        <row r="1750">
          <cell r="EE1750" t="str">
            <v>SIDO_111_FP0241</v>
          </cell>
        </row>
        <row r="1751">
          <cell r="EE1751" t="str">
            <v>SIDO_111_FP0242</v>
          </cell>
        </row>
        <row r="1752">
          <cell r="EE1752" t="str">
            <v>SIDO_111_FPP211</v>
          </cell>
        </row>
        <row r="1753">
          <cell r="EE1753" t="str">
            <v>SIDO_111_FPP212</v>
          </cell>
        </row>
        <row r="1754">
          <cell r="EE1754" t="str">
            <v>SIDO_111_HV0015</v>
          </cell>
        </row>
        <row r="1761">
          <cell r="EE1761" t="str">
            <v>SIDO_112_OI0011</v>
          </cell>
        </row>
        <row r="1762">
          <cell r="EE1762" t="str">
            <v>SIDO_112_OI0041</v>
          </cell>
        </row>
        <row r="1763">
          <cell r="EE1763" t="str">
            <v>SIDO_112_SI0011</v>
          </cell>
        </row>
        <row r="1764">
          <cell r="EE1764" t="str">
            <v>SIDO_112_SY0011</v>
          </cell>
        </row>
        <row r="1771">
          <cell r="EE1771" t="str">
            <v>SIDO_113_AC0011</v>
          </cell>
        </row>
        <row r="1772">
          <cell r="EE1772" t="str">
            <v>SIDO_113_AC0012</v>
          </cell>
        </row>
        <row r="1773">
          <cell r="EE1773" t="str">
            <v>SIDO_113_AC0013</v>
          </cell>
        </row>
        <row r="1774">
          <cell r="EE1774" t="str">
            <v>SIDO_113_AC0014</v>
          </cell>
        </row>
        <row r="1775">
          <cell r="EE1775" t="str">
            <v>SIDO_113_AC0015</v>
          </cell>
        </row>
        <row r="1776">
          <cell r="EE1776" t="str">
            <v>SIDO_113_AC0041</v>
          </cell>
        </row>
        <row r="1777">
          <cell r="EE1777" t="str">
            <v>SIDO_113_AC1041</v>
          </cell>
        </row>
        <row r="1778">
          <cell r="EE1778" t="str">
            <v>SIDO_113_AC1441</v>
          </cell>
        </row>
        <row r="1779">
          <cell r="EE1779" t="str">
            <v>SIDO_113_BO0012</v>
          </cell>
        </row>
        <row r="1780">
          <cell r="EE1780" t="str">
            <v>SIDO_113_BO0013</v>
          </cell>
        </row>
        <row r="1781">
          <cell r="EE1781" t="str">
            <v>SIDO_113_BS0011</v>
          </cell>
        </row>
        <row r="1782">
          <cell r="EE1782" t="str">
            <v>SIDO_113_BU0011</v>
          </cell>
        </row>
        <row r="1783">
          <cell r="EE1783" t="str">
            <v>SIDO_113_CL0011</v>
          </cell>
        </row>
        <row r="1784">
          <cell r="EE1784" t="str">
            <v>SIDO_113_CN0011</v>
          </cell>
        </row>
        <row r="1785">
          <cell r="EE1785" t="str">
            <v>SIDO_113_CN0012</v>
          </cell>
        </row>
        <row r="1786">
          <cell r="EE1786" t="str">
            <v>SIDO_113_CS0011</v>
          </cell>
        </row>
        <row r="1787">
          <cell r="EE1787" t="str">
            <v>SIDO_113_DS0011</v>
          </cell>
        </row>
        <row r="1788">
          <cell r="EE1788" t="str">
            <v>SIDO_113_ET0011</v>
          </cell>
        </row>
        <row r="1789">
          <cell r="EE1789" t="str">
            <v>SIDO_113_ETP011</v>
          </cell>
        </row>
        <row r="1790">
          <cell r="EE1790" t="str">
            <v>SIDO_113_FP0211</v>
          </cell>
        </row>
        <row r="1791">
          <cell r="EE1791" t="str">
            <v>SIDO_113_FP0212</v>
          </cell>
        </row>
        <row r="1792">
          <cell r="EE1792" t="str">
            <v>SIDO_113_FP0241</v>
          </cell>
        </row>
        <row r="1793">
          <cell r="EE1793" t="str">
            <v>SIDO_113_FP0242</v>
          </cell>
        </row>
        <row r="1794">
          <cell r="EE1794" t="str">
            <v>SIDO_113_FP0611</v>
          </cell>
        </row>
        <row r="1795">
          <cell r="EE1795" t="str">
            <v>SIDO_113_FP0612</v>
          </cell>
        </row>
        <row r="1796">
          <cell r="EE1796" t="str">
            <v>SIDO_113_GI0014</v>
          </cell>
        </row>
        <row r="1797">
          <cell r="EE1797" t="str">
            <v>SIDO_113_GI0015</v>
          </cell>
        </row>
        <row r="1798">
          <cell r="EE1798" t="str">
            <v>SIDO_113_GI0016</v>
          </cell>
        </row>
        <row r="1799">
          <cell r="EE1799" t="str">
            <v>SIDO_113_GI0017</v>
          </cell>
        </row>
        <row r="1800">
          <cell r="EE1800" t="str">
            <v>SIDO_113_HIS011</v>
          </cell>
        </row>
        <row r="1801">
          <cell r="EE1801" t="str">
            <v>SIDO_113_HIS013</v>
          </cell>
        </row>
        <row r="1802">
          <cell r="EE1802" t="str">
            <v>SIDO_113_HV0011</v>
          </cell>
        </row>
        <row r="1803">
          <cell r="EE1803" t="str">
            <v>SIDO_113_HV0012</v>
          </cell>
        </row>
        <row r="1804">
          <cell r="EE1804" t="str">
            <v>SIDO_113_HV0015</v>
          </cell>
        </row>
        <row r="1805">
          <cell r="EE1805" t="str">
            <v>SIDO_113_HV0016</v>
          </cell>
        </row>
        <row r="1806">
          <cell r="EE1806" t="str">
            <v>SIDO_113_HV0019</v>
          </cell>
        </row>
        <row r="1807">
          <cell r="EE1807" t="str">
            <v>SIDO_113_HV0111</v>
          </cell>
        </row>
        <row r="1808">
          <cell r="EE1808" t="str">
            <v>SIDO_113_IT0011</v>
          </cell>
        </row>
        <row r="1809">
          <cell r="EE1809" t="str">
            <v>SIDO_113_IT0032</v>
          </cell>
        </row>
        <row r="1810">
          <cell r="EE1810" t="str">
            <v>SIDO_113_LVC012</v>
          </cell>
        </row>
        <row r="1811">
          <cell r="EE1811" t="str">
            <v>SIDO_113_LVC031</v>
          </cell>
        </row>
        <row r="1812">
          <cell r="EE1812" t="str">
            <v>SIDO_113_LV0011</v>
          </cell>
        </row>
        <row r="1813">
          <cell r="EE1813" t="str">
            <v>SIDO_113_LV0012</v>
          </cell>
        </row>
        <row r="1814">
          <cell r="EE1814" t="str">
            <v>SIDO_113_LV0031</v>
          </cell>
        </row>
        <row r="1815">
          <cell r="EE1815" t="str">
            <v>SIDO_113_LV0041</v>
          </cell>
        </row>
        <row r="1816">
          <cell r="EE1816" t="str">
            <v>SIDO_113_MG0001</v>
          </cell>
        </row>
        <row r="1817">
          <cell r="EE1817" t="str">
            <v>SIDO_113_MO0051</v>
          </cell>
        </row>
        <row r="1818">
          <cell r="EE1818" t="str">
            <v>SIDO_113_MS0011</v>
          </cell>
        </row>
        <row r="1819">
          <cell r="EE1819" t="str">
            <v>SIDO_113_OI0011</v>
          </cell>
        </row>
        <row r="1820">
          <cell r="EE1820" t="str">
            <v>SIDO_113_OI0031</v>
          </cell>
        </row>
        <row r="1821">
          <cell r="EE1821" t="str">
            <v>SIDO_113_OI0041</v>
          </cell>
        </row>
        <row r="1822">
          <cell r="EE1822" t="str">
            <v>SIDO_113_OI0051</v>
          </cell>
        </row>
        <row r="1823">
          <cell r="EE1823" t="str">
            <v>SIDO_113_PS3115</v>
          </cell>
        </row>
        <row r="1824">
          <cell r="EE1824" t="str">
            <v>SIDO_113_PS3215</v>
          </cell>
        </row>
        <row r="1825">
          <cell r="EE1825" t="str">
            <v>SIDO_113_PS3225</v>
          </cell>
        </row>
        <row r="1826">
          <cell r="EE1826" t="str">
            <v>SIDO_113_RS0011</v>
          </cell>
        </row>
        <row r="1827">
          <cell r="EE1827" t="str">
            <v>SIDO_113_RS0031</v>
          </cell>
        </row>
        <row r="1828">
          <cell r="EE1828" t="str">
            <v>SIDO_113_RS0041</v>
          </cell>
        </row>
        <row r="1829">
          <cell r="EE1829" t="str">
            <v>SIDO_113_S43-01</v>
          </cell>
        </row>
        <row r="1830">
          <cell r="EE1830" t="str">
            <v>SIDO_113_SB0011</v>
          </cell>
        </row>
        <row r="1831">
          <cell r="EE1831" t="str">
            <v>SIDO_113_SB0012</v>
          </cell>
        </row>
        <row r="1832">
          <cell r="EE1832" t="str">
            <v>SIDO_113_SB0013</v>
          </cell>
        </row>
        <row r="1833">
          <cell r="EE1833" t="str">
            <v>SIDO_113_SB0014</v>
          </cell>
        </row>
        <row r="1834">
          <cell r="EE1834" t="str">
            <v>SIDO_113_SB0015</v>
          </cell>
        </row>
        <row r="1835">
          <cell r="EE1835" t="str">
            <v>SIDO_113_SG0011</v>
          </cell>
        </row>
        <row r="1836">
          <cell r="EE1836" t="str">
            <v>SIDO_113_SG0021</v>
          </cell>
        </row>
        <row r="1837">
          <cell r="EE1837" t="str">
            <v>SIDO_113_SG0031</v>
          </cell>
        </row>
        <row r="1838">
          <cell r="EE1838" t="str">
            <v>SIDO_113_SG0041</v>
          </cell>
        </row>
        <row r="1839">
          <cell r="EE1839" t="str">
            <v>SIDO_113_SI0011</v>
          </cell>
        </row>
        <row r="1840">
          <cell r="EE1840" t="str">
            <v>SIDO_113_SI0012</v>
          </cell>
        </row>
        <row r="1841">
          <cell r="EE1841" t="str">
            <v>SIDO_113_SI0014</v>
          </cell>
        </row>
        <row r="1842">
          <cell r="EE1842" t="str">
            <v>SIDO_113_SI0019</v>
          </cell>
        </row>
        <row r="1843">
          <cell r="EE1843" t="str">
            <v>SIDO_113_SI0021</v>
          </cell>
        </row>
        <row r="1844">
          <cell r="EE1844" t="str">
            <v>SIDO_113_SI0023</v>
          </cell>
        </row>
        <row r="1845">
          <cell r="EE1845" t="str">
            <v>SIDO_113_SI0025</v>
          </cell>
        </row>
        <row r="1846">
          <cell r="EE1846" t="str">
            <v>SIDO_113_SI0026</v>
          </cell>
        </row>
        <row r="1847">
          <cell r="EE1847" t="str">
            <v>SIDO_113_SI0027</v>
          </cell>
        </row>
        <row r="1848">
          <cell r="EE1848" t="str">
            <v>SIDO_113_SI0029</v>
          </cell>
        </row>
        <row r="1849">
          <cell r="EE1849" t="str">
            <v>SIDO_113_SI0030</v>
          </cell>
        </row>
        <row r="1850">
          <cell r="EE1850" t="str">
            <v>SIDO_113_SY0011</v>
          </cell>
        </row>
        <row r="1851">
          <cell r="EE1851" t="str">
            <v>SIDO_113_SYC011</v>
          </cell>
        </row>
        <row r="1852">
          <cell r="EE1852" t="str">
            <v>SIDO_113_SYP011</v>
          </cell>
        </row>
        <row r="1853">
          <cell r="EE1853" t="str">
            <v>SIDO_113_TF0011</v>
          </cell>
        </row>
        <row r="1854">
          <cell r="EE1854" t="str">
            <v>SIDO_113_TF0031</v>
          </cell>
        </row>
        <row r="1855">
          <cell r="EE1855" t="str">
            <v>SIDO_113_TF0032</v>
          </cell>
        </row>
        <row r="1856">
          <cell r="EE1856" t="str">
            <v>SIDO_113_TF0036</v>
          </cell>
        </row>
        <row r="1857">
          <cell r="EE1857" t="str">
            <v>SIDO_113_TF0038</v>
          </cell>
        </row>
        <row r="1858">
          <cell r="EE1858" t="str">
            <v>SIDO_113_TF0051</v>
          </cell>
        </row>
        <row r="1859">
          <cell r="EE1859" t="str">
            <v>SIDO_113_TF0641</v>
          </cell>
        </row>
        <row r="1860">
          <cell r="EE1860" t="str">
            <v>SIDO_113_UP0011</v>
          </cell>
        </row>
        <row r="1867">
          <cell r="EE1867" t="str">
            <v>SIDO_115_CL0012</v>
          </cell>
        </row>
        <row r="1868">
          <cell r="EE1868" t="str">
            <v>SIDO_115_GI0017</v>
          </cell>
        </row>
        <row r="1869">
          <cell r="EE1869" t="str">
            <v>SIDO_115_HIS011</v>
          </cell>
        </row>
        <row r="1870">
          <cell r="EE1870" t="str">
            <v>SIDO_115_HIS013</v>
          </cell>
        </row>
        <row r="1871">
          <cell r="EE1871" t="str">
            <v>SIDO_115_HV0011</v>
          </cell>
        </row>
        <row r="1872">
          <cell r="EE1872" t="str">
            <v>SIDO_115_HV0013</v>
          </cell>
        </row>
        <row r="1873">
          <cell r="EE1873" t="str">
            <v>SIDO_115_IR0011</v>
          </cell>
        </row>
        <row r="1874">
          <cell r="EE1874" t="str">
            <v>SIDO_115_MG0001</v>
          </cell>
        </row>
        <row r="1875">
          <cell r="EE1875" t="str">
            <v>SIDO_115_MS001</v>
          </cell>
        </row>
        <row r="1876">
          <cell r="EE1876" t="str">
            <v>SIDO_115_OP2001</v>
          </cell>
        </row>
        <row r="1877">
          <cell r="EE1877" t="str">
            <v>SIDO_115_OP2002</v>
          </cell>
        </row>
        <row r="1878">
          <cell r="EE1878" t="str">
            <v>SIDO_115_OP2KPI</v>
          </cell>
        </row>
        <row r="1879">
          <cell r="EE1879" t="str">
            <v>SIDO_115_PM0011</v>
          </cell>
        </row>
        <row r="1880">
          <cell r="EE1880" t="str">
            <v>SIDO_115_RT0011</v>
          </cell>
        </row>
        <row r="1881">
          <cell r="EE1881" t="str">
            <v>SIDO_115_SI0011</v>
          </cell>
        </row>
        <row r="1882">
          <cell r="EE1882" t="str">
            <v>SIDO_115_SI0012</v>
          </cell>
        </row>
        <row r="1883">
          <cell r="EE1883" t="str">
            <v>SIDO_115_SI0013</v>
          </cell>
        </row>
        <row r="1884">
          <cell r="EE1884" t="str">
            <v>SIDO_115_SI0014</v>
          </cell>
        </row>
        <row r="1885">
          <cell r="EE1885" t="str">
            <v>SIDO_115_SI0016</v>
          </cell>
        </row>
        <row r="1886">
          <cell r="EE1886" t="str">
            <v>SIDO_115_SI0017</v>
          </cell>
        </row>
        <row r="1887">
          <cell r="EE1887" t="str">
            <v>SIDO_115_SI0020</v>
          </cell>
        </row>
        <row r="1888">
          <cell r="EE1888" t="str">
            <v>SIDO_115_SI0021</v>
          </cell>
        </row>
        <row r="1889">
          <cell r="EE1889" t="str">
            <v>SIDO_115_SI9011</v>
          </cell>
        </row>
        <row r="1890">
          <cell r="EE1890" t="str">
            <v>SIDO_115_SIDO18</v>
          </cell>
        </row>
        <row r="1891">
          <cell r="EE1891" t="str">
            <v>SIDO_115_TF0011</v>
          </cell>
        </row>
        <row r="1892">
          <cell r="EE1892" t="str">
            <v>SIDO_115_TF0031</v>
          </cell>
        </row>
        <row r="1893">
          <cell r="EE1893" t="str">
            <v>SIDO_115_TF0036</v>
          </cell>
        </row>
        <row r="1894">
          <cell r="EE1894" t="str">
            <v>SIDO_115_TF0038</v>
          </cell>
        </row>
        <row r="1901">
          <cell r="EE1901" t="str">
            <v>SIDO_502_ACC013</v>
          </cell>
        </row>
        <row r="1902">
          <cell r="EE1902" t="str">
            <v>SIDO_502_AR0011</v>
          </cell>
        </row>
        <row r="1903">
          <cell r="EE1903" t="str">
            <v>SIDO_502_AR0041</v>
          </cell>
        </row>
        <row r="1904">
          <cell r="EE1904" t="str">
            <v>SIDO_502_AS0011</v>
          </cell>
        </row>
        <row r="1905">
          <cell r="EE1905" t="str">
            <v>SIDO_502_AS0012</v>
          </cell>
        </row>
        <row r="1906">
          <cell r="EE1906" t="str">
            <v>SIDO_502_AS0031</v>
          </cell>
        </row>
        <row r="1907">
          <cell r="EE1907" t="str">
            <v>SIDO_502_BTC011</v>
          </cell>
        </row>
        <row r="1908">
          <cell r="EE1908" t="str">
            <v>SIDO_502_BTC012</v>
          </cell>
        </row>
        <row r="1909">
          <cell r="EE1909" t="str">
            <v>SIDO_502_BTC013</v>
          </cell>
        </row>
        <row r="1910">
          <cell r="EE1910" t="str">
            <v>SIDO_502_BTC031</v>
          </cell>
        </row>
        <row r="1911">
          <cell r="EE1911" t="str">
            <v>SIDO_502_BTC032</v>
          </cell>
        </row>
        <row r="1912">
          <cell r="EE1912" t="str">
            <v>SIDO_502_CA0011</v>
          </cell>
        </row>
        <row r="1913">
          <cell r="EE1913" t="str">
            <v>SIDO_502_CR0011</v>
          </cell>
        </row>
        <row r="1914">
          <cell r="EE1914" t="str">
            <v>SIDO_502_CS3301</v>
          </cell>
        </row>
        <row r="1915">
          <cell r="EE1915" t="str">
            <v>SIDO_502_CS3701</v>
          </cell>
        </row>
        <row r="1916">
          <cell r="EE1916" t="str">
            <v>SIDO_502_CS9001</v>
          </cell>
        </row>
        <row r="1917">
          <cell r="EE1917" t="str">
            <v>SIDO_502_DR0011</v>
          </cell>
        </row>
        <row r="1918">
          <cell r="EE1918" t="str">
            <v>SIDO_502_DR0012</v>
          </cell>
        </row>
        <row r="1919">
          <cell r="EE1919" t="str">
            <v>SIDO_502_FO0011</v>
          </cell>
        </row>
        <row r="1920">
          <cell r="EE1920" t="str">
            <v>SIDO_502_FO0012</v>
          </cell>
        </row>
        <row r="1921">
          <cell r="EE1921" t="str">
            <v>SIDO_502_FO0013</v>
          </cell>
        </row>
        <row r="1922">
          <cell r="EE1922" t="str">
            <v>SIDO_502_FO0031</v>
          </cell>
        </row>
        <row r="1923">
          <cell r="EE1923" t="str">
            <v>SIDO_502_FO0032</v>
          </cell>
        </row>
        <row r="1924">
          <cell r="EE1924" t="str">
            <v>SIDO_502_FO0051</v>
          </cell>
        </row>
        <row r="1925">
          <cell r="EE1925" t="str">
            <v>SIDO_502_HIC011</v>
          </cell>
        </row>
        <row r="1926">
          <cell r="EE1926" t="str">
            <v>SIDO_502_HSC112</v>
          </cell>
        </row>
        <row r="1927">
          <cell r="EE1927" t="str">
            <v>SIDO_502_IE0011</v>
          </cell>
        </row>
        <row r="1928">
          <cell r="EE1928" t="str">
            <v>SIDO_502_LC0011</v>
          </cell>
        </row>
        <row r="1929">
          <cell r="EE1929" t="str">
            <v>SIDO_502_LC0031</v>
          </cell>
        </row>
        <row r="1930">
          <cell r="EE1930" t="str">
            <v>SIDO_502_MGC001</v>
          </cell>
        </row>
        <row r="1931">
          <cell r="EE1931" t="str">
            <v>SIDO_502_MRC013</v>
          </cell>
        </row>
        <row r="1932">
          <cell r="EE1932" t="str">
            <v>SIDO_502_NE0011</v>
          </cell>
        </row>
        <row r="1933">
          <cell r="EE1933" t="str">
            <v>SIDO_502_PL0011</v>
          </cell>
        </row>
        <row r="1934">
          <cell r="EE1934" t="str">
            <v>SIDO_502_PL0031</v>
          </cell>
        </row>
        <row r="1935">
          <cell r="EE1935" t="str">
            <v>SIDO_502_RAC012</v>
          </cell>
        </row>
        <row r="1936">
          <cell r="EE1936" t="str">
            <v>SIDO_502_RAC031</v>
          </cell>
        </row>
        <row r="1937">
          <cell r="EE1937" t="str">
            <v>SIDO_502_SIC021</v>
          </cell>
        </row>
        <row r="1938">
          <cell r="EE1938" t="str">
            <v>SIDO_502_SN0011</v>
          </cell>
        </row>
        <row r="1939">
          <cell r="EE1939" t="str">
            <v>SIDO_502_SP0011</v>
          </cell>
        </row>
        <row r="1940">
          <cell r="EE1940" t="str">
            <v>SIDO_502_SP0012</v>
          </cell>
        </row>
        <row r="1941">
          <cell r="EE1941" t="str">
            <v>SIDO_502_SYC011</v>
          </cell>
        </row>
        <row r="1942">
          <cell r="EE1942" t="str">
            <v>SIDO_502_SYP011</v>
          </cell>
        </row>
        <row r="1943">
          <cell r="EE1943" t="str">
            <v>SIDO_502_UPC011</v>
          </cell>
        </row>
        <row r="1944">
          <cell r="EE1944" t="str">
            <v>SIDO_502_UPC012</v>
          </cell>
        </row>
        <row r="1945">
          <cell r="EE1945" t="str">
            <v>SIDO_502_UPC031</v>
          </cell>
        </row>
        <row r="1952">
          <cell r="EE1952" t="str">
            <v>SIDO_503_ACC013</v>
          </cell>
        </row>
        <row r="1953">
          <cell r="EE1953" t="str">
            <v>SIDO_503_AR0011</v>
          </cell>
        </row>
        <row r="1954">
          <cell r="EE1954" t="str">
            <v>SIDO_503_AR0041</v>
          </cell>
        </row>
        <row r="1955">
          <cell r="EE1955" t="str">
            <v>SIDO_503_AS0011</v>
          </cell>
        </row>
        <row r="1956">
          <cell r="EE1956" t="str">
            <v>SIDO_503_AS0012</v>
          </cell>
        </row>
        <row r="1957">
          <cell r="EE1957" t="str">
            <v>SIDO_503_AS0031</v>
          </cell>
        </row>
        <row r="1958">
          <cell r="EE1958" t="str">
            <v>SIDO_503_BTC011</v>
          </cell>
        </row>
        <row r="1959">
          <cell r="EE1959" t="str">
            <v>SIDO_503_BTC012</v>
          </cell>
        </row>
        <row r="1960">
          <cell r="EE1960" t="str">
            <v>SIDO_503_BTC013</v>
          </cell>
        </row>
        <row r="1961">
          <cell r="EE1961" t="str">
            <v>SIDO_503_BTC031</v>
          </cell>
        </row>
        <row r="1962">
          <cell r="EE1962" t="str">
            <v>SIDO_503_BTC032</v>
          </cell>
        </row>
        <row r="1963">
          <cell r="EE1963" t="str">
            <v>SIDO_503_CA0011</v>
          </cell>
        </row>
        <row r="1964">
          <cell r="EE1964" t="str">
            <v>SIDO_503_CR0011</v>
          </cell>
        </row>
        <row r="1965">
          <cell r="EE1965" t="str">
            <v>SIDO_503_CS-1Y</v>
          </cell>
        </row>
        <row r="1966">
          <cell r="EE1966" t="str">
            <v>SIDO_503_CS-6M</v>
          </cell>
        </row>
        <row r="1967">
          <cell r="EE1967" t="str">
            <v>SIDO_503_DR0011</v>
          </cell>
        </row>
        <row r="1968">
          <cell r="EE1968" t="str">
            <v>SIDO_503_DR0012</v>
          </cell>
        </row>
        <row r="1969">
          <cell r="EE1969" t="str">
            <v>SIDO_503_FO0011</v>
          </cell>
        </row>
        <row r="1970">
          <cell r="EE1970" t="str">
            <v>SIDO_503_FO0012</v>
          </cell>
        </row>
        <row r="1971">
          <cell r="EE1971" t="str">
            <v>SIDO_503_FO0013</v>
          </cell>
        </row>
        <row r="1972">
          <cell r="EE1972" t="str">
            <v>SIDO_503_FO0031</v>
          </cell>
        </row>
        <row r="1973">
          <cell r="EE1973" t="str">
            <v>SIDO_503_FO0032</v>
          </cell>
        </row>
        <row r="1974">
          <cell r="EE1974" t="str">
            <v>SIDO_503_FO0051</v>
          </cell>
        </row>
        <row r="1975">
          <cell r="EE1975" t="str">
            <v>SIDO_503_HIC011</v>
          </cell>
        </row>
        <row r="1976">
          <cell r="EE1976" t="str">
            <v>SIDO_503_HIC013</v>
          </cell>
        </row>
        <row r="1977">
          <cell r="EE1977" t="str">
            <v>SIDO_503_HVC012</v>
          </cell>
        </row>
        <row r="1978">
          <cell r="EE1978" t="str">
            <v>SIDO_503_HVC015</v>
          </cell>
        </row>
        <row r="1979">
          <cell r="EE1979" t="str">
            <v>SIDO_503_HVC016</v>
          </cell>
        </row>
        <row r="1980">
          <cell r="EE1980" t="str">
            <v>SIDO_503_IE0011</v>
          </cell>
        </row>
        <row r="1981">
          <cell r="EE1981" t="str">
            <v>SIDO_503_LC0011</v>
          </cell>
        </row>
        <row r="1982">
          <cell r="EE1982" t="str">
            <v>SIDO_503_LC0031</v>
          </cell>
        </row>
        <row r="1983">
          <cell r="EE1983" t="str">
            <v>SIDO_503_LVC012</v>
          </cell>
        </row>
        <row r="1984">
          <cell r="EE1984" t="str">
            <v>SIDO_503_LVC031</v>
          </cell>
        </row>
        <row r="1985">
          <cell r="EE1985" t="str">
            <v>SIDO_503_LVC041</v>
          </cell>
        </row>
        <row r="1986">
          <cell r="EE1986" t="str">
            <v>SIDO_503_MGC001</v>
          </cell>
        </row>
        <row r="1987">
          <cell r="EE1987" t="str">
            <v>SIDO_503_MRC013</v>
          </cell>
        </row>
        <row r="1988">
          <cell r="EE1988" t="str">
            <v>SIDO_503_NE0011</v>
          </cell>
        </row>
        <row r="1989">
          <cell r="EE1989" t="str">
            <v>SIDO_503_SGC011</v>
          </cell>
        </row>
        <row r="1990">
          <cell r="EE1990" t="str">
            <v>SIDO_503_SGC021</v>
          </cell>
        </row>
        <row r="1991">
          <cell r="EE1991" t="str">
            <v>SIDO_503_SGC031</v>
          </cell>
        </row>
        <row r="1992">
          <cell r="EE1992" t="str">
            <v>SIDO_503_SGC041</v>
          </cell>
        </row>
        <row r="1993">
          <cell r="EE1993" t="str">
            <v>SIDO_503_SIC021</v>
          </cell>
        </row>
        <row r="1994">
          <cell r="EE1994" t="str">
            <v>SIDO_503_SN0011</v>
          </cell>
        </row>
        <row r="1995">
          <cell r="EE1995" t="str">
            <v>SIDO_503_SP0011</v>
          </cell>
        </row>
        <row r="1996">
          <cell r="EE1996" t="str">
            <v>SIDO_503_SP0012</v>
          </cell>
        </row>
        <row r="1997">
          <cell r="EE1997" t="str">
            <v>SIDO_503_SY0011</v>
          </cell>
        </row>
        <row r="1998">
          <cell r="EE1998" t="str">
            <v>SIDO_503_SYC011</v>
          </cell>
        </row>
        <row r="1999">
          <cell r="EE1999" t="str">
            <v>SIDO_503_SYP011</v>
          </cell>
        </row>
        <row r="2000">
          <cell r="EE2000" t="str">
            <v>SIDO_503_UPC011</v>
          </cell>
        </row>
        <row r="2001">
          <cell r="EE2001" t="str">
            <v>SIDO_503_UPC031</v>
          </cell>
        </row>
        <row r="2014">
          <cell r="EE2014" t="str">
            <v>HVDC_352_AB0011</v>
          </cell>
        </row>
        <row r="2015">
          <cell r="EE2015" t="str">
            <v>HVDC_352_AB0012</v>
          </cell>
        </row>
        <row r="2016">
          <cell r="EE2016" t="str">
            <v>HVDC_352_AB0042</v>
          </cell>
        </row>
        <row r="2017">
          <cell r="EE2017" t="str">
            <v>HVDC_352_AB0051</v>
          </cell>
        </row>
        <row r="2018">
          <cell r="EE2018" t="str">
            <v>HVDC_352_AC0011</v>
          </cell>
        </row>
        <row r="2019">
          <cell r="EE2019" t="str">
            <v>HVDC_352_AC0012</v>
          </cell>
        </row>
        <row r="2020">
          <cell r="EE2020" t="str">
            <v>HVDC_352_AC0013</v>
          </cell>
        </row>
        <row r="2021">
          <cell r="EE2021" t="str">
            <v>HVDC_352_AC0041</v>
          </cell>
        </row>
        <row r="2022">
          <cell r="EE2022" t="str">
            <v>HVDC_352_BS0011</v>
          </cell>
        </row>
        <row r="2023">
          <cell r="EE2023" t="str">
            <v>HVDC_352_BS0042</v>
          </cell>
        </row>
        <row r="2024">
          <cell r="EE2024" t="str">
            <v>HVDC_352_BT0011</v>
          </cell>
        </row>
        <row r="2025">
          <cell r="EE2025" t="str">
            <v>HVDC_352_BT0012</v>
          </cell>
        </row>
        <row r="2026">
          <cell r="EE2026" t="str">
            <v>HVDC_352_BT0031</v>
          </cell>
        </row>
        <row r="2027">
          <cell r="EE2027" t="str">
            <v>HVDC_352_BU0011</v>
          </cell>
        </row>
        <row r="2028">
          <cell r="EE2028" t="str">
            <v>HVDC_352_CL0011</v>
          </cell>
        </row>
        <row r="2029">
          <cell r="EE2029" t="str">
            <v>HVDC_352_CN0011</v>
          </cell>
        </row>
        <row r="2030">
          <cell r="EE2030" t="str">
            <v>HVDC_352_CP0011</v>
          </cell>
        </row>
        <row r="2031">
          <cell r="EE2031" t="str">
            <v>HVDC_352_CP0031</v>
          </cell>
        </row>
        <row r="2032">
          <cell r="EE2032" t="str">
            <v>HVDC_352_DS0011</v>
          </cell>
        </row>
        <row r="2033">
          <cell r="EE2033" t="str">
            <v>HVDC_352_DS0021</v>
          </cell>
        </row>
        <row r="2034">
          <cell r="EE2034" t="str">
            <v>HVDC_352_DS9011</v>
          </cell>
        </row>
        <row r="2035">
          <cell r="EE2035" t="str">
            <v>HVDC_352_DS9021</v>
          </cell>
        </row>
        <row r="2036">
          <cell r="EE2036" t="str">
            <v>HVDC_352_ET0011</v>
          </cell>
        </row>
        <row r="2037">
          <cell r="EE2037" t="str">
            <v>HVDC_352_FP0111</v>
          </cell>
        </row>
        <row r="2038">
          <cell r="EE2038" t="str">
            <v>HVDC_352_FP0211</v>
          </cell>
        </row>
        <row r="2039">
          <cell r="EE2039" t="str">
            <v>HVDC_352_FP0212</v>
          </cell>
        </row>
        <row r="2040">
          <cell r="EE2040" t="str">
            <v>HVDC_352_FP0241</v>
          </cell>
        </row>
        <row r="2041">
          <cell r="EE2041" t="str">
            <v>HVDC_352_FP0242</v>
          </cell>
        </row>
        <row r="2042">
          <cell r="EE2042" t="str">
            <v>HVDC_352_FP0312</v>
          </cell>
        </row>
        <row r="2043">
          <cell r="EE2043" t="str">
            <v>HVDC_352_FP0313</v>
          </cell>
        </row>
        <row r="2044">
          <cell r="EE2044" t="str">
            <v>HVDC_352_FP0314</v>
          </cell>
        </row>
        <row r="2045">
          <cell r="EE2045" t="str">
            <v>HVDC_352_FP0315</v>
          </cell>
        </row>
        <row r="2046">
          <cell r="EE2046" t="str">
            <v>HVDC_352_FP0341</v>
          </cell>
        </row>
        <row r="2047">
          <cell r="EE2047" t="str">
            <v>HVDC_352_FP0411</v>
          </cell>
        </row>
        <row r="2048">
          <cell r="EE2048" t="str">
            <v>HVDC_352_FP0412</v>
          </cell>
        </row>
        <row r="2049">
          <cell r="EE2049" t="str">
            <v>HVDC_352_FP0511</v>
          </cell>
        </row>
        <row r="2050">
          <cell r="EE2050" t="str">
            <v>HVDC_352_FP0512</v>
          </cell>
        </row>
        <row r="2051">
          <cell r="EE2051" t="str">
            <v>HVDC_352_FP0711</v>
          </cell>
        </row>
        <row r="2052">
          <cell r="EE2052" t="str">
            <v>HVDC_352_FW0012</v>
          </cell>
        </row>
        <row r="2053">
          <cell r="EE2053" t="str">
            <v>HVDC_352_FW0014</v>
          </cell>
        </row>
        <row r="2054">
          <cell r="EE2054" t="str">
            <v>HVDC_352_FW0032</v>
          </cell>
        </row>
        <row r="2055">
          <cell r="EE2055" t="str">
            <v>HVDC_352_HC0032</v>
          </cell>
        </row>
        <row r="2056">
          <cell r="EE2056" t="str">
            <v>HVDC_352_HC0035</v>
          </cell>
        </row>
        <row r="2057">
          <cell r="EE2057" t="str">
            <v>HVDC_352_HC0036</v>
          </cell>
        </row>
        <row r="2058">
          <cell r="EE2058" t="str">
            <v>HVDC_352_HC0037</v>
          </cell>
        </row>
        <row r="2059">
          <cell r="EE2059" t="str">
            <v>HVDC_352_HC0038</v>
          </cell>
        </row>
        <row r="2060">
          <cell r="EE2060" t="str">
            <v>HVDC_352_HC0131</v>
          </cell>
        </row>
        <row r="2061">
          <cell r="EE2061" t="str">
            <v>HVDC_352_HC0132</v>
          </cell>
        </row>
        <row r="2062">
          <cell r="EE2062" t="str">
            <v>HVDC_352_HC0133</v>
          </cell>
        </row>
        <row r="2063">
          <cell r="EE2063" t="str">
            <v>HVDC_352_HC0134</v>
          </cell>
        </row>
        <row r="2064">
          <cell r="EE2064" t="str">
            <v>HVDC_352_HC0135</v>
          </cell>
        </row>
        <row r="2065">
          <cell r="EE2065" t="str">
            <v>HVDC_352_HC0136</v>
          </cell>
        </row>
        <row r="2066">
          <cell r="EE2066" t="str">
            <v>HVDC_352_HC0138</v>
          </cell>
        </row>
        <row r="2067">
          <cell r="EE2067" t="str">
            <v>HVDC_352_HC0140</v>
          </cell>
        </row>
        <row r="2068">
          <cell r="EE2068" t="str">
            <v>HVDC_352_HSS014</v>
          </cell>
        </row>
        <row r="2069">
          <cell r="EE2069" t="str">
            <v>HVDC_352_HV0011</v>
          </cell>
        </row>
        <row r="2070">
          <cell r="EE2070" t="str">
            <v>HVDC_352_HV0012</v>
          </cell>
        </row>
        <row r="2071">
          <cell r="EE2071" t="str">
            <v>HVDC_352_HV0013</v>
          </cell>
        </row>
        <row r="2072">
          <cell r="EE2072" t="str">
            <v>HVDC_352_HV0014</v>
          </cell>
        </row>
        <row r="2073">
          <cell r="EE2073" t="str">
            <v>HVDC_352_HV0015</v>
          </cell>
        </row>
        <row r="2074">
          <cell r="EE2074" t="str">
            <v>HVDC_352_HV0016</v>
          </cell>
        </row>
        <row r="2075">
          <cell r="EE2075" t="str">
            <v>HVDC_352_HV0017</v>
          </cell>
        </row>
        <row r="2076">
          <cell r="EE2076" t="str">
            <v>HVDC_352_HV0018</v>
          </cell>
        </row>
        <row r="2077">
          <cell r="EE2077" t="str">
            <v>HVDC_352_HV0019</v>
          </cell>
        </row>
        <row r="2078">
          <cell r="EE2078" t="str">
            <v>HVDC_352_HV0041</v>
          </cell>
        </row>
        <row r="2079">
          <cell r="EE2079" t="str">
            <v>HVDC_352_HV0111</v>
          </cell>
        </row>
        <row r="2080">
          <cell r="EE2080" t="str">
            <v>HVDC_352_IT0011</v>
          </cell>
        </row>
        <row r="2081">
          <cell r="EE2081" t="str">
            <v>HVDC_352_IT0032</v>
          </cell>
        </row>
        <row r="2082">
          <cell r="EE2082" t="str">
            <v>HVDC_352_LV0011</v>
          </cell>
        </row>
        <row r="2083">
          <cell r="EE2083" t="str">
            <v>HVDC_352_LV0012</v>
          </cell>
        </row>
        <row r="2084">
          <cell r="EE2084" t="str">
            <v>HVDC_352_LV0031</v>
          </cell>
        </row>
        <row r="2085">
          <cell r="EE2085" t="str">
            <v>HVDC_352_MC0441</v>
          </cell>
        </row>
        <row r="2086">
          <cell r="EE2086" t="str">
            <v>HVDC_352_MC0611</v>
          </cell>
        </row>
        <row r="2087">
          <cell r="EE2087" t="str">
            <v>HVDC_352_MC0612</v>
          </cell>
        </row>
        <row r="2088">
          <cell r="EE2088" t="str">
            <v>HVDC_352_MC0613</v>
          </cell>
        </row>
        <row r="2089">
          <cell r="EE2089" t="str">
            <v>HVDC_352_MC0711</v>
          </cell>
        </row>
        <row r="2090">
          <cell r="EE2090" t="str">
            <v>HVDC_352_MC0712</v>
          </cell>
        </row>
        <row r="2091">
          <cell r="EE2091" t="str">
            <v>HVDC_352_MC1011</v>
          </cell>
        </row>
        <row r="2092">
          <cell r="EE2092" t="str">
            <v>HVDC_352_MH0031</v>
          </cell>
        </row>
        <row r="2093">
          <cell r="EE2093" t="str">
            <v>HVDC_352_MH0041</v>
          </cell>
        </row>
        <row r="2094">
          <cell r="EE2094" t="str">
            <v>HVDC_352_MO0011</v>
          </cell>
        </row>
        <row r="2095">
          <cell r="EE2095" t="str">
            <v>HVDC_352_MO0032</v>
          </cell>
        </row>
        <row r="2096">
          <cell r="EE2096" t="str">
            <v>HVDC_352_MO0051</v>
          </cell>
        </row>
        <row r="2097">
          <cell r="EE2097" t="str">
            <v>HVDC_352_MRS012</v>
          </cell>
        </row>
        <row r="2098">
          <cell r="EE2098" t="str">
            <v>HVDC_352_MS0051</v>
          </cell>
        </row>
        <row r="2099">
          <cell r="EE2099" t="str">
            <v>HVDC_352_MV0031</v>
          </cell>
        </row>
        <row r="2100">
          <cell r="EE2100" t="str">
            <v>HVDC_352_MV0041</v>
          </cell>
        </row>
        <row r="2101">
          <cell r="EE2101" t="str">
            <v>HVDC_352_MV0042</v>
          </cell>
        </row>
        <row r="2102">
          <cell r="EE2102" t="str">
            <v>HVDC_352_MV0043</v>
          </cell>
        </row>
        <row r="2103">
          <cell r="EE2103" t="str">
            <v>HVDC_352_MV0044</v>
          </cell>
        </row>
        <row r="2104">
          <cell r="EE2104" t="str">
            <v>HVDC_352_MV0045</v>
          </cell>
        </row>
        <row r="2105">
          <cell r="EE2105" t="str">
            <v>HVDC_352_MV0051</v>
          </cell>
        </row>
        <row r="2106">
          <cell r="EE2106" t="str">
            <v>HVDC_352_MV0052</v>
          </cell>
        </row>
        <row r="2107">
          <cell r="EE2107" t="str">
            <v>HVDC_352_MV0053</v>
          </cell>
        </row>
        <row r="2108">
          <cell r="EE2108" t="str">
            <v>HVDC_352_OI0041</v>
          </cell>
        </row>
        <row r="2109">
          <cell r="EE2109" t="str">
            <v>HVDC_352_RA0011</v>
          </cell>
        </row>
        <row r="2110">
          <cell r="EE2110" t="str">
            <v>HVDC_352_RA0031</v>
          </cell>
        </row>
        <row r="2111">
          <cell r="EE2111" t="str">
            <v>HVDC_352_RS0011</v>
          </cell>
        </row>
        <row r="2112">
          <cell r="EE2112" t="str">
            <v>HVDC_352_SA0011</v>
          </cell>
        </row>
        <row r="2113">
          <cell r="EE2113" t="str">
            <v>HVDC_352_SB0011</v>
          </cell>
        </row>
        <row r="2114">
          <cell r="EE2114" t="str">
            <v>HVDC_352_SB0031</v>
          </cell>
        </row>
        <row r="2115">
          <cell r="EE2115" t="str">
            <v>HVDC_352_SB0032</v>
          </cell>
        </row>
        <row r="2116">
          <cell r="EE2116" t="str">
            <v>HVDC_352_SB0033</v>
          </cell>
        </row>
        <row r="2117">
          <cell r="EE2117" t="str">
            <v>HVDC_352_SB0034</v>
          </cell>
        </row>
        <row r="2118">
          <cell r="EE2118" t="str">
            <v>HVDC_352_SB0035</v>
          </cell>
        </row>
        <row r="2119">
          <cell r="EE2119" t="str">
            <v>HVDC_352_SB0036</v>
          </cell>
        </row>
        <row r="2120">
          <cell r="EE2120" t="str">
            <v>HVDC_352_SC0011</v>
          </cell>
        </row>
        <row r="2121">
          <cell r="EE2121" t="str">
            <v>HVDC_352_SC0032</v>
          </cell>
        </row>
        <row r="2122">
          <cell r="EE2122" t="str">
            <v>HVDC_352_SC0041</v>
          </cell>
        </row>
        <row r="2123">
          <cell r="EE2123" t="str">
            <v>HVDC_352_SC0042</v>
          </cell>
        </row>
        <row r="2124">
          <cell r="EE2124" t="str">
            <v>HVDC_352_SC0044</v>
          </cell>
        </row>
        <row r="2125">
          <cell r="EE2125" t="str">
            <v>HVDC_352_SC0090</v>
          </cell>
        </row>
        <row r="2126">
          <cell r="EE2126" t="str">
            <v>HVDC_352_SD9011</v>
          </cell>
        </row>
        <row r="2127">
          <cell r="EE2127" t="str">
            <v>HVDC_352_SY0011</v>
          </cell>
        </row>
        <row r="2128">
          <cell r="EE2128" t="str">
            <v>HVDC_352_TF0011</v>
          </cell>
        </row>
        <row r="2129">
          <cell r="EE2129" t="str">
            <v>HVDC_352_TF0031</v>
          </cell>
        </row>
        <row r="2130">
          <cell r="EE2130" t="str">
            <v>HVDC_352_TF0032</v>
          </cell>
        </row>
        <row r="2131">
          <cell r="EE2131" t="str">
            <v>HVDC_352_TF0033</v>
          </cell>
        </row>
        <row r="2132">
          <cell r="EE2132" t="str">
            <v>HVDC_352_TF0034</v>
          </cell>
        </row>
        <row r="2133">
          <cell r="EE2133" t="str">
            <v>HVDC_352_TF0036</v>
          </cell>
        </row>
        <row r="2134">
          <cell r="EE2134" t="str">
            <v>HVDC_352_TF0038</v>
          </cell>
        </row>
        <row r="2135">
          <cell r="EE2135" t="str">
            <v>HVDC_352_TF9034</v>
          </cell>
        </row>
        <row r="2136">
          <cell r="EE2136" t="str">
            <v>HVDC_352_UPS011</v>
          </cell>
        </row>
        <row r="2137">
          <cell r="EE2137" t="str">
            <v>HVDC_352_UPS031</v>
          </cell>
        </row>
        <row r="2138">
          <cell r="EE2138" t="str">
            <v>HVDC_352_VP0041</v>
          </cell>
        </row>
        <row r="2139">
          <cell r="EE2139" t="str">
            <v>HVDC_352_VP0051</v>
          </cell>
        </row>
        <row r="2146">
          <cell r="EE2146" t="str">
            <v>HVDC_353_AC0011</v>
          </cell>
        </row>
        <row r="2147">
          <cell r="EE2147" t="str">
            <v>HVDC_353_AC0012</v>
          </cell>
        </row>
        <row r="2148">
          <cell r="EE2148" t="str">
            <v>HVDC_353_AC0013</v>
          </cell>
        </row>
        <row r="2149">
          <cell r="EE2149" t="str">
            <v>HVDC_353_AC0041</v>
          </cell>
        </row>
        <row r="2150">
          <cell r="EE2150" t="str">
            <v>HVDC_353_BS0011</v>
          </cell>
        </row>
        <row r="2151">
          <cell r="EE2151" t="str">
            <v>HVDC_353_BS0042</v>
          </cell>
        </row>
        <row r="2152">
          <cell r="EE2152" t="str">
            <v>HVDC_353_BT0011</v>
          </cell>
        </row>
        <row r="2153">
          <cell r="EE2153" t="str">
            <v>HVDC_353_BT0012</v>
          </cell>
        </row>
        <row r="2154">
          <cell r="EE2154" t="str">
            <v>HVDC_353_BT0031</v>
          </cell>
        </row>
        <row r="2155">
          <cell r="EE2155" t="str">
            <v>HVDC_353_BU0011</v>
          </cell>
        </row>
        <row r="2156">
          <cell r="EE2156" t="str">
            <v>HVDC_353_CL0011</v>
          </cell>
        </row>
        <row r="2157">
          <cell r="EE2157" t="str">
            <v>HVDC_353_CP0011</v>
          </cell>
        </row>
        <row r="2158">
          <cell r="EE2158" t="str">
            <v>HVDC_353_CP0031</v>
          </cell>
        </row>
        <row r="2159">
          <cell r="EE2159" t="str">
            <v>HVDC_353_DS0011</v>
          </cell>
        </row>
        <row r="2160">
          <cell r="EE2160" t="str">
            <v>HVDC_353_DS0021</v>
          </cell>
        </row>
        <row r="2161">
          <cell r="EE2161" t="str">
            <v>HVDC_353_ET0011</v>
          </cell>
        </row>
        <row r="2162">
          <cell r="EE2162" t="str">
            <v>HVDC_353_FP0111</v>
          </cell>
        </row>
        <row r="2163">
          <cell r="EE2163" t="str">
            <v>HVDC_353_FP0211</v>
          </cell>
        </row>
        <row r="2164">
          <cell r="EE2164" t="str">
            <v>HVDC_353_FP0212</v>
          </cell>
        </row>
        <row r="2165">
          <cell r="EE2165" t="str">
            <v>HVDC_353_FP0241</v>
          </cell>
        </row>
        <row r="2166">
          <cell r="EE2166" t="str">
            <v>HVDC_353_FP0242</v>
          </cell>
        </row>
        <row r="2167">
          <cell r="EE2167" t="str">
            <v>HVDC_353_FP0312</v>
          </cell>
        </row>
        <row r="2168">
          <cell r="EE2168" t="str">
            <v>HVDC_353_FP0313</v>
          </cell>
        </row>
        <row r="2169">
          <cell r="EE2169" t="str">
            <v>HVDC_353_FP0314</v>
          </cell>
        </row>
        <row r="2170">
          <cell r="EE2170" t="str">
            <v>HVDC_353_FP0315</v>
          </cell>
        </row>
        <row r="2171">
          <cell r="EE2171" t="str">
            <v>HVDC_353_FP0341</v>
          </cell>
        </row>
        <row r="2172">
          <cell r="EE2172" t="str">
            <v>HVDC_353_FP0411</v>
          </cell>
        </row>
        <row r="2173">
          <cell r="EE2173" t="str">
            <v>HVDC_353_FP0412</v>
          </cell>
        </row>
        <row r="2174">
          <cell r="EE2174" t="str">
            <v>HVDC_353_FW0011</v>
          </cell>
        </row>
        <row r="2175">
          <cell r="EE2175" t="str">
            <v>HVDC_353_FW0013</v>
          </cell>
        </row>
        <row r="2176">
          <cell r="EE2176" t="str">
            <v>HVDC_353_FW0031</v>
          </cell>
        </row>
        <row r="2177">
          <cell r="EE2177" t="str">
            <v>HVDC_353_FW0033</v>
          </cell>
        </row>
        <row r="2178">
          <cell r="EE2178" t="str">
            <v>HVDC_353_FW0041</v>
          </cell>
        </row>
        <row r="2179">
          <cell r="EE2179" t="str">
            <v>HVDC_353_FW0042</v>
          </cell>
        </row>
        <row r="2180">
          <cell r="EE2180" t="str">
            <v>HVDC_353_HC0032</v>
          </cell>
        </row>
        <row r="2181">
          <cell r="EE2181" t="str">
            <v>HVDC_353_HC0034</v>
          </cell>
        </row>
        <row r="2182">
          <cell r="EE2182" t="str">
            <v>HVDC_353_HC0035</v>
          </cell>
        </row>
        <row r="2183">
          <cell r="EE2183" t="str">
            <v>HVDC_353_HC0036</v>
          </cell>
        </row>
        <row r="2184">
          <cell r="EE2184" t="str">
            <v>HVDC_353_HC0038</v>
          </cell>
        </row>
        <row r="2185">
          <cell r="EE2185" t="str">
            <v>HVDC_353_HC0133</v>
          </cell>
        </row>
        <row r="2186">
          <cell r="EE2186" t="str">
            <v>HVDC_353_HC0134</v>
          </cell>
        </row>
        <row r="2187">
          <cell r="EE2187" t="str">
            <v>HVDC_353_HC0136</v>
          </cell>
        </row>
        <row r="2188">
          <cell r="EE2188" t="str">
            <v>HVDC_353_HC0138</v>
          </cell>
        </row>
        <row r="2189">
          <cell r="EE2189" t="str">
            <v>HVDC_353_HC0231</v>
          </cell>
        </row>
        <row r="2190">
          <cell r="EE2190" t="str">
            <v>HVDC_353_HIS011</v>
          </cell>
        </row>
        <row r="2191">
          <cell r="EE2191" t="str">
            <v>HVDC_353_HV0013</v>
          </cell>
        </row>
        <row r="2192">
          <cell r="EE2192" t="str">
            <v>HVDC_353_HV0014</v>
          </cell>
        </row>
        <row r="2193">
          <cell r="EE2193" t="str">
            <v>HVDC_353_HV0015</v>
          </cell>
        </row>
        <row r="2194">
          <cell r="EE2194" t="str">
            <v>HVDC_353_HV0016</v>
          </cell>
        </row>
        <row r="2195">
          <cell r="EE2195" t="str">
            <v>HVDC_353_HV0019</v>
          </cell>
        </row>
        <row r="2196">
          <cell r="EE2196" t="str">
            <v>HVDC_353_HV0111</v>
          </cell>
        </row>
        <row r="2197">
          <cell r="EE2197" t="str">
            <v>HVDC_353_HV0112</v>
          </cell>
        </row>
        <row r="2198">
          <cell r="EE2198" t="str">
            <v>HVDC_353_HV0113</v>
          </cell>
        </row>
        <row r="2199">
          <cell r="EE2199" t="str">
            <v>HVDC_353_IT0011</v>
          </cell>
        </row>
        <row r="2200">
          <cell r="EE2200" t="str">
            <v>HVDC_353_IT0032</v>
          </cell>
        </row>
        <row r="2201">
          <cell r="EE2201" t="str">
            <v>HVDC_353_LV0011</v>
          </cell>
        </row>
        <row r="2202">
          <cell r="EE2202" t="str">
            <v>HVDC_353_LV0012</v>
          </cell>
        </row>
        <row r="2203">
          <cell r="EE2203" t="str">
            <v>HVDC_353_LV0031</v>
          </cell>
        </row>
        <row r="2204">
          <cell r="EE2204" t="str">
            <v>HVDC_353_MC0141</v>
          </cell>
        </row>
        <row r="2205">
          <cell r="EE2205" t="str">
            <v>HVDC_353_MC0211</v>
          </cell>
        </row>
        <row r="2206">
          <cell r="EE2206" t="str">
            <v>HVDC_353_MC0241</v>
          </cell>
        </row>
        <row r="2207">
          <cell r="EE2207" t="str">
            <v>HVDC_353_MC0242</v>
          </cell>
        </row>
        <row r="2208">
          <cell r="EE2208" t="str">
            <v>HVDC_353_MC0441</v>
          </cell>
        </row>
        <row r="2209">
          <cell r="EE2209" t="str">
            <v>HVDC_353_MC0611</v>
          </cell>
        </row>
        <row r="2210">
          <cell r="EE2210" t="str">
            <v>HVDC_353_MC0612</v>
          </cell>
        </row>
        <row r="2211">
          <cell r="EE2211" t="str">
            <v>HVDC_353_MC0613</v>
          </cell>
        </row>
        <row r="2212">
          <cell r="EE2212" t="str">
            <v>HVDC_353_MO0011</v>
          </cell>
        </row>
        <row r="2213">
          <cell r="EE2213" t="str">
            <v>HVDC_353_MO0032</v>
          </cell>
        </row>
        <row r="2214">
          <cell r="EE2214" t="str">
            <v>HVDC_353_MO0051</v>
          </cell>
        </row>
        <row r="2215">
          <cell r="EE2215" t="str">
            <v>HVDC_353_MRS012</v>
          </cell>
        </row>
        <row r="2216">
          <cell r="EE2216" t="str">
            <v>HVDC_353_OI0041</v>
          </cell>
        </row>
        <row r="2217">
          <cell r="EE2217" t="str">
            <v>HVDC_353_RA0011</v>
          </cell>
        </row>
        <row r="2218">
          <cell r="EE2218" t="str">
            <v>HVDC_353_RA0031</v>
          </cell>
        </row>
        <row r="2219">
          <cell r="EE2219" t="str">
            <v>HVDC_353_RS0011</v>
          </cell>
        </row>
        <row r="2220">
          <cell r="EE2220" t="str">
            <v>HVDC_353_SA0011</v>
          </cell>
        </row>
        <row r="2221">
          <cell r="EE2221" t="str">
            <v>HVDC_353_SB0011</v>
          </cell>
        </row>
        <row r="2222">
          <cell r="EE2222" t="str">
            <v>HVDC_353_SB0031</v>
          </cell>
        </row>
        <row r="2223">
          <cell r="EE2223" t="str">
            <v>HVDC_353_SB0032</v>
          </cell>
        </row>
        <row r="2224">
          <cell r="EE2224" t="str">
            <v>HVDC_353_SB0033</v>
          </cell>
        </row>
        <row r="2225">
          <cell r="EE2225" t="str">
            <v>HVDC_353_SB0035</v>
          </cell>
        </row>
        <row r="2226">
          <cell r="EE2226" t="str">
            <v>HVDC_353_SD9011</v>
          </cell>
        </row>
        <row r="2227">
          <cell r="EE2227" t="str">
            <v>HVDC_353_SI0021</v>
          </cell>
        </row>
        <row r="2228">
          <cell r="EE2228" t="str">
            <v>HVDC_353_SY0011</v>
          </cell>
        </row>
        <row r="2229">
          <cell r="EE2229" t="str">
            <v>HVDC_353_TF0011</v>
          </cell>
        </row>
        <row r="2230">
          <cell r="EE2230" t="str">
            <v>HVDC_353_TF0031</v>
          </cell>
        </row>
        <row r="2231">
          <cell r="EE2231" t="str">
            <v>HVDC_353_TF0033</v>
          </cell>
        </row>
        <row r="2232">
          <cell r="EE2232" t="str">
            <v>HVDC_353_TF0036</v>
          </cell>
        </row>
        <row r="2233">
          <cell r="EE2233" t="str">
            <v>HVDC_353_TF0038</v>
          </cell>
        </row>
        <row r="2234">
          <cell r="EE2234" t="str">
            <v>HVDC_353_TF0051</v>
          </cell>
        </row>
        <row r="2235">
          <cell r="EE2235" t="str">
            <v>HVDC_353_TV0011</v>
          </cell>
        </row>
        <row r="2236">
          <cell r="EE2236" t="str">
            <v>HVDC_353_TV0012</v>
          </cell>
        </row>
        <row r="2237">
          <cell r="EE2237" t="str">
            <v>HVDC_353_UPS011</v>
          </cell>
        </row>
        <row r="2238">
          <cell r="EE2238" t="str">
            <v>HVDC_353_UPS031</v>
          </cell>
        </row>
        <row r="2239">
          <cell r="EE2239" t="str">
            <v>HVDC_353_VP0041</v>
          </cell>
        </row>
        <row r="2240">
          <cell r="EE2240" t="str">
            <v>HVDC_353_VP0051</v>
          </cell>
        </row>
        <row r="2247">
          <cell r="EE2247" t="str">
            <v>HVDC_354_AB0011</v>
          </cell>
        </row>
        <row r="2248">
          <cell r="EE2248" t="str">
            <v>HVDC_354_AB0012</v>
          </cell>
        </row>
        <row r="2249">
          <cell r="EE2249" t="str">
            <v>HVDC_354_AB0042</v>
          </cell>
        </row>
        <row r="2250">
          <cell r="EE2250" t="str">
            <v>HVDC_354_AB0051</v>
          </cell>
        </row>
        <row r="2251">
          <cell r="EE2251" t="str">
            <v>HVDC_354_AC0011</v>
          </cell>
        </row>
        <row r="2252">
          <cell r="EE2252" t="str">
            <v>HVDC_354_AC0012</v>
          </cell>
        </row>
        <row r="2253">
          <cell r="EE2253" t="str">
            <v>HVDC_354_AC0013</v>
          </cell>
        </row>
        <row r="2254">
          <cell r="EE2254" t="str">
            <v>HVDC_354_AC0041</v>
          </cell>
        </row>
        <row r="2255">
          <cell r="EE2255" t="str">
            <v>HVDC_354_BS0011</v>
          </cell>
        </row>
        <row r="2256">
          <cell r="EE2256" t="str">
            <v>HVDC_354_BT0011</v>
          </cell>
        </row>
        <row r="2257">
          <cell r="EE2257" t="str">
            <v>HVDC_354_BT0031</v>
          </cell>
        </row>
        <row r="2258">
          <cell r="EE2258" t="str">
            <v>HVDC_354_CN0011</v>
          </cell>
        </row>
        <row r="2259">
          <cell r="EE2259" t="str">
            <v>HVDC_354_CP0011</v>
          </cell>
        </row>
        <row r="2260">
          <cell r="EE2260" t="str">
            <v>HVDC_354_DS0011</v>
          </cell>
        </row>
        <row r="2261">
          <cell r="EE2261" t="str">
            <v>HVDC_354_DS0021</v>
          </cell>
        </row>
        <row r="2262">
          <cell r="EE2262" t="str">
            <v>HVDC_354_ET0011</v>
          </cell>
        </row>
        <row r="2263">
          <cell r="EE2263" t="str">
            <v>HVDC_354_FP0511</v>
          </cell>
        </row>
        <row r="2264">
          <cell r="EE2264" t="str">
            <v>HVDC_354_FP0512</v>
          </cell>
        </row>
        <row r="2265">
          <cell r="EE2265" t="str">
            <v>HVDC_354_FP0611</v>
          </cell>
        </row>
        <row r="2266">
          <cell r="EE2266" t="str">
            <v>HVDC_354_FP0612</v>
          </cell>
        </row>
        <row r="2267">
          <cell r="EE2267" t="str">
            <v>HVDC_354_HC0031</v>
          </cell>
        </row>
        <row r="2268">
          <cell r="EE2268" t="str">
            <v>HVDC_354_HC0032</v>
          </cell>
        </row>
        <row r="2269">
          <cell r="EE2269" t="str">
            <v>HVDC_354_HC0033</v>
          </cell>
        </row>
        <row r="2270">
          <cell r="EE2270" t="str">
            <v>HVDC_354_HC0035</v>
          </cell>
        </row>
        <row r="2271">
          <cell r="EE2271" t="str">
            <v>HVDC_354_HC0036</v>
          </cell>
        </row>
        <row r="2272">
          <cell r="EE2272" t="str">
            <v>HVDC_354_HC0039</v>
          </cell>
        </row>
        <row r="2273">
          <cell r="EE2273" t="str">
            <v>HVDC_354_HC0139</v>
          </cell>
        </row>
        <row r="2274">
          <cell r="EE2274" t="str">
            <v>HVDC_354_HSS011</v>
          </cell>
        </row>
        <row r="2275">
          <cell r="EE2275" t="str">
            <v>HVDC_354_HSS012</v>
          </cell>
        </row>
        <row r="2276">
          <cell r="EE2276" t="str">
            <v>HVDC_354_HSS013</v>
          </cell>
        </row>
        <row r="2277">
          <cell r="EE2277" t="str">
            <v>HVDC_354_HSS014</v>
          </cell>
        </row>
        <row r="2278">
          <cell r="EE2278" t="str">
            <v>HVDC_354_HSS051</v>
          </cell>
        </row>
        <row r="2279">
          <cell r="EE2279" t="str">
            <v>HVDC_354_HV0015</v>
          </cell>
        </row>
        <row r="2280">
          <cell r="EE2280" t="str">
            <v>HVDC_354_HV0041</v>
          </cell>
        </row>
        <row r="2281">
          <cell r="EE2281" t="str">
            <v>HVDC_354_HV0111</v>
          </cell>
        </row>
        <row r="2282">
          <cell r="EE2282" t="str">
            <v>HVDC_354_IR0011</v>
          </cell>
        </row>
        <row r="2283">
          <cell r="EE2283" t="str">
            <v>HVDC_354_IT0011</v>
          </cell>
        </row>
        <row r="2284">
          <cell r="EE2284" t="str">
            <v>HVDC_354_LV0012</v>
          </cell>
        </row>
        <row r="2285">
          <cell r="EE2285" t="str">
            <v>HVDC_354_LV0031</v>
          </cell>
        </row>
        <row r="2286">
          <cell r="EE2286" t="str">
            <v>HVDC_354_MC0912</v>
          </cell>
        </row>
        <row r="2287">
          <cell r="EE2287" t="str">
            <v>HVDC_354_MG0001</v>
          </cell>
        </row>
        <row r="2288">
          <cell r="EE2288" t="str">
            <v>HVDC_354_MRS012</v>
          </cell>
        </row>
        <row r="2289">
          <cell r="EE2289" t="str">
            <v>HVDC_354_MS0011</v>
          </cell>
        </row>
        <row r="2290">
          <cell r="EE2290" t="str">
            <v>HVDC_354_MS0051</v>
          </cell>
        </row>
        <row r="2291">
          <cell r="EE2291" t="str">
            <v>HVDC_354_RS0011</v>
          </cell>
        </row>
        <row r="2292">
          <cell r="EE2292" t="str">
            <v>HVDC_354_SB0011</v>
          </cell>
        </row>
        <row r="2293">
          <cell r="EE2293" t="str">
            <v>HVDC_354_SC0011</v>
          </cell>
        </row>
        <row r="2294">
          <cell r="EE2294" t="str">
            <v>HVDC_354_SC0032</v>
          </cell>
        </row>
        <row r="2295">
          <cell r="EE2295" t="str">
            <v>HVDC_354_SC0040</v>
          </cell>
        </row>
        <row r="2296">
          <cell r="EE2296" t="str">
            <v>HVDC_354_SC0041</v>
          </cell>
        </row>
        <row r="2297">
          <cell r="EE2297" t="str">
            <v>HVDC_354_SC0042</v>
          </cell>
        </row>
        <row r="2298">
          <cell r="EE2298" t="str">
            <v>HVDC_354_SC0043</v>
          </cell>
        </row>
        <row r="2299">
          <cell r="EE2299" t="str">
            <v>HVDC_354_SC0044</v>
          </cell>
        </row>
        <row r="2300">
          <cell r="EE2300" t="str">
            <v>HVDC_354_SC0090</v>
          </cell>
        </row>
        <row r="2301">
          <cell r="EE2301" t="str">
            <v>HVDC_354_SC0091</v>
          </cell>
        </row>
        <row r="2302">
          <cell r="EE2302" t="str">
            <v>HVDC_354_SC0092</v>
          </cell>
        </row>
        <row r="2303">
          <cell r="EE2303" t="str">
            <v>HVDC_354_SI0011</v>
          </cell>
        </row>
        <row r="2304">
          <cell r="EE2304" t="str">
            <v>HVDC_354_SI0012</v>
          </cell>
        </row>
        <row r="2305">
          <cell r="EE2305" t="str">
            <v>HVDC_354_SI0013</v>
          </cell>
        </row>
        <row r="2306">
          <cell r="EE2306" t="str">
            <v>HVDC_354_SI0014</v>
          </cell>
        </row>
        <row r="2307">
          <cell r="EE2307" t="str">
            <v>HVDC_354_SI0018</v>
          </cell>
        </row>
        <row r="2308">
          <cell r="EE2308" t="str">
            <v>HVDC_354_SI0021</v>
          </cell>
        </row>
        <row r="2309">
          <cell r="EE2309" t="str">
            <v>HVDC_354_SY0011</v>
          </cell>
        </row>
        <row r="2310">
          <cell r="EE2310" t="str">
            <v>HVDC_354_TF0011</v>
          </cell>
        </row>
        <row r="2311">
          <cell r="EE2311" t="str">
            <v>HVDC_354_TF0036</v>
          </cell>
        </row>
        <row r="2312">
          <cell r="EE2312" t="str">
            <v>HVDC_354_TF0038</v>
          </cell>
        </row>
        <row r="2313">
          <cell r="EE2313" t="str">
            <v>HVDC_354_UPS011</v>
          </cell>
        </row>
        <row r="2314">
          <cell r="EE2314" t="str">
            <v>HVDC_354_UPS031</v>
          </cell>
        </row>
        <row r="2321">
          <cell r="EE2321" t="str">
            <v>HVDC_355_BS0011</v>
          </cell>
        </row>
        <row r="2322">
          <cell r="EE2322" t="str">
            <v>HVDC_355_BU0011</v>
          </cell>
        </row>
        <row r="2323">
          <cell r="EE2323" t="str">
            <v>HVDC_355_CL0011</v>
          </cell>
        </row>
        <row r="2324">
          <cell r="EE2324" t="str">
            <v>HVDC_355_CL0036</v>
          </cell>
        </row>
        <row r="2325">
          <cell r="EE2325" t="str">
            <v>HVDC_355_DS0011</v>
          </cell>
        </row>
        <row r="2326">
          <cell r="EE2326" t="str">
            <v>HVDC_355_DS0021</v>
          </cell>
        </row>
        <row r="2327">
          <cell r="EE2327" t="str">
            <v>HVDC_355_ET0011</v>
          </cell>
        </row>
        <row r="2328">
          <cell r="EE2328" t="str">
            <v>HVDC_355_FP0111</v>
          </cell>
        </row>
        <row r="2329">
          <cell r="EE2329" t="str">
            <v>HVDC_355_FP0211</v>
          </cell>
        </row>
        <row r="2330">
          <cell r="EE2330" t="str">
            <v>HVDC_355_FP0212</v>
          </cell>
        </row>
        <row r="2331">
          <cell r="EE2331" t="str">
            <v>HVDC_355_FP0241</v>
          </cell>
        </row>
        <row r="2332">
          <cell r="EE2332" t="str">
            <v>HVDC_355_FP0242</v>
          </cell>
        </row>
        <row r="2333">
          <cell r="EE2333" t="str">
            <v>HVDC_355_HC0031</v>
          </cell>
        </row>
        <row r="2334">
          <cell r="EE2334" t="str">
            <v>HVDC_355_HC0032</v>
          </cell>
        </row>
        <row r="2335">
          <cell r="EE2335" t="str">
            <v>HVDC_355_HC0035</v>
          </cell>
        </row>
        <row r="2336">
          <cell r="EE2336" t="str">
            <v>HVDC_355_HC0036</v>
          </cell>
        </row>
        <row r="2337">
          <cell r="EE2337" t="str">
            <v>HVDC_355_HC0138</v>
          </cell>
        </row>
        <row r="2338">
          <cell r="EE2338" t="str">
            <v>HVDC_355_HSS014</v>
          </cell>
        </row>
        <row r="2339">
          <cell r="EE2339" t="str">
            <v>HVDC_355_HV0011</v>
          </cell>
        </row>
        <row r="2340">
          <cell r="EE2340" t="str">
            <v>HVDC_355_HV0012</v>
          </cell>
        </row>
        <row r="2341">
          <cell r="EE2341" t="str">
            <v>HVDC_355_HV0015</v>
          </cell>
        </row>
        <row r="2342">
          <cell r="EE2342" t="str">
            <v>HVDC_355_HV0016</v>
          </cell>
        </row>
        <row r="2343">
          <cell r="EE2343" t="str">
            <v>HVDC_355_IT0011</v>
          </cell>
        </row>
        <row r="2344">
          <cell r="EE2344" t="str">
            <v>HVDC_355_LV0012</v>
          </cell>
        </row>
        <row r="2345">
          <cell r="EE2345" t="str">
            <v>HVDC_355_LV0031</v>
          </cell>
        </row>
        <row r="2346">
          <cell r="EE2346" t="str">
            <v>HVDC_355_MC0341</v>
          </cell>
        </row>
        <row r="2347">
          <cell r="EE2347" t="str">
            <v>HVDC_355_MC0342</v>
          </cell>
        </row>
        <row r="2348">
          <cell r="EE2348" t="str">
            <v>HVDC_355_MC0343</v>
          </cell>
        </row>
        <row r="2349">
          <cell r="EE2349" t="str">
            <v>HVDC_355_MC0541</v>
          </cell>
        </row>
        <row r="2350">
          <cell r="EE2350" t="str">
            <v>HVDC_355_MC0611</v>
          </cell>
        </row>
        <row r="2351">
          <cell r="EE2351" t="str">
            <v>HVDC_355_MC0613</v>
          </cell>
        </row>
        <row r="2352">
          <cell r="EE2352" t="str">
            <v>HVDC_355_MC0841</v>
          </cell>
        </row>
        <row r="2353">
          <cell r="EE2353" t="str">
            <v>HVDC_355_MRS012</v>
          </cell>
        </row>
        <row r="2354">
          <cell r="EE2354" t="str">
            <v>HVDC_355_SA0011</v>
          </cell>
        </row>
        <row r="2355">
          <cell r="EE2355" t="str">
            <v>HVDC_355_SG0011</v>
          </cell>
        </row>
        <row r="2356">
          <cell r="EE2356" t="str">
            <v>HVDC_355_SG0021</v>
          </cell>
        </row>
        <row r="2357">
          <cell r="EE2357" t="str">
            <v>HVDC_355_SG0041</v>
          </cell>
        </row>
        <row r="2358">
          <cell r="EE2358" t="str">
            <v>HVDC_355_SI0021</v>
          </cell>
        </row>
        <row r="2359">
          <cell r="EE2359" t="str">
            <v>HVDC_355_SY0011</v>
          </cell>
        </row>
        <row r="2360">
          <cell r="EE2360" t="str">
            <v>HVDC_355_TF0011</v>
          </cell>
        </row>
        <row r="2361">
          <cell r="EE2361" t="str">
            <v>HVDC_355_TF0031</v>
          </cell>
        </row>
        <row r="2362">
          <cell r="EE2362" t="str">
            <v>HVDC_355_TF0036</v>
          </cell>
        </row>
        <row r="2363">
          <cell r="EE2363" t="str">
            <v>HVDC_355_TF0038</v>
          </cell>
        </row>
        <row r="2364">
          <cell r="EE2364" t="str">
            <v>HVDC_355_UPS011</v>
          </cell>
        </row>
        <row r="2365">
          <cell r="EE2365" t="str">
            <v>HVDC_355_UPS031</v>
          </cell>
        </row>
        <row r="2372">
          <cell r="EE2372" t="str">
            <v>HVDC_356_CP0011</v>
          </cell>
        </row>
        <row r="2373">
          <cell r="EE2373" t="str">
            <v>HVDC_356_CP0031</v>
          </cell>
        </row>
        <row r="2374">
          <cell r="EE2374" t="str">
            <v>HVDC_356_LE0011</v>
          </cell>
        </row>
        <row r="2375">
          <cell r="EE2375" t="str">
            <v>HVDC_356_LE0031</v>
          </cell>
        </row>
        <row r="2376">
          <cell r="EE2376" t="str">
            <v>HVDC_356_LE0032</v>
          </cell>
        </row>
        <row r="2377">
          <cell r="EE2377" t="str">
            <v>HVDC_356_LE0033</v>
          </cell>
        </row>
        <row r="2378">
          <cell r="EE2378" t="str">
            <v>HVDC_356_RA0011</v>
          </cell>
        </row>
        <row r="2379">
          <cell r="EE2379" t="str">
            <v>HVDC_356_RS0011</v>
          </cell>
        </row>
        <row r="2380">
          <cell r="EE2380" t="str">
            <v>HVDC_356_SE0011</v>
          </cell>
        </row>
        <row r="2381">
          <cell r="EE2381" t="str">
            <v>HVDC_356_SE0031</v>
          </cell>
        </row>
        <row r="2382">
          <cell r="EE2382" t="str">
            <v>HVDC_356_SE0032</v>
          </cell>
        </row>
        <row r="2383">
          <cell r="EE2383" t="str">
            <v>HVDC_356_SE0033</v>
          </cell>
        </row>
        <row r="2384">
          <cell r="EE2384" t="str">
            <v>HVDC_356_SE0034</v>
          </cell>
        </row>
        <row r="2391">
          <cell r="EE2391" t="str">
            <v>HVDC_358_BS0042</v>
          </cell>
        </row>
        <row r="2392">
          <cell r="EE2392" t="str">
            <v>HVDC_358_IR0011</v>
          </cell>
        </row>
        <row r="2393">
          <cell r="EE2393" t="str">
            <v>HVDC_358_MC0911</v>
          </cell>
        </row>
        <row r="2394">
          <cell r="EE2394" t="str">
            <v>HVDC_358_MC0912</v>
          </cell>
        </row>
        <row r="2395">
          <cell r="EE2395" t="str">
            <v>HVDC_358_MG0001</v>
          </cell>
        </row>
        <row r="2396">
          <cell r="EE2396" t="str">
            <v>HVDC_358_SI0011</v>
          </cell>
        </row>
        <row r="2397">
          <cell r="EE2397" t="str">
            <v>HVDC_358_SI0012</v>
          </cell>
        </row>
        <row r="2398">
          <cell r="EE2398" t="str">
            <v>HVDC_358_SI0013</v>
          </cell>
        </row>
        <row r="2399">
          <cell r="EE2399" t="str">
            <v>HVDC_358_SI0014</v>
          </cell>
        </row>
        <row r="2400">
          <cell r="EE2400" t="str">
            <v>HVDC_358_SI0015</v>
          </cell>
        </row>
        <row r="2401">
          <cell r="EE2401" t="str">
            <v>HVDC_358_SI0018</v>
          </cell>
        </row>
        <row r="2402">
          <cell r="EE2402" t="str">
            <v>HVDC_358_SI0019</v>
          </cell>
        </row>
        <row r="2415">
          <cell r="EE2415" t="str">
            <v>NNNI-LINES_001_LS0001</v>
          </cell>
        </row>
        <row r="2416">
          <cell r="EE2416" t="str">
            <v>NNNI-LINES_001_LS2010</v>
          </cell>
        </row>
        <row r="2417">
          <cell r="EE2417" t="str">
            <v>NNNI-LINES_001_LS2011</v>
          </cell>
        </row>
        <row r="2418">
          <cell r="EE2418" t="str">
            <v>NNNI-LINES_001_LS2012</v>
          </cell>
        </row>
        <row r="2419">
          <cell r="EE2419" t="str">
            <v>NNNI-LINES_001_LS3001</v>
          </cell>
        </row>
        <row r="2420">
          <cell r="EE2420" t="str">
            <v>NNNI-LINES_001_LS3002</v>
          </cell>
        </row>
        <row r="2421">
          <cell r="EE2421" t="str">
            <v>NNNI-LINES_001_LS3003</v>
          </cell>
        </row>
        <row r="2428">
          <cell r="EE2428" t="str">
            <v>NNNI-LINES_006_LS4000</v>
          </cell>
        </row>
        <row r="2435">
          <cell r="EE2435" t="str">
            <v>NNNI-LINES_007_CLL011</v>
          </cell>
        </row>
        <row r="2436">
          <cell r="EE2436" t="str">
            <v>NNNI-LINES_007_CLL012</v>
          </cell>
        </row>
        <row r="2443">
          <cell r="EE2443" t="str">
            <v>NNNI-LINES_300_LS0001</v>
          </cell>
        </row>
        <row r="2444">
          <cell r="EE2444" t="str">
            <v>NNNI-LINES_300_LS2011</v>
          </cell>
        </row>
        <row r="2445">
          <cell r="EE2445" t="str">
            <v>NNNI-LINES_300_LS2012</v>
          </cell>
        </row>
        <row r="2446">
          <cell r="EE2446" t="str">
            <v>NNNI-LINES_300_LS3001</v>
          </cell>
        </row>
        <row r="2447">
          <cell r="EE2447" t="str">
            <v>NNNI-LINES_300_LS4000</v>
          </cell>
        </row>
        <row r="2460">
          <cell r="EE2460" t="str">
            <v>NSNI-LINES_001_LS0001</v>
          </cell>
        </row>
        <row r="2461">
          <cell r="EE2461" t="str">
            <v>NSNI-LINES_001_LS2010</v>
          </cell>
        </row>
        <row r="2462">
          <cell r="EE2462" t="str">
            <v>NSNI-LINES_001_LS2011</v>
          </cell>
        </row>
        <row r="2463">
          <cell r="EE2463" t="str">
            <v>NSNI-LINES_001_LS2012</v>
          </cell>
        </row>
        <row r="2464">
          <cell r="EE2464" t="str">
            <v>NSNI-LINES_001_LS3001</v>
          </cell>
        </row>
        <row r="2465">
          <cell r="EE2465" t="str">
            <v>NSNI-LINES_001_LS3002</v>
          </cell>
        </row>
        <row r="2466">
          <cell r="EE2466" t="str">
            <v>NSNI-LINES_001_LS3003</v>
          </cell>
        </row>
        <row r="2473">
          <cell r="EE2473" t="str">
            <v>NSNI-LINES_006_LS4000</v>
          </cell>
        </row>
        <row r="2480">
          <cell r="EE2480" t="str">
            <v>NSNI-LINES_007_CLL011</v>
          </cell>
        </row>
        <row r="2481">
          <cell r="EE2481" t="str">
            <v>NSNI-LINES_007_CLL012</v>
          </cell>
        </row>
        <row r="2488">
          <cell r="EE2488" t="str">
            <v>NSNI-LINES_300_LS0001</v>
          </cell>
        </row>
        <row r="2489">
          <cell r="EE2489" t="str">
            <v>NSNI-LINES_300_LS2011</v>
          </cell>
        </row>
        <row r="2490">
          <cell r="EE2490" t="str">
            <v>NSNI-LINES_300_LS2012</v>
          </cell>
        </row>
        <row r="2491">
          <cell r="EE2491" t="str">
            <v>NSNI-LINES_300_LS3001</v>
          </cell>
        </row>
        <row r="2492">
          <cell r="EE2492" t="str">
            <v>NSNI-LINES_300_LS4000</v>
          </cell>
        </row>
        <row r="2505">
          <cell r="EE2505" t="str">
            <v>SIDO-LINES_001_LS0001</v>
          </cell>
        </row>
        <row r="2506">
          <cell r="EE2506" t="str">
            <v>SIDO-LINES_001_LS2010</v>
          </cell>
        </row>
        <row r="2507">
          <cell r="EE2507" t="str">
            <v>SIDO-LINES_001_LS2011</v>
          </cell>
        </row>
        <row r="2508">
          <cell r="EE2508" t="str">
            <v>SIDO-LINES_001_LS2012</v>
          </cell>
        </row>
        <row r="2509">
          <cell r="EE2509" t="str">
            <v>SIDO-LINES_001_LS3001</v>
          </cell>
        </row>
        <row r="2510">
          <cell r="EE2510" t="str">
            <v>SIDO-LINES_001_LS3002</v>
          </cell>
        </row>
        <row r="2511">
          <cell r="EE2511" t="str">
            <v>SIDO-LINES_001_LS3003</v>
          </cell>
        </row>
        <row r="2518">
          <cell r="EE2518" t="str">
            <v>SIDO-LINES_006_LS4000</v>
          </cell>
        </row>
        <row r="2525">
          <cell r="EE2525" t="str">
            <v>SIDO-LINES_007_CLL011</v>
          </cell>
        </row>
        <row r="2526">
          <cell r="EE2526" t="str">
            <v>SIDO-LINES_007_CLL012</v>
          </cell>
        </row>
        <row r="2533">
          <cell r="EE2533" t="str">
            <v>SIDO-LINES_300_LS0001</v>
          </cell>
        </row>
        <row r="2534">
          <cell r="EE2534" t="str">
            <v>SIDO-LINES_300_LS2011</v>
          </cell>
        </row>
        <row r="2535">
          <cell r="EE2535" t="str">
            <v>SIDO-LINES_300_LS2012</v>
          </cell>
        </row>
        <row r="2536">
          <cell r="EE2536" t="str">
            <v>SIDO-LINES_300_LS3001</v>
          </cell>
        </row>
        <row r="2537">
          <cell r="EE2537" t="str">
            <v>SIDO-LINES_300_LS4000</v>
          </cell>
        </row>
      </sheetData>
      <sheetData sheetId="22">
        <row r="18">
          <cell r="B18" t="str">
            <v>Weighted Index 1</v>
          </cell>
        </row>
        <row r="19">
          <cell r="B19" t="str">
            <v>Weighted Index 2</v>
          </cell>
        </row>
        <row r="20">
          <cell r="B20" t="str">
            <v>Weighted Index 3</v>
          </cell>
        </row>
        <row r="21">
          <cell r="B21" t="str">
            <v>Weighted Index 4</v>
          </cell>
        </row>
        <row r="22">
          <cell r="B22" t="str">
            <v>Weighted Index 5</v>
          </cell>
        </row>
        <row r="23">
          <cell r="B23" t="str">
            <v>Weighted Index 6</v>
          </cell>
        </row>
        <row r="24">
          <cell r="B24" t="str">
            <v>Weighted Index 7</v>
          </cell>
        </row>
        <row r="25">
          <cell r="B25" t="str">
            <v>Weighted Index 8</v>
          </cell>
        </row>
        <row r="26">
          <cell r="B26" t="str">
            <v>Weighted Index 9</v>
          </cell>
        </row>
        <row r="27">
          <cell r="B27" t="str">
            <v>Weighted Index 10</v>
          </cell>
        </row>
        <row r="33">
          <cell r="H33">
            <v>1</v>
          </cell>
          <cell r="EG33" t="str">
            <v>NNNI_100_BS0011</v>
          </cell>
        </row>
        <row r="34">
          <cell r="H34">
            <v>1</v>
          </cell>
          <cell r="EG34" t="str">
            <v>NNNI_100_BS0041</v>
          </cell>
        </row>
        <row r="35">
          <cell r="H35">
            <v>1</v>
          </cell>
          <cell r="EG35" t="str">
            <v>NNNI_100_IT0011</v>
          </cell>
        </row>
        <row r="36">
          <cell r="H36">
            <v>1</v>
          </cell>
          <cell r="EG36" t="str">
            <v>NNNI_100_IT0032</v>
          </cell>
        </row>
        <row r="37">
          <cell r="H37">
            <v>1</v>
          </cell>
          <cell r="EG37" t="str">
            <v>NNNI_100_RS0011</v>
          </cell>
        </row>
        <row r="38">
          <cell r="H38">
            <v>1</v>
          </cell>
          <cell r="EG38" t="str">
            <v>NNNI_100_SA0011</v>
          </cell>
        </row>
        <row r="39">
          <cell r="H39">
            <v>1</v>
          </cell>
          <cell r="EG39" t="str">
            <v>NNNI_100_TF0011</v>
          </cell>
        </row>
        <row r="40">
          <cell r="H40">
            <v>1</v>
          </cell>
          <cell r="EG40" t="str">
            <v>NNNI_100_TF0031</v>
          </cell>
        </row>
        <row r="41">
          <cell r="H41">
            <v>1</v>
          </cell>
          <cell r="EG41" t="str">
            <v>NNNI_100_TF0032</v>
          </cell>
        </row>
        <row r="42">
          <cell r="H42">
            <v>1</v>
          </cell>
          <cell r="EG42" t="str">
            <v>NNNI_100_TF0036</v>
          </cell>
        </row>
        <row r="43">
          <cell r="H43">
            <v>1</v>
          </cell>
          <cell r="EG43" t="str">
            <v>NNNI_100_TF0038</v>
          </cell>
        </row>
        <row r="44">
          <cell r="H44">
            <v>1</v>
          </cell>
          <cell r="EG44" t="str">
            <v>NNNI_100_TF0040</v>
          </cell>
        </row>
        <row r="45">
          <cell r="H45">
            <v>1</v>
          </cell>
          <cell r="EG45" t="str">
            <v>NNNI_100_TF0041</v>
          </cell>
        </row>
        <row r="46">
          <cell r="H46">
            <v>1</v>
          </cell>
          <cell r="EG46" t="str">
            <v>NNNI_100_TF0051</v>
          </cell>
        </row>
        <row r="47">
          <cell r="H47">
            <v>1</v>
          </cell>
          <cell r="EG47" t="str">
            <v>NNNI_100_TF0141</v>
          </cell>
        </row>
        <row r="54">
          <cell r="H54">
            <v>1</v>
          </cell>
          <cell r="EG54" t="str">
            <v>NNNI_101-I_AB0011</v>
          </cell>
        </row>
        <row r="55">
          <cell r="H55">
            <v>1</v>
          </cell>
          <cell r="EG55" t="str">
            <v>NNNI_101-I_AB0012</v>
          </cell>
        </row>
        <row r="56">
          <cell r="H56">
            <v>1</v>
          </cell>
          <cell r="EG56" t="str">
            <v>NNNI_101-I_AB0041</v>
          </cell>
        </row>
        <row r="57">
          <cell r="H57">
            <v>1</v>
          </cell>
          <cell r="EG57" t="str">
            <v>NNNI_101-I_AB0042</v>
          </cell>
        </row>
        <row r="58">
          <cell r="H58">
            <v>1</v>
          </cell>
          <cell r="EG58" t="str">
            <v>NNNI_101-I_AB0051</v>
          </cell>
        </row>
        <row r="59">
          <cell r="H59">
            <v>1</v>
          </cell>
          <cell r="EG59" t="str">
            <v>NNNI_101-I_AC0011</v>
          </cell>
        </row>
        <row r="60">
          <cell r="H60">
            <v>1</v>
          </cell>
          <cell r="EG60" t="str">
            <v>NNNI_101-I_BO0011</v>
          </cell>
        </row>
        <row r="61">
          <cell r="H61">
            <v>1</v>
          </cell>
          <cell r="EG61" t="str">
            <v>NNNI_101-I_BO0012</v>
          </cell>
        </row>
        <row r="62">
          <cell r="H62">
            <v>1</v>
          </cell>
          <cell r="EG62" t="str">
            <v>NNNI_101-I_BO0013</v>
          </cell>
        </row>
        <row r="63">
          <cell r="H63">
            <v>1</v>
          </cell>
          <cell r="EG63" t="str">
            <v>NNNI_101-I_BO0014</v>
          </cell>
        </row>
        <row r="64">
          <cell r="H64">
            <v>1</v>
          </cell>
          <cell r="EG64" t="str">
            <v>NNNI_101-I_BO0031</v>
          </cell>
        </row>
        <row r="65">
          <cell r="H65">
            <v>1</v>
          </cell>
          <cell r="EG65" t="str">
            <v>NNNI_101-I_BO0032</v>
          </cell>
        </row>
        <row r="66">
          <cell r="H66">
            <v>1</v>
          </cell>
          <cell r="EG66" t="str">
            <v>NNNI_101-I_BO0051</v>
          </cell>
        </row>
        <row r="67">
          <cell r="H67">
            <v>1</v>
          </cell>
          <cell r="EG67" t="str">
            <v>NNNI_101-I_BO1051</v>
          </cell>
        </row>
        <row r="68">
          <cell r="H68">
            <v>1</v>
          </cell>
          <cell r="EG68" t="str">
            <v>NNNI_101-I_DS0011</v>
          </cell>
        </row>
        <row r="69">
          <cell r="H69">
            <v>1</v>
          </cell>
          <cell r="EG69" t="str">
            <v>NNNI_101-I_GI0011</v>
          </cell>
        </row>
        <row r="70">
          <cell r="H70">
            <v>1</v>
          </cell>
          <cell r="EG70" t="str">
            <v>NNNI_101-I_GI0012</v>
          </cell>
        </row>
        <row r="71">
          <cell r="H71">
            <v>1</v>
          </cell>
          <cell r="EG71" t="str">
            <v>NNNI_101-I_GI0014</v>
          </cell>
        </row>
        <row r="72">
          <cell r="H72">
            <v>1</v>
          </cell>
          <cell r="EG72" t="str">
            <v>NNNI_101-I_GI0015</v>
          </cell>
        </row>
        <row r="73">
          <cell r="H73">
            <v>1</v>
          </cell>
          <cell r="EG73" t="str">
            <v>NNNI_101-I_GI0016</v>
          </cell>
        </row>
        <row r="74">
          <cell r="H74">
            <v>1</v>
          </cell>
          <cell r="EG74" t="str">
            <v>NNNI_101-I_GI0051</v>
          </cell>
        </row>
        <row r="75">
          <cell r="H75">
            <v>1</v>
          </cell>
          <cell r="EG75" t="str">
            <v>NNNI_101-I_IT0011</v>
          </cell>
        </row>
        <row r="76">
          <cell r="H76">
            <v>1</v>
          </cell>
          <cell r="EG76" t="str">
            <v>NNNI_101-I_IT0032</v>
          </cell>
        </row>
        <row r="77">
          <cell r="H77">
            <v>1</v>
          </cell>
          <cell r="EG77" t="str">
            <v>NNNI_101-I_MO0011</v>
          </cell>
        </row>
        <row r="78">
          <cell r="H78">
            <v>1</v>
          </cell>
          <cell r="EG78" t="str">
            <v>NNNI_101-I_MO0012</v>
          </cell>
        </row>
        <row r="79">
          <cell r="H79">
            <v>1</v>
          </cell>
          <cell r="EG79" t="str">
            <v>NNNI_101-I_MO0013</v>
          </cell>
        </row>
        <row r="80">
          <cell r="H80">
            <v>1</v>
          </cell>
          <cell r="EG80" t="str">
            <v>NNNI_101-I_MO0014</v>
          </cell>
        </row>
        <row r="81">
          <cell r="H81">
            <v>1</v>
          </cell>
          <cell r="EG81" t="str">
            <v>NNNI_101-I_MO0031</v>
          </cell>
        </row>
        <row r="82">
          <cell r="H82">
            <v>1</v>
          </cell>
          <cell r="EG82" t="str">
            <v>NNNI_101-I_MO0041</v>
          </cell>
        </row>
        <row r="83">
          <cell r="H83">
            <v>1</v>
          </cell>
          <cell r="EG83" t="str">
            <v>NNNI_101-I_MO0051</v>
          </cell>
        </row>
        <row r="84">
          <cell r="H84">
            <v>1</v>
          </cell>
          <cell r="EG84" t="str">
            <v>NNNI_101-I_MS0011</v>
          </cell>
        </row>
        <row r="85">
          <cell r="H85">
            <v>1</v>
          </cell>
          <cell r="EG85" t="str">
            <v>NNNI_101-I_MS0012</v>
          </cell>
        </row>
        <row r="86">
          <cell r="H86">
            <v>1</v>
          </cell>
          <cell r="EG86" t="str">
            <v>NNNI_101-I_MS0031</v>
          </cell>
        </row>
        <row r="87">
          <cell r="H87">
            <v>1</v>
          </cell>
          <cell r="EG87" t="str">
            <v>NNNI_101-I_MS0032</v>
          </cell>
        </row>
        <row r="88">
          <cell r="H88">
            <v>1</v>
          </cell>
          <cell r="EG88" t="str">
            <v>NNNI_101-I_MS0033</v>
          </cell>
        </row>
        <row r="89">
          <cell r="H89">
            <v>1</v>
          </cell>
          <cell r="EG89" t="str">
            <v>NNNI_101-I_MS0034</v>
          </cell>
        </row>
        <row r="90">
          <cell r="H90">
            <v>1</v>
          </cell>
          <cell r="EG90" t="str">
            <v>NNNI_101-I_MS0035</v>
          </cell>
        </row>
        <row r="91">
          <cell r="H91">
            <v>1</v>
          </cell>
          <cell r="EG91" t="str">
            <v>NNNI_101-I_MS0051</v>
          </cell>
        </row>
        <row r="92">
          <cell r="H92">
            <v>1</v>
          </cell>
          <cell r="EG92" t="str">
            <v>NNNI_101-I_SA0011</v>
          </cell>
        </row>
        <row r="93">
          <cell r="H93">
            <v>1</v>
          </cell>
          <cell r="EG93" t="str">
            <v>NNNI_101-I_SB0011</v>
          </cell>
        </row>
        <row r="94">
          <cell r="H94">
            <v>1</v>
          </cell>
          <cell r="EG94" t="str">
            <v>NNNI_101-I_SB0012</v>
          </cell>
        </row>
        <row r="95">
          <cell r="H95">
            <v>1</v>
          </cell>
          <cell r="EG95" t="str">
            <v>NNNI_101-I_SB0013</v>
          </cell>
        </row>
        <row r="96">
          <cell r="H96">
            <v>1</v>
          </cell>
          <cell r="EG96" t="str">
            <v>NNNI_101-I_SB0014</v>
          </cell>
        </row>
        <row r="97">
          <cell r="H97">
            <v>1</v>
          </cell>
          <cell r="EG97" t="str">
            <v>NNNI_101-I_SB0015</v>
          </cell>
        </row>
        <row r="98">
          <cell r="H98">
            <v>1</v>
          </cell>
          <cell r="EG98" t="str">
            <v>NNNI_101-I_SB0031</v>
          </cell>
        </row>
        <row r="99">
          <cell r="H99">
            <v>1</v>
          </cell>
          <cell r="EG99" t="str">
            <v>NNNI_101-I_SB0032</v>
          </cell>
        </row>
        <row r="100">
          <cell r="H100">
            <v>1</v>
          </cell>
          <cell r="EG100" t="str">
            <v>NNNI_101-I_SB0033</v>
          </cell>
        </row>
        <row r="101">
          <cell r="H101">
            <v>1</v>
          </cell>
          <cell r="EG101" t="str">
            <v>NNNI_101-I_SB0035</v>
          </cell>
        </row>
        <row r="102">
          <cell r="H102">
            <v>1</v>
          </cell>
          <cell r="EG102" t="str">
            <v>NNNI_101-I_SB0051</v>
          </cell>
        </row>
        <row r="103">
          <cell r="H103">
            <v>1</v>
          </cell>
          <cell r="EG103" t="str">
            <v>NNNI_101-I_VB0011</v>
          </cell>
        </row>
        <row r="104">
          <cell r="H104">
            <v>1</v>
          </cell>
          <cell r="EG104" t="str">
            <v>NNNI_101-I_VB0031</v>
          </cell>
        </row>
        <row r="111">
          <cell r="H111">
            <v>1</v>
          </cell>
          <cell r="EG111" t="str">
            <v>NNNI_101-O_AB0011</v>
          </cell>
        </row>
        <row r="112">
          <cell r="H112">
            <v>1</v>
          </cell>
          <cell r="EG112" t="str">
            <v>NNNI_101-O_AB0012</v>
          </cell>
        </row>
        <row r="113">
          <cell r="H113">
            <v>1</v>
          </cell>
          <cell r="EG113" t="str">
            <v>NNNI_101-O_AB0041</v>
          </cell>
        </row>
        <row r="114">
          <cell r="H114">
            <v>1</v>
          </cell>
          <cell r="EG114" t="str">
            <v>NNNI_101-O_AB0042</v>
          </cell>
        </row>
        <row r="115">
          <cell r="H115">
            <v>1</v>
          </cell>
          <cell r="EG115" t="str">
            <v>NNNI_101-O_AB0051</v>
          </cell>
        </row>
        <row r="116">
          <cell r="H116">
            <v>1</v>
          </cell>
          <cell r="EG116" t="str">
            <v>NNNI_101-O_AC0011</v>
          </cell>
        </row>
        <row r="117">
          <cell r="H117">
            <v>1</v>
          </cell>
          <cell r="EG117" t="str">
            <v>NNNI_101-O_BO0011</v>
          </cell>
        </row>
        <row r="118">
          <cell r="H118">
            <v>1</v>
          </cell>
          <cell r="EG118" t="str">
            <v>NNNI_101-O_BO0012</v>
          </cell>
        </row>
        <row r="119">
          <cell r="H119">
            <v>1</v>
          </cell>
          <cell r="EG119" t="str">
            <v>NNNI_101-O_BO0013</v>
          </cell>
        </row>
        <row r="120">
          <cell r="H120">
            <v>1</v>
          </cell>
          <cell r="EG120" t="str">
            <v>NNNI_101-O_BO0014</v>
          </cell>
        </row>
        <row r="121">
          <cell r="H121">
            <v>1</v>
          </cell>
          <cell r="EG121" t="str">
            <v>NNNI_101-O_BO0031</v>
          </cell>
        </row>
        <row r="122">
          <cell r="H122">
            <v>1</v>
          </cell>
          <cell r="EG122" t="str">
            <v>NNNI_101-O_BO0032</v>
          </cell>
        </row>
        <row r="123">
          <cell r="H123">
            <v>1</v>
          </cell>
          <cell r="EG123" t="str">
            <v>NNNI_101-O_BO0051</v>
          </cell>
        </row>
        <row r="124">
          <cell r="H124">
            <v>1</v>
          </cell>
          <cell r="EG124" t="str">
            <v>NNNI_101-O_BO1051</v>
          </cell>
        </row>
        <row r="125">
          <cell r="H125">
            <v>1</v>
          </cell>
          <cell r="EG125" t="str">
            <v>NNNI_101-O_DS0011</v>
          </cell>
        </row>
        <row r="126">
          <cell r="H126">
            <v>1</v>
          </cell>
          <cell r="EG126" t="str">
            <v>NNNI_101-O_GI0011</v>
          </cell>
        </row>
        <row r="127">
          <cell r="H127">
            <v>1</v>
          </cell>
          <cell r="EG127" t="str">
            <v>NNNI_101-O_GI0012</v>
          </cell>
        </row>
        <row r="128">
          <cell r="H128">
            <v>1</v>
          </cell>
          <cell r="EG128" t="str">
            <v>NNNI_101-O_GI0014</v>
          </cell>
        </row>
        <row r="129">
          <cell r="H129">
            <v>1</v>
          </cell>
          <cell r="EG129" t="str">
            <v>NNNI_101-O_GI0015</v>
          </cell>
        </row>
        <row r="130">
          <cell r="H130">
            <v>1</v>
          </cell>
          <cell r="EG130" t="str">
            <v>NNNI_101-O_GI0016</v>
          </cell>
        </row>
        <row r="131">
          <cell r="H131">
            <v>1</v>
          </cell>
          <cell r="EG131" t="str">
            <v>NNNI_101-O_GI0051</v>
          </cell>
        </row>
        <row r="132">
          <cell r="H132">
            <v>1</v>
          </cell>
          <cell r="EG132" t="str">
            <v>NNNI_101-O_IT0011</v>
          </cell>
        </row>
        <row r="133">
          <cell r="H133">
            <v>1</v>
          </cell>
          <cell r="EG133" t="str">
            <v>NNNI_101-O_IT0032</v>
          </cell>
        </row>
        <row r="134">
          <cell r="H134">
            <v>1</v>
          </cell>
          <cell r="EG134" t="str">
            <v>NNNI_101-O_MO0011</v>
          </cell>
        </row>
        <row r="135">
          <cell r="H135">
            <v>1</v>
          </cell>
          <cell r="EG135" t="str">
            <v>NNNI_101-O_MO0012</v>
          </cell>
        </row>
        <row r="136">
          <cell r="H136">
            <v>1</v>
          </cell>
          <cell r="EG136" t="str">
            <v>NNNI_101-O_MO0013</v>
          </cell>
        </row>
        <row r="137">
          <cell r="H137">
            <v>1</v>
          </cell>
          <cell r="EG137" t="str">
            <v>NNNI_101-O_MO0014</v>
          </cell>
        </row>
        <row r="138">
          <cell r="H138">
            <v>1</v>
          </cell>
          <cell r="EG138" t="str">
            <v>NNNI_101-O_MO0031</v>
          </cell>
        </row>
        <row r="139">
          <cell r="H139">
            <v>1</v>
          </cell>
          <cell r="EG139" t="str">
            <v>NNNI_101-O_MO0041</v>
          </cell>
        </row>
        <row r="140">
          <cell r="H140">
            <v>1</v>
          </cell>
          <cell r="EG140" t="str">
            <v>NNNI_101-O_MO0051</v>
          </cell>
        </row>
        <row r="141">
          <cell r="H141">
            <v>1</v>
          </cell>
          <cell r="EG141" t="str">
            <v>NNNI_101-O_MS0011</v>
          </cell>
        </row>
        <row r="142">
          <cell r="H142">
            <v>1</v>
          </cell>
          <cell r="EG142" t="str">
            <v>NNNI_101-O_MS0012</v>
          </cell>
        </row>
        <row r="143">
          <cell r="H143">
            <v>1</v>
          </cell>
          <cell r="EG143" t="str">
            <v>NNNI_101-O_MS0031</v>
          </cell>
        </row>
        <row r="144">
          <cell r="H144">
            <v>1</v>
          </cell>
          <cell r="EG144" t="str">
            <v>NNNI_101-O_MS0032</v>
          </cell>
        </row>
        <row r="145">
          <cell r="H145">
            <v>1</v>
          </cell>
          <cell r="EG145" t="str">
            <v>NNNI_101-O_MS0033</v>
          </cell>
        </row>
        <row r="146">
          <cell r="H146">
            <v>1</v>
          </cell>
          <cell r="EG146" t="str">
            <v>NNNI_101-O_MS0034</v>
          </cell>
        </row>
        <row r="147">
          <cell r="H147">
            <v>1</v>
          </cell>
          <cell r="EG147" t="str">
            <v>NNNI_101-O_MS0035</v>
          </cell>
        </row>
        <row r="148">
          <cell r="H148">
            <v>1</v>
          </cell>
          <cell r="EG148" t="str">
            <v>NNNI_101-O_MS0051</v>
          </cell>
        </row>
        <row r="149">
          <cell r="H149">
            <v>1</v>
          </cell>
          <cell r="EG149" t="str">
            <v>NNNI_101-O_SA0011</v>
          </cell>
        </row>
        <row r="150">
          <cell r="H150">
            <v>1</v>
          </cell>
          <cell r="EG150" t="str">
            <v>NNNI_101-O_SB0011</v>
          </cell>
        </row>
        <row r="151">
          <cell r="H151">
            <v>1</v>
          </cell>
          <cell r="EG151" t="str">
            <v>NNNI_101-O_SB0012</v>
          </cell>
        </row>
        <row r="152">
          <cell r="H152">
            <v>1</v>
          </cell>
          <cell r="EG152" t="str">
            <v>NNNI_101-O_SB0013</v>
          </cell>
        </row>
        <row r="153">
          <cell r="H153">
            <v>1</v>
          </cell>
          <cell r="EG153" t="str">
            <v>NNNI_101-O_SB0014</v>
          </cell>
        </row>
        <row r="154">
          <cell r="H154">
            <v>1</v>
          </cell>
          <cell r="EG154" t="str">
            <v>NNNI_101-O_SB0015</v>
          </cell>
        </row>
        <row r="155">
          <cell r="H155">
            <v>1</v>
          </cell>
          <cell r="EG155" t="str">
            <v>NNNI_101-O_SB0031</v>
          </cell>
        </row>
        <row r="156">
          <cell r="H156">
            <v>1</v>
          </cell>
          <cell r="EG156" t="str">
            <v>NNNI_101-O_SB0032</v>
          </cell>
        </row>
        <row r="157">
          <cell r="H157">
            <v>1</v>
          </cell>
          <cell r="EG157" t="str">
            <v>NNNI_101-O_SB0033</v>
          </cell>
        </row>
        <row r="158">
          <cell r="H158">
            <v>1</v>
          </cell>
          <cell r="EG158" t="str">
            <v>NNNI_101-O_SB0035</v>
          </cell>
        </row>
        <row r="159">
          <cell r="H159">
            <v>1</v>
          </cell>
          <cell r="EG159" t="str">
            <v>NNNI_101-O_SB0051</v>
          </cell>
        </row>
        <row r="160">
          <cell r="H160">
            <v>1</v>
          </cell>
          <cell r="EG160" t="str">
            <v>NNNI_101-O_VB0011</v>
          </cell>
        </row>
        <row r="161">
          <cell r="H161">
            <v>1</v>
          </cell>
          <cell r="EG161" t="str">
            <v>NNNI_101-O_VB0031</v>
          </cell>
        </row>
        <row r="168">
          <cell r="H168">
            <v>1</v>
          </cell>
          <cell r="EG168" t="str">
            <v>NNNI_101_AB0011</v>
          </cell>
        </row>
        <row r="169">
          <cell r="H169">
            <v>1</v>
          </cell>
          <cell r="EG169" t="str">
            <v>NNNI_101_AB0012</v>
          </cell>
        </row>
        <row r="170">
          <cell r="H170">
            <v>1</v>
          </cell>
          <cell r="EG170" t="str">
            <v>NNNI_101_AB0041</v>
          </cell>
        </row>
        <row r="171">
          <cell r="H171">
            <v>1</v>
          </cell>
          <cell r="EG171" t="str">
            <v>NNNI_101_AB0042</v>
          </cell>
        </row>
        <row r="172">
          <cell r="H172">
            <v>1</v>
          </cell>
          <cell r="EG172" t="str">
            <v>NNNI_101_AB0051</v>
          </cell>
        </row>
        <row r="173">
          <cell r="H173">
            <v>1</v>
          </cell>
          <cell r="EG173" t="str">
            <v>NNNI_101_AC0011</v>
          </cell>
        </row>
        <row r="174">
          <cell r="H174">
            <v>1</v>
          </cell>
          <cell r="EG174" t="str">
            <v>NNNI_101_BO0011</v>
          </cell>
        </row>
        <row r="175">
          <cell r="H175">
            <v>1</v>
          </cell>
          <cell r="EG175" t="str">
            <v>NNNI_101_BO0012</v>
          </cell>
        </row>
        <row r="176">
          <cell r="H176">
            <v>1</v>
          </cell>
          <cell r="EG176" t="str">
            <v>NNNI_101_BO0013</v>
          </cell>
        </row>
        <row r="177">
          <cell r="H177">
            <v>1</v>
          </cell>
          <cell r="EG177" t="str">
            <v>NNNI_101_BO0014</v>
          </cell>
        </row>
        <row r="178">
          <cell r="H178">
            <v>1</v>
          </cell>
          <cell r="EG178" t="str">
            <v>NNNI_101_BO0031</v>
          </cell>
        </row>
        <row r="179">
          <cell r="H179">
            <v>1</v>
          </cell>
          <cell r="EG179" t="str">
            <v>NNNI_101_BO0032</v>
          </cell>
        </row>
        <row r="180">
          <cell r="H180">
            <v>1</v>
          </cell>
          <cell r="EG180" t="str">
            <v>NNNI_101_BO0051</v>
          </cell>
        </row>
        <row r="181">
          <cell r="H181">
            <v>1</v>
          </cell>
          <cell r="EG181" t="str">
            <v>NNNI_101_BO1051</v>
          </cell>
        </row>
        <row r="182">
          <cell r="H182">
            <v>1</v>
          </cell>
          <cell r="EG182" t="str">
            <v>NNNI_101_DS0011</v>
          </cell>
        </row>
        <row r="183">
          <cell r="H183">
            <v>1</v>
          </cell>
          <cell r="EG183" t="str">
            <v>NNNI_101_GI0011</v>
          </cell>
        </row>
        <row r="184">
          <cell r="H184">
            <v>1</v>
          </cell>
          <cell r="EG184" t="str">
            <v>NNNI_101_GI0012</v>
          </cell>
        </row>
        <row r="185">
          <cell r="H185">
            <v>1</v>
          </cell>
          <cell r="EG185" t="str">
            <v>NNNI_101_GI0014</v>
          </cell>
        </row>
        <row r="186">
          <cell r="H186">
            <v>1</v>
          </cell>
          <cell r="EG186" t="str">
            <v>NNNI_101_GI0015</v>
          </cell>
        </row>
        <row r="187">
          <cell r="H187">
            <v>1</v>
          </cell>
          <cell r="EG187" t="str">
            <v>NNNI_101_GI0016</v>
          </cell>
        </row>
        <row r="188">
          <cell r="H188">
            <v>1</v>
          </cell>
          <cell r="EG188" t="str">
            <v>NNNI_101_GI0051</v>
          </cell>
        </row>
        <row r="189">
          <cell r="H189">
            <v>1</v>
          </cell>
          <cell r="EG189" t="str">
            <v>NNNI_101_IT0011</v>
          </cell>
        </row>
        <row r="190">
          <cell r="H190">
            <v>1</v>
          </cell>
          <cell r="EG190" t="str">
            <v>NNNI_101_IT0032</v>
          </cell>
        </row>
        <row r="191">
          <cell r="H191">
            <v>1</v>
          </cell>
          <cell r="EG191" t="str">
            <v>NNNI_101_MO0011</v>
          </cell>
        </row>
        <row r="192">
          <cell r="H192">
            <v>1</v>
          </cell>
          <cell r="EG192" t="str">
            <v>NNNI_101_MO0012</v>
          </cell>
        </row>
        <row r="193">
          <cell r="H193">
            <v>1</v>
          </cell>
          <cell r="EG193" t="str">
            <v>NNNI_101_MO0013</v>
          </cell>
        </row>
        <row r="194">
          <cell r="H194">
            <v>1</v>
          </cell>
          <cell r="EG194" t="str">
            <v>NNNI_101_MO0014</v>
          </cell>
        </row>
        <row r="195">
          <cell r="H195">
            <v>1</v>
          </cell>
          <cell r="EG195" t="str">
            <v>NNNI_101_MO0031</v>
          </cell>
        </row>
        <row r="196">
          <cell r="H196">
            <v>1</v>
          </cell>
          <cell r="EG196" t="str">
            <v>NNNI_101_MO0041</v>
          </cell>
        </row>
        <row r="197">
          <cell r="H197">
            <v>1</v>
          </cell>
          <cell r="EG197" t="str">
            <v>NNNI_101_MO0051</v>
          </cell>
        </row>
        <row r="198">
          <cell r="H198">
            <v>1</v>
          </cell>
          <cell r="EG198" t="str">
            <v>NNNI_101_MS0011</v>
          </cell>
        </row>
        <row r="199">
          <cell r="H199">
            <v>1</v>
          </cell>
          <cell r="EG199" t="str">
            <v>NNNI_101_MS0012</v>
          </cell>
        </row>
        <row r="200">
          <cell r="H200">
            <v>1</v>
          </cell>
          <cell r="EG200" t="str">
            <v>NNNI_101_MS0031</v>
          </cell>
        </row>
        <row r="201">
          <cell r="H201">
            <v>1</v>
          </cell>
          <cell r="EG201" t="str">
            <v>NNNI_101_MS0032</v>
          </cell>
        </row>
        <row r="202">
          <cell r="H202">
            <v>1</v>
          </cell>
          <cell r="EG202" t="str">
            <v>NNNI_101_MS0033</v>
          </cell>
        </row>
        <row r="203">
          <cell r="H203">
            <v>1</v>
          </cell>
          <cell r="EG203" t="str">
            <v>NNNI_101_MS0034</v>
          </cell>
        </row>
        <row r="204">
          <cell r="H204">
            <v>1</v>
          </cell>
          <cell r="EG204" t="str">
            <v>NNNI_101_MS0035</v>
          </cell>
        </row>
        <row r="205">
          <cell r="H205">
            <v>1</v>
          </cell>
          <cell r="EG205" t="str">
            <v>NNNI_101_MS0051</v>
          </cell>
        </row>
        <row r="206">
          <cell r="H206">
            <v>1</v>
          </cell>
          <cell r="EG206" t="str">
            <v>NNNI_101_SA0011</v>
          </cell>
        </row>
        <row r="207">
          <cell r="H207">
            <v>1</v>
          </cell>
          <cell r="EG207" t="str">
            <v>NNNI_101_SB0011</v>
          </cell>
        </row>
        <row r="208">
          <cell r="H208">
            <v>1</v>
          </cell>
          <cell r="EG208" t="str">
            <v>NNNI_101_SB0012</v>
          </cell>
        </row>
        <row r="209">
          <cell r="H209">
            <v>1</v>
          </cell>
          <cell r="EG209" t="str">
            <v>NNNI_101_SB0013</v>
          </cell>
        </row>
        <row r="210">
          <cell r="H210">
            <v>1</v>
          </cell>
          <cell r="EG210" t="str">
            <v>NNNI_101_SB0014</v>
          </cell>
        </row>
        <row r="211">
          <cell r="H211">
            <v>1</v>
          </cell>
          <cell r="EG211" t="str">
            <v>NNNI_101_SB0015</v>
          </cell>
        </row>
        <row r="212">
          <cell r="H212">
            <v>1</v>
          </cell>
          <cell r="EG212" t="str">
            <v>NNNI_101_SB0031</v>
          </cell>
        </row>
        <row r="213">
          <cell r="H213">
            <v>1</v>
          </cell>
          <cell r="EG213" t="str">
            <v>NNNI_101_SB0032</v>
          </cell>
        </row>
        <row r="214">
          <cell r="H214">
            <v>1</v>
          </cell>
          <cell r="EG214" t="str">
            <v>NNNI_101_SB0033</v>
          </cell>
        </row>
        <row r="215">
          <cell r="H215">
            <v>1</v>
          </cell>
          <cell r="EG215" t="str">
            <v>NNNI_101_SB0035</v>
          </cell>
        </row>
        <row r="216">
          <cell r="H216">
            <v>1</v>
          </cell>
          <cell r="EG216" t="str">
            <v>NNNI_101_SB0051</v>
          </cell>
        </row>
        <row r="217">
          <cell r="H217">
            <v>1</v>
          </cell>
          <cell r="EG217" t="str">
            <v>NNNI_101_VB0011</v>
          </cell>
        </row>
        <row r="218">
          <cell r="H218">
            <v>1</v>
          </cell>
          <cell r="EG218" t="str">
            <v>NNNI_101_VB0031</v>
          </cell>
        </row>
        <row r="225">
          <cell r="H225">
            <v>1</v>
          </cell>
          <cell r="EG225" t="str">
            <v>NNNI_102_AC0011</v>
          </cell>
        </row>
        <row r="226">
          <cell r="H226">
            <v>1</v>
          </cell>
          <cell r="EG226" t="str">
            <v>NNNI_102_AC0041</v>
          </cell>
        </row>
        <row r="227">
          <cell r="H227">
            <v>1</v>
          </cell>
          <cell r="EG227" t="str">
            <v>NNNI_102_BS0011</v>
          </cell>
        </row>
        <row r="228">
          <cell r="H228">
            <v>1</v>
          </cell>
          <cell r="EG228" t="str">
            <v>NNNI_102_BS0041</v>
          </cell>
        </row>
        <row r="229">
          <cell r="H229">
            <v>1</v>
          </cell>
          <cell r="EG229" t="str">
            <v>NNNI_102_BS0042</v>
          </cell>
        </row>
        <row r="230">
          <cell r="H230">
            <v>1</v>
          </cell>
          <cell r="EG230" t="str">
            <v>NNNI_102_BU0011</v>
          </cell>
        </row>
        <row r="231">
          <cell r="H231">
            <v>1</v>
          </cell>
          <cell r="EG231" t="str">
            <v>NNNI_102_BU0042</v>
          </cell>
        </row>
        <row r="232">
          <cell r="H232">
            <v>1</v>
          </cell>
          <cell r="EG232" t="str">
            <v>NNNI_102_DS0011</v>
          </cell>
        </row>
        <row r="233">
          <cell r="H233">
            <v>1</v>
          </cell>
          <cell r="EG233" t="str">
            <v>NNNI_102_GI0011</v>
          </cell>
        </row>
        <row r="234">
          <cell r="H234">
            <v>1</v>
          </cell>
          <cell r="EG234" t="str">
            <v>NNNI_102_GI0012</v>
          </cell>
        </row>
        <row r="235">
          <cell r="H235">
            <v>1</v>
          </cell>
          <cell r="EG235" t="str">
            <v>NNNI_102_GI0032</v>
          </cell>
        </row>
        <row r="236">
          <cell r="H236">
            <v>1</v>
          </cell>
          <cell r="EG236" t="str">
            <v>NNNI_102_MS0011</v>
          </cell>
        </row>
        <row r="237">
          <cell r="H237">
            <v>1</v>
          </cell>
          <cell r="EG237" t="str">
            <v>NNNI_102_MS0012</v>
          </cell>
        </row>
        <row r="238">
          <cell r="H238">
            <v>1</v>
          </cell>
          <cell r="EG238" t="str">
            <v>NNNI_102_MS0031</v>
          </cell>
        </row>
        <row r="239">
          <cell r="H239">
            <v>1</v>
          </cell>
          <cell r="EG239" t="str">
            <v>NNNI_102_MS0032</v>
          </cell>
        </row>
        <row r="240">
          <cell r="H240">
            <v>1</v>
          </cell>
          <cell r="EG240" t="str">
            <v>NNNI_102_MS0034</v>
          </cell>
        </row>
        <row r="241">
          <cell r="H241">
            <v>1</v>
          </cell>
          <cell r="EG241" t="str">
            <v>NNNI_102_MS0035</v>
          </cell>
        </row>
        <row r="242">
          <cell r="H242">
            <v>1</v>
          </cell>
          <cell r="EG242" t="str">
            <v>NNNI_102_MS0051</v>
          </cell>
        </row>
        <row r="243">
          <cell r="H243">
            <v>1</v>
          </cell>
          <cell r="EG243" t="str">
            <v>NNNI_102_STR011</v>
          </cell>
        </row>
        <row r="244">
          <cell r="H244">
            <v>1</v>
          </cell>
          <cell r="EG244" t="str">
            <v>NNNI_102_TF0011</v>
          </cell>
        </row>
        <row r="245">
          <cell r="H245">
            <v>1</v>
          </cell>
          <cell r="EG245" t="str">
            <v>NNNI_102_TF0031</v>
          </cell>
        </row>
        <row r="252">
          <cell r="H252">
            <v>1</v>
          </cell>
          <cell r="EG252" t="str">
            <v>NNNI_104_CL0011</v>
          </cell>
        </row>
        <row r="253">
          <cell r="H253">
            <v>1</v>
          </cell>
          <cell r="EG253" t="str">
            <v>NNNI_104_CL0033</v>
          </cell>
        </row>
        <row r="254">
          <cell r="H254">
            <v>1</v>
          </cell>
          <cell r="EG254" t="str">
            <v>NNNI_104_CL0034</v>
          </cell>
        </row>
        <row r="255">
          <cell r="H255">
            <v>1</v>
          </cell>
          <cell r="EG255" t="str">
            <v>NNNI_104_CLL011</v>
          </cell>
        </row>
        <row r="256">
          <cell r="H256">
            <v>1</v>
          </cell>
          <cell r="EG256" t="str">
            <v>NNNI_104_LV0012</v>
          </cell>
        </row>
        <row r="257">
          <cell r="H257">
            <v>1</v>
          </cell>
          <cell r="EG257" t="str">
            <v>NNNI_104_SA0011</v>
          </cell>
        </row>
        <row r="264">
          <cell r="H264">
            <v>1</v>
          </cell>
          <cell r="EG264" t="str">
            <v>NNNI_105_IT0011</v>
          </cell>
        </row>
        <row r="265">
          <cell r="H265">
            <v>1</v>
          </cell>
          <cell r="EG265" t="str">
            <v>NNNI_105_IT0032</v>
          </cell>
        </row>
        <row r="266">
          <cell r="H266">
            <v>1</v>
          </cell>
          <cell r="EG266" t="str">
            <v>NNNI_105_SA0011</v>
          </cell>
        </row>
        <row r="267">
          <cell r="H267">
            <v>1</v>
          </cell>
          <cell r="EG267" t="str">
            <v>NNNI_105_SA0031</v>
          </cell>
        </row>
        <row r="268">
          <cell r="H268">
            <v>1</v>
          </cell>
          <cell r="EG268" t="str">
            <v>NNNI_105_SA0041</v>
          </cell>
        </row>
        <row r="275">
          <cell r="H275">
            <v>1</v>
          </cell>
          <cell r="EG275" t="str">
            <v>NNNI_106_BS0011</v>
          </cell>
        </row>
        <row r="276">
          <cell r="H276">
            <v>1</v>
          </cell>
          <cell r="EG276" t="str">
            <v>NNNI_106_BS0041</v>
          </cell>
        </row>
        <row r="277">
          <cell r="H277">
            <v>1</v>
          </cell>
          <cell r="EG277" t="str">
            <v>NNNI_106_DS0011</v>
          </cell>
        </row>
        <row r="278">
          <cell r="H278">
            <v>1</v>
          </cell>
          <cell r="EG278" t="str">
            <v>NNNI_106_DS0021</v>
          </cell>
        </row>
        <row r="279">
          <cell r="H279">
            <v>1</v>
          </cell>
          <cell r="EG279" t="str">
            <v>NNNI_106_GI0011</v>
          </cell>
        </row>
        <row r="280">
          <cell r="H280">
            <v>1</v>
          </cell>
          <cell r="EG280" t="str">
            <v>NNNI_106_GI0012</v>
          </cell>
        </row>
        <row r="281">
          <cell r="H281">
            <v>1</v>
          </cell>
          <cell r="EG281" t="str">
            <v>NNNI_106_MS0011</v>
          </cell>
        </row>
        <row r="282">
          <cell r="H282">
            <v>1</v>
          </cell>
          <cell r="EG282" t="str">
            <v>NNNI_106_SA0011</v>
          </cell>
        </row>
        <row r="289">
          <cell r="H289">
            <v>1</v>
          </cell>
          <cell r="EG289" t="str">
            <v>NNNI_107_DS0011</v>
          </cell>
        </row>
        <row r="290">
          <cell r="H290">
            <v>1</v>
          </cell>
          <cell r="EG290" t="str">
            <v>NNNI_107_GI0011</v>
          </cell>
        </row>
        <row r="291">
          <cell r="H291">
            <v>1</v>
          </cell>
          <cell r="EG291" t="str">
            <v>NNNI_107_GI0012</v>
          </cell>
        </row>
        <row r="292">
          <cell r="H292">
            <v>1</v>
          </cell>
          <cell r="EG292" t="str">
            <v>NNNI_107_IT0011</v>
          </cell>
        </row>
        <row r="293">
          <cell r="H293">
            <v>1</v>
          </cell>
          <cell r="EG293" t="str">
            <v>NNNI_107_IT0031</v>
          </cell>
        </row>
        <row r="294">
          <cell r="H294">
            <v>1</v>
          </cell>
          <cell r="EG294" t="str">
            <v>NNNI_107_IT0032</v>
          </cell>
        </row>
        <row r="295">
          <cell r="H295">
            <v>1</v>
          </cell>
          <cell r="EG295" t="str">
            <v>NNNI_107_IT0041</v>
          </cell>
        </row>
        <row r="296">
          <cell r="H296">
            <v>1</v>
          </cell>
          <cell r="EG296" t="str">
            <v>NNNI_107_MS0011</v>
          </cell>
        </row>
        <row r="297">
          <cell r="H297">
            <v>1</v>
          </cell>
          <cell r="EG297" t="str">
            <v>NNNI_107_MS0035</v>
          </cell>
        </row>
        <row r="298">
          <cell r="H298">
            <v>1</v>
          </cell>
          <cell r="EG298" t="str">
            <v>NNNI_107_NOTRQS</v>
          </cell>
        </row>
        <row r="299">
          <cell r="H299">
            <v>1</v>
          </cell>
          <cell r="EG299" t="str">
            <v>NNNI_107_RA0011</v>
          </cell>
        </row>
        <row r="300">
          <cell r="H300">
            <v>1</v>
          </cell>
          <cell r="EG300" t="str">
            <v>NNNI_107_SA0011</v>
          </cell>
        </row>
        <row r="301">
          <cell r="H301">
            <v>1</v>
          </cell>
          <cell r="EG301" t="str">
            <v>NNNI_107_TF0011</v>
          </cell>
        </row>
        <row r="302">
          <cell r="H302">
            <v>1</v>
          </cell>
          <cell r="EG302" t="str">
            <v>NNNI_107_TF0031</v>
          </cell>
        </row>
        <row r="303">
          <cell r="H303">
            <v>1</v>
          </cell>
          <cell r="EG303" t="str">
            <v>NNNI_107_TF0036</v>
          </cell>
        </row>
        <row r="304">
          <cell r="H304">
            <v>1</v>
          </cell>
          <cell r="EG304" t="str">
            <v>NNNI_107_TF0038</v>
          </cell>
        </row>
        <row r="311">
          <cell r="H311">
            <v>1</v>
          </cell>
          <cell r="EG311" t="str">
            <v>NNNI_108_BS0011</v>
          </cell>
        </row>
        <row r="312">
          <cell r="H312">
            <v>1</v>
          </cell>
          <cell r="EG312" t="str">
            <v>NNNI_108_BU0011</v>
          </cell>
        </row>
        <row r="313">
          <cell r="H313">
            <v>1</v>
          </cell>
          <cell r="EG313" t="str">
            <v>NNNI_108_CP0011</v>
          </cell>
        </row>
        <row r="314">
          <cell r="H314">
            <v>1</v>
          </cell>
          <cell r="EG314" t="str">
            <v>NNNI_108_CP0031</v>
          </cell>
        </row>
        <row r="315">
          <cell r="H315">
            <v>1</v>
          </cell>
          <cell r="EG315" t="str">
            <v>NNNI_108_DS0011</v>
          </cell>
        </row>
        <row r="316">
          <cell r="H316">
            <v>1</v>
          </cell>
          <cell r="EG316" t="str">
            <v>NNNI_108_FW0043</v>
          </cell>
        </row>
        <row r="317">
          <cell r="H317">
            <v>1</v>
          </cell>
          <cell r="EG317" t="str">
            <v>NNNI_108_FW0044</v>
          </cell>
        </row>
        <row r="318">
          <cell r="H318">
            <v>1</v>
          </cell>
          <cell r="EG318" t="str">
            <v>NNNI_108_FW0045</v>
          </cell>
        </row>
        <row r="319">
          <cell r="H319">
            <v>1</v>
          </cell>
          <cell r="EG319" t="str">
            <v>NNNI_108_FW0046</v>
          </cell>
        </row>
        <row r="320">
          <cell r="H320">
            <v>1</v>
          </cell>
          <cell r="EG320" t="str">
            <v>NNNI_108_FW0047</v>
          </cell>
        </row>
        <row r="321">
          <cell r="H321">
            <v>1</v>
          </cell>
          <cell r="EG321" t="str">
            <v>NNNI_108_FW0048</v>
          </cell>
        </row>
        <row r="322">
          <cell r="H322">
            <v>1</v>
          </cell>
          <cell r="EG322" t="str">
            <v>NNNI_108_HV0017</v>
          </cell>
        </row>
        <row r="323">
          <cell r="H323">
            <v>1</v>
          </cell>
          <cell r="EG323" t="str">
            <v>NNNI_108_HV0018</v>
          </cell>
        </row>
        <row r="324">
          <cell r="H324">
            <v>1</v>
          </cell>
          <cell r="EG324" t="str">
            <v>NNNI_108_IT0011</v>
          </cell>
        </row>
        <row r="325">
          <cell r="H325">
            <v>1</v>
          </cell>
          <cell r="EG325" t="str">
            <v>NNNI_108_IT0032</v>
          </cell>
        </row>
        <row r="326">
          <cell r="H326">
            <v>1</v>
          </cell>
          <cell r="EG326" t="str">
            <v>NNNI_108_RA0011</v>
          </cell>
        </row>
        <row r="327">
          <cell r="H327">
            <v>1</v>
          </cell>
          <cell r="EG327" t="str">
            <v>NNNI_108_RA0031</v>
          </cell>
        </row>
        <row r="328">
          <cell r="H328">
            <v>1</v>
          </cell>
          <cell r="EG328" t="str">
            <v>NNNI_108_RA0041</v>
          </cell>
        </row>
        <row r="329">
          <cell r="H329">
            <v>1</v>
          </cell>
          <cell r="EG329" t="str">
            <v>NNNI_108_RAC011</v>
          </cell>
        </row>
        <row r="330">
          <cell r="H330">
            <v>1</v>
          </cell>
          <cell r="EG330" t="str">
            <v>NNNI_108_RAC012</v>
          </cell>
        </row>
        <row r="331">
          <cell r="H331">
            <v>1</v>
          </cell>
          <cell r="EG331" t="str">
            <v>NNNI_108_RAC031</v>
          </cell>
        </row>
        <row r="332">
          <cell r="H332">
            <v>1</v>
          </cell>
          <cell r="EG332" t="str">
            <v>NNNI_108_RS0011</v>
          </cell>
        </row>
        <row r="333">
          <cell r="H333">
            <v>1</v>
          </cell>
          <cell r="EG333" t="str">
            <v>NNNI_108_RS0031</v>
          </cell>
        </row>
        <row r="334">
          <cell r="H334">
            <v>1</v>
          </cell>
          <cell r="EG334" t="str">
            <v>NNNI_108_RS0041</v>
          </cell>
        </row>
        <row r="335">
          <cell r="H335">
            <v>1</v>
          </cell>
          <cell r="EG335" t="str">
            <v>NNNI_108_SA0011</v>
          </cell>
        </row>
        <row r="336">
          <cell r="H336">
            <v>1</v>
          </cell>
          <cell r="EG336" t="str">
            <v>NNNI_108_SB0011</v>
          </cell>
        </row>
        <row r="337">
          <cell r="H337">
            <v>1</v>
          </cell>
          <cell r="EG337" t="str">
            <v>NNNI_108_SB0031</v>
          </cell>
        </row>
        <row r="338">
          <cell r="H338">
            <v>1</v>
          </cell>
          <cell r="EG338" t="str">
            <v>NNNI_108_SB0035</v>
          </cell>
        </row>
        <row r="339">
          <cell r="H339">
            <v>1</v>
          </cell>
          <cell r="EG339" t="str">
            <v>NNNI_108_SC0041</v>
          </cell>
        </row>
        <row r="340">
          <cell r="H340">
            <v>1</v>
          </cell>
          <cell r="EG340" t="str">
            <v>NNNI_108_SC0042</v>
          </cell>
        </row>
        <row r="341">
          <cell r="H341">
            <v>1</v>
          </cell>
          <cell r="EG341" t="str">
            <v>NNNI_108_SC0045</v>
          </cell>
        </row>
        <row r="342">
          <cell r="H342">
            <v>1</v>
          </cell>
          <cell r="EG342" t="str">
            <v>NNNI_108_TF0011</v>
          </cell>
        </row>
        <row r="343">
          <cell r="H343">
            <v>1</v>
          </cell>
          <cell r="EG343" t="str">
            <v>NNNI_108_TF0031</v>
          </cell>
        </row>
        <row r="344">
          <cell r="H344">
            <v>1</v>
          </cell>
          <cell r="EG344" t="str">
            <v>NNNI_108_TF0036</v>
          </cell>
        </row>
        <row r="345">
          <cell r="H345">
            <v>1</v>
          </cell>
          <cell r="EG345" t="str">
            <v>NNNI_108_TF0038</v>
          </cell>
        </row>
        <row r="346">
          <cell r="H346">
            <v>1</v>
          </cell>
          <cell r="EG346" t="str">
            <v>NNNI_108_TV0013</v>
          </cell>
        </row>
        <row r="347">
          <cell r="H347">
            <v>1</v>
          </cell>
          <cell r="EG347" t="str">
            <v>NNNI_108_TV0014</v>
          </cell>
        </row>
        <row r="348">
          <cell r="H348">
            <v>1</v>
          </cell>
          <cell r="EG348" t="str">
            <v>NNNI_108_TV0015</v>
          </cell>
        </row>
        <row r="355">
          <cell r="H355">
            <v>1</v>
          </cell>
          <cell r="EG355" t="str">
            <v>NNNI_109_BTP011</v>
          </cell>
        </row>
        <row r="356">
          <cell r="H356">
            <v>1</v>
          </cell>
          <cell r="EG356" t="str">
            <v>NNNI_109_BTP012</v>
          </cell>
        </row>
        <row r="357">
          <cell r="H357">
            <v>1</v>
          </cell>
          <cell r="EG357" t="str">
            <v>NNNI_109_BTP013</v>
          </cell>
        </row>
        <row r="358">
          <cell r="H358">
            <v>1</v>
          </cell>
          <cell r="EG358" t="str">
            <v>NNNI_109_BTP031</v>
          </cell>
        </row>
        <row r="359">
          <cell r="H359">
            <v>1</v>
          </cell>
          <cell r="EG359" t="str">
            <v>NNNI_109_ETP011</v>
          </cell>
        </row>
        <row r="360">
          <cell r="H360">
            <v>1</v>
          </cell>
          <cell r="EG360" t="str">
            <v>NNNI_109_FPM211</v>
          </cell>
        </row>
        <row r="361">
          <cell r="H361">
            <v>1</v>
          </cell>
          <cell r="EG361" t="str">
            <v>NNNI_109_FPM212</v>
          </cell>
        </row>
        <row r="362">
          <cell r="H362">
            <v>1</v>
          </cell>
          <cell r="EG362" t="str">
            <v>NNNI_109_FPM241</v>
          </cell>
        </row>
        <row r="363">
          <cell r="H363">
            <v>1</v>
          </cell>
          <cell r="EG363" t="str">
            <v>NNNI_109_FPM242</v>
          </cell>
        </row>
        <row r="364">
          <cell r="H364">
            <v>1</v>
          </cell>
          <cell r="EG364" t="str">
            <v>NNNI_109_FPP211</v>
          </cell>
        </row>
        <row r="365">
          <cell r="H365">
            <v>1</v>
          </cell>
          <cell r="EG365" t="str">
            <v>NNNI_109_FPP212</v>
          </cell>
        </row>
        <row r="366">
          <cell r="H366">
            <v>1</v>
          </cell>
          <cell r="EG366" t="str">
            <v>NNNI_109_FPP241</v>
          </cell>
        </row>
        <row r="367">
          <cell r="H367">
            <v>1</v>
          </cell>
          <cell r="EG367" t="str">
            <v>NNNI_109_FPP242</v>
          </cell>
        </row>
        <row r="368">
          <cell r="H368">
            <v>1</v>
          </cell>
          <cell r="EG368" t="str">
            <v>NNNI_109_FPP311</v>
          </cell>
        </row>
        <row r="369">
          <cell r="H369">
            <v>1</v>
          </cell>
          <cell r="EG369" t="str">
            <v>NNNI_109_FPP312</v>
          </cell>
        </row>
        <row r="370">
          <cell r="H370">
            <v>1</v>
          </cell>
          <cell r="EG370" t="str">
            <v>NNNI_109_FPP313</v>
          </cell>
        </row>
        <row r="371">
          <cell r="H371">
            <v>1</v>
          </cell>
          <cell r="EG371" t="str">
            <v>NNNI_109_FPP314</v>
          </cell>
        </row>
        <row r="372">
          <cell r="H372">
            <v>1</v>
          </cell>
          <cell r="EG372" t="str">
            <v>NNNI_109_HS0111</v>
          </cell>
        </row>
        <row r="373">
          <cell r="H373">
            <v>1</v>
          </cell>
          <cell r="EG373" t="str">
            <v>NNNI_109_HS0112</v>
          </cell>
        </row>
        <row r="374">
          <cell r="H374">
            <v>1</v>
          </cell>
          <cell r="EG374" t="str">
            <v>NNNI_109_ITP011</v>
          </cell>
        </row>
        <row r="375">
          <cell r="H375">
            <v>1</v>
          </cell>
          <cell r="EG375" t="str">
            <v>NNNI_109_LS0011</v>
          </cell>
        </row>
        <row r="376">
          <cell r="H376">
            <v>1</v>
          </cell>
          <cell r="EG376" t="str">
            <v>NNNI_109_MR0011</v>
          </cell>
        </row>
        <row r="377">
          <cell r="H377">
            <v>1</v>
          </cell>
          <cell r="EG377" t="str">
            <v>NNNI_109_MR0012</v>
          </cell>
        </row>
        <row r="378">
          <cell r="H378">
            <v>1</v>
          </cell>
          <cell r="EG378" t="str">
            <v>NNNI_109_MR0013</v>
          </cell>
        </row>
        <row r="379">
          <cell r="H379">
            <v>1</v>
          </cell>
          <cell r="EG379" t="str">
            <v>NNNI_109_MR0051</v>
          </cell>
        </row>
        <row r="380">
          <cell r="H380">
            <v>1</v>
          </cell>
          <cell r="EG380" t="str">
            <v>NNNI_109_P-30</v>
          </cell>
        </row>
        <row r="381">
          <cell r="H381">
            <v>1</v>
          </cell>
          <cell r="EG381" t="str">
            <v>NNNI_109_PS0011</v>
          </cell>
        </row>
        <row r="382">
          <cell r="H382">
            <v>1</v>
          </cell>
          <cell r="EG382" t="str">
            <v>NNNI_109_PS0012</v>
          </cell>
        </row>
        <row r="383">
          <cell r="H383">
            <v>1</v>
          </cell>
          <cell r="EG383" t="str">
            <v>NNNI_109_PS0013</v>
          </cell>
        </row>
        <row r="384">
          <cell r="H384">
            <v>1</v>
          </cell>
          <cell r="EG384" t="str">
            <v>NNNI_109_PS0014</v>
          </cell>
        </row>
        <row r="385">
          <cell r="H385">
            <v>1</v>
          </cell>
          <cell r="EG385" t="str">
            <v>NNNI_109_PS0015</v>
          </cell>
        </row>
        <row r="386">
          <cell r="H386">
            <v>1</v>
          </cell>
          <cell r="EG386" t="str">
            <v>NNNI_109_PS0016</v>
          </cell>
        </row>
        <row r="387">
          <cell r="H387">
            <v>1</v>
          </cell>
          <cell r="EG387" t="str">
            <v>NNNI_109_PS0017</v>
          </cell>
        </row>
        <row r="388">
          <cell r="H388">
            <v>1</v>
          </cell>
          <cell r="EG388" t="str">
            <v>NNNI_109_PS0018</v>
          </cell>
        </row>
        <row r="389">
          <cell r="H389">
            <v>1</v>
          </cell>
          <cell r="EG389" t="str">
            <v>NNNI_109_PS0021</v>
          </cell>
        </row>
        <row r="390">
          <cell r="H390">
            <v>1</v>
          </cell>
          <cell r="EG390" t="str">
            <v>NNNI_109_PS2615</v>
          </cell>
        </row>
        <row r="391">
          <cell r="H391">
            <v>1</v>
          </cell>
          <cell r="EG391" t="str">
            <v>NNNI_109_PS2815</v>
          </cell>
        </row>
        <row r="392">
          <cell r="H392">
            <v>1</v>
          </cell>
          <cell r="EG392" t="str">
            <v>NNNI_109_PS3215</v>
          </cell>
        </row>
        <row r="393">
          <cell r="H393">
            <v>1</v>
          </cell>
          <cell r="EG393" t="str">
            <v>NNNI_109_PS3225</v>
          </cell>
        </row>
        <row r="394">
          <cell r="H394">
            <v>1</v>
          </cell>
          <cell r="EG394" t="str">
            <v>NNNI_109_PS3235</v>
          </cell>
        </row>
        <row r="395">
          <cell r="H395">
            <v>1</v>
          </cell>
          <cell r="EG395" t="str">
            <v>NNNI_109_PS3315</v>
          </cell>
        </row>
        <row r="396">
          <cell r="H396">
            <v>1</v>
          </cell>
          <cell r="EG396" t="str">
            <v>NNNI_109_PS3715</v>
          </cell>
        </row>
        <row r="397">
          <cell r="H397">
            <v>1</v>
          </cell>
          <cell r="EG397" t="str">
            <v>NNNI_109_PS3825</v>
          </cell>
        </row>
        <row r="398">
          <cell r="H398">
            <v>1</v>
          </cell>
          <cell r="EG398" t="str">
            <v>NNNI_109_SYP011</v>
          </cell>
        </row>
        <row r="399">
          <cell r="H399">
            <v>1</v>
          </cell>
          <cell r="EG399" t="str">
            <v>NNNI_109_UP0011</v>
          </cell>
        </row>
        <row r="400">
          <cell r="H400">
            <v>1</v>
          </cell>
          <cell r="EG400" t="str">
            <v>NNNI_109_UP0031</v>
          </cell>
        </row>
        <row r="407">
          <cell r="H407">
            <v>1</v>
          </cell>
          <cell r="EG407" t="str">
            <v>NNNI_110_MM0011</v>
          </cell>
        </row>
        <row r="408">
          <cell r="H408">
            <v>1</v>
          </cell>
          <cell r="EG408" t="str">
            <v>NNNI_110_MM0031</v>
          </cell>
        </row>
        <row r="409">
          <cell r="H409">
            <v>1</v>
          </cell>
          <cell r="EG409" t="str">
            <v>NNNI_110_MM0032</v>
          </cell>
        </row>
        <row r="410">
          <cell r="H410">
            <v>1</v>
          </cell>
          <cell r="EG410" t="str">
            <v>NNNI_110_MM0091</v>
          </cell>
        </row>
        <row r="411">
          <cell r="H411">
            <v>1</v>
          </cell>
          <cell r="EG411" t="str">
            <v>NNNI_110_MM0101</v>
          </cell>
        </row>
        <row r="412">
          <cell r="H412">
            <v>1</v>
          </cell>
          <cell r="EG412" t="str">
            <v>NNNI_110_MM0102</v>
          </cell>
        </row>
        <row r="419">
          <cell r="H419">
            <v>1</v>
          </cell>
          <cell r="EG419" t="str">
            <v>NNNI_111_FM0001</v>
          </cell>
        </row>
        <row r="420">
          <cell r="H420">
            <v>1</v>
          </cell>
          <cell r="EG420" t="str">
            <v>NNNI_111_FM0002</v>
          </cell>
        </row>
        <row r="421">
          <cell r="H421">
            <v>1</v>
          </cell>
          <cell r="EG421" t="str">
            <v>NNNI_111_FM2001</v>
          </cell>
        </row>
        <row r="422">
          <cell r="H422">
            <v>1</v>
          </cell>
          <cell r="EG422" t="str">
            <v>NNNI_111_FM2003</v>
          </cell>
        </row>
        <row r="423">
          <cell r="H423">
            <v>1</v>
          </cell>
          <cell r="EG423" t="str">
            <v>NNNI_111_FPM211</v>
          </cell>
        </row>
        <row r="424">
          <cell r="H424">
            <v>1</v>
          </cell>
          <cell r="EG424" t="str">
            <v>NNNI_111_FPM212</v>
          </cell>
        </row>
        <row r="425">
          <cell r="H425">
            <v>1</v>
          </cell>
          <cell r="EG425" t="str">
            <v>NNNI_111_FPM241</v>
          </cell>
        </row>
        <row r="426">
          <cell r="H426">
            <v>1</v>
          </cell>
          <cell r="EG426" t="str">
            <v>NNNI_111_FP0211</v>
          </cell>
        </row>
        <row r="427">
          <cell r="H427">
            <v>1</v>
          </cell>
          <cell r="EG427" t="str">
            <v>NNNI_111_FP0212</v>
          </cell>
        </row>
        <row r="428">
          <cell r="H428">
            <v>1</v>
          </cell>
          <cell r="EG428" t="str">
            <v>NNNI_111_FP0241</v>
          </cell>
        </row>
        <row r="429">
          <cell r="H429">
            <v>1</v>
          </cell>
          <cell r="EG429" t="str">
            <v>NNNI_111_FP0242</v>
          </cell>
        </row>
        <row r="430">
          <cell r="H430">
            <v>1</v>
          </cell>
          <cell r="EG430" t="str">
            <v>NNNI_111_FPP211</v>
          </cell>
        </row>
        <row r="431">
          <cell r="H431">
            <v>1</v>
          </cell>
          <cell r="EG431" t="str">
            <v>NNNI_111_FPP212</v>
          </cell>
        </row>
        <row r="432">
          <cell r="H432">
            <v>1</v>
          </cell>
          <cell r="EG432" t="str">
            <v>NNNI_111_HV0015</v>
          </cell>
        </row>
        <row r="439">
          <cell r="H439">
            <v>1</v>
          </cell>
          <cell r="EG439" t="str">
            <v>NNNI_112_OI0011</v>
          </cell>
        </row>
        <row r="440">
          <cell r="H440">
            <v>1</v>
          </cell>
          <cell r="EG440" t="str">
            <v>NNNI_112_OI0041</v>
          </cell>
        </row>
        <row r="441">
          <cell r="H441">
            <v>1</v>
          </cell>
          <cell r="EG441" t="str">
            <v>NNNI_112_SI0011</v>
          </cell>
        </row>
        <row r="442">
          <cell r="H442">
            <v>1</v>
          </cell>
          <cell r="EG442" t="str">
            <v>NNNI_112_SY0011</v>
          </cell>
        </row>
        <row r="449">
          <cell r="H449">
            <v>1</v>
          </cell>
          <cell r="EG449" t="str">
            <v>NNNI_113_AC0011</v>
          </cell>
        </row>
        <row r="450">
          <cell r="H450">
            <v>1</v>
          </cell>
          <cell r="EG450" t="str">
            <v>NNNI_113_AC0012</v>
          </cell>
        </row>
        <row r="451">
          <cell r="H451">
            <v>1</v>
          </cell>
          <cell r="EG451" t="str">
            <v>NNNI_113_AC0013</v>
          </cell>
        </row>
        <row r="452">
          <cell r="H452">
            <v>1</v>
          </cell>
          <cell r="EG452" t="str">
            <v>NNNI_113_AC0014</v>
          </cell>
        </row>
        <row r="453">
          <cell r="H453">
            <v>1</v>
          </cell>
          <cell r="EG453" t="str">
            <v>NNNI_113_AC0015</v>
          </cell>
        </row>
        <row r="454">
          <cell r="H454">
            <v>1</v>
          </cell>
          <cell r="EG454" t="str">
            <v>NNNI_113_AC0041</v>
          </cell>
        </row>
        <row r="455">
          <cell r="H455">
            <v>1</v>
          </cell>
          <cell r="EG455" t="str">
            <v>NNNI_113_AC1041</v>
          </cell>
        </row>
        <row r="456">
          <cell r="H456">
            <v>1</v>
          </cell>
          <cell r="EG456" t="str">
            <v>NNNI_113_AC1441</v>
          </cell>
        </row>
        <row r="457">
          <cell r="H457">
            <v>1</v>
          </cell>
          <cell r="EG457" t="str">
            <v>NNNI_113_BO0012</v>
          </cell>
        </row>
        <row r="458">
          <cell r="H458">
            <v>1</v>
          </cell>
          <cell r="EG458" t="str">
            <v>NNNI_113_BO0013</v>
          </cell>
        </row>
        <row r="459">
          <cell r="H459">
            <v>1</v>
          </cell>
          <cell r="EG459" t="str">
            <v>NNNI_113_BS0011</v>
          </cell>
        </row>
        <row r="460">
          <cell r="H460">
            <v>1</v>
          </cell>
          <cell r="EG460" t="str">
            <v>NNNI_113_BU0011</v>
          </cell>
        </row>
        <row r="461">
          <cell r="H461">
            <v>1</v>
          </cell>
          <cell r="EG461" t="str">
            <v>NNNI_113_CL0011</v>
          </cell>
        </row>
        <row r="462">
          <cell r="H462">
            <v>1</v>
          </cell>
          <cell r="EG462" t="str">
            <v>NNNI_113_CN0011</v>
          </cell>
        </row>
        <row r="463">
          <cell r="H463">
            <v>1</v>
          </cell>
          <cell r="EG463" t="str">
            <v>NNNI_113_CN0012</v>
          </cell>
        </row>
        <row r="464">
          <cell r="H464">
            <v>1</v>
          </cell>
          <cell r="EG464" t="str">
            <v>NNNI_113_CS0011</v>
          </cell>
        </row>
        <row r="465">
          <cell r="H465">
            <v>1</v>
          </cell>
          <cell r="EG465" t="str">
            <v>NNNI_113_DS0011</v>
          </cell>
        </row>
        <row r="466">
          <cell r="H466">
            <v>1</v>
          </cell>
          <cell r="EG466" t="str">
            <v>NNNI_113_ET0011</v>
          </cell>
        </row>
        <row r="467">
          <cell r="H467">
            <v>1</v>
          </cell>
          <cell r="EG467" t="str">
            <v>NNNI_113_ETP011</v>
          </cell>
        </row>
        <row r="468">
          <cell r="H468">
            <v>1</v>
          </cell>
          <cell r="EG468" t="str">
            <v>NNNI_113_FP0211</v>
          </cell>
        </row>
        <row r="469">
          <cell r="H469">
            <v>1</v>
          </cell>
          <cell r="EG469" t="str">
            <v>NNNI_113_FP0212</v>
          </cell>
        </row>
        <row r="470">
          <cell r="H470">
            <v>1</v>
          </cell>
          <cell r="EG470" t="str">
            <v>NNNI_113_FP0241</v>
          </cell>
        </row>
        <row r="471">
          <cell r="H471">
            <v>1</v>
          </cell>
          <cell r="EG471" t="str">
            <v>NNNI_113_FP0242</v>
          </cell>
        </row>
        <row r="472">
          <cell r="H472">
            <v>1</v>
          </cell>
          <cell r="EG472" t="str">
            <v>NNNI_113_FP0611</v>
          </cell>
        </row>
        <row r="473">
          <cell r="H473">
            <v>1</v>
          </cell>
          <cell r="EG473" t="str">
            <v>NNNI_113_FP0612</v>
          </cell>
        </row>
        <row r="474">
          <cell r="H474">
            <v>1</v>
          </cell>
          <cell r="EG474" t="str">
            <v>NNNI_113_GI0014</v>
          </cell>
        </row>
        <row r="475">
          <cell r="H475">
            <v>1</v>
          </cell>
          <cell r="EG475" t="str">
            <v>NNNI_113_GI0015</v>
          </cell>
        </row>
        <row r="476">
          <cell r="H476">
            <v>1</v>
          </cell>
          <cell r="EG476" t="str">
            <v>NNNI_113_GI0016</v>
          </cell>
        </row>
        <row r="477">
          <cell r="H477">
            <v>1</v>
          </cell>
          <cell r="EG477" t="str">
            <v>NNNI_113_GI0017</v>
          </cell>
        </row>
        <row r="478">
          <cell r="H478">
            <v>1</v>
          </cell>
          <cell r="EG478" t="str">
            <v>NNNI_113_HIS011</v>
          </cell>
        </row>
        <row r="479">
          <cell r="H479">
            <v>1</v>
          </cell>
          <cell r="EG479" t="str">
            <v>NNNI_113_HV0011</v>
          </cell>
        </row>
        <row r="480">
          <cell r="H480">
            <v>1</v>
          </cell>
          <cell r="EG480" t="str">
            <v>NNNI_113_HV0012</v>
          </cell>
        </row>
        <row r="481">
          <cell r="H481">
            <v>1</v>
          </cell>
          <cell r="EG481" t="str">
            <v>NNNI_113_HV0015</v>
          </cell>
        </row>
        <row r="482">
          <cell r="H482">
            <v>1</v>
          </cell>
          <cell r="EG482" t="str">
            <v>NNNI_113_HV0016</v>
          </cell>
        </row>
        <row r="483">
          <cell r="H483">
            <v>1</v>
          </cell>
          <cell r="EG483" t="str">
            <v>NNNI_113_HV0019</v>
          </cell>
        </row>
        <row r="484">
          <cell r="H484">
            <v>1</v>
          </cell>
          <cell r="EG484" t="str">
            <v>NNNI_113_HV0111</v>
          </cell>
        </row>
        <row r="485">
          <cell r="H485">
            <v>1</v>
          </cell>
          <cell r="EG485" t="str">
            <v>NNNI_113_IT0011</v>
          </cell>
        </row>
        <row r="486">
          <cell r="H486">
            <v>1</v>
          </cell>
          <cell r="EG486" t="str">
            <v>NNNI_113_IT0032</v>
          </cell>
        </row>
        <row r="487">
          <cell r="H487">
            <v>1</v>
          </cell>
          <cell r="EG487" t="str">
            <v>NNNI_113_LVC012</v>
          </cell>
        </row>
        <row r="488">
          <cell r="H488">
            <v>1</v>
          </cell>
          <cell r="EG488" t="str">
            <v>NNNI_113_LVC031</v>
          </cell>
        </row>
        <row r="489">
          <cell r="H489">
            <v>1</v>
          </cell>
          <cell r="EG489" t="str">
            <v>NNNI_113_LV0011</v>
          </cell>
        </row>
        <row r="490">
          <cell r="H490">
            <v>1</v>
          </cell>
          <cell r="EG490" t="str">
            <v>NNNI_113_LV0012</v>
          </cell>
        </row>
        <row r="491">
          <cell r="H491">
            <v>1</v>
          </cell>
          <cell r="EG491" t="str">
            <v>NNNI_113_LV0031</v>
          </cell>
        </row>
        <row r="492">
          <cell r="H492">
            <v>1</v>
          </cell>
          <cell r="EG492" t="str">
            <v>NNNI_113_LV0041</v>
          </cell>
        </row>
        <row r="493">
          <cell r="H493">
            <v>1</v>
          </cell>
          <cell r="EG493" t="str">
            <v>NNNI_113_MG0001</v>
          </cell>
        </row>
        <row r="494">
          <cell r="H494">
            <v>1</v>
          </cell>
          <cell r="EG494" t="str">
            <v>NNNI_113_MO0051</v>
          </cell>
        </row>
        <row r="495">
          <cell r="H495">
            <v>1</v>
          </cell>
          <cell r="EG495" t="str">
            <v>NNNI_113_MS0011</v>
          </cell>
        </row>
        <row r="496">
          <cell r="H496">
            <v>1</v>
          </cell>
          <cell r="EG496" t="str">
            <v>NNNI_113_OI0011</v>
          </cell>
        </row>
        <row r="497">
          <cell r="H497">
            <v>1</v>
          </cell>
          <cell r="EG497" t="str">
            <v>NNNI_113_OI0031</v>
          </cell>
        </row>
        <row r="498">
          <cell r="H498">
            <v>1</v>
          </cell>
          <cell r="EG498" t="str">
            <v>NNNI_113_OI0041</v>
          </cell>
        </row>
        <row r="499">
          <cell r="H499">
            <v>1</v>
          </cell>
          <cell r="EG499" t="str">
            <v>NNNI_113_OI0051</v>
          </cell>
        </row>
        <row r="500">
          <cell r="H500">
            <v>1</v>
          </cell>
          <cell r="EG500" t="str">
            <v>NNNI_113_PS3115</v>
          </cell>
        </row>
        <row r="501">
          <cell r="H501">
            <v>1</v>
          </cell>
          <cell r="EG501" t="str">
            <v>NNNI_113_PS3215</v>
          </cell>
        </row>
        <row r="502">
          <cell r="H502">
            <v>1</v>
          </cell>
          <cell r="EG502" t="str">
            <v>NNNI_113_PS3225</v>
          </cell>
        </row>
        <row r="503">
          <cell r="H503">
            <v>1</v>
          </cell>
          <cell r="EG503" t="str">
            <v>NNNI_113_RS0011</v>
          </cell>
        </row>
        <row r="504">
          <cell r="H504">
            <v>1</v>
          </cell>
          <cell r="EG504" t="str">
            <v>NNNI_113_RS0031</v>
          </cell>
        </row>
        <row r="505">
          <cell r="H505">
            <v>1</v>
          </cell>
          <cell r="EG505" t="str">
            <v>NNNI_113_RS0041</v>
          </cell>
        </row>
        <row r="506">
          <cell r="H506">
            <v>1</v>
          </cell>
          <cell r="EG506" t="str">
            <v>NNNI_113_S43-01</v>
          </cell>
        </row>
        <row r="507">
          <cell r="H507">
            <v>1</v>
          </cell>
          <cell r="EG507" t="str">
            <v>NNNI_113_SB0011</v>
          </cell>
        </row>
        <row r="508">
          <cell r="H508">
            <v>1</v>
          </cell>
          <cell r="EG508" t="str">
            <v>NNNI_113_SB0012</v>
          </cell>
        </row>
        <row r="509">
          <cell r="H509">
            <v>1</v>
          </cell>
          <cell r="EG509" t="str">
            <v>NNNI_113_SB0013</v>
          </cell>
        </row>
        <row r="510">
          <cell r="H510">
            <v>1</v>
          </cell>
          <cell r="EG510" t="str">
            <v>NNNI_113_SB0014</v>
          </cell>
        </row>
        <row r="511">
          <cell r="H511">
            <v>1</v>
          </cell>
          <cell r="EG511" t="str">
            <v>NNNI_113_SG0011</v>
          </cell>
        </row>
        <row r="512">
          <cell r="H512">
            <v>1</v>
          </cell>
          <cell r="EG512" t="str">
            <v>NNNI_113_SG0021</v>
          </cell>
        </row>
        <row r="513">
          <cell r="H513">
            <v>1</v>
          </cell>
          <cell r="EG513" t="str">
            <v>NNNI_113_SG0031</v>
          </cell>
        </row>
        <row r="514">
          <cell r="H514">
            <v>1</v>
          </cell>
          <cell r="EG514" t="str">
            <v>NNNI_113_SG0041</v>
          </cell>
        </row>
        <row r="515">
          <cell r="H515">
            <v>1</v>
          </cell>
          <cell r="EG515" t="str">
            <v>NNNI_113_SI0011</v>
          </cell>
        </row>
        <row r="516">
          <cell r="H516">
            <v>1</v>
          </cell>
          <cell r="EG516" t="str">
            <v>NNNI_113_SI0012</v>
          </cell>
        </row>
        <row r="517">
          <cell r="H517">
            <v>1</v>
          </cell>
          <cell r="EG517" t="str">
            <v>NNNI_113_SI0014</v>
          </cell>
        </row>
        <row r="518">
          <cell r="H518">
            <v>1</v>
          </cell>
          <cell r="EG518" t="str">
            <v>NNNI_113_SI0019</v>
          </cell>
        </row>
        <row r="519">
          <cell r="H519">
            <v>1</v>
          </cell>
          <cell r="EG519" t="str">
            <v>NNNI_113_SI0021</v>
          </cell>
        </row>
        <row r="520">
          <cell r="H520">
            <v>1</v>
          </cell>
          <cell r="EG520" t="str">
            <v>NNNI_113_SI0023</v>
          </cell>
        </row>
        <row r="521">
          <cell r="H521">
            <v>1</v>
          </cell>
          <cell r="EG521" t="str">
            <v>NNNI_113_SI0025</v>
          </cell>
        </row>
        <row r="522">
          <cell r="H522">
            <v>1</v>
          </cell>
          <cell r="EG522" t="str">
            <v>NNNI_113_SI0026</v>
          </cell>
        </row>
        <row r="523">
          <cell r="H523">
            <v>1</v>
          </cell>
          <cell r="EG523" t="str">
            <v>NNNI_113_SI0027</v>
          </cell>
        </row>
        <row r="524">
          <cell r="H524">
            <v>1</v>
          </cell>
          <cell r="EG524" t="str">
            <v>NNNI_113_SI0029</v>
          </cell>
        </row>
        <row r="525">
          <cell r="H525">
            <v>1</v>
          </cell>
          <cell r="EG525" t="str">
            <v>NNNI_113_SI0030</v>
          </cell>
        </row>
        <row r="526">
          <cell r="H526">
            <v>1</v>
          </cell>
          <cell r="EG526" t="str">
            <v>NNNI_113_SY0011</v>
          </cell>
        </row>
        <row r="527">
          <cell r="H527">
            <v>1</v>
          </cell>
          <cell r="EG527" t="str">
            <v>NNNI_113_SYC011</v>
          </cell>
        </row>
        <row r="528">
          <cell r="H528">
            <v>1</v>
          </cell>
          <cell r="EG528" t="str">
            <v>NNNI_113_SYP011</v>
          </cell>
        </row>
        <row r="529">
          <cell r="H529">
            <v>1</v>
          </cell>
          <cell r="EG529" t="str">
            <v>NNNI_113_TF0011</v>
          </cell>
        </row>
        <row r="530">
          <cell r="H530">
            <v>1</v>
          </cell>
          <cell r="EG530" t="str">
            <v>NNNI_113_TF0031</v>
          </cell>
        </row>
        <row r="531">
          <cell r="H531">
            <v>1</v>
          </cell>
          <cell r="EG531" t="str">
            <v>NNNI_113_TF0032</v>
          </cell>
        </row>
        <row r="532">
          <cell r="H532">
            <v>1</v>
          </cell>
          <cell r="EG532" t="str">
            <v>NNNI_113_TF0036</v>
          </cell>
        </row>
        <row r="533">
          <cell r="H533">
            <v>1</v>
          </cell>
          <cell r="EG533" t="str">
            <v>NNNI_113_TF0038</v>
          </cell>
        </row>
        <row r="534">
          <cell r="H534">
            <v>1</v>
          </cell>
          <cell r="EG534" t="str">
            <v>NNNI_113_TF0051</v>
          </cell>
        </row>
        <row r="535">
          <cell r="H535">
            <v>1</v>
          </cell>
          <cell r="EG535" t="str">
            <v>NNNI_113_TF0641</v>
          </cell>
        </row>
        <row r="536">
          <cell r="H536">
            <v>1</v>
          </cell>
          <cell r="EG536" t="str">
            <v>NNNI_113_UP0011</v>
          </cell>
        </row>
        <row r="543">
          <cell r="H543">
            <v>1</v>
          </cell>
          <cell r="EG543" t="str">
            <v>NNNI_115_CL0012</v>
          </cell>
        </row>
        <row r="544">
          <cell r="H544">
            <v>1</v>
          </cell>
          <cell r="EG544" t="str">
            <v>NNNI_115_GI0017</v>
          </cell>
        </row>
        <row r="545">
          <cell r="H545">
            <v>1</v>
          </cell>
          <cell r="EG545" t="str">
            <v>NNNI_115_HIS011</v>
          </cell>
        </row>
        <row r="546">
          <cell r="H546">
            <v>1</v>
          </cell>
          <cell r="EG546" t="str">
            <v>NNNI_115_HIS013</v>
          </cell>
        </row>
        <row r="547">
          <cell r="H547">
            <v>1</v>
          </cell>
          <cell r="EG547" t="str">
            <v>NNNI_115_HV0011</v>
          </cell>
        </row>
        <row r="548">
          <cell r="H548">
            <v>1</v>
          </cell>
          <cell r="EG548" t="str">
            <v>NNNI_115_HV0013</v>
          </cell>
        </row>
        <row r="549">
          <cell r="H549">
            <v>1</v>
          </cell>
          <cell r="EG549" t="str">
            <v>NNNI_115_IR0011</v>
          </cell>
        </row>
        <row r="550">
          <cell r="H550">
            <v>1</v>
          </cell>
          <cell r="EG550" t="str">
            <v>NNNI_115_MG0001</v>
          </cell>
        </row>
        <row r="551">
          <cell r="H551">
            <v>1</v>
          </cell>
          <cell r="EG551" t="str">
            <v>NNNI_115_MS001</v>
          </cell>
        </row>
        <row r="552">
          <cell r="H552">
            <v>1</v>
          </cell>
          <cell r="EG552" t="str">
            <v>NNNI_115_OP2001</v>
          </cell>
        </row>
        <row r="553">
          <cell r="H553">
            <v>1</v>
          </cell>
          <cell r="EG553" t="str">
            <v>NNNI_115_OP2002</v>
          </cell>
        </row>
        <row r="554">
          <cell r="H554">
            <v>1</v>
          </cell>
          <cell r="EG554" t="str">
            <v>NNNI_115_OP2KPI</v>
          </cell>
        </row>
        <row r="555">
          <cell r="H555">
            <v>1</v>
          </cell>
          <cell r="EG555" t="str">
            <v>NNNI_115_PM0011</v>
          </cell>
        </row>
        <row r="556">
          <cell r="H556">
            <v>1</v>
          </cell>
          <cell r="EG556" t="str">
            <v>NNNI_115_RT0011</v>
          </cell>
        </row>
        <row r="557">
          <cell r="H557">
            <v>1</v>
          </cell>
          <cell r="EG557" t="str">
            <v>NNNI_115_SI0011</v>
          </cell>
        </row>
        <row r="558">
          <cell r="H558">
            <v>1</v>
          </cell>
          <cell r="EG558" t="str">
            <v>NNNI_115_SI0012</v>
          </cell>
        </row>
        <row r="559">
          <cell r="H559">
            <v>1</v>
          </cell>
          <cell r="EG559" t="str">
            <v>NNNI_115_SI0013</v>
          </cell>
        </row>
        <row r="560">
          <cell r="H560">
            <v>1</v>
          </cell>
          <cell r="EG560" t="str">
            <v>NNNI_115_SI0014</v>
          </cell>
        </row>
        <row r="561">
          <cell r="H561">
            <v>1</v>
          </cell>
          <cell r="EG561" t="str">
            <v>NNNI_115_SI0016</v>
          </cell>
        </row>
        <row r="562">
          <cell r="H562">
            <v>1</v>
          </cell>
          <cell r="EG562" t="str">
            <v>NNNI_115_SI0017</v>
          </cell>
        </row>
        <row r="563">
          <cell r="H563">
            <v>1</v>
          </cell>
          <cell r="EG563" t="str">
            <v>NNNI_115_SI0020</v>
          </cell>
        </row>
        <row r="564">
          <cell r="H564">
            <v>1</v>
          </cell>
          <cell r="EG564" t="str">
            <v>NNNI_115_SI0021</v>
          </cell>
        </row>
        <row r="565">
          <cell r="H565">
            <v>1</v>
          </cell>
          <cell r="EG565" t="str">
            <v>NNNI_115_SI0041</v>
          </cell>
        </row>
        <row r="566">
          <cell r="H566">
            <v>1</v>
          </cell>
          <cell r="EG566" t="str">
            <v>NNNI_115_SI9011</v>
          </cell>
        </row>
        <row r="567">
          <cell r="H567">
            <v>1</v>
          </cell>
          <cell r="EG567" t="str">
            <v>NNNI_115_SIDO18</v>
          </cell>
        </row>
        <row r="568">
          <cell r="H568">
            <v>1</v>
          </cell>
          <cell r="EG568" t="str">
            <v>NNNI_115_TF0011</v>
          </cell>
        </row>
        <row r="569">
          <cell r="H569">
            <v>1</v>
          </cell>
          <cell r="EG569" t="str">
            <v>NNNI_115_TF0031</v>
          </cell>
        </row>
        <row r="570">
          <cell r="H570">
            <v>1</v>
          </cell>
          <cell r="EG570" t="str">
            <v>NNNI_115_TF0036</v>
          </cell>
        </row>
        <row r="571">
          <cell r="H571">
            <v>1</v>
          </cell>
          <cell r="EG571" t="str">
            <v>NNNI_115_TF0038</v>
          </cell>
        </row>
        <row r="578">
          <cell r="H578">
            <v>1</v>
          </cell>
          <cell r="EG578" t="str">
            <v>NNNI_502_ACC013</v>
          </cell>
        </row>
        <row r="579">
          <cell r="H579">
            <v>1</v>
          </cell>
          <cell r="EG579" t="str">
            <v>NNNI_502_AR0011</v>
          </cell>
        </row>
        <row r="580">
          <cell r="H580">
            <v>1</v>
          </cell>
          <cell r="EG580" t="str">
            <v>NNNI_502_AR0041</v>
          </cell>
        </row>
        <row r="581">
          <cell r="H581">
            <v>1</v>
          </cell>
          <cell r="EG581" t="str">
            <v>NNNI_502_AS0011</v>
          </cell>
        </row>
        <row r="582">
          <cell r="H582">
            <v>1</v>
          </cell>
          <cell r="EG582" t="str">
            <v>NNNI_502_AS0012</v>
          </cell>
        </row>
        <row r="583">
          <cell r="H583">
            <v>1</v>
          </cell>
          <cell r="EG583" t="str">
            <v>NNNI_502_AS0031</v>
          </cell>
        </row>
        <row r="584">
          <cell r="H584">
            <v>1</v>
          </cell>
          <cell r="EG584" t="str">
            <v>NNNI_502_BTC011</v>
          </cell>
        </row>
        <row r="585">
          <cell r="H585">
            <v>1</v>
          </cell>
          <cell r="EG585" t="str">
            <v>NNNI_502_BTC012</v>
          </cell>
        </row>
        <row r="586">
          <cell r="H586">
            <v>1</v>
          </cell>
          <cell r="EG586" t="str">
            <v>NNNI_502_BTC013</v>
          </cell>
        </row>
        <row r="587">
          <cell r="H587">
            <v>1</v>
          </cell>
          <cell r="EG587" t="str">
            <v>NNNI_502_BTC031</v>
          </cell>
        </row>
        <row r="588">
          <cell r="H588">
            <v>1</v>
          </cell>
          <cell r="EG588" t="str">
            <v>NNNI_502_BTC032</v>
          </cell>
        </row>
        <row r="589">
          <cell r="H589">
            <v>1</v>
          </cell>
          <cell r="EG589" t="str">
            <v>NNNI_502_CA0011</v>
          </cell>
        </row>
        <row r="590">
          <cell r="H590">
            <v>1</v>
          </cell>
          <cell r="EG590" t="str">
            <v>NNNI_502_CR0011</v>
          </cell>
        </row>
        <row r="591">
          <cell r="H591">
            <v>1</v>
          </cell>
          <cell r="EG591" t="str">
            <v>NNNI_502_CS3301</v>
          </cell>
        </row>
        <row r="592">
          <cell r="H592">
            <v>1</v>
          </cell>
          <cell r="EG592" t="str">
            <v>NNNI_502_CS3701</v>
          </cell>
        </row>
        <row r="593">
          <cell r="H593">
            <v>1</v>
          </cell>
          <cell r="EG593" t="str">
            <v>NNNI_502_CS9001</v>
          </cell>
        </row>
        <row r="594">
          <cell r="H594">
            <v>1</v>
          </cell>
          <cell r="EG594" t="str">
            <v>NNNI_502_DR0011</v>
          </cell>
        </row>
        <row r="595">
          <cell r="H595">
            <v>1</v>
          </cell>
          <cell r="EG595" t="str">
            <v>NNNI_502_DR0012</v>
          </cell>
        </row>
        <row r="596">
          <cell r="H596">
            <v>1</v>
          </cell>
          <cell r="EG596" t="str">
            <v>NNNI_502_FO0011</v>
          </cell>
        </row>
        <row r="597">
          <cell r="H597">
            <v>1</v>
          </cell>
          <cell r="EG597" t="str">
            <v>NNNI_502_FO0012</v>
          </cell>
        </row>
        <row r="598">
          <cell r="H598">
            <v>1</v>
          </cell>
          <cell r="EG598" t="str">
            <v>NNNI_502_FO0013</v>
          </cell>
        </row>
        <row r="599">
          <cell r="H599">
            <v>1</v>
          </cell>
          <cell r="EG599" t="str">
            <v>NNNI_502_FO0031</v>
          </cell>
        </row>
        <row r="600">
          <cell r="H600">
            <v>1</v>
          </cell>
          <cell r="EG600" t="str">
            <v>NNNI_502_FO0032</v>
          </cell>
        </row>
        <row r="601">
          <cell r="H601">
            <v>1</v>
          </cell>
          <cell r="EG601" t="str">
            <v>NNNI_502_FO0051</v>
          </cell>
        </row>
        <row r="602">
          <cell r="H602">
            <v>1</v>
          </cell>
          <cell r="EG602" t="str">
            <v>NNNI_502_HIC011</v>
          </cell>
        </row>
        <row r="603">
          <cell r="H603">
            <v>1</v>
          </cell>
          <cell r="EG603" t="str">
            <v>NNNI_502_HSC112</v>
          </cell>
        </row>
        <row r="604">
          <cell r="H604">
            <v>1</v>
          </cell>
          <cell r="EG604" t="str">
            <v>NNNI_502_IE0011</v>
          </cell>
        </row>
        <row r="605">
          <cell r="H605">
            <v>1</v>
          </cell>
          <cell r="EG605" t="str">
            <v>NNNI_502_LC0011</v>
          </cell>
        </row>
        <row r="606">
          <cell r="H606">
            <v>1</v>
          </cell>
          <cell r="EG606" t="str">
            <v>NNNI_502_LC0031</v>
          </cell>
        </row>
        <row r="607">
          <cell r="H607">
            <v>1</v>
          </cell>
          <cell r="EG607" t="str">
            <v>NNNI_502_MGC001</v>
          </cell>
        </row>
        <row r="608">
          <cell r="H608">
            <v>1</v>
          </cell>
          <cell r="EG608" t="str">
            <v>NNNI_502_MRC013</v>
          </cell>
        </row>
        <row r="609">
          <cell r="H609">
            <v>1</v>
          </cell>
          <cell r="EG609" t="str">
            <v>NNNI_502_NE0011</v>
          </cell>
        </row>
        <row r="610">
          <cell r="H610">
            <v>1</v>
          </cell>
          <cell r="EG610" t="str">
            <v>NNNI_502_PL0011</v>
          </cell>
        </row>
        <row r="611">
          <cell r="H611">
            <v>1</v>
          </cell>
          <cell r="EG611" t="str">
            <v>NNNI_502_PL0031</v>
          </cell>
        </row>
        <row r="612">
          <cell r="H612">
            <v>1</v>
          </cell>
          <cell r="EG612" t="str">
            <v>NNNI_502_RAC012</v>
          </cell>
        </row>
        <row r="613">
          <cell r="H613">
            <v>1</v>
          </cell>
          <cell r="EG613" t="str">
            <v>NNNI_502_RAC031</v>
          </cell>
        </row>
        <row r="614">
          <cell r="H614">
            <v>1</v>
          </cell>
          <cell r="EG614" t="str">
            <v>NNNI_502_SIC021</v>
          </cell>
        </row>
        <row r="615">
          <cell r="H615">
            <v>1</v>
          </cell>
          <cell r="EG615" t="str">
            <v>NNNI_502_SN0011</v>
          </cell>
        </row>
        <row r="616">
          <cell r="H616">
            <v>1</v>
          </cell>
          <cell r="EG616" t="str">
            <v>NNNI_502_SP0011</v>
          </cell>
        </row>
        <row r="617">
          <cell r="H617">
            <v>1</v>
          </cell>
          <cell r="EG617" t="str">
            <v>NNNI_502_SP0012</v>
          </cell>
        </row>
        <row r="618">
          <cell r="H618">
            <v>1</v>
          </cell>
          <cell r="EG618" t="str">
            <v>NNNI_502_SYC011</v>
          </cell>
        </row>
        <row r="619">
          <cell r="H619">
            <v>1</v>
          </cell>
          <cell r="EG619" t="str">
            <v>NNNI_502_SYP011</v>
          </cell>
        </row>
        <row r="620">
          <cell r="H620">
            <v>1</v>
          </cell>
          <cell r="EG620" t="str">
            <v>NNNI_502_UPC011</v>
          </cell>
        </row>
        <row r="621">
          <cell r="H621">
            <v>1</v>
          </cell>
          <cell r="EG621" t="str">
            <v>NNNI_502_UPC012</v>
          </cell>
        </row>
        <row r="622">
          <cell r="H622">
            <v>1</v>
          </cell>
          <cell r="EG622" t="str">
            <v>NNNI_502_UPC031</v>
          </cell>
        </row>
        <row r="629">
          <cell r="H629">
            <v>1</v>
          </cell>
          <cell r="EG629" t="str">
            <v>NNNI_503_ACC013</v>
          </cell>
        </row>
        <row r="630">
          <cell r="H630">
            <v>1</v>
          </cell>
          <cell r="EG630" t="str">
            <v>NNNI_503_AR0011</v>
          </cell>
        </row>
        <row r="631">
          <cell r="H631">
            <v>1</v>
          </cell>
          <cell r="EG631" t="str">
            <v>NNNI_503_AR0041</v>
          </cell>
        </row>
        <row r="632">
          <cell r="H632">
            <v>1</v>
          </cell>
          <cell r="EG632" t="str">
            <v>NNNI_503_AS0011</v>
          </cell>
        </row>
        <row r="633">
          <cell r="H633">
            <v>1</v>
          </cell>
          <cell r="EG633" t="str">
            <v>NNNI_503_AS0012</v>
          </cell>
        </row>
        <row r="634">
          <cell r="H634">
            <v>1</v>
          </cell>
          <cell r="EG634" t="str">
            <v>NNNI_503_AS0031</v>
          </cell>
        </row>
        <row r="635">
          <cell r="H635">
            <v>1</v>
          </cell>
          <cell r="EG635" t="str">
            <v>NNNI_503_BTC011</v>
          </cell>
        </row>
        <row r="636">
          <cell r="H636">
            <v>1</v>
          </cell>
          <cell r="EG636" t="str">
            <v>NNNI_503_BTC012</v>
          </cell>
        </row>
        <row r="637">
          <cell r="H637">
            <v>1</v>
          </cell>
          <cell r="EG637" t="str">
            <v>NNNI_503_BTC013</v>
          </cell>
        </row>
        <row r="638">
          <cell r="H638">
            <v>1</v>
          </cell>
          <cell r="EG638" t="str">
            <v>NNNI_503_BTC031</v>
          </cell>
        </row>
        <row r="639">
          <cell r="H639">
            <v>1</v>
          </cell>
          <cell r="EG639" t="str">
            <v>NNNI_503_BTC032</v>
          </cell>
        </row>
        <row r="640">
          <cell r="H640">
            <v>1</v>
          </cell>
          <cell r="EG640" t="str">
            <v>NNNI_503_CA0011</v>
          </cell>
        </row>
        <row r="641">
          <cell r="H641">
            <v>1</v>
          </cell>
          <cell r="EG641" t="str">
            <v>NNNI_503_CR0011</v>
          </cell>
        </row>
        <row r="642">
          <cell r="H642">
            <v>1</v>
          </cell>
          <cell r="EG642" t="str">
            <v>NNNI_503_CS-1Y</v>
          </cell>
        </row>
        <row r="643">
          <cell r="H643">
            <v>1</v>
          </cell>
          <cell r="EG643" t="str">
            <v>NNNI_503_CS-6M</v>
          </cell>
        </row>
        <row r="644">
          <cell r="H644">
            <v>1</v>
          </cell>
          <cell r="EG644" t="str">
            <v>NNNI_503_DR0011</v>
          </cell>
        </row>
        <row r="645">
          <cell r="H645">
            <v>1</v>
          </cell>
          <cell r="EG645" t="str">
            <v>NNNI_503_DR0012</v>
          </cell>
        </row>
        <row r="646">
          <cell r="H646">
            <v>1</v>
          </cell>
          <cell r="EG646" t="str">
            <v>NNNI_503_FO0011</v>
          </cell>
        </row>
        <row r="647">
          <cell r="H647">
            <v>1</v>
          </cell>
          <cell r="EG647" t="str">
            <v>NNNI_503_FO0012</v>
          </cell>
        </row>
        <row r="648">
          <cell r="H648">
            <v>1</v>
          </cell>
          <cell r="EG648" t="str">
            <v>NNNI_503_FO0013</v>
          </cell>
        </row>
        <row r="649">
          <cell r="H649">
            <v>1</v>
          </cell>
          <cell r="EG649" t="str">
            <v>NNNI_503_FO0031</v>
          </cell>
        </row>
        <row r="650">
          <cell r="H650">
            <v>1</v>
          </cell>
          <cell r="EG650" t="str">
            <v>NNNI_503_FO0032</v>
          </cell>
        </row>
        <row r="651">
          <cell r="H651">
            <v>1</v>
          </cell>
          <cell r="EG651" t="str">
            <v>NNNI_503_FO0051</v>
          </cell>
        </row>
        <row r="652">
          <cell r="H652">
            <v>1</v>
          </cell>
          <cell r="EG652" t="str">
            <v>NNNI_503_HIC011</v>
          </cell>
        </row>
        <row r="653">
          <cell r="H653">
            <v>1</v>
          </cell>
          <cell r="EG653" t="str">
            <v>NNNI_503_HIC013</v>
          </cell>
        </row>
        <row r="654">
          <cell r="H654">
            <v>1</v>
          </cell>
          <cell r="EG654" t="str">
            <v>NNNI_503_HVC012</v>
          </cell>
        </row>
        <row r="655">
          <cell r="H655">
            <v>1</v>
          </cell>
          <cell r="EG655" t="str">
            <v>NNNI_503_HVC015</v>
          </cell>
        </row>
        <row r="656">
          <cell r="H656">
            <v>1</v>
          </cell>
          <cell r="EG656" t="str">
            <v>NNNI_503_HVC016</v>
          </cell>
        </row>
        <row r="657">
          <cell r="H657">
            <v>1</v>
          </cell>
          <cell r="EG657" t="str">
            <v>NNNI_503_IE0011</v>
          </cell>
        </row>
        <row r="658">
          <cell r="H658">
            <v>1</v>
          </cell>
          <cell r="EG658" t="str">
            <v>NNNI_503_LC0011</v>
          </cell>
        </row>
        <row r="659">
          <cell r="H659">
            <v>1</v>
          </cell>
          <cell r="EG659" t="str">
            <v>NNNI_503_LC0031</v>
          </cell>
        </row>
        <row r="660">
          <cell r="H660">
            <v>1</v>
          </cell>
          <cell r="EG660" t="str">
            <v>NNNI_503_LVC012</v>
          </cell>
        </row>
        <row r="661">
          <cell r="H661">
            <v>1</v>
          </cell>
          <cell r="EG661" t="str">
            <v>NNNI_503_LVC031</v>
          </cell>
        </row>
        <row r="662">
          <cell r="H662">
            <v>1</v>
          </cell>
          <cell r="EG662" t="str">
            <v>NNNI_503_LVC041</v>
          </cell>
        </row>
        <row r="663">
          <cell r="H663">
            <v>1</v>
          </cell>
          <cell r="EG663" t="str">
            <v>NNNI_503_MGC001</v>
          </cell>
        </row>
        <row r="664">
          <cell r="H664">
            <v>1</v>
          </cell>
          <cell r="EG664" t="str">
            <v>NNNI_503_MRC013</v>
          </cell>
        </row>
        <row r="665">
          <cell r="H665">
            <v>1</v>
          </cell>
          <cell r="EG665" t="str">
            <v>NNNI_503_NE0011</v>
          </cell>
        </row>
        <row r="666">
          <cell r="H666">
            <v>1</v>
          </cell>
          <cell r="EG666" t="str">
            <v>NNNI_503_SGC011</v>
          </cell>
        </row>
        <row r="667">
          <cell r="H667">
            <v>1</v>
          </cell>
          <cell r="EG667" t="str">
            <v>NNNI_503_SGC021</v>
          </cell>
        </row>
        <row r="668">
          <cell r="H668">
            <v>1</v>
          </cell>
          <cell r="EG668" t="str">
            <v>NNNI_503_SGC031</v>
          </cell>
        </row>
        <row r="669">
          <cell r="H669">
            <v>1</v>
          </cell>
          <cell r="EG669" t="str">
            <v>NNNI_503_SGC041</v>
          </cell>
        </row>
        <row r="670">
          <cell r="H670">
            <v>1</v>
          </cell>
          <cell r="EG670" t="str">
            <v>NNNI_503_SIC021</v>
          </cell>
        </row>
        <row r="671">
          <cell r="H671">
            <v>1</v>
          </cell>
          <cell r="EG671" t="str">
            <v>NNNI_503_SN0011</v>
          </cell>
        </row>
        <row r="672">
          <cell r="H672">
            <v>1</v>
          </cell>
          <cell r="EG672" t="str">
            <v>NNNI_503_SP0011</v>
          </cell>
        </row>
        <row r="673">
          <cell r="H673">
            <v>1</v>
          </cell>
          <cell r="EG673" t="str">
            <v>NNNI_503_SP0012</v>
          </cell>
        </row>
        <row r="674">
          <cell r="H674">
            <v>1</v>
          </cell>
          <cell r="EG674" t="str">
            <v>NNNI_503_SY0011</v>
          </cell>
        </row>
        <row r="675">
          <cell r="H675">
            <v>1</v>
          </cell>
          <cell r="EG675" t="str">
            <v>NNNI_503_SYC011</v>
          </cell>
        </row>
        <row r="676">
          <cell r="H676">
            <v>1</v>
          </cell>
          <cell r="EG676" t="str">
            <v>NNNI_503_SYP011</v>
          </cell>
        </row>
        <row r="677">
          <cell r="H677">
            <v>1</v>
          </cell>
          <cell r="EG677" t="str">
            <v>NNNI_503_UPC011</v>
          </cell>
        </row>
        <row r="678">
          <cell r="H678">
            <v>1</v>
          </cell>
          <cell r="EG678" t="str">
            <v>NNNI_503_UPC031</v>
          </cell>
        </row>
        <row r="691">
          <cell r="H691">
            <v>1</v>
          </cell>
          <cell r="EG691" t="str">
            <v>NSNI_100_BS0011</v>
          </cell>
        </row>
        <row r="692">
          <cell r="H692">
            <v>1</v>
          </cell>
          <cell r="EG692" t="str">
            <v>NSNI_100_BS0041</v>
          </cell>
        </row>
        <row r="693">
          <cell r="H693">
            <v>1</v>
          </cell>
          <cell r="EG693" t="str">
            <v>NSNI_100_IT0011</v>
          </cell>
        </row>
        <row r="694">
          <cell r="H694">
            <v>1</v>
          </cell>
          <cell r="EG694" t="str">
            <v>NSNI_100_IT0032</v>
          </cell>
        </row>
        <row r="695">
          <cell r="H695">
            <v>1</v>
          </cell>
          <cell r="EG695" t="str">
            <v>NSNI_100_RS0011</v>
          </cell>
        </row>
        <row r="696">
          <cell r="H696">
            <v>1</v>
          </cell>
          <cell r="EG696" t="str">
            <v>NSNI_100_SA0011</v>
          </cell>
        </row>
        <row r="697">
          <cell r="H697">
            <v>1</v>
          </cell>
          <cell r="EG697" t="str">
            <v>NSNI_100_TF0011</v>
          </cell>
        </row>
        <row r="698">
          <cell r="H698">
            <v>1</v>
          </cell>
          <cell r="EG698" t="str">
            <v>NSNI_100_TF0031</v>
          </cell>
        </row>
        <row r="699">
          <cell r="H699">
            <v>1</v>
          </cell>
          <cell r="EG699" t="str">
            <v>NSNI_100_TF0032</v>
          </cell>
        </row>
        <row r="700">
          <cell r="H700">
            <v>1</v>
          </cell>
          <cell r="EG700" t="str">
            <v>NSNI_100_TF0036</v>
          </cell>
        </row>
        <row r="701">
          <cell r="H701">
            <v>1</v>
          </cell>
          <cell r="EG701" t="str">
            <v>NSNI_100_TF0038</v>
          </cell>
        </row>
        <row r="702">
          <cell r="H702">
            <v>1</v>
          </cell>
          <cell r="EG702" t="str">
            <v>NSNI_100_TF0040</v>
          </cell>
        </row>
        <row r="703">
          <cell r="H703">
            <v>1</v>
          </cell>
          <cell r="EG703" t="str">
            <v>NSNI_100_TF0041</v>
          </cell>
        </row>
        <row r="704">
          <cell r="H704">
            <v>1</v>
          </cell>
          <cell r="EG704" t="str">
            <v>NSNI_100_TF0051</v>
          </cell>
        </row>
        <row r="705">
          <cell r="H705">
            <v>1</v>
          </cell>
          <cell r="EG705" t="str">
            <v>NSNI_100_TF0141</v>
          </cell>
        </row>
        <row r="712">
          <cell r="H712">
            <v>1</v>
          </cell>
          <cell r="EG712" t="str">
            <v>NSNI_101-I_AB0011</v>
          </cell>
        </row>
        <row r="713">
          <cell r="H713">
            <v>1</v>
          </cell>
          <cell r="EG713" t="str">
            <v>NSNI_101-I_AB0012</v>
          </cell>
        </row>
        <row r="714">
          <cell r="H714">
            <v>1</v>
          </cell>
          <cell r="EG714" t="str">
            <v>NSNI_101-I_AB0041</v>
          </cell>
        </row>
        <row r="715">
          <cell r="H715">
            <v>1</v>
          </cell>
          <cell r="EG715" t="str">
            <v>NSNI_101-I_AB0042</v>
          </cell>
        </row>
        <row r="716">
          <cell r="H716">
            <v>1</v>
          </cell>
          <cell r="EG716" t="str">
            <v>NSNI_101-I_AB0051</v>
          </cell>
        </row>
        <row r="717">
          <cell r="H717">
            <v>1</v>
          </cell>
          <cell r="EG717" t="str">
            <v>NSNI_101-I_AC0011</v>
          </cell>
        </row>
        <row r="718">
          <cell r="H718">
            <v>1</v>
          </cell>
          <cell r="EG718" t="str">
            <v>NSNI_101-I_BO0011</v>
          </cell>
        </row>
        <row r="719">
          <cell r="H719">
            <v>1</v>
          </cell>
          <cell r="EG719" t="str">
            <v>NSNI_101-I_BO0012</v>
          </cell>
        </row>
        <row r="720">
          <cell r="H720">
            <v>1</v>
          </cell>
          <cell r="EG720" t="str">
            <v>NSNI_101-I_BO0013</v>
          </cell>
        </row>
        <row r="721">
          <cell r="H721">
            <v>1</v>
          </cell>
          <cell r="EG721" t="str">
            <v>NSNI_101-I_BO0014</v>
          </cell>
        </row>
        <row r="722">
          <cell r="H722">
            <v>1</v>
          </cell>
          <cell r="EG722" t="str">
            <v>NSNI_101-I_BO0031</v>
          </cell>
        </row>
        <row r="723">
          <cell r="H723">
            <v>1</v>
          </cell>
          <cell r="EG723" t="str">
            <v>NSNI_101-I_BO0032</v>
          </cell>
        </row>
        <row r="724">
          <cell r="H724">
            <v>1</v>
          </cell>
          <cell r="EG724" t="str">
            <v>NSNI_101-I_BO0051</v>
          </cell>
        </row>
        <row r="725">
          <cell r="H725">
            <v>1</v>
          </cell>
          <cell r="EG725" t="str">
            <v>NSNI_101-I_BO1051</v>
          </cell>
        </row>
        <row r="726">
          <cell r="H726">
            <v>1</v>
          </cell>
          <cell r="EG726" t="str">
            <v>NSNI_101-I_DS0011</v>
          </cell>
        </row>
        <row r="727">
          <cell r="H727">
            <v>1</v>
          </cell>
          <cell r="EG727" t="str">
            <v>NSNI_101-I_GI0011</v>
          </cell>
        </row>
        <row r="728">
          <cell r="H728">
            <v>1</v>
          </cell>
          <cell r="EG728" t="str">
            <v>NSNI_101-I_GI0012</v>
          </cell>
        </row>
        <row r="729">
          <cell r="H729">
            <v>1</v>
          </cell>
          <cell r="EG729" t="str">
            <v>NSNI_101-I_GI0014</v>
          </cell>
        </row>
        <row r="730">
          <cell r="H730">
            <v>1</v>
          </cell>
          <cell r="EG730" t="str">
            <v>NSNI_101-I_GI0015</v>
          </cell>
        </row>
        <row r="731">
          <cell r="H731">
            <v>1</v>
          </cell>
          <cell r="EG731" t="str">
            <v>NSNI_101-I_GI0016</v>
          </cell>
        </row>
        <row r="732">
          <cell r="H732">
            <v>1</v>
          </cell>
          <cell r="EG732" t="str">
            <v>NSNI_101-I_GI0051</v>
          </cell>
        </row>
        <row r="733">
          <cell r="H733">
            <v>1</v>
          </cell>
          <cell r="EG733" t="str">
            <v>NSNI_101-I_IT0011</v>
          </cell>
        </row>
        <row r="734">
          <cell r="H734">
            <v>1</v>
          </cell>
          <cell r="EG734" t="str">
            <v>NSNI_101-I_IT0032</v>
          </cell>
        </row>
        <row r="735">
          <cell r="H735">
            <v>1</v>
          </cell>
          <cell r="EG735" t="str">
            <v>NSNI_101-I_MO0011</v>
          </cell>
        </row>
        <row r="736">
          <cell r="H736">
            <v>1</v>
          </cell>
          <cell r="EG736" t="str">
            <v>NSNI_101-I_MO0012</v>
          </cell>
        </row>
        <row r="737">
          <cell r="H737">
            <v>1</v>
          </cell>
          <cell r="EG737" t="str">
            <v>NSNI_101-I_MO0013</v>
          </cell>
        </row>
        <row r="738">
          <cell r="H738">
            <v>1</v>
          </cell>
          <cell r="EG738" t="str">
            <v>NSNI_101-I_MO0014</v>
          </cell>
        </row>
        <row r="739">
          <cell r="H739">
            <v>1</v>
          </cell>
          <cell r="EG739" t="str">
            <v>NSNI_101-I_MO0031</v>
          </cell>
        </row>
        <row r="740">
          <cell r="H740">
            <v>1</v>
          </cell>
          <cell r="EG740" t="str">
            <v>NSNI_101-I_MO0041</v>
          </cell>
        </row>
        <row r="741">
          <cell r="H741">
            <v>1</v>
          </cell>
          <cell r="EG741" t="str">
            <v>NSNI_101-I_MO0051</v>
          </cell>
        </row>
        <row r="742">
          <cell r="H742">
            <v>1</v>
          </cell>
          <cell r="EG742" t="str">
            <v>NSNI_101-I_MS0011</v>
          </cell>
        </row>
        <row r="743">
          <cell r="H743">
            <v>1</v>
          </cell>
          <cell r="EG743" t="str">
            <v>NSNI_101-I_MS0012</v>
          </cell>
        </row>
        <row r="744">
          <cell r="H744">
            <v>1</v>
          </cell>
          <cell r="EG744" t="str">
            <v>NSNI_101-I_MS0031</v>
          </cell>
        </row>
        <row r="745">
          <cell r="H745">
            <v>1</v>
          </cell>
          <cell r="EG745" t="str">
            <v>NSNI_101-I_MS0032</v>
          </cell>
        </row>
        <row r="746">
          <cell r="H746">
            <v>1</v>
          </cell>
          <cell r="EG746" t="str">
            <v>NSNI_101-I_MS0033</v>
          </cell>
        </row>
        <row r="747">
          <cell r="H747">
            <v>1</v>
          </cell>
          <cell r="EG747" t="str">
            <v>NSNI_101-I_MS0034</v>
          </cell>
        </row>
        <row r="748">
          <cell r="H748">
            <v>1</v>
          </cell>
          <cell r="EG748" t="str">
            <v>NSNI_101-I_MS0035</v>
          </cell>
        </row>
        <row r="749">
          <cell r="H749">
            <v>1</v>
          </cell>
          <cell r="EG749" t="str">
            <v>NSNI_101-I_MS0051</v>
          </cell>
        </row>
        <row r="750">
          <cell r="H750">
            <v>1</v>
          </cell>
          <cell r="EG750" t="str">
            <v>NSNI_101-I_SA0011</v>
          </cell>
        </row>
        <row r="751">
          <cell r="H751">
            <v>1</v>
          </cell>
          <cell r="EG751" t="str">
            <v>NSNI_101-I_SB0011</v>
          </cell>
        </row>
        <row r="752">
          <cell r="H752">
            <v>1</v>
          </cell>
          <cell r="EG752" t="str">
            <v>NSNI_101-I_SB0012</v>
          </cell>
        </row>
        <row r="753">
          <cell r="H753">
            <v>1</v>
          </cell>
          <cell r="EG753" t="str">
            <v>NSNI_101-I_SB0013</v>
          </cell>
        </row>
        <row r="754">
          <cell r="H754">
            <v>1</v>
          </cell>
          <cell r="EG754" t="str">
            <v>NSNI_101-I_SB0014</v>
          </cell>
        </row>
        <row r="755">
          <cell r="H755">
            <v>1</v>
          </cell>
          <cell r="EG755" t="str">
            <v>NSNI_101-I_SB0015</v>
          </cell>
        </row>
        <row r="756">
          <cell r="H756">
            <v>1</v>
          </cell>
          <cell r="EG756" t="str">
            <v>NSNI_101-I_SB0031</v>
          </cell>
        </row>
        <row r="757">
          <cell r="H757">
            <v>1</v>
          </cell>
          <cell r="EG757" t="str">
            <v>NSNI_101-I_SB0032</v>
          </cell>
        </row>
        <row r="758">
          <cell r="H758">
            <v>1</v>
          </cell>
          <cell r="EG758" t="str">
            <v>NSNI_101-I_SB0033</v>
          </cell>
        </row>
        <row r="759">
          <cell r="H759">
            <v>1</v>
          </cell>
          <cell r="EG759" t="str">
            <v>NSNI_101-I_SB0035</v>
          </cell>
        </row>
        <row r="760">
          <cell r="H760">
            <v>1</v>
          </cell>
          <cell r="EG760" t="str">
            <v>NSNI_101-I_SB0051</v>
          </cell>
        </row>
        <row r="761">
          <cell r="H761">
            <v>1</v>
          </cell>
          <cell r="EG761" t="str">
            <v>NSNI_101-I_VB0011</v>
          </cell>
        </row>
        <row r="762">
          <cell r="H762">
            <v>1</v>
          </cell>
          <cell r="EG762" t="str">
            <v>NSNI_101-I_VB0031</v>
          </cell>
        </row>
        <row r="769">
          <cell r="H769">
            <v>1</v>
          </cell>
          <cell r="EG769" t="str">
            <v>NSNI_101-O_AB0011</v>
          </cell>
        </row>
        <row r="770">
          <cell r="H770">
            <v>1</v>
          </cell>
          <cell r="EG770" t="str">
            <v>NSNI_101-O_AB0012</v>
          </cell>
        </row>
        <row r="771">
          <cell r="H771">
            <v>1</v>
          </cell>
          <cell r="EG771" t="str">
            <v>NSNI_101-O_AB0041</v>
          </cell>
        </row>
        <row r="772">
          <cell r="H772">
            <v>1</v>
          </cell>
          <cell r="EG772" t="str">
            <v>NSNI_101-O_AB0042</v>
          </cell>
        </row>
        <row r="773">
          <cell r="H773">
            <v>1</v>
          </cell>
          <cell r="EG773" t="str">
            <v>NSNI_101-O_AB0051</v>
          </cell>
        </row>
        <row r="774">
          <cell r="H774">
            <v>1</v>
          </cell>
          <cell r="EG774" t="str">
            <v>NSNI_101-O_AC0011</v>
          </cell>
        </row>
        <row r="775">
          <cell r="H775">
            <v>1</v>
          </cell>
          <cell r="EG775" t="str">
            <v>NSNI_101-O_BO0011</v>
          </cell>
        </row>
        <row r="776">
          <cell r="H776">
            <v>1</v>
          </cell>
          <cell r="EG776" t="str">
            <v>NSNI_101-O_BO0012</v>
          </cell>
        </row>
        <row r="777">
          <cell r="H777">
            <v>1</v>
          </cell>
          <cell r="EG777" t="str">
            <v>NSNI_101-O_BO0013</v>
          </cell>
        </row>
        <row r="778">
          <cell r="H778">
            <v>1</v>
          </cell>
          <cell r="EG778" t="str">
            <v>NSNI_101-O_BO0014</v>
          </cell>
        </row>
        <row r="779">
          <cell r="H779">
            <v>1</v>
          </cell>
          <cell r="EG779" t="str">
            <v>NSNI_101-O_BO0031</v>
          </cell>
        </row>
        <row r="780">
          <cell r="H780">
            <v>1</v>
          </cell>
          <cell r="EG780" t="str">
            <v>NSNI_101-O_BO0032</v>
          </cell>
        </row>
        <row r="781">
          <cell r="H781">
            <v>1</v>
          </cell>
          <cell r="EG781" t="str">
            <v>NSNI_101-O_BO0051</v>
          </cell>
        </row>
        <row r="782">
          <cell r="H782">
            <v>1</v>
          </cell>
          <cell r="EG782" t="str">
            <v>NSNI_101-O_BO1051</v>
          </cell>
        </row>
        <row r="783">
          <cell r="H783">
            <v>1</v>
          </cell>
          <cell r="EG783" t="str">
            <v>NSNI_101-O_DS0011</v>
          </cell>
        </row>
        <row r="784">
          <cell r="H784">
            <v>1</v>
          </cell>
          <cell r="EG784" t="str">
            <v>NSNI_101-O_GI0011</v>
          </cell>
        </row>
        <row r="785">
          <cell r="H785">
            <v>1</v>
          </cell>
          <cell r="EG785" t="str">
            <v>NSNI_101-O_GI0012</v>
          </cell>
        </row>
        <row r="786">
          <cell r="H786">
            <v>1</v>
          </cell>
          <cell r="EG786" t="str">
            <v>NSNI_101-O_GI0014</v>
          </cell>
        </row>
        <row r="787">
          <cell r="H787">
            <v>1</v>
          </cell>
          <cell r="EG787" t="str">
            <v>NSNI_101-O_GI0015</v>
          </cell>
        </row>
        <row r="788">
          <cell r="H788">
            <v>1</v>
          </cell>
          <cell r="EG788" t="str">
            <v>NSNI_101-O_GI0016</v>
          </cell>
        </row>
        <row r="789">
          <cell r="H789">
            <v>1</v>
          </cell>
          <cell r="EG789" t="str">
            <v>NSNI_101-O_GI0051</v>
          </cell>
        </row>
        <row r="790">
          <cell r="H790">
            <v>1</v>
          </cell>
          <cell r="EG790" t="str">
            <v>NSNI_101-O_IT0011</v>
          </cell>
        </row>
        <row r="791">
          <cell r="H791">
            <v>1</v>
          </cell>
          <cell r="EG791" t="str">
            <v>NSNI_101-O_IT0032</v>
          </cell>
        </row>
        <row r="792">
          <cell r="H792">
            <v>1</v>
          </cell>
          <cell r="EG792" t="str">
            <v>NSNI_101-O_MO0011</v>
          </cell>
        </row>
        <row r="793">
          <cell r="H793">
            <v>1</v>
          </cell>
          <cell r="EG793" t="str">
            <v>NSNI_101-O_MO0012</v>
          </cell>
        </row>
        <row r="794">
          <cell r="H794">
            <v>1</v>
          </cell>
          <cell r="EG794" t="str">
            <v>NSNI_101-O_MO0013</v>
          </cell>
        </row>
        <row r="795">
          <cell r="H795">
            <v>1</v>
          </cell>
          <cell r="EG795" t="str">
            <v>NSNI_101-O_MO0014</v>
          </cell>
        </row>
        <row r="796">
          <cell r="H796">
            <v>1</v>
          </cell>
          <cell r="EG796" t="str">
            <v>NSNI_101-O_MO0031</v>
          </cell>
        </row>
        <row r="797">
          <cell r="H797">
            <v>1</v>
          </cell>
          <cell r="EG797" t="str">
            <v>NSNI_101-O_MO0041</v>
          </cell>
        </row>
        <row r="798">
          <cell r="H798">
            <v>1</v>
          </cell>
          <cell r="EG798" t="str">
            <v>NSNI_101-O_MO0051</v>
          </cell>
        </row>
        <row r="799">
          <cell r="H799">
            <v>1</v>
          </cell>
          <cell r="EG799" t="str">
            <v>NSNI_101-O_MS0011</v>
          </cell>
        </row>
        <row r="800">
          <cell r="H800">
            <v>1</v>
          </cell>
          <cell r="EG800" t="str">
            <v>NSNI_101-O_MS0012</v>
          </cell>
        </row>
        <row r="801">
          <cell r="H801">
            <v>1</v>
          </cell>
          <cell r="EG801" t="str">
            <v>NSNI_101-O_MS0031</v>
          </cell>
        </row>
        <row r="802">
          <cell r="H802">
            <v>1</v>
          </cell>
          <cell r="EG802" t="str">
            <v>NSNI_101-O_MS0032</v>
          </cell>
        </row>
        <row r="803">
          <cell r="H803">
            <v>1</v>
          </cell>
          <cell r="EG803" t="str">
            <v>NSNI_101-O_MS0033</v>
          </cell>
        </row>
        <row r="804">
          <cell r="H804">
            <v>1</v>
          </cell>
          <cell r="EG804" t="str">
            <v>NSNI_101-O_MS0034</v>
          </cell>
        </row>
        <row r="805">
          <cell r="H805">
            <v>1</v>
          </cell>
          <cell r="EG805" t="str">
            <v>NSNI_101-O_MS0035</v>
          </cell>
        </row>
        <row r="806">
          <cell r="H806">
            <v>1</v>
          </cell>
          <cell r="EG806" t="str">
            <v>NSNI_101-O_MS0051</v>
          </cell>
        </row>
        <row r="807">
          <cell r="H807">
            <v>1</v>
          </cell>
          <cell r="EG807" t="str">
            <v>NSNI_101-O_SA0011</v>
          </cell>
        </row>
        <row r="808">
          <cell r="H808">
            <v>1</v>
          </cell>
          <cell r="EG808" t="str">
            <v>NSNI_101-O_SB0011</v>
          </cell>
        </row>
        <row r="809">
          <cell r="H809">
            <v>1</v>
          </cell>
          <cell r="EG809" t="str">
            <v>NSNI_101-O_SB0012</v>
          </cell>
        </row>
        <row r="810">
          <cell r="H810">
            <v>1</v>
          </cell>
          <cell r="EG810" t="str">
            <v>NSNI_101-O_SB0013</v>
          </cell>
        </row>
        <row r="811">
          <cell r="H811">
            <v>1</v>
          </cell>
          <cell r="EG811" t="str">
            <v>NSNI_101-O_SB0014</v>
          </cell>
        </row>
        <row r="812">
          <cell r="H812">
            <v>1</v>
          </cell>
          <cell r="EG812" t="str">
            <v>NSNI_101-O_SB0015</v>
          </cell>
        </row>
        <row r="813">
          <cell r="H813">
            <v>1</v>
          </cell>
          <cell r="EG813" t="str">
            <v>NSNI_101-O_SB0031</v>
          </cell>
        </row>
        <row r="814">
          <cell r="H814">
            <v>1</v>
          </cell>
          <cell r="EG814" t="str">
            <v>NSNI_101-O_SB0032</v>
          </cell>
        </row>
        <row r="815">
          <cell r="H815">
            <v>1</v>
          </cell>
          <cell r="EG815" t="str">
            <v>NSNI_101-O_SB0033</v>
          </cell>
        </row>
        <row r="816">
          <cell r="H816">
            <v>1</v>
          </cell>
          <cell r="EG816" t="str">
            <v>NSNI_101-O_SB0035</v>
          </cell>
        </row>
        <row r="817">
          <cell r="H817">
            <v>1</v>
          </cell>
          <cell r="EG817" t="str">
            <v>NSNI_101-O_SB0051</v>
          </cell>
        </row>
        <row r="818">
          <cell r="H818">
            <v>1</v>
          </cell>
          <cell r="EG818" t="str">
            <v>NSNI_101-O_VB0011</v>
          </cell>
        </row>
        <row r="819">
          <cell r="H819">
            <v>1</v>
          </cell>
          <cell r="EG819" t="str">
            <v>NSNI_101-O_VB0031</v>
          </cell>
        </row>
        <row r="826">
          <cell r="H826">
            <v>1</v>
          </cell>
          <cell r="EG826" t="str">
            <v>NSNI_101_AB0011</v>
          </cell>
        </row>
        <row r="827">
          <cell r="H827">
            <v>1</v>
          </cell>
          <cell r="EG827" t="str">
            <v>NSNI_101_AB0012</v>
          </cell>
        </row>
        <row r="828">
          <cell r="H828">
            <v>1</v>
          </cell>
          <cell r="EG828" t="str">
            <v>NSNI_101_AB0041</v>
          </cell>
        </row>
        <row r="829">
          <cell r="H829">
            <v>1</v>
          </cell>
          <cell r="EG829" t="str">
            <v>NSNI_101_AB0042</v>
          </cell>
        </row>
        <row r="830">
          <cell r="H830">
            <v>1</v>
          </cell>
          <cell r="EG830" t="str">
            <v>NSNI_101_AB0051</v>
          </cell>
        </row>
        <row r="831">
          <cell r="H831">
            <v>1</v>
          </cell>
          <cell r="EG831" t="str">
            <v>NSNI_101_AC0011</v>
          </cell>
        </row>
        <row r="832">
          <cell r="H832">
            <v>1</v>
          </cell>
          <cell r="EG832" t="str">
            <v>NSNI_101_BO0011</v>
          </cell>
        </row>
        <row r="833">
          <cell r="H833">
            <v>1</v>
          </cell>
          <cell r="EG833" t="str">
            <v>NSNI_101_BO0012</v>
          </cell>
        </row>
        <row r="834">
          <cell r="H834">
            <v>1</v>
          </cell>
          <cell r="EG834" t="str">
            <v>NSNI_101_BO0013</v>
          </cell>
        </row>
        <row r="835">
          <cell r="H835">
            <v>1</v>
          </cell>
          <cell r="EG835" t="str">
            <v>NSNI_101_BO0014</v>
          </cell>
        </row>
        <row r="836">
          <cell r="H836">
            <v>1</v>
          </cell>
          <cell r="EG836" t="str">
            <v>NSNI_101_BO0031</v>
          </cell>
        </row>
        <row r="837">
          <cell r="H837">
            <v>1</v>
          </cell>
          <cell r="EG837" t="str">
            <v>NSNI_101_BO0032</v>
          </cell>
        </row>
        <row r="838">
          <cell r="H838">
            <v>1</v>
          </cell>
          <cell r="EG838" t="str">
            <v>NSNI_101_BO0051</v>
          </cell>
        </row>
        <row r="839">
          <cell r="H839">
            <v>1</v>
          </cell>
          <cell r="EG839" t="str">
            <v>NSNI_101_BO1051</v>
          </cell>
        </row>
        <row r="840">
          <cell r="H840">
            <v>1</v>
          </cell>
          <cell r="EG840" t="str">
            <v>NSNI_101_DS0011</v>
          </cell>
        </row>
        <row r="841">
          <cell r="H841">
            <v>1</v>
          </cell>
          <cell r="EG841" t="str">
            <v>NSNI_101_GI0011</v>
          </cell>
        </row>
        <row r="842">
          <cell r="H842">
            <v>1</v>
          </cell>
          <cell r="EG842" t="str">
            <v>NSNI_101_GI0012</v>
          </cell>
        </row>
        <row r="843">
          <cell r="H843">
            <v>1</v>
          </cell>
          <cell r="EG843" t="str">
            <v>NSNI_101_GI0014</v>
          </cell>
        </row>
        <row r="844">
          <cell r="H844">
            <v>1</v>
          </cell>
          <cell r="EG844" t="str">
            <v>NSNI_101_GI0015</v>
          </cell>
        </row>
        <row r="845">
          <cell r="H845">
            <v>1</v>
          </cell>
          <cell r="EG845" t="str">
            <v>NSNI_101_GI0016</v>
          </cell>
        </row>
        <row r="846">
          <cell r="H846">
            <v>1</v>
          </cell>
          <cell r="EG846" t="str">
            <v>NSNI_101_GI0051</v>
          </cell>
        </row>
        <row r="847">
          <cell r="H847">
            <v>1</v>
          </cell>
          <cell r="EG847" t="str">
            <v>NSNI_101_IT0011</v>
          </cell>
        </row>
        <row r="848">
          <cell r="H848">
            <v>1</v>
          </cell>
          <cell r="EG848" t="str">
            <v>NSNI_101_IT0032</v>
          </cell>
        </row>
        <row r="849">
          <cell r="H849">
            <v>1</v>
          </cell>
          <cell r="EG849" t="str">
            <v>NSNI_101_MO0011</v>
          </cell>
        </row>
        <row r="850">
          <cell r="H850">
            <v>1</v>
          </cell>
          <cell r="EG850" t="str">
            <v>NSNI_101_MO0012</v>
          </cell>
        </row>
        <row r="851">
          <cell r="H851">
            <v>1</v>
          </cell>
          <cell r="EG851" t="str">
            <v>NSNI_101_MO0013</v>
          </cell>
        </row>
        <row r="852">
          <cell r="H852">
            <v>1</v>
          </cell>
          <cell r="EG852" t="str">
            <v>NSNI_101_MO0014</v>
          </cell>
        </row>
        <row r="853">
          <cell r="H853">
            <v>1</v>
          </cell>
          <cell r="EG853" t="str">
            <v>NSNI_101_MO0031</v>
          </cell>
        </row>
        <row r="854">
          <cell r="H854">
            <v>1</v>
          </cell>
          <cell r="EG854" t="str">
            <v>NSNI_101_MO0041</v>
          </cell>
        </row>
        <row r="855">
          <cell r="H855">
            <v>1</v>
          </cell>
          <cell r="EG855" t="str">
            <v>NSNI_101_MO0051</v>
          </cell>
        </row>
        <row r="856">
          <cell r="H856">
            <v>1</v>
          </cell>
          <cell r="EG856" t="str">
            <v>NSNI_101_MS0011</v>
          </cell>
        </row>
        <row r="857">
          <cell r="H857">
            <v>1</v>
          </cell>
          <cell r="EG857" t="str">
            <v>NSNI_101_MS0012</v>
          </cell>
        </row>
        <row r="858">
          <cell r="H858">
            <v>1</v>
          </cell>
          <cell r="EG858" t="str">
            <v>NSNI_101_MS0031</v>
          </cell>
        </row>
        <row r="859">
          <cell r="H859">
            <v>1</v>
          </cell>
          <cell r="EG859" t="str">
            <v>NSNI_101_MS0032</v>
          </cell>
        </row>
        <row r="860">
          <cell r="H860">
            <v>1</v>
          </cell>
          <cell r="EG860" t="str">
            <v>NSNI_101_MS0033</v>
          </cell>
        </row>
        <row r="861">
          <cell r="H861">
            <v>1</v>
          </cell>
          <cell r="EG861" t="str">
            <v>NSNI_101_MS0034</v>
          </cell>
        </row>
        <row r="862">
          <cell r="H862">
            <v>1</v>
          </cell>
          <cell r="EG862" t="str">
            <v>NSNI_101_MS0035</v>
          </cell>
        </row>
        <row r="863">
          <cell r="H863">
            <v>1</v>
          </cell>
          <cell r="EG863" t="str">
            <v>NSNI_101_MS0051</v>
          </cell>
        </row>
        <row r="864">
          <cell r="H864">
            <v>1</v>
          </cell>
          <cell r="EG864" t="str">
            <v>NSNI_101_SA0011</v>
          </cell>
        </row>
        <row r="865">
          <cell r="H865">
            <v>1</v>
          </cell>
          <cell r="EG865" t="str">
            <v>NSNI_101_SB0011</v>
          </cell>
        </row>
        <row r="866">
          <cell r="H866">
            <v>1</v>
          </cell>
          <cell r="EG866" t="str">
            <v>NSNI_101_SB0012</v>
          </cell>
        </row>
        <row r="867">
          <cell r="H867">
            <v>1</v>
          </cell>
          <cell r="EG867" t="str">
            <v>NSNI_101_SB0013</v>
          </cell>
        </row>
        <row r="868">
          <cell r="H868">
            <v>1</v>
          </cell>
          <cell r="EG868" t="str">
            <v>NSNI_101_SB0014</v>
          </cell>
        </row>
        <row r="869">
          <cell r="H869">
            <v>1</v>
          </cell>
          <cell r="EG869" t="str">
            <v>NSNI_101_SB0015</v>
          </cell>
        </row>
        <row r="870">
          <cell r="H870">
            <v>1</v>
          </cell>
          <cell r="EG870" t="str">
            <v>NSNI_101_SB0031</v>
          </cell>
        </row>
        <row r="871">
          <cell r="H871">
            <v>1</v>
          </cell>
          <cell r="EG871" t="str">
            <v>NSNI_101_SB0032</v>
          </cell>
        </row>
        <row r="872">
          <cell r="H872">
            <v>1</v>
          </cell>
          <cell r="EG872" t="str">
            <v>NSNI_101_SB0033</v>
          </cell>
        </row>
        <row r="873">
          <cell r="H873">
            <v>1</v>
          </cell>
          <cell r="EG873" t="str">
            <v>NSNI_101_SB0035</v>
          </cell>
        </row>
        <row r="874">
          <cell r="H874">
            <v>1</v>
          </cell>
          <cell r="EG874" t="str">
            <v>NSNI_101_SB0051</v>
          </cell>
        </row>
        <row r="875">
          <cell r="H875">
            <v>1</v>
          </cell>
          <cell r="EG875" t="str">
            <v>NSNI_101_VB0011</v>
          </cell>
        </row>
        <row r="876">
          <cell r="H876">
            <v>1</v>
          </cell>
          <cell r="EG876" t="str">
            <v>NSNI_101_VB0031</v>
          </cell>
        </row>
        <row r="883">
          <cell r="H883">
            <v>1</v>
          </cell>
          <cell r="EG883" t="str">
            <v>NSNI_102_AC0011</v>
          </cell>
        </row>
        <row r="884">
          <cell r="H884">
            <v>1</v>
          </cell>
          <cell r="EG884" t="str">
            <v>NSNI_102_AC0041</v>
          </cell>
        </row>
        <row r="885">
          <cell r="H885">
            <v>1</v>
          </cell>
          <cell r="EG885" t="str">
            <v>NSNI_102_BS0011</v>
          </cell>
        </row>
        <row r="886">
          <cell r="H886">
            <v>1</v>
          </cell>
          <cell r="EG886" t="str">
            <v>NSNI_102_BS0041</v>
          </cell>
        </row>
        <row r="887">
          <cell r="H887">
            <v>1</v>
          </cell>
          <cell r="EG887" t="str">
            <v>NSNI_102_BS0042</v>
          </cell>
        </row>
        <row r="888">
          <cell r="H888">
            <v>1</v>
          </cell>
          <cell r="EG888" t="str">
            <v>NSNI_102_BU0011</v>
          </cell>
        </row>
        <row r="889">
          <cell r="H889">
            <v>1</v>
          </cell>
          <cell r="EG889" t="str">
            <v>NSNI_102_BU0042</v>
          </cell>
        </row>
        <row r="890">
          <cell r="H890">
            <v>1</v>
          </cell>
          <cell r="EG890" t="str">
            <v>NSNI_102_DS0011</v>
          </cell>
        </row>
        <row r="891">
          <cell r="H891">
            <v>1</v>
          </cell>
          <cell r="EG891" t="str">
            <v>NSNI_102_DS0021</v>
          </cell>
        </row>
        <row r="892">
          <cell r="H892">
            <v>1</v>
          </cell>
          <cell r="EG892" t="str">
            <v>NSNI_102_GI0011</v>
          </cell>
        </row>
        <row r="893">
          <cell r="H893">
            <v>1</v>
          </cell>
          <cell r="EG893" t="str">
            <v>NSNI_102_GI0012</v>
          </cell>
        </row>
        <row r="894">
          <cell r="H894">
            <v>1</v>
          </cell>
          <cell r="EG894" t="str">
            <v>NSNI_102_GI0032</v>
          </cell>
        </row>
        <row r="895">
          <cell r="H895">
            <v>1</v>
          </cell>
          <cell r="EG895" t="str">
            <v>NSNI_102_MS0011</v>
          </cell>
        </row>
        <row r="896">
          <cell r="H896">
            <v>1</v>
          </cell>
          <cell r="EG896" t="str">
            <v>NSNI_102_MS0012</v>
          </cell>
        </row>
        <row r="897">
          <cell r="H897">
            <v>1</v>
          </cell>
          <cell r="EG897" t="str">
            <v>NSNI_102_MS0031</v>
          </cell>
        </row>
        <row r="898">
          <cell r="H898">
            <v>1</v>
          </cell>
          <cell r="EG898" t="str">
            <v>NSNI_102_MS0032</v>
          </cell>
        </row>
        <row r="899">
          <cell r="H899">
            <v>1</v>
          </cell>
          <cell r="EG899" t="str">
            <v>NSNI_102_MS0034</v>
          </cell>
        </row>
        <row r="900">
          <cell r="H900">
            <v>1</v>
          </cell>
          <cell r="EG900" t="str">
            <v>NSNI_102_MS0035</v>
          </cell>
        </row>
        <row r="901">
          <cell r="H901">
            <v>1</v>
          </cell>
          <cell r="EG901" t="str">
            <v>NSNI_102_MS0051</v>
          </cell>
        </row>
        <row r="902">
          <cell r="H902">
            <v>1</v>
          </cell>
          <cell r="EG902" t="str">
            <v>NSNI_102_STR011</v>
          </cell>
        </row>
        <row r="903">
          <cell r="H903">
            <v>1</v>
          </cell>
          <cell r="EG903" t="str">
            <v>NSNI_102_TF0011</v>
          </cell>
        </row>
        <row r="904">
          <cell r="H904">
            <v>1</v>
          </cell>
          <cell r="EG904" t="str">
            <v>NSNI_102_TF0031</v>
          </cell>
        </row>
        <row r="911">
          <cell r="H911">
            <v>1</v>
          </cell>
          <cell r="EG911" t="str">
            <v>NSNI_104_CL0011</v>
          </cell>
        </row>
        <row r="912">
          <cell r="H912">
            <v>1</v>
          </cell>
          <cell r="EG912" t="str">
            <v>NSNI_104_CL0033</v>
          </cell>
        </row>
        <row r="913">
          <cell r="H913">
            <v>1</v>
          </cell>
          <cell r="EG913" t="str">
            <v>NSNI_104_CL0034</v>
          </cell>
        </row>
        <row r="914">
          <cell r="H914">
            <v>1</v>
          </cell>
          <cell r="EG914" t="str">
            <v>NSNI_104_CLL011</v>
          </cell>
        </row>
        <row r="915">
          <cell r="H915">
            <v>1</v>
          </cell>
          <cell r="EG915" t="str">
            <v>NSNI_104_LV0012</v>
          </cell>
        </row>
        <row r="916">
          <cell r="H916">
            <v>1</v>
          </cell>
          <cell r="EG916" t="str">
            <v>NSNI_104_SA0011</v>
          </cell>
        </row>
        <row r="923">
          <cell r="H923">
            <v>1</v>
          </cell>
          <cell r="EG923" t="str">
            <v>NSNI_105_IT0011</v>
          </cell>
        </row>
        <row r="924">
          <cell r="H924">
            <v>1</v>
          </cell>
          <cell r="EG924" t="str">
            <v>NSNI_105_IT0032</v>
          </cell>
        </row>
        <row r="925">
          <cell r="H925">
            <v>1</v>
          </cell>
          <cell r="EG925" t="str">
            <v>NSNI_105_SA0011</v>
          </cell>
        </row>
        <row r="926">
          <cell r="H926">
            <v>1</v>
          </cell>
          <cell r="EG926" t="str">
            <v>NSNI_105_SA0031</v>
          </cell>
        </row>
        <row r="927">
          <cell r="H927">
            <v>1</v>
          </cell>
          <cell r="EG927" t="str">
            <v>NSNI_105_SA0041</v>
          </cell>
        </row>
        <row r="934">
          <cell r="H934">
            <v>1</v>
          </cell>
          <cell r="EG934" t="str">
            <v>NSNI_106_BS0011</v>
          </cell>
        </row>
        <row r="935">
          <cell r="H935">
            <v>1</v>
          </cell>
          <cell r="EG935" t="str">
            <v>NSNI_106_BS0041</v>
          </cell>
        </row>
        <row r="936">
          <cell r="H936">
            <v>1</v>
          </cell>
          <cell r="EG936" t="str">
            <v>NSNI_106_DS0011</v>
          </cell>
        </row>
        <row r="937">
          <cell r="H937">
            <v>1</v>
          </cell>
          <cell r="EG937" t="str">
            <v>NSNI_106_DS0021</v>
          </cell>
        </row>
        <row r="938">
          <cell r="H938">
            <v>1</v>
          </cell>
          <cell r="EG938" t="str">
            <v>NSNI_106_GI0011</v>
          </cell>
        </row>
        <row r="939">
          <cell r="H939">
            <v>1</v>
          </cell>
          <cell r="EG939" t="str">
            <v>NSNI_106_GI0012</v>
          </cell>
        </row>
        <row r="940">
          <cell r="H940">
            <v>1</v>
          </cell>
          <cell r="EG940" t="str">
            <v>NSNI_106_MS0011</v>
          </cell>
        </row>
        <row r="941">
          <cell r="H941">
            <v>1</v>
          </cell>
          <cell r="EG941" t="str">
            <v>NSNI_106_SA0011</v>
          </cell>
        </row>
        <row r="948">
          <cell r="H948">
            <v>1</v>
          </cell>
          <cell r="EG948" t="str">
            <v>NSNI_107_DS0011</v>
          </cell>
        </row>
        <row r="949">
          <cell r="H949">
            <v>1</v>
          </cell>
          <cell r="EG949" t="str">
            <v>NSNI_107_BO0011</v>
          </cell>
        </row>
        <row r="950">
          <cell r="H950">
            <v>1</v>
          </cell>
          <cell r="EG950" t="str">
            <v>NSNI_107_BO0031</v>
          </cell>
        </row>
        <row r="951">
          <cell r="H951">
            <v>1</v>
          </cell>
          <cell r="EG951" t="str">
            <v>NSNI_107_BO0051</v>
          </cell>
        </row>
        <row r="952">
          <cell r="H952">
            <v>1</v>
          </cell>
          <cell r="EG952" t="str">
            <v>NSNI_107_GI0011</v>
          </cell>
        </row>
        <row r="953">
          <cell r="H953">
            <v>1</v>
          </cell>
          <cell r="EG953" t="str">
            <v>NSNI_107_IT0011</v>
          </cell>
        </row>
        <row r="954">
          <cell r="H954">
            <v>1</v>
          </cell>
          <cell r="EG954" t="str">
            <v>NSNI_107_IT0031</v>
          </cell>
        </row>
        <row r="955">
          <cell r="H955">
            <v>1</v>
          </cell>
          <cell r="EG955" t="str">
            <v>NSNI_107_IT0032</v>
          </cell>
        </row>
        <row r="956">
          <cell r="H956">
            <v>1</v>
          </cell>
          <cell r="EG956" t="str">
            <v>NSNI_107_IT0041</v>
          </cell>
        </row>
        <row r="957">
          <cell r="H957">
            <v>1</v>
          </cell>
          <cell r="EG957" t="str">
            <v>NSNI_107_MS0011</v>
          </cell>
        </row>
        <row r="958">
          <cell r="H958">
            <v>1</v>
          </cell>
          <cell r="EG958" t="str">
            <v>NSNI_107_MS0035</v>
          </cell>
        </row>
        <row r="959">
          <cell r="H959">
            <v>1</v>
          </cell>
          <cell r="EG959" t="str">
            <v>NSNI_107_MS0051</v>
          </cell>
        </row>
        <row r="960">
          <cell r="H960">
            <v>1</v>
          </cell>
          <cell r="EG960" t="str">
            <v>NSNI_107_NOTRQS</v>
          </cell>
        </row>
        <row r="961">
          <cell r="H961">
            <v>1</v>
          </cell>
          <cell r="EG961" t="str">
            <v>NSNI_107_RA0011</v>
          </cell>
        </row>
        <row r="962">
          <cell r="H962">
            <v>1</v>
          </cell>
          <cell r="EG962" t="str">
            <v>NSNI_107_SA0011</v>
          </cell>
        </row>
        <row r="963">
          <cell r="H963">
            <v>1</v>
          </cell>
          <cell r="EG963" t="str">
            <v>NSNI_107_TF0011</v>
          </cell>
        </row>
        <row r="964">
          <cell r="H964">
            <v>1</v>
          </cell>
          <cell r="EG964" t="str">
            <v>NSNI_107_TF0031</v>
          </cell>
        </row>
        <row r="965">
          <cell r="H965">
            <v>1</v>
          </cell>
          <cell r="EG965" t="str">
            <v>NSNI_107_TF0036</v>
          </cell>
        </row>
        <row r="966">
          <cell r="H966">
            <v>1</v>
          </cell>
          <cell r="EG966" t="str">
            <v>NSNI_107_TF0038</v>
          </cell>
        </row>
        <row r="973">
          <cell r="H973">
            <v>1</v>
          </cell>
          <cell r="EG973" t="str">
            <v>NSNI_108_BS0011</v>
          </cell>
        </row>
        <row r="974">
          <cell r="H974">
            <v>1</v>
          </cell>
          <cell r="EG974" t="str">
            <v>NSNI_108_BU0011</v>
          </cell>
        </row>
        <row r="975">
          <cell r="H975">
            <v>1</v>
          </cell>
          <cell r="EG975" t="str">
            <v>NSNI_108_CP0011</v>
          </cell>
        </row>
        <row r="976">
          <cell r="H976">
            <v>1</v>
          </cell>
          <cell r="EG976" t="str">
            <v>NSNI_108_CP0031</v>
          </cell>
        </row>
        <row r="977">
          <cell r="H977">
            <v>1</v>
          </cell>
          <cell r="EG977" t="str">
            <v>NSNI_108_DS0011</v>
          </cell>
        </row>
        <row r="978">
          <cell r="H978">
            <v>1</v>
          </cell>
          <cell r="EG978" t="str">
            <v>NSNI_108_FW0043</v>
          </cell>
        </row>
        <row r="979">
          <cell r="H979">
            <v>1</v>
          </cell>
          <cell r="EG979" t="str">
            <v>NSNI_108_FW0044</v>
          </cell>
        </row>
        <row r="980">
          <cell r="H980">
            <v>1</v>
          </cell>
          <cell r="EG980" t="str">
            <v>NSNI_108_FW0045</v>
          </cell>
        </row>
        <row r="981">
          <cell r="H981">
            <v>1</v>
          </cell>
          <cell r="EG981" t="str">
            <v>NSNI_108_FW0046</v>
          </cell>
        </row>
        <row r="982">
          <cell r="H982">
            <v>1</v>
          </cell>
          <cell r="EG982" t="str">
            <v>NSNI_108_FW0047</v>
          </cell>
        </row>
        <row r="983">
          <cell r="H983">
            <v>1</v>
          </cell>
          <cell r="EG983" t="str">
            <v>NSNI_108_FW0048</v>
          </cell>
        </row>
        <row r="984">
          <cell r="H984">
            <v>1</v>
          </cell>
          <cell r="EG984" t="str">
            <v>NSNI_108_HV0017</v>
          </cell>
        </row>
        <row r="985">
          <cell r="H985">
            <v>1</v>
          </cell>
          <cell r="EG985" t="str">
            <v>NSNI_108_HV0018</v>
          </cell>
        </row>
        <row r="986">
          <cell r="H986">
            <v>1</v>
          </cell>
          <cell r="EG986" t="str">
            <v>NSNI_108_IT0011</v>
          </cell>
        </row>
        <row r="987">
          <cell r="H987">
            <v>1</v>
          </cell>
          <cell r="EG987" t="str">
            <v>NSNI_108_IT0032</v>
          </cell>
        </row>
        <row r="988">
          <cell r="H988">
            <v>1</v>
          </cell>
          <cell r="EG988" t="str">
            <v>NSNI_108_RA0011</v>
          </cell>
        </row>
        <row r="989">
          <cell r="H989">
            <v>1</v>
          </cell>
          <cell r="EG989" t="str">
            <v>NSNI_108_RA0031</v>
          </cell>
        </row>
        <row r="990">
          <cell r="H990">
            <v>1</v>
          </cell>
          <cell r="EG990" t="str">
            <v>NSNI_108_RA0041</v>
          </cell>
        </row>
        <row r="991">
          <cell r="H991">
            <v>1</v>
          </cell>
          <cell r="EG991" t="str">
            <v>NSNI_108_RAC011</v>
          </cell>
        </row>
        <row r="992">
          <cell r="H992">
            <v>1</v>
          </cell>
          <cell r="EG992" t="str">
            <v>NSNI_108_RAC012</v>
          </cell>
        </row>
        <row r="993">
          <cell r="H993">
            <v>1</v>
          </cell>
          <cell r="EG993" t="str">
            <v>NSNI_108_RAC031</v>
          </cell>
        </row>
        <row r="994">
          <cell r="H994">
            <v>1</v>
          </cell>
          <cell r="EG994" t="str">
            <v>NSNI_108_RS0011</v>
          </cell>
        </row>
        <row r="995">
          <cell r="H995">
            <v>1</v>
          </cell>
          <cell r="EG995" t="str">
            <v>NSNI_108_RS0031</v>
          </cell>
        </row>
        <row r="996">
          <cell r="H996">
            <v>1</v>
          </cell>
          <cell r="EG996" t="str">
            <v>NSNI_108_RS0041</v>
          </cell>
        </row>
        <row r="997">
          <cell r="H997">
            <v>1</v>
          </cell>
          <cell r="EG997" t="str">
            <v>NSNI_108_SA0011</v>
          </cell>
        </row>
        <row r="998">
          <cell r="H998">
            <v>1</v>
          </cell>
          <cell r="EG998" t="str">
            <v>NSNI_108_SB0011</v>
          </cell>
        </row>
        <row r="999">
          <cell r="H999">
            <v>1</v>
          </cell>
          <cell r="EG999" t="str">
            <v>NSNI_108_SB0031</v>
          </cell>
        </row>
        <row r="1000">
          <cell r="H1000">
            <v>1</v>
          </cell>
          <cell r="EG1000" t="str">
            <v>NSNI_108_SB0035</v>
          </cell>
        </row>
        <row r="1001">
          <cell r="H1001">
            <v>1</v>
          </cell>
          <cell r="EG1001" t="str">
            <v>NSNI_108_SC0041</v>
          </cell>
        </row>
        <row r="1002">
          <cell r="H1002">
            <v>1</v>
          </cell>
          <cell r="EG1002" t="str">
            <v>NSNI_108_SC0042</v>
          </cell>
        </row>
        <row r="1003">
          <cell r="H1003">
            <v>1</v>
          </cell>
          <cell r="EG1003" t="str">
            <v>NSNI_108_SC0045</v>
          </cell>
        </row>
        <row r="1004">
          <cell r="H1004">
            <v>1</v>
          </cell>
          <cell r="EG1004" t="str">
            <v>NSNI_108_TF0011</v>
          </cell>
        </row>
        <row r="1005">
          <cell r="H1005">
            <v>1</v>
          </cell>
          <cell r="EG1005" t="str">
            <v>NSNI_108_TF0031</v>
          </cell>
        </row>
        <row r="1006">
          <cell r="H1006">
            <v>1</v>
          </cell>
          <cell r="EG1006" t="str">
            <v>NSNI_108_TF0036</v>
          </cell>
        </row>
        <row r="1007">
          <cell r="H1007">
            <v>1</v>
          </cell>
          <cell r="EG1007" t="str">
            <v>NSNI_108_TF0038</v>
          </cell>
        </row>
        <row r="1008">
          <cell r="H1008">
            <v>1</v>
          </cell>
          <cell r="EG1008" t="str">
            <v>NSNI_108_TV0013</v>
          </cell>
        </row>
        <row r="1009">
          <cell r="H1009">
            <v>1</v>
          </cell>
          <cell r="EG1009" t="str">
            <v>NSNI_108_TV0014</v>
          </cell>
        </row>
        <row r="1010">
          <cell r="H1010">
            <v>1</v>
          </cell>
          <cell r="EG1010" t="str">
            <v>NSNI_108_TV0015</v>
          </cell>
        </row>
        <row r="1017">
          <cell r="H1017">
            <v>1</v>
          </cell>
          <cell r="EG1017" t="str">
            <v>NSNI_109_BTP011</v>
          </cell>
        </row>
        <row r="1018">
          <cell r="H1018">
            <v>1</v>
          </cell>
          <cell r="EG1018" t="str">
            <v>NSNI_109_BTP012</v>
          </cell>
        </row>
        <row r="1019">
          <cell r="H1019">
            <v>1</v>
          </cell>
          <cell r="EG1019" t="str">
            <v>NSNI_109_BTP013</v>
          </cell>
        </row>
        <row r="1020">
          <cell r="H1020">
            <v>1</v>
          </cell>
          <cell r="EG1020" t="str">
            <v>NSNI_109_BTP031</v>
          </cell>
        </row>
        <row r="1021">
          <cell r="H1021">
            <v>1</v>
          </cell>
          <cell r="EG1021" t="str">
            <v>NSNI_109_ETP011</v>
          </cell>
        </row>
        <row r="1022">
          <cell r="H1022">
            <v>1</v>
          </cell>
          <cell r="EG1022" t="str">
            <v>NSNI_109_FPM211</v>
          </cell>
        </row>
        <row r="1023">
          <cell r="H1023">
            <v>1</v>
          </cell>
          <cell r="EG1023" t="str">
            <v>NSNI_109_FPM212</v>
          </cell>
        </row>
        <row r="1024">
          <cell r="H1024">
            <v>1</v>
          </cell>
          <cell r="EG1024" t="str">
            <v>NSNI_109_FPM241</v>
          </cell>
        </row>
        <row r="1025">
          <cell r="H1025">
            <v>1</v>
          </cell>
          <cell r="EG1025" t="str">
            <v>NSNI_109_FPM242</v>
          </cell>
        </row>
        <row r="1026">
          <cell r="H1026">
            <v>1</v>
          </cell>
          <cell r="EG1026" t="str">
            <v>NSNI_109_FPP211</v>
          </cell>
        </row>
        <row r="1027">
          <cell r="H1027">
            <v>1</v>
          </cell>
          <cell r="EG1027" t="str">
            <v>NSNI_109_FPP212</v>
          </cell>
        </row>
        <row r="1028">
          <cell r="H1028">
            <v>1</v>
          </cell>
          <cell r="EG1028" t="str">
            <v>NSNI_109_FPP241</v>
          </cell>
        </row>
        <row r="1029">
          <cell r="H1029">
            <v>1</v>
          </cell>
          <cell r="EG1029" t="str">
            <v>NSNI_109_FPP242</v>
          </cell>
        </row>
        <row r="1030">
          <cell r="H1030">
            <v>1</v>
          </cell>
          <cell r="EG1030" t="str">
            <v>NSNI_109_FPP311</v>
          </cell>
        </row>
        <row r="1031">
          <cell r="H1031">
            <v>1</v>
          </cell>
          <cell r="EG1031" t="str">
            <v>NSNI_109_FPP312</v>
          </cell>
        </row>
        <row r="1032">
          <cell r="H1032">
            <v>1</v>
          </cell>
          <cell r="EG1032" t="str">
            <v>NSNI_109_FPP313</v>
          </cell>
        </row>
        <row r="1033">
          <cell r="H1033">
            <v>1</v>
          </cell>
          <cell r="EG1033" t="str">
            <v>NSNI_109_FPP314</v>
          </cell>
        </row>
        <row r="1034">
          <cell r="H1034">
            <v>1</v>
          </cell>
          <cell r="EG1034" t="str">
            <v>NSNI_109_HS0111</v>
          </cell>
        </row>
        <row r="1035">
          <cell r="H1035">
            <v>1</v>
          </cell>
          <cell r="EG1035" t="str">
            <v>NSNI_109_HS0112</v>
          </cell>
        </row>
        <row r="1036">
          <cell r="H1036">
            <v>1</v>
          </cell>
          <cell r="EG1036" t="str">
            <v>NSNI_109_ITP011</v>
          </cell>
        </row>
        <row r="1037">
          <cell r="H1037">
            <v>1</v>
          </cell>
          <cell r="EG1037" t="str">
            <v>NSNI_109_LS0011</v>
          </cell>
        </row>
        <row r="1038">
          <cell r="H1038">
            <v>1</v>
          </cell>
          <cell r="EG1038" t="str">
            <v>NSNI_109_MR0011</v>
          </cell>
        </row>
        <row r="1039">
          <cell r="H1039">
            <v>1</v>
          </cell>
          <cell r="EG1039" t="str">
            <v>NSNI_109_MR0012</v>
          </cell>
        </row>
        <row r="1040">
          <cell r="H1040">
            <v>1</v>
          </cell>
          <cell r="EG1040" t="str">
            <v>NSNI_109_MR0013</v>
          </cell>
        </row>
        <row r="1041">
          <cell r="H1041">
            <v>1</v>
          </cell>
          <cell r="EG1041" t="str">
            <v>NSNI_109_MR0051</v>
          </cell>
        </row>
        <row r="1042">
          <cell r="H1042">
            <v>1</v>
          </cell>
          <cell r="EG1042" t="str">
            <v>NSNI_109_P-30</v>
          </cell>
        </row>
        <row r="1043">
          <cell r="H1043">
            <v>1</v>
          </cell>
          <cell r="EG1043" t="str">
            <v>NSNI_109_PS0011</v>
          </cell>
        </row>
        <row r="1044">
          <cell r="H1044">
            <v>1</v>
          </cell>
          <cell r="EG1044" t="str">
            <v>NSNI_109_PS0012</v>
          </cell>
        </row>
        <row r="1045">
          <cell r="H1045">
            <v>1</v>
          </cell>
          <cell r="EG1045" t="str">
            <v>NSNI_109_PS0013</v>
          </cell>
        </row>
        <row r="1046">
          <cell r="H1046">
            <v>1</v>
          </cell>
          <cell r="EG1046" t="str">
            <v>NSNI_109_PS0014</v>
          </cell>
        </row>
        <row r="1047">
          <cell r="H1047">
            <v>1</v>
          </cell>
          <cell r="EG1047" t="str">
            <v>NSNI_109_PS0015</v>
          </cell>
        </row>
        <row r="1048">
          <cell r="H1048">
            <v>1</v>
          </cell>
          <cell r="EG1048" t="str">
            <v>NSNI_109_PS0016</v>
          </cell>
        </row>
        <row r="1049">
          <cell r="H1049">
            <v>1</v>
          </cell>
          <cell r="EG1049" t="str">
            <v>NSNI_109_PS0017</v>
          </cell>
        </row>
        <row r="1050">
          <cell r="H1050">
            <v>1</v>
          </cell>
          <cell r="EG1050" t="str">
            <v>NSNI_109_PS0018</v>
          </cell>
        </row>
        <row r="1051">
          <cell r="H1051">
            <v>1</v>
          </cell>
          <cell r="EG1051" t="str">
            <v>NSNI_109_PS0021</v>
          </cell>
        </row>
        <row r="1052">
          <cell r="H1052">
            <v>1</v>
          </cell>
          <cell r="EG1052" t="str">
            <v>NSNI_109_PS2615</v>
          </cell>
        </row>
        <row r="1053">
          <cell r="H1053">
            <v>1</v>
          </cell>
          <cell r="EG1053" t="str">
            <v>NSNI_109_PS2815</v>
          </cell>
        </row>
        <row r="1054">
          <cell r="H1054">
            <v>1</v>
          </cell>
          <cell r="EG1054" t="str">
            <v>NSNI_109_PS3215</v>
          </cell>
        </row>
        <row r="1055">
          <cell r="H1055">
            <v>1</v>
          </cell>
          <cell r="EG1055" t="str">
            <v>NSNI_109_PS3225</v>
          </cell>
        </row>
        <row r="1056">
          <cell r="H1056">
            <v>1</v>
          </cell>
          <cell r="EG1056" t="str">
            <v>NSNI_109_PS3235</v>
          </cell>
        </row>
        <row r="1057">
          <cell r="H1057">
            <v>1</v>
          </cell>
          <cell r="EG1057" t="str">
            <v>NSNI_109_PS3315</v>
          </cell>
        </row>
        <row r="1058">
          <cell r="H1058">
            <v>1</v>
          </cell>
          <cell r="EG1058" t="str">
            <v>NSNI_109_PS3715</v>
          </cell>
        </row>
        <row r="1059">
          <cell r="H1059">
            <v>1</v>
          </cell>
          <cell r="EG1059" t="str">
            <v>NSNI_109_PS3825</v>
          </cell>
        </row>
        <row r="1060">
          <cell r="H1060">
            <v>1</v>
          </cell>
          <cell r="EG1060" t="str">
            <v>NSNI_109_SYP011</v>
          </cell>
        </row>
        <row r="1061">
          <cell r="H1061">
            <v>1</v>
          </cell>
          <cell r="EG1061" t="str">
            <v>NSNI_109_UP0011</v>
          </cell>
        </row>
        <row r="1062">
          <cell r="H1062">
            <v>1</v>
          </cell>
          <cell r="EG1062" t="str">
            <v>NSNI_109_UP0031</v>
          </cell>
        </row>
        <row r="1069">
          <cell r="H1069">
            <v>1</v>
          </cell>
          <cell r="EG1069" t="str">
            <v>NSNI_110_MM0011</v>
          </cell>
        </row>
        <row r="1070">
          <cell r="H1070">
            <v>1</v>
          </cell>
          <cell r="EG1070" t="str">
            <v>NSNI_110_MM0031</v>
          </cell>
        </row>
        <row r="1071">
          <cell r="H1071">
            <v>1</v>
          </cell>
          <cell r="EG1071" t="str">
            <v>NSNI_110_MM0032</v>
          </cell>
        </row>
        <row r="1072">
          <cell r="H1072">
            <v>1</v>
          </cell>
          <cell r="EG1072" t="str">
            <v>NSNI_110_MM0091</v>
          </cell>
        </row>
        <row r="1073">
          <cell r="H1073">
            <v>1</v>
          </cell>
          <cell r="EG1073" t="str">
            <v>NSNI_110_MM0101</v>
          </cell>
        </row>
        <row r="1074">
          <cell r="H1074">
            <v>1</v>
          </cell>
          <cell r="EG1074" t="str">
            <v>NSNI_110_MM0102</v>
          </cell>
        </row>
        <row r="1081">
          <cell r="H1081">
            <v>1</v>
          </cell>
          <cell r="EG1081" t="str">
            <v>NSNI_111_FM0001</v>
          </cell>
        </row>
        <row r="1082">
          <cell r="H1082">
            <v>1</v>
          </cell>
          <cell r="EG1082" t="str">
            <v>NSNI_111_FM0002</v>
          </cell>
        </row>
        <row r="1083">
          <cell r="H1083">
            <v>1</v>
          </cell>
          <cell r="EG1083" t="str">
            <v>NSNI_111_FM2001</v>
          </cell>
        </row>
        <row r="1084">
          <cell r="H1084">
            <v>1</v>
          </cell>
          <cell r="EG1084" t="str">
            <v>NSNI_111_FM2003</v>
          </cell>
        </row>
        <row r="1085">
          <cell r="H1085">
            <v>1</v>
          </cell>
          <cell r="EG1085" t="str">
            <v>NSNI_111_FPM211</v>
          </cell>
        </row>
        <row r="1086">
          <cell r="H1086">
            <v>1</v>
          </cell>
          <cell r="EG1086" t="str">
            <v>NSNI_111_FPM212</v>
          </cell>
        </row>
        <row r="1087">
          <cell r="H1087">
            <v>1</v>
          </cell>
          <cell r="EG1087" t="str">
            <v>NSNI_111_FPM241</v>
          </cell>
        </row>
        <row r="1088">
          <cell r="H1088">
            <v>1</v>
          </cell>
          <cell r="EG1088" t="str">
            <v>NSNI_111_FP0211</v>
          </cell>
        </row>
        <row r="1089">
          <cell r="H1089">
            <v>1</v>
          </cell>
          <cell r="EG1089" t="str">
            <v>NSNI_111_FP0212</v>
          </cell>
        </row>
        <row r="1090">
          <cell r="H1090">
            <v>1</v>
          </cell>
          <cell r="EG1090" t="str">
            <v>NSNI_111_FP0241</v>
          </cell>
        </row>
        <row r="1091">
          <cell r="H1091">
            <v>1</v>
          </cell>
          <cell r="EG1091" t="str">
            <v>NSNI_111_FP0242</v>
          </cell>
        </row>
        <row r="1092">
          <cell r="H1092">
            <v>1</v>
          </cell>
          <cell r="EG1092" t="str">
            <v>NSNI_111_FPP211</v>
          </cell>
        </row>
        <row r="1093">
          <cell r="H1093">
            <v>1</v>
          </cell>
          <cell r="EG1093" t="str">
            <v>NSNI_111_FPP212</v>
          </cell>
        </row>
        <row r="1094">
          <cell r="H1094">
            <v>1</v>
          </cell>
          <cell r="EG1094" t="str">
            <v>NSNI_111_HV0015</v>
          </cell>
        </row>
        <row r="1101">
          <cell r="H1101">
            <v>1</v>
          </cell>
          <cell r="EG1101" t="str">
            <v>NSNI_112_OI0011</v>
          </cell>
        </row>
        <row r="1102">
          <cell r="H1102">
            <v>1</v>
          </cell>
          <cell r="EG1102" t="str">
            <v>NSNI_112_OI0041</v>
          </cell>
        </row>
        <row r="1103">
          <cell r="H1103">
            <v>1</v>
          </cell>
          <cell r="EG1103" t="str">
            <v>NSNI_112_SI0011</v>
          </cell>
        </row>
        <row r="1104">
          <cell r="H1104">
            <v>1</v>
          </cell>
          <cell r="EG1104" t="str">
            <v>NSNI_112_SY0011</v>
          </cell>
        </row>
        <row r="1111">
          <cell r="H1111">
            <v>1</v>
          </cell>
          <cell r="EG1111" t="str">
            <v>NSNI_113_AC0011</v>
          </cell>
        </row>
        <row r="1112">
          <cell r="H1112">
            <v>1</v>
          </cell>
          <cell r="EG1112" t="str">
            <v>NSNI_113_AC0012</v>
          </cell>
        </row>
        <row r="1113">
          <cell r="H1113">
            <v>1</v>
          </cell>
          <cell r="EG1113" t="str">
            <v>NSNI_113_AC0013</v>
          </cell>
        </row>
        <row r="1114">
          <cell r="H1114">
            <v>1</v>
          </cell>
          <cell r="EG1114" t="str">
            <v>NSNI_113_AC0014</v>
          </cell>
        </row>
        <row r="1115">
          <cell r="H1115">
            <v>1</v>
          </cell>
          <cell r="EG1115" t="str">
            <v>NSNI_113_AC0015</v>
          </cell>
        </row>
        <row r="1116">
          <cell r="H1116">
            <v>1</v>
          </cell>
          <cell r="EG1116" t="str">
            <v>NSNI_113_AC0041</v>
          </cell>
        </row>
        <row r="1117">
          <cell r="H1117">
            <v>1</v>
          </cell>
          <cell r="EG1117" t="str">
            <v>NSNI_113_AC1041</v>
          </cell>
        </row>
        <row r="1118">
          <cell r="H1118">
            <v>1</v>
          </cell>
          <cell r="EG1118" t="str">
            <v>NSNI_113_AC1441</v>
          </cell>
        </row>
        <row r="1119">
          <cell r="H1119">
            <v>1</v>
          </cell>
          <cell r="EG1119" t="str">
            <v>NSNI_113_BO0011</v>
          </cell>
        </row>
        <row r="1120">
          <cell r="H1120">
            <v>1</v>
          </cell>
          <cell r="EG1120" t="str">
            <v>NSNI_113_BO0012</v>
          </cell>
        </row>
        <row r="1121">
          <cell r="H1121">
            <v>1</v>
          </cell>
          <cell r="EG1121" t="str">
            <v>NSNI_113_BO0013</v>
          </cell>
        </row>
        <row r="1122">
          <cell r="H1122">
            <v>1</v>
          </cell>
          <cell r="EG1122" t="str">
            <v>NSNI_113_BO0031</v>
          </cell>
        </row>
        <row r="1123">
          <cell r="H1123">
            <v>1</v>
          </cell>
          <cell r="EG1123" t="str">
            <v>NSNI_113_BS0011</v>
          </cell>
        </row>
        <row r="1124">
          <cell r="H1124">
            <v>1</v>
          </cell>
          <cell r="EG1124" t="str">
            <v>NSNI_113_BU0011</v>
          </cell>
        </row>
        <row r="1125">
          <cell r="H1125">
            <v>1</v>
          </cell>
          <cell r="EG1125" t="str">
            <v>NSNI_113_CL0011</v>
          </cell>
        </row>
        <row r="1126">
          <cell r="H1126">
            <v>1</v>
          </cell>
          <cell r="EG1126" t="str">
            <v>NSNI_113_CN0011</v>
          </cell>
        </row>
        <row r="1127">
          <cell r="H1127">
            <v>1</v>
          </cell>
          <cell r="EG1127" t="str">
            <v>NSNI_113_CN0012</v>
          </cell>
        </row>
        <row r="1128">
          <cell r="H1128">
            <v>1</v>
          </cell>
          <cell r="EG1128" t="str">
            <v>NSNI_113_CS0011</v>
          </cell>
        </row>
        <row r="1129">
          <cell r="H1129">
            <v>1</v>
          </cell>
          <cell r="EG1129" t="str">
            <v>NSNI_113_DS0011</v>
          </cell>
        </row>
        <row r="1130">
          <cell r="H1130">
            <v>1</v>
          </cell>
          <cell r="EG1130" t="str">
            <v>NSNI_113_ET0011</v>
          </cell>
        </row>
        <row r="1131">
          <cell r="H1131">
            <v>1</v>
          </cell>
          <cell r="EG1131" t="str">
            <v>NSNI_113_ETP011</v>
          </cell>
        </row>
        <row r="1132">
          <cell r="H1132">
            <v>1</v>
          </cell>
          <cell r="EG1132" t="str">
            <v>NSNI_113_FP0211</v>
          </cell>
        </row>
        <row r="1133">
          <cell r="H1133">
            <v>1</v>
          </cell>
          <cell r="EG1133" t="str">
            <v>NSNI_113_FP0212</v>
          </cell>
        </row>
        <row r="1134">
          <cell r="H1134">
            <v>1</v>
          </cell>
          <cell r="EG1134" t="str">
            <v>NSNI_113_FP0241</v>
          </cell>
        </row>
        <row r="1135">
          <cell r="H1135">
            <v>1</v>
          </cell>
          <cell r="EG1135" t="str">
            <v>NSNI_113_FP0242</v>
          </cell>
        </row>
        <row r="1136">
          <cell r="H1136">
            <v>1</v>
          </cell>
          <cell r="EG1136" t="str">
            <v>NSNI_113_FP0611</v>
          </cell>
        </row>
        <row r="1137">
          <cell r="H1137">
            <v>1</v>
          </cell>
          <cell r="EG1137" t="str">
            <v>NSNI_113_FP0612</v>
          </cell>
        </row>
        <row r="1138">
          <cell r="H1138">
            <v>1</v>
          </cell>
          <cell r="EG1138" t="str">
            <v>NSNI_113_GI0011</v>
          </cell>
        </row>
        <row r="1139">
          <cell r="H1139">
            <v>1</v>
          </cell>
          <cell r="EG1139" t="str">
            <v>NSNI_113_GI0014</v>
          </cell>
        </row>
        <row r="1140">
          <cell r="H1140">
            <v>1</v>
          </cell>
          <cell r="EG1140" t="str">
            <v>NSNI_113_GI0015</v>
          </cell>
        </row>
        <row r="1141">
          <cell r="H1141">
            <v>1</v>
          </cell>
          <cell r="EG1141" t="str">
            <v>NSNI_113_GI0016</v>
          </cell>
        </row>
        <row r="1142">
          <cell r="H1142">
            <v>1</v>
          </cell>
          <cell r="EG1142" t="str">
            <v>NSNI_113_GI0017</v>
          </cell>
        </row>
        <row r="1143">
          <cell r="H1143">
            <v>1</v>
          </cell>
          <cell r="EG1143" t="str">
            <v>NSNI_113_HIS011</v>
          </cell>
        </row>
        <row r="1144">
          <cell r="H1144">
            <v>1</v>
          </cell>
          <cell r="EG1144" t="str">
            <v>NSNI_113_HV0011</v>
          </cell>
        </row>
        <row r="1145">
          <cell r="H1145">
            <v>1</v>
          </cell>
          <cell r="EG1145" t="str">
            <v>NSNI_113_HV0012</v>
          </cell>
        </row>
        <row r="1146">
          <cell r="H1146">
            <v>1</v>
          </cell>
          <cell r="EG1146" t="str">
            <v>NSNI_113_HV0015</v>
          </cell>
        </row>
        <row r="1147">
          <cell r="H1147">
            <v>1</v>
          </cell>
          <cell r="EG1147" t="str">
            <v>NSNI_113_HV0016</v>
          </cell>
        </row>
        <row r="1148">
          <cell r="H1148">
            <v>1</v>
          </cell>
          <cell r="EG1148" t="str">
            <v>NSNI_113_HV0019</v>
          </cell>
        </row>
        <row r="1149">
          <cell r="H1149">
            <v>1</v>
          </cell>
          <cell r="EG1149" t="str">
            <v>NSNI_113_HV0111</v>
          </cell>
        </row>
        <row r="1150">
          <cell r="H1150">
            <v>1</v>
          </cell>
          <cell r="EG1150" t="str">
            <v>NSNI_113_IT0011</v>
          </cell>
        </row>
        <row r="1151">
          <cell r="H1151">
            <v>1</v>
          </cell>
          <cell r="EG1151" t="str">
            <v>NSNI_113_IT0032</v>
          </cell>
        </row>
        <row r="1152">
          <cell r="H1152">
            <v>1</v>
          </cell>
          <cell r="EG1152" t="str">
            <v>NSNI_113_LVC012</v>
          </cell>
        </row>
        <row r="1153">
          <cell r="H1153">
            <v>1</v>
          </cell>
          <cell r="EG1153" t="str">
            <v>NSNI_113_LVC031</v>
          </cell>
        </row>
        <row r="1154">
          <cell r="H1154">
            <v>1</v>
          </cell>
          <cell r="EG1154" t="str">
            <v>NSNI_113_LV0011</v>
          </cell>
        </row>
        <row r="1155">
          <cell r="H1155">
            <v>1</v>
          </cell>
          <cell r="EG1155" t="str">
            <v>NSNI_113_LV0012</v>
          </cell>
        </row>
        <row r="1156">
          <cell r="H1156">
            <v>1</v>
          </cell>
          <cell r="EG1156" t="str">
            <v>NSNI_113_LV0031</v>
          </cell>
        </row>
        <row r="1157">
          <cell r="H1157">
            <v>1</v>
          </cell>
          <cell r="EG1157" t="str">
            <v>NSNI_113_LV0041</v>
          </cell>
        </row>
        <row r="1158">
          <cell r="H1158">
            <v>1</v>
          </cell>
          <cell r="EG1158" t="str">
            <v>NSNI_113_MG0001</v>
          </cell>
        </row>
        <row r="1159">
          <cell r="H1159">
            <v>1</v>
          </cell>
          <cell r="EG1159" t="str">
            <v>NSNI_113_MO0051</v>
          </cell>
        </row>
        <row r="1160">
          <cell r="H1160">
            <v>1</v>
          </cell>
          <cell r="EG1160" t="str">
            <v>NSNI_113_MS0011</v>
          </cell>
        </row>
        <row r="1161">
          <cell r="H1161">
            <v>1</v>
          </cell>
          <cell r="EG1161" t="str">
            <v>NSNI_113_OI0011</v>
          </cell>
        </row>
        <row r="1162">
          <cell r="H1162">
            <v>1</v>
          </cell>
          <cell r="EG1162" t="str">
            <v>NSNI_113_OI0031</v>
          </cell>
        </row>
        <row r="1163">
          <cell r="H1163">
            <v>1</v>
          </cell>
          <cell r="EG1163" t="str">
            <v>NSNI_113_OI0041</v>
          </cell>
        </row>
        <row r="1164">
          <cell r="H1164">
            <v>1</v>
          </cell>
          <cell r="EG1164" t="str">
            <v>NSNI_113_OI0051</v>
          </cell>
        </row>
        <row r="1165">
          <cell r="H1165">
            <v>1</v>
          </cell>
          <cell r="EG1165" t="str">
            <v>NSNI_113_PS3115</v>
          </cell>
        </row>
        <row r="1166">
          <cell r="H1166">
            <v>1</v>
          </cell>
          <cell r="EG1166" t="str">
            <v>NSNI_113_PS3215</v>
          </cell>
        </row>
        <row r="1167">
          <cell r="H1167">
            <v>1</v>
          </cell>
          <cell r="EG1167" t="str">
            <v>NSNI_113_PS3225</v>
          </cell>
        </row>
        <row r="1168">
          <cell r="H1168">
            <v>1</v>
          </cell>
          <cell r="EG1168" t="str">
            <v>NSNI_113_RS0011</v>
          </cell>
        </row>
        <row r="1169">
          <cell r="H1169">
            <v>1</v>
          </cell>
          <cell r="EG1169" t="str">
            <v>NSNI_113_RS0031</v>
          </cell>
        </row>
        <row r="1170">
          <cell r="H1170">
            <v>1</v>
          </cell>
          <cell r="EG1170" t="str">
            <v>NSNI_113_RS0041</v>
          </cell>
        </row>
        <row r="1171">
          <cell r="H1171">
            <v>1</v>
          </cell>
          <cell r="EG1171" t="str">
            <v>NSNI_113_S43-01</v>
          </cell>
        </row>
        <row r="1172">
          <cell r="H1172">
            <v>1</v>
          </cell>
          <cell r="EG1172" t="str">
            <v>NSNI_113_SB0011</v>
          </cell>
        </row>
        <row r="1173">
          <cell r="H1173">
            <v>1</v>
          </cell>
          <cell r="EG1173" t="str">
            <v>NSNI_113_SB0012</v>
          </cell>
        </row>
        <row r="1174">
          <cell r="H1174">
            <v>1</v>
          </cell>
          <cell r="EG1174" t="str">
            <v>NSNI_113_SB0013</v>
          </cell>
        </row>
        <row r="1175">
          <cell r="H1175">
            <v>1</v>
          </cell>
          <cell r="EG1175" t="str">
            <v>NSNI_113_SB0014</v>
          </cell>
        </row>
        <row r="1176">
          <cell r="H1176">
            <v>1</v>
          </cell>
          <cell r="EG1176" t="str">
            <v>NSNI_113_SG0011</v>
          </cell>
        </row>
        <row r="1177">
          <cell r="H1177">
            <v>1</v>
          </cell>
          <cell r="EG1177" t="str">
            <v>NSNI_113_SG0021</v>
          </cell>
        </row>
        <row r="1178">
          <cell r="H1178">
            <v>1</v>
          </cell>
          <cell r="EG1178" t="str">
            <v>NSNI_113_SG0031</v>
          </cell>
        </row>
        <row r="1179">
          <cell r="H1179">
            <v>1</v>
          </cell>
          <cell r="EG1179" t="str">
            <v>NSNI_113_SG0041</v>
          </cell>
        </row>
        <row r="1180">
          <cell r="H1180">
            <v>1</v>
          </cell>
          <cell r="EG1180" t="str">
            <v>NSNI_113_SI0011</v>
          </cell>
        </row>
        <row r="1181">
          <cell r="H1181">
            <v>1</v>
          </cell>
          <cell r="EG1181" t="str">
            <v>NSNI_113_SI0012</v>
          </cell>
        </row>
        <row r="1182">
          <cell r="H1182">
            <v>1</v>
          </cell>
          <cell r="EG1182" t="str">
            <v>NSNI_113_SI0014</v>
          </cell>
        </row>
        <row r="1183">
          <cell r="H1183">
            <v>1</v>
          </cell>
          <cell r="EG1183" t="str">
            <v>NSNI_113_SI0019</v>
          </cell>
        </row>
        <row r="1184">
          <cell r="H1184">
            <v>1</v>
          </cell>
          <cell r="EG1184" t="str">
            <v>NSNI_113_SI0021</v>
          </cell>
        </row>
        <row r="1185">
          <cell r="H1185">
            <v>1</v>
          </cell>
          <cell r="EG1185" t="str">
            <v>NSNI_113_SI0023</v>
          </cell>
        </row>
        <row r="1186">
          <cell r="H1186">
            <v>1</v>
          </cell>
          <cell r="EG1186" t="str">
            <v>NSNI_113_SI0025</v>
          </cell>
        </row>
        <row r="1187">
          <cell r="H1187">
            <v>1</v>
          </cell>
          <cell r="EG1187" t="str">
            <v>NSNI_113_SI0026</v>
          </cell>
        </row>
        <row r="1188">
          <cell r="H1188">
            <v>1</v>
          </cell>
          <cell r="EG1188" t="str">
            <v>NSNI_113_SI0027</v>
          </cell>
        </row>
        <row r="1189">
          <cell r="H1189">
            <v>1</v>
          </cell>
          <cell r="EG1189" t="str">
            <v>NSNI_113_SI0029</v>
          </cell>
        </row>
        <row r="1190">
          <cell r="H1190">
            <v>1</v>
          </cell>
          <cell r="EG1190" t="str">
            <v>NSNI_113_SI0030</v>
          </cell>
        </row>
        <row r="1191">
          <cell r="H1191">
            <v>1</v>
          </cell>
          <cell r="EG1191" t="str">
            <v>NSNI_113_SY0011</v>
          </cell>
        </row>
        <row r="1192">
          <cell r="H1192">
            <v>1</v>
          </cell>
          <cell r="EG1192" t="str">
            <v>NSNI_113_SYC011</v>
          </cell>
        </row>
        <row r="1193">
          <cell r="H1193">
            <v>1</v>
          </cell>
          <cell r="EG1193" t="str">
            <v>NSNI_113_SYP011</v>
          </cell>
        </row>
        <row r="1194">
          <cell r="H1194">
            <v>1</v>
          </cell>
          <cell r="EG1194" t="str">
            <v>NSNI_113_TF0011</v>
          </cell>
        </row>
        <row r="1195">
          <cell r="H1195">
            <v>1</v>
          </cell>
          <cell r="EG1195" t="str">
            <v>NSNI_113_TF0031</v>
          </cell>
        </row>
        <row r="1196">
          <cell r="H1196">
            <v>1</v>
          </cell>
          <cell r="EG1196" t="str">
            <v>NSNI_113_TF0032</v>
          </cell>
        </row>
        <row r="1197">
          <cell r="H1197">
            <v>1</v>
          </cell>
          <cell r="EG1197" t="str">
            <v>NSNI_113_TF0036</v>
          </cell>
        </row>
        <row r="1198">
          <cell r="H1198">
            <v>1</v>
          </cell>
          <cell r="EG1198" t="str">
            <v>NSNI_113_TF0038</v>
          </cell>
        </row>
        <row r="1199">
          <cell r="H1199">
            <v>1</v>
          </cell>
          <cell r="EG1199" t="str">
            <v>NSNI_113_TF0051</v>
          </cell>
        </row>
        <row r="1200">
          <cell r="H1200">
            <v>1</v>
          </cell>
          <cell r="EG1200" t="str">
            <v>NSNI_113_TF0641</v>
          </cell>
        </row>
        <row r="1201">
          <cell r="H1201">
            <v>1</v>
          </cell>
          <cell r="EG1201" t="str">
            <v>NSNI_113_UP0011</v>
          </cell>
        </row>
        <row r="1208">
          <cell r="H1208">
            <v>1</v>
          </cell>
          <cell r="EG1208" t="str">
            <v>NSNI_115_CL0012</v>
          </cell>
        </row>
        <row r="1209">
          <cell r="H1209">
            <v>1</v>
          </cell>
          <cell r="EG1209" t="str">
            <v>NSNI_115_GI0017</v>
          </cell>
        </row>
        <row r="1210">
          <cell r="H1210">
            <v>1</v>
          </cell>
          <cell r="EG1210" t="str">
            <v>NSNI_115_HIS011</v>
          </cell>
        </row>
        <row r="1211">
          <cell r="H1211">
            <v>1</v>
          </cell>
          <cell r="EG1211" t="str">
            <v>NSNI_115_HIS013</v>
          </cell>
        </row>
        <row r="1212">
          <cell r="H1212">
            <v>1</v>
          </cell>
          <cell r="EG1212" t="str">
            <v>NSNI_115_HV0011</v>
          </cell>
        </row>
        <row r="1213">
          <cell r="H1213">
            <v>1</v>
          </cell>
          <cell r="EG1213" t="str">
            <v>NSNI_115_HV0013</v>
          </cell>
        </row>
        <row r="1214">
          <cell r="H1214">
            <v>1</v>
          </cell>
          <cell r="EG1214" t="str">
            <v>NSNI_115_IR0011</v>
          </cell>
        </row>
        <row r="1215">
          <cell r="H1215">
            <v>1</v>
          </cell>
          <cell r="EG1215" t="str">
            <v>NSNI_115_MG0001</v>
          </cell>
        </row>
        <row r="1216">
          <cell r="H1216">
            <v>1</v>
          </cell>
          <cell r="EG1216" t="str">
            <v>NSNI_115_MS001</v>
          </cell>
        </row>
        <row r="1217">
          <cell r="H1217">
            <v>1</v>
          </cell>
          <cell r="EG1217" t="str">
            <v>NSNI_115_OP2001</v>
          </cell>
        </row>
        <row r="1218">
          <cell r="H1218">
            <v>1</v>
          </cell>
          <cell r="EG1218" t="str">
            <v>NSNI_115_OP2002</v>
          </cell>
        </row>
        <row r="1219">
          <cell r="H1219">
            <v>1</v>
          </cell>
          <cell r="EG1219" t="str">
            <v>NSNI_115_OP2KPI</v>
          </cell>
        </row>
        <row r="1220">
          <cell r="H1220">
            <v>1</v>
          </cell>
          <cell r="EG1220" t="str">
            <v>NSNI_115_PM0011</v>
          </cell>
        </row>
        <row r="1221">
          <cell r="H1221">
            <v>1</v>
          </cell>
          <cell r="EG1221" t="str">
            <v>NSNI_115_RT0011</v>
          </cell>
        </row>
        <row r="1222">
          <cell r="H1222">
            <v>1</v>
          </cell>
          <cell r="EG1222" t="str">
            <v>NSNI_115_SI0011</v>
          </cell>
        </row>
        <row r="1223">
          <cell r="H1223">
            <v>1</v>
          </cell>
          <cell r="EG1223" t="str">
            <v>NSNI_115_SI0012</v>
          </cell>
        </row>
        <row r="1224">
          <cell r="H1224">
            <v>1</v>
          </cell>
          <cell r="EG1224" t="str">
            <v>NSNI_115_SI0013</v>
          </cell>
        </row>
        <row r="1225">
          <cell r="H1225">
            <v>1</v>
          </cell>
          <cell r="EG1225" t="str">
            <v>NSNI_115_SI0014</v>
          </cell>
        </row>
        <row r="1226">
          <cell r="H1226">
            <v>1</v>
          </cell>
          <cell r="EG1226" t="str">
            <v>NSNI_115_SI0016</v>
          </cell>
        </row>
        <row r="1227">
          <cell r="H1227">
            <v>1</v>
          </cell>
          <cell r="EG1227" t="str">
            <v>NSNI_115_SI0017</v>
          </cell>
        </row>
        <row r="1228">
          <cell r="H1228">
            <v>1</v>
          </cell>
          <cell r="EG1228" t="str">
            <v>NSNI_115_SI0020</v>
          </cell>
        </row>
        <row r="1229">
          <cell r="H1229">
            <v>1</v>
          </cell>
          <cell r="EG1229" t="str">
            <v>NSNI_115_SI0021</v>
          </cell>
        </row>
        <row r="1230">
          <cell r="H1230">
            <v>1</v>
          </cell>
          <cell r="EG1230" t="str">
            <v>NSNI_115_SI9011</v>
          </cell>
        </row>
        <row r="1231">
          <cell r="H1231">
            <v>1</v>
          </cell>
          <cell r="EG1231" t="str">
            <v>NSNI_115_SIDO18</v>
          </cell>
        </row>
        <row r="1232">
          <cell r="H1232">
            <v>1</v>
          </cell>
          <cell r="EG1232" t="str">
            <v>NSNI_115_TF0011</v>
          </cell>
        </row>
        <row r="1233">
          <cell r="H1233">
            <v>1</v>
          </cell>
          <cell r="EG1233" t="str">
            <v>NSNI_115_TF0031</v>
          </cell>
        </row>
        <row r="1234">
          <cell r="H1234">
            <v>1</v>
          </cell>
          <cell r="EG1234" t="str">
            <v>NSNI_115_TF0036</v>
          </cell>
        </row>
        <row r="1235">
          <cell r="H1235">
            <v>1</v>
          </cell>
          <cell r="EG1235" t="str">
            <v>NSNI_115_TF0038</v>
          </cell>
        </row>
        <row r="1242">
          <cell r="H1242">
            <v>1</v>
          </cell>
          <cell r="EG1242" t="str">
            <v>NSNI_502_ACC013</v>
          </cell>
        </row>
        <row r="1243">
          <cell r="H1243">
            <v>1</v>
          </cell>
          <cell r="EG1243" t="str">
            <v>NSNI_502_AR0011</v>
          </cell>
        </row>
        <row r="1244">
          <cell r="H1244">
            <v>1</v>
          </cell>
          <cell r="EG1244" t="str">
            <v>NSNI_502_AR0041</v>
          </cell>
        </row>
        <row r="1245">
          <cell r="H1245">
            <v>1</v>
          </cell>
          <cell r="EG1245" t="str">
            <v>NSNI_502_AS0011</v>
          </cell>
        </row>
        <row r="1246">
          <cell r="H1246">
            <v>1</v>
          </cell>
          <cell r="EG1246" t="str">
            <v>NSNI_502_AS0012</v>
          </cell>
        </row>
        <row r="1247">
          <cell r="H1247">
            <v>1</v>
          </cell>
          <cell r="EG1247" t="str">
            <v>NSNI_502_AS0031</v>
          </cell>
        </row>
        <row r="1248">
          <cell r="H1248">
            <v>1</v>
          </cell>
          <cell r="EG1248" t="str">
            <v>NSNI_502_BTC011</v>
          </cell>
        </row>
        <row r="1249">
          <cell r="H1249">
            <v>1</v>
          </cell>
          <cell r="EG1249" t="str">
            <v>NSNI_502_BTC012</v>
          </cell>
        </row>
        <row r="1250">
          <cell r="H1250">
            <v>1</v>
          </cell>
          <cell r="EG1250" t="str">
            <v>NSNI_502_BTC013</v>
          </cell>
        </row>
        <row r="1251">
          <cell r="H1251">
            <v>1</v>
          </cell>
          <cell r="EG1251" t="str">
            <v>NSNI_502_BTC031</v>
          </cell>
        </row>
        <row r="1252">
          <cell r="H1252">
            <v>1</v>
          </cell>
          <cell r="EG1252" t="str">
            <v>NSNI_502_BTC032</v>
          </cell>
        </row>
        <row r="1253">
          <cell r="H1253">
            <v>1</v>
          </cell>
          <cell r="EG1253" t="str">
            <v>NSNI_502_CA0011</v>
          </cell>
        </row>
        <row r="1254">
          <cell r="H1254">
            <v>1</v>
          </cell>
          <cell r="EG1254" t="str">
            <v>NSNI_502_CR0011</v>
          </cell>
        </row>
        <row r="1255">
          <cell r="H1255">
            <v>1</v>
          </cell>
          <cell r="EG1255" t="str">
            <v>NSNI_502_CS3301</v>
          </cell>
        </row>
        <row r="1256">
          <cell r="H1256">
            <v>1</v>
          </cell>
          <cell r="EG1256" t="str">
            <v>NSNI_502_CS3701</v>
          </cell>
        </row>
        <row r="1257">
          <cell r="H1257">
            <v>1</v>
          </cell>
          <cell r="EG1257" t="str">
            <v>NSNI_502_CS9001</v>
          </cell>
        </row>
        <row r="1258">
          <cell r="H1258">
            <v>1</v>
          </cell>
          <cell r="EG1258" t="str">
            <v>NSNI_502_DR0011</v>
          </cell>
        </row>
        <row r="1259">
          <cell r="H1259">
            <v>1</v>
          </cell>
          <cell r="EG1259" t="str">
            <v>NSNI_502_DR0012</v>
          </cell>
        </row>
        <row r="1260">
          <cell r="H1260">
            <v>1</v>
          </cell>
          <cell r="EG1260" t="str">
            <v>NSNI_502_FO0011</v>
          </cell>
        </row>
        <row r="1261">
          <cell r="H1261">
            <v>1</v>
          </cell>
          <cell r="EG1261" t="str">
            <v>NSNI_502_FO0012</v>
          </cell>
        </row>
        <row r="1262">
          <cell r="H1262">
            <v>1</v>
          </cell>
          <cell r="EG1262" t="str">
            <v>NSNI_502_FO0013</v>
          </cell>
        </row>
        <row r="1263">
          <cell r="H1263">
            <v>1</v>
          </cell>
          <cell r="EG1263" t="str">
            <v>NSNI_502_FO0031</v>
          </cell>
        </row>
        <row r="1264">
          <cell r="H1264">
            <v>1</v>
          </cell>
          <cell r="EG1264" t="str">
            <v>NSNI_502_FO0032</v>
          </cell>
        </row>
        <row r="1265">
          <cell r="H1265">
            <v>1</v>
          </cell>
          <cell r="EG1265" t="str">
            <v>NSNI_502_FO0051</v>
          </cell>
        </row>
        <row r="1266">
          <cell r="H1266">
            <v>1</v>
          </cell>
          <cell r="EG1266" t="str">
            <v>NSNI_502_HIC011</v>
          </cell>
        </row>
        <row r="1267">
          <cell r="H1267">
            <v>1</v>
          </cell>
          <cell r="EG1267" t="str">
            <v>NSNI_502_HSC112</v>
          </cell>
        </row>
        <row r="1268">
          <cell r="H1268">
            <v>1</v>
          </cell>
          <cell r="EG1268" t="str">
            <v>NSNI_502_IE0011</v>
          </cell>
        </row>
        <row r="1269">
          <cell r="H1269">
            <v>1</v>
          </cell>
          <cell r="EG1269" t="str">
            <v>NSNI_502_LC0011</v>
          </cell>
        </row>
        <row r="1270">
          <cell r="H1270">
            <v>1</v>
          </cell>
          <cell r="EG1270" t="str">
            <v>NSNI_502_LC0031</v>
          </cell>
        </row>
        <row r="1271">
          <cell r="H1271">
            <v>1</v>
          </cell>
          <cell r="EG1271" t="str">
            <v>NSNI_502_MGC001</v>
          </cell>
        </row>
        <row r="1272">
          <cell r="H1272">
            <v>1</v>
          </cell>
          <cell r="EG1272" t="str">
            <v>NSNI_502_MRC013</v>
          </cell>
        </row>
        <row r="1273">
          <cell r="H1273">
            <v>1</v>
          </cell>
          <cell r="EG1273" t="str">
            <v>NSNI_502_NE0011</v>
          </cell>
        </row>
        <row r="1274">
          <cell r="H1274">
            <v>1</v>
          </cell>
          <cell r="EG1274" t="str">
            <v>NSNI_502_PL0011</v>
          </cell>
        </row>
        <row r="1275">
          <cell r="H1275">
            <v>1</v>
          </cell>
          <cell r="EG1275" t="str">
            <v>NSNI_502_PL0031</v>
          </cell>
        </row>
        <row r="1276">
          <cell r="H1276">
            <v>1</v>
          </cell>
          <cell r="EG1276" t="str">
            <v>NSNI_502_RAC012</v>
          </cell>
        </row>
        <row r="1277">
          <cell r="H1277">
            <v>1</v>
          </cell>
          <cell r="EG1277" t="str">
            <v>NSNI_502_RAC031</v>
          </cell>
        </row>
        <row r="1278">
          <cell r="H1278">
            <v>1</v>
          </cell>
          <cell r="EG1278" t="str">
            <v>NSNI_502_SIC021</v>
          </cell>
        </row>
        <row r="1279">
          <cell r="H1279">
            <v>1</v>
          </cell>
          <cell r="EG1279" t="str">
            <v>NSNI_502_SN0011</v>
          </cell>
        </row>
        <row r="1280">
          <cell r="H1280">
            <v>1</v>
          </cell>
          <cell r="EG1280" t="str">
            <v>NSNI_502_SP0011</v>
          </cell>
        </row>
        <row r="1281">
          <cell r="H1281">
            <v>1</v>
          </cell>
          <cell r="EG1281" t="str">
            <v>NSNI_502_SP0012</v>
          </cell>
        </row>
        <row r="1282">
          <cell r="H1282">
            <v>1</v>
          </cell>
          <cell r="EG1282" t="str">
            <v>NSNI_502_SYC011</v>
          </cell>
        </row>
        <row r="1283">
          <cell r="H1283">
            <v>1</v>
          </cell>
          <cell r="EG1283" t="str">
            <v>NSNI_502_SYP011</v>
          </cell>
        </row>
        <row r="1284">
          <cell r="H1284">
            <v>1</v>
          </cell>
          <cell r="EG1284" t="str">
            <v>NSNI_502_UPC011</v>
          </cell>
        </row>
        <row r="1285">
          <cell r="H1285">
            <v>1</v>
          </cell>
          <cell r="EG1285" t="str">
            <v>NSNI_502_UPC012</v>
          </cell>
        </row>
        <row r="1286">
          <cell r="H1286">
            <v>1</v>
          </cell>
          <cell r="EG1286" t="str">
            <v>NSNI_502_UPC031</v>
          </cell>
        </row>
        <row r="1293">
          <cell r="H1293">
            <v>1</v>
          </cell>
          <cell r="EG1293" t="str">
            <v>NSNI_503_ACC013</v>
          </cell>
        </row>
        <row r="1294">
          <cell r="H1294">
            <v>1</v>
          </cell>
          <cell r="EG1294" t="str">
            <v>NSNI_503_AR0011</v>
          </cell>
        </row>
        <row r="1295">
          <cell r="H1295">
            <v>1</v>
          </cell>
          <cell r="EG1295" t="str">
            <v>NSNI_503_AR0041</v>
          </cell>
        </row>
        <row r="1296">
          <cell r="H1296">
            <v>1</v>
          </cell>
          <cell r="EG1296" t="str">
            <v>NSNI_503_AS0011</v>
          </cell>
        </row>
        <row r="1297">
          <cell r="H1297">
            <v>1</v>
          </cell>
          <cell r="EG1297" t="str">
            <v>NSNI_503_AS0012</v>
          </cell>
        </row>
        <row r="1298">
          <cell r="H1298">
            <v>1</v>
          </cell>
          <cell r="EG1298" t="str">
            <v>NSNI_503_AS0031</v>
          </cell>
        </row>
        <row r="1299">
          <cell r="H1299">
            <v>1</v>
          </cell>
          <cell r="EG1299" t="str">
            <v>NSNI_503_BTC011</v>
          </cell>
        </row>
        <row r="1300">
          <cell r="H1300">
            <v>1</v>
          </cell>
          <cell r="EG1300" t="str">
            <v>NSNI_503_BTC012</v>
          </cell>
        </row>
        <row r="1301">
          <cell r="H1301">
            <v>1</v>
          </cell>
          <cell r="EG1301" t="str">
            <v>NSNI_503_BTC013</v>
          </cell>
        </row>
        <row r="1302">
          <cell r="H1302">
            <v>1</v>
          </cell>
          <cell r="EG1302" t="str">
            <v>NSNI_503_BTC031</v>
          </cell>
        </row>
        <row r="1303">
          <cell r="H1303">
            <v>1</v>
          </cell>
          <cell r="EG1303" t="str">
            <v>NSNI_503_BTC032</v>
          </cell>
        </row>
        <row r="1304">
          <cell r="H1304">
            <v>1</v>
          </cell>
          <cell r="EG1304" t="str">
            <v>NSNI_503_CA0011</v>
          </cell>
        </row>
        <row r="1305">
          <cell r="H1305">
            <v>1</v>
          </cell>
          <cell r="EG1305" t="str">
            <v>NSNI_503_CR0011</v>
          </cell>
        </row>
        <row r="1306">
          <cell r="H1306">
            <v>1</v>
          </cell>
          <cell r="EG1306" t="str">
            <v>NSNI_503_CS-1Y</v>
          </cell>
        </row>
        <row r="1307">
          <cell r="H1307">
            <v>1</v>
          </cell>
          <cell r="EG1307" t="str">
            <v>NSNI_503_CS-6M</v>
          </cell>
        </row>
        <row r="1308">
          <cell r="H1308">
            <v>1</v>
          </cell>
          <cell r="EG1308" t="str">
            <v>NSNI_503_DR0011</v>
          </cell>
        </row>
        <row r="1309">
          <cell r="H1309">
            <v>1</v>
          </cell>
          <cell r="EG1309" t="str">
            <v>NSNI_503_DR0012</v>
          </cell>
        </row>
        <row r="1310">
          <cell r="H1310">
            <v>1</v>
          </cell>
          <cell r="EG1310" t="str">
            <v>NSNI_503_FO0011</v>
          </cell>
        </row>
        <row r="1311">
          <cell r="H1311">
            <v>1</v>
          </cell>
          <cell r="EG1311" t="str">
            <v>NSNI_503_FO0012</v>
          </cell>
        </row>
        <row r="1312">
          <cell r="H1312">
            <v>1</v>
          </cell>
          <cell r="EG1312" t="str">
            <v>NSNI_503_FO0013</v>
          </cell>
        </row>
        <row r="1313">
          <cell r="H1313">
            <v>1</v>
          </cell>
          <cell r="EG1313" t="str">
            <v>NSNI_503_FO0031</v>
          </cell>
        </row>
        <row r="1314">
          <cell r="H1314">
            <v>1</v>
          </cell>
          <cell r="EG1314" t="str">
            <v>NSNI_503_FO0032</v>
          </cell>
        </row>
        <row r="1315">
          <cell r="H1315">
            <v>1</v>
          </cell>
          <cell r="EG1315" t="str">
            <v>NSNI_503_FO0051</v>
          </cell>
        </row>
        <row r="1316">
          <cell r="H1316">
            <v>1</v>
          </cell>
          <cell r="EG1316" t="str">
            <v>NSNI_503_HIC011</v>
          </cell>
        </row>
        <row r="1317">
          <cell r="H1317">
            <v>1</v>
          </cell>
          <cell r="EG1317" t="str">
            <v>NSNI_503_HIC013</v>
          </cell>
        </row>
        <row r="1318">
          <cell r="H1318">
            <v>1</v>
          </cell>
          <cell r="EG1318" t="str">
            <v>NSNI_503_HVC012</v>
          </cell>
        </row>
        <row r="1319">
          <cell r="H1319">
            <v>1</v>
          </cell>
          <cell r="EG1319" t="str">
            <v>NSNI_503_HVC015</v>
          </cell>
        </row>
        <row r="1320">
          <cell r="H1320">
            <v>1</v>
          </cell>
          <cell r="EG1320" t="str">
            <v>NSNI_503_HVC016</v>
          </cell>
        </row>
        <row r="1321">
          <cell r="H1321">
            <v>1</v>
          </cell>
          <cell r="EG1321" t="str">
            <v>NSNI_503_IE0011</v>
          </cell>
        </row>
        <row r="1322">
          <cell r="H1322">
            <v>1</v>
          </cell>
          <cell r="EG1322" t="str">
            <v>NSNI_503_LC0011</v>
          </cell>
        </row>
        <row r="1323">
          <cell r="H1323">
            <v>1</v>
          </cell>
          <cell r="EG1323" t="str">
            <v>NSNI_503_LC0031</v>
          </cell>
        </row>
        <row r="1324">
          <cell r="H1324">
            <v>1</v>
          </cell>
          <cell r="EG1324" t="str">
            <v>NSNI_503_LVC012</v>
          </cell>
        </row>
        <row r="1325">
          <cell r="H1325">
            <v>1</v>
          </cell>
          <cell r="EG1325" t="str">
            <v>NSNI_503_LVC031</v>
          </cell>
        </row>
        <row r="1326">
          <cell r="H1326">
            <v>1</v>
          </cell>
          <cell r="EG1326" t="str">
            <v>NSNI_503_LVC041</v>
          </cell>
        </row>
        <row r="1327">
          <cell r="H1327">
            <v>1</v>
          </cell>
          <cell r="EG1327" t="str">
            <v>NSNI_503_MGC001</v>
          </cell>
        </row>
        <row r="1328">
          <cell r="H1328">
            <v>1</v>
          </cell>
          <cell r="EG1328" t="str">
            <v>NSNI_503_MRC013</v>
          </cell>
        </row>
        <row r="1329">
          <cell r="H1329">
            <v>1</v>
          </cell>
          <cell r="EG1329" t="str">
            <v>NSNI_503_NE0011</v>
          </cell>
        </row>
        <row r="1330">
          <cell r="H1330">
            <v>1</v>
          </cell>
          <cell r="EG1330" t="str">
            <v>NSNI_503_SGC011</v>
          </cell>
        </row>
        <row r="1331">
          <cell r="H1331">
            <v>1</v>
          </cell>
          <cell r="EG1331" t="str">
            <v>NSNI_503_SGC021</v>
          </cell>
        </row>
        <row r="1332">
          <cell r="H1332">
            <v>1</v>
          </cell>
          <cell r="EG1332" t="str">
            <v>NSNI_503_SGC031</v>
          </cell>
        </row>
        <row r="1333">
          <cell r="H1333">
            <v>1</v>
          </cell>
          <cell r="EG1333" t="str">
            <v>NSNI_503_SGC041</v>
          </cell>
        </row>
        <row r="1334">
          <cell r="H1334">
            <v>1</v>
          </cell>
          <cell r="EG1334" t="str">
            <v>NSNI_503_SIC021</v>
          </cell>
        </row>
        <row r="1335">
          <cell r="H1335">
            <v>1</v>
          </cell>
          <cell r="EG1335" t="str">
            <v>NSNI_503_SN0011</v>
          </cell>
        </row>
        <row r="1336">
          <cell r="H1336">
            <v>1</v>
          </cell>
          <cell r="EG1336" t="str">
            <v>NSNI_503_SP0011</v>
          </cell>
        </row>
        <row r="1337">
          <cell r="H1337">
            <v>1</v>
          </cell>
          <cell r="EG1337" t="str">
            <v>NSNI_503_SP0012</v>
          </cell>
        </row>
        <row r="1338">
          <cell r="H1338">
            <v>1</v>
          </cell>
          <cell r="EG1338" t="str">
            <v>NSNI_503_SY0011</v>
          </cell>
        </row>
        <row r="1339">
          <cell r="H1339">
            <v>1</v>
          </cell>
          <cell r="EG1339" t="str">
            <v>NSNI_503_SYC011</v>
          </cell>
        </row>
        <row r="1340">
          <cell r="H1340">
            <v>1</v>
          </cell>
          <cell r="EG1340" t="str">
            <v>NSNI_503_SYP011</v>
          </cell>
        </row>
        <row r="1341">
          <cell r="H1341">
            <v>1</v>
          </cell>
          <cell r="EG1341" t="str">
            <v>NSNI_503_UPC011</v>
          </cell>
        </row>
        <row r="1342">
          <cell r="H1342">
            <v>1</v>
          </cell>
          <cell r="EG1342" t="str">
            <v>NSNI_503_UPC031</v>
          </cell>
        </row>
        <row r="1355">
          <cell r="H1355">
            <v>1</v>
          </cell>
          <cell r="EG1355" t="str">
            <v>SIDO_100_BS0011</v>
          </cell>
        </row>
        <row r="1356">
          <cell r="H1356">
            <v>1</v>
          </cell>
          <cell r="EG1356" t="str">
            <v>SIDO_100_BS0041</v>
          </cell>
        </row>
        <row r="1357">
          <cell r="H1357">
            <v>1</v>
          </cell>
          <cell r="EG1357" t="str">
            <v>SIDO_100_BO0011</v>
          </cell>
        </row>
        <row r="1358">
          <cell r="H1358">
            <v>1</v>
          </cell>
          <cell r="EG1358" t="str">
            <v>SIDO_100_IT0011</v>
          </cell>
        </row>
        <row r="1359">
          <cell r="H1359">
            <v>1</v>
          </cell>
          <cell r="EG1359" t="str">
            <v>SIDO_100_IT0032</v>
          </cell>
        </row>
        <row r="1360">
          <cell r="H1360">
            <v>1</v>
          </cell>
          <cell r="EG1360" t="str">
            <v>SIDO_100_RS0011</v>
          </cell>
        </row>
        <row r="1361">
          <cell r="H1361">
            <v>1</v>
          </cell>
          <cell r="EG1361" t="str">
            <v>SIDO_100_SA0011</v>
          </cell>
        </row>
        <row r="1362">
          <cell r="H1362">
            <v>1</v>
          </cell>
          <cell r="EG1362" t="str">
            <v>SIDO_100_TF0011</v>
          </cell>
        </row>
        <row r="1363">
          <cell r="H1363">
            <v>1</v>
          </cell>
          <cell r="EG1363" t="str">
            <v>SIDO_100_TF0031</v>
          </cell>
        </row>
        <row r="1364">
          <cell r="H1364">
            <v>1</v>
          </cell>
          <cell r="EG1364" t="str">
            <v>SIDO_100_TF0032</v>
          </cell>
        </row>
        <row r="1365">
          <cell r="H1365">
            <v>1</v>
          </cell>
          <cell r="EG1365" t="str">
            <v>SIDO_100_TF0036</v>
          </cell>
        </row>
        <row r="1366">
          <cell r="H1366">
            <v>1</v>
          </cell>
          <cell r="EG1366" t="str">
            <v>SIDO_100_TF0038</v>
          </cell>
        </row>
        <row r="1367">
          <cell r="H1367">
            <v>1</v>
          </cell>
          <cell r="EG1367" t="str">
            <v>SIDO_100_TF0040</v>
          </cell>
        </row>
        <row r="1368">
          <cell r="H1368">
            <v>1</v>
          </cell>
          <cell r="EG1368" t="str">
            <v>SIDO_100_TF0041</v>
          </cell>
        </row>
        <row r="1369">
          <cell r="H1369">
            <v>1</v>
          </cell>
          <cell r="EG1369" t="str">
            <v>SIDO_100_TF0051</v>
          </cell>
        </row>
        <row r="1370">
          <cell r="H1370">
            <v>1</v>
          </cell>
          <cell r="EG1370" t="str">
            <v>SIDO_100_TF0141</v>
          </cell>
        </row>
        <row r="1377">
          <cell r="H1377">
            <v>1</v>
          </cell>
          <cell r="EG1377" t="str">
            <v>SIDO_101-I_AB0011</v>
          </cell>
        </row>
        <row r="1378">
          <cell r="H1378">
            <v>1</v>
          </cell>
          <cell r="EG1378" t="str">
            <v>SIDO_101-I_AB0012</v>
          </cell>
        </row>
        <row r="1379">
          <cell r="H1379">
            <v>1</v>
          </cell>
          <cell r="EG1379" t="str">
            <v>SIDO_101-I_AB0041</v>
          </cell>
        </row>
        <row r="1380">
          <cell r="H1380">
            <v>1</v>
          </cell>
          <cell r="EG1380" t="str">
            <v>SIDO_101-I_AB0042</v>
          </cell>
        </row>
        <row r="1381">
          <cell r="H1381">
            <v>1</v>
          </cell>
          <cell r="EG1381" t="str">
            <v>SIDO_101-I_AB0051</v>
          </cell>
        </row>
        <row r="1382">
          <cell r="H1382">
            <v>1</v>
          </cell>
          <cell r="EG1382" t="str">
            <v>SIDO_101-I_AC0011</v>
          </cell>
        </row>
        <row r="1383">
          <cell r="H1383">
            <v>1</v>
          </cell>
          <cell r="EG1383" t="str">
            <v>SIDO_101-I_BO0011</v>
          </cell>
        </row>
        <row r="1384">
          <cell r="H1384">
            <v>1</v>
          </cell>
          <cell r="EG1384" t="str">
            <v>SIDO_101-I_BO0012</v>
          </cell>
        </row>
        <row r="1385">
          <cell r="H1385">
            <v>1</v>
          </cell>
          <cell r="EG1385" t="str">
            <v>SIDO_101-I_BO0013</v>
          </cell>
        </row>
        <row r="1386">
          <cell r="H1386">
            <v>1</v>
          </cell>
          <cell r="EG1386" t="str">
            <v>SIDO_101-I_BO0014</v>
          </cell>
        </row>
        <row r="1387">
          <cell r="H1387">
            <v>1</v>
          </cell>
          <cell r="EG1387" t="str">
            <v>SIDO_101-I_BO0031</v>
          </cell>
        </row>
        <row r="1388">
          <cell r="H1388">
            <v>1</v>
          </cell>
          <cell r="EG1388" t="str">
            <v>SIDO_101-I_BO0032</v>
          </cell>
        </row>
        <row r="1389">
          <cell r="H1389">
            <v>1</v>
          </cell>
          <cell r="EG1389" t="str">
            <v>SIDO_101-I_BO0051</v>
          </cell>
        </row>
        <row r="1390">
          <cell r="H1390">
            <v>1</v>
          </cell>
          <cell r="EG1390" t="str">
            <v>SIDO_101-I_BO1051</v>
          </cell>
        </row>
        <row r="1391">
          <cell r="H1391">
            <v>1</v>
          </cell>
          <cell r="EG1391" t="str">
            <v>SIDO_101-I_DS0011</v>
          </cell>
        </row>
        <row r="1392">
          <cell r="H1392">
            <v>1</v>
          </cell>
          <cell r="EG1392" t="str">
            <v>SIDO_101-I_GI0011</v>
          </cell>
        </row>
        <row r="1393">
          <cell r="H1393">
            <v>1</v>
          </cell>
          <cell r="EG1393" t="str">
            <v>SIDO_101-I_GI0012</v>
          </cell>
        </row>
        <row r="1394">
          <cell r="H1394">
            <v>1</v>
          </cell>
          <cell r="EG1394" t="str">
            <v>SIDO_101-I_GI0014</v>
          </cell>
        </row>
        <row r="1395">
          <cell r="H1395">
            <v>1</v>
          </cell>
          <cell r="EG1395" t="str">
            <v>SIDO_101-I_GI0015</v>
          </cell>
        </row>
        <row r="1396">
          <cell r="H1396">
            <v>1</v>
          </cell>
          <cell r="EG1396" t="str">
            <v>SIDO_101-I_GI0016</v>
          </cell>
        </row>
        <row r="1397">
          <cell r="H1397">
            <v>1</v>
          </cell>
          <cell r="EG1397" t="str">
            <v>SIDO_101-I_GI0051</v>
          </cell>
        </row>
        <row r="1398">
          <cell r="H1398">
            <v>1</v>
          </cell>
          <cell r="EG1398" t="str">
            <v>SIDO_101-I_IT0011</v>
          </cell>
        </row>
        <row r="1399">
          <cell r="H1399">
            <v>1</v>
          </cell>
          <cell r="EG1399" t="str">
            <v>SIDO_101-I_IT0032</v>
          </cell>
        </row>
        <row r="1400">
          <cell r="H1400">
            <v>1</v>
          </cell>
          <cell r="EG1400" t="str">
            <v>SIDO_101-I_MO0011</v>
          </cell>
        </row>
        <row r="1401">
          <cell r="H1401">
            <v>1</v>
          </cell>
          <cell r="EG1401" t="str">
            <v>SIDO_101-I_MO0012</v>
          </cell>
        </row>
        <row r="1402">
          <cell r="H1402">
            <v>1</v>
          </cell>
          <cell r="EG1402" t="str">
            <v>SIDO_101-I_MO0013</v>
          </cell>
        </row>
        <row r="1403">
          <cell r="H1403">
            <v>1</v>
          </cell>
          <cell r="EG1403" t="str">
            <v>SIDO_101-I_MO0014</v>
          </cell>
        </row>
        <row r="1404">
          <cell r="H1404">
            <v>1</v>
          </cell>
          <cell r="EG1404" t="str">
            <v>SIDO_101-I_MO0031</v>
          </cell>
        </row>
        <row r="1405">
          <cell r="H1405">
            <v>1</v>
          </cell>
          <cell r="EG1405" t="str">
            <v>SIDO_101-I_MO0041</v>
          </cell>
        </row>
        <row r="1406">
          <cell r="H1406">
            <v>1</v>
          </cell>
          <cell r="EG1406" t="str">
            <v>SIDO_101-I_MO0051</v>
          </cell>
        </row>
        <row r="1407">
          <cell r="H1407">
            <v>1</v>
          </cell>
          <cell r="EG1407" t="str">
            <v>SIDO_101-I_MS0011</v>
          </cell>
        </row>
        <row r="1408">
          <cell r="H1408">
            <v>1</v>
          </cell>
          <cell r="EG1408" t="str">
            <v>SIDO_101-I_MS0012</v>
          </cell>
        </row>
        <row r="1409">
          <cell r="H1409">
            <v>1</v>
          </cell>
          <cell r="EG1409" t="str">
            <v>SIDO_101-I_MS0031</v>
          </cell>
        </row>
        <row r="1410">
          <cell r="H1410">
            <v>1</v>
          </cell>
          <cell r="EG1410" t="str">
            <v>SIDO_101-I_MS0032</v>
          </cell>
        </row>
        <row r="1411">
          <cell r="H1411">
            <v>1</v>
          </cell>
          <cell r="EG1411" t="str">
            <v>SIDO_101-I_MS0033</v>
          </cell>
        </row>
        <row r="1412">
          <cell r="H1412">
            <v>1</v>
          </cell>
          <cell r="EG1412" t="str">
            <v>SIDO_101-I_MS0034</v>
          </cell>
        </row>
        <row r="1413">
          <cell r="H1413">
            <v>1</v>
          </cell>
          <cell r="EG1413" t="str">
            <v>SIDO_101-I_MS0035</v>
          </cell>
        </row>
        <row r="1414">
          <cell r="H1414">
            <v>1</v>
          </cell>
          <cell r="EG1414" t="str">
            <v>SIDO_101-I_MS0051</v>
          </cell>
        </row>
        <row r="1415">
          <cell r="H1415">
            <v>1</v>
          </cell>
          <cell r="EG1415" t="str">
            <v>SIDO_101-I_SA0011</v>
          </cell>
        </row>
        <row r="1416">
          <cell r="H1416">
            <v>1</v>
          </cell>
          <cell r="EG1416" t="str">
            <v>SIDO_101-I_SB0011</v>
          </cell>
        </row>
        <row r="1417">
          <cell r="H1417">
            <v>1</v>
          </cell>
          <cell r="EG1417" t="str">
            <v>SIDO_101-I_SB0012</v>
          </cell>
        </row>
        <row r="1418">
          <cell r="H1418">
            <v>1</v>
          </cell>
          <cell r="EG1418" t="str">
            <v>SIDO_101-I_SB0013</v>
          </cell>
        </row>
        <row r="1419">
          <cell r="H1419">
            <v>1</v>
          </cell>
          <cell r="EG1419" t="str">
            <v>SIDO_101-I_SB0014</v>
          </cell>
        </row>
        <row r="1420">
          <cell r="H1420">
            <v>1</v>
          </cell>
          <cell r="EG1420" t="str">
            <v>SIDO_101-I_SB0015</v>
          </cell>
        </row>
        <row r="1421">
          <cell r="H1421">
            <v>1</v>
          </cell>
          <cell r="EG1421" t="str">
            <v>SIDO_101-I_SB0031</v>
          </cell>
        </row>
        <row r="1422">
          <cell r="H1422">
            <v>1</v>
          </cell>
          <cell r="EG1422" t="str">
            <v>SIDO_101-I_SB0032</v>
          </cell>
        </row>
        <row r="1423">
          <cell r="H1423">
            <v>1</v>
          </cell>
          <cell r="EG1423" t="str">
            <v>SIDO_101-I_SB0033</v>
          </cell>
        </row>
        <row r="1424">
          <cell r="H1424">
            <v>1</v>
          </cell>
          <cell r="EG1424" t="str">
            <v>SIDO_101-I_SB0035</v>
          </cell>
        </row>
        <row r="1425">
          <cell r="H1425">
            <v>1</v>
          </cell>
          <cell r="EG1425" t="str">
            <v>SIDO_101-I_SB0051</v>
          </cell>
        </row>
        <row r="1426">
          <cell r="H1426">
            <v>1</v>
          </cell>
          <cell r="EG1426" t="str">
            <v>SIDO_101-I_VB0011</v>
          </cell>
        </row>
        <row r="1427">
          <cell r="H1427">
            <v>1</v>
          </cell>
          <cell r="EG1427" t="str">
            <v>SIDO_101-I_VB0031</v>
          </cell>
        </row>
        <row r="1434">
          <cell r="H1434">
            <v>1</v>
          </cell>
          <cell r="EG1434" t="str">
            <v>SIDO_101-O_AB0011</v>
          </cell>
        </row>
        <row r="1435">
          <cell r="H1435">
            <v>1</v>
          </cell>
          <cell r="EG1435" t="str">
            <v>SIDO_101-O_AB0012</v>
          </cell>
        </row>
        <row r="1436">
          <cell r="H1436">
            <v>1</v>
          </cell>
          <cell r="EG1436" t="str">
            <v>SIDO_101-O_AB0041</v>
          </cell>
        </row>
        <row r="1437">
          <cell r="H1437">
            <v>1</v>
          </cell>
          <cell r="EG1437" t="str">
            <v>SIDO_101-O_AB0042</v>
          </cell>
        </row>
        <row r="1438">
          <cell r="H1438">
            <v>1</v>
          </cell>
          <cell r="EG1438" t="str">
            <v>SIDO_101-O_AB0051</v>
          </cell>
        </row>
        <row r="1439">
          <cell r="H1439">
            <v>1</v>
          </cell>
          <cell r="EG1439" t="str">
            <v>SIDO_101-O_AC0011</v>
          </cell>
        </row>
        <row r="1440">
          <cell r="H1440">
            <v>1</v>
          </cell>
          <cell r="EG1440" t="str">
            <v>SIDO_101-O_BO0011</v>
          </cell>
        </row>
        <row r="1441">
          <cell r="H1441">
            <v>1</v>
          </cell>
          <cell r="EG1441" t="str">
            <v>SIDO_101-O_BO0012</v>
          </cell>
        </row>
        <row r="1442">
          <cell r="H1442">
            <v>1</v>
          </cell>
          <cell r="EG1442" t="str">
            <v>SIDO_101-O_BO0013</v>
          </cell>
        </row>
        <row r="1443">
          <cell r="H1443">
            <v>1</v>
          </cell>
          <cell r="EG1443" t="str">
            <v>SIDO_101-O_BO0014</v>
          </cell>
        </row>
        <row r="1444">
          <cell r="H1444">
            <v>1</v>
          </cell>
          <cell r="EG1444" t="str">
            <v>SIDO_101-O_BO0031</v>
          </cell>
        </row>
        <row r="1445">
          <cell r="H1445">
            <v>1</v>
          </cell>
          <cell r="EG1445" t="str">
            <v>SIDO_101-O_BO0032</v>
          </cell>
        </row>
        <row r="1446">
          <cell r="H1446">
            <v>1</v>
          </cell>
          <cell r="EG1446" t="str">
            <v>SIDO_101-O_BO0051</v>
          </cell>
        </row>
        <row r="1447">
          <cell r="H1447">
            <v>1</v>
          </cell>
          <cell r="EG1447" t="str">
            <v>SIDO_101-O_BO1051</v>
          </cell>
        </row>
        <row r="1448">
          <cell r="H1448">
            <v>1</v>
          </cell>
          <cell r="EG1448" t="str">
            <v>SIDO_101-O_DS0011</v>
          </cell>
        </row>
        <row r="1449">
          <cell r="H1449">
            <v>1</v>
          </cell>
          <cell r="EG1449" t="str">
            <v>SIDO_101-O_GI0011</v>
          </cell>
        </row>
        <row r="1450">
          <cell r="H1450">
            <v>1</v>
          </cell>
          <cell r="EG1450" t="str">
            <v>SIDO_101-O_GI0012</v>
          </cell>
        </row>
        <row r="1451">
          <cell r="H1451">
            <v>1</v>
          </cell>
          <cell r="EG1451" t="str">
            <v>SIDO_101-O_GI0014</v>
          </cell>
        </row>
        <row r="1452">
          <cell r="H1452">
            <v>1</v>
          </cell>
          <cell r="EG1452" t="str">
            <v>SIDO_101-O_GI0015</v>
          </cell>
        </row>
        <row r="1453">
          <cell r="H1453">
            <v>1</v>
          </cell>
          <cell r="EG1453" t="str">
            <v>SIDO_101-O_GI0016</v>
          </cell>
        </row>
        <row r="1454">
          <cell r="H1454">
            <v>1</v>
          </cell>
          <cell r="EG1454" t="str">
            <v>SIDO_101-O_GI0051</v>
          </cell>
        </row>
        <row r="1455">
          <cell r="H1455">
            <v>1</v>
          </cell>
          <cell r="EG1455" t="str">
            <v>SIDO_101-O_IT0011</v>
          </cell>
        </row>
        <row r="1456">
          <cell r="H1456">
            <v>1</v>
          </cell>
          <cell r="EG1456" t="str">
            <v>SIDO_101-O_IT0032</v>
          </cell>
        </row>
        <row r="1457">
          <cell r="H1457">
            <v>1</v>
          </cell>
          <cell r="EG1457" t="str">
            <v>SIDO_101-O_MO0011</v>
          </cell>
        </row>
        <row r="1458">
          <cell r="H1458">
            <v>1</v>
          </cell>
          <cell r="EG1458" t="str">
            <v>SIDO_101-O_MO0012</v>
          </cell>
        </row>
        <row r="1459">
          <cell r="H1459">
            <v>1</v>
          </cell>
          <cell r="EG1459" t="str">
            <v>SIDO_101-O_MO0013</v>
          </cell>
        </row>
        <row r="1460">
          <cell r="H1460">
            <v>1</v>
          </cell>
          <cell r="EG1460" t="str">
            <v>SIDO_101-O_MO0014</v>
          </cell>
        </row>
        <row r="1461">
          <cell r="H1461">
            <v>1</v>
          </cell>
          <cell r="EG1461" t="str">
            <v>SIDO_101-O_MO0031</v>
          </cell>
        </row>
        <row r="1462">
          <cell r="H1462">
            <v>1</v>
          </cell>
          <cell r="EG1462" t="str">
            <v>SIDO_101-O_MO0041</v>
          </cell>
        </row>
        <row r="1463">
          <cell r="H1463">
            <v>1</v>
          </cell>
          <cell r="EG1463" t="str">
            <v>SIDO_101-O_MO0051</v>
          </cell>
        </row>
        <row r="1464">
          <cell r="H1464">
            <v>1</v>
          </cell>
          <cell r="EG1464" t="str">
            <v>SIDO_101-O_MS0011</v>
          </cell>
        </row>
        <row r="1465">
          <cell r="H1465">
            <v>1</v>
          </cell>
          <cell r="EG1465" t="str">
            <v>SIDO_101-O_MS0012</v>
          </cell>
        </row>
        <row r="1466">
          <cell r="H1466">
            <v>1</v>
          </cell>
          <cell r="EG1466" t="str">
            <v>SIDO_101-O_MS0031</v>
          </cell>
        </row>
        <row r="1467">
          <cell r="H1467">
            <v>1</v>
          </cell>
          <cell r="EG1467" t="str">
            <v>SIDO_101-O_MS0032</v>
          </cell>
        </row>
        <row r="1468">
          <cell r="H1468">
            <v>1</v>
          </cell>
          <cell r="EG1468" t="str">
            <v>SIDO_101-O_MS0033</v>
          </cell>
        </row>
        <row r="1469">
          <cell r="H1469">
            <v>1</v>
          </cell>
          <cell r="EG1469" t="str">
            <v>SIDO_101-O_MS0034</v>
          </cell>
        </row>
        <row r="1470">
          <cell r="H1470">
            <v>1</v>
          </cell>
          <cell r="EG1470" t="str">
            <v>SIDO_101-O_MS0035</v>
          </cell>
        </row>
        <row r="1471">
          <cell r="H1471">
            <v>1</v>
          </cell>
          <cell r="EG1471" t="str">
            <v>SIDO_101-O_MS0051</v>
          </cell>
        </row>
        <row r="1472">
          <cell r="H1472">
            <v>1</v>
          </cell>
          <cell r="EG1472" t="str">
            <v>SIDO_101-O_SA0011</v>
          </cell>
        </row>
        <row r="1473">
          <cell r="H1473">
            <v>1</v>
          </cell>
          <cell r="EG1473" t="str">
            <v>SIDO_101-O_SB0011</v>
          </cell>
        </row>
        <row r="1474">
          <cell r="H1474">
            <v>1</v>
          </cell>
          <cell r="EG1474" t="str">
            <v>SIDO_101-O_SB0012</v>
          </cell>
        </row>
        <row r="1475">
          <cell r="H1475">
            <v>1</v>
          </cell>
          <cell r="EG1475" t="str">
            <v>SIDO_101-O_SB0013</v>
          </cell>
        </row>
        <row r="1476">
          <cell r="H1476">
            <v>1</v>
          </cell>
          <cell r="EG1476" t="str">
            <v>SIDO_101-O_SB0014</v>
          </cell>
        </row>
        <row r="1477">
          <cell r="H1477">
            <v>1</v>
          </cell>
          <cell r="EG1477" t="str">
            <v>SIDO_101-O_SB0015</v>
          </cell>
        </row>
        <row r="1478">
          <cell r="H1478">
            <v>1</v>
          </cell>
          <cell r="EG1478" t="str">
            <v>SIDO_101-O_SB0031</v>
          </cell>
        </row>
        <row r="1479">
          <cell r="H1479">
            <v>1</v>
          </cell>
          <cell r="EG1479" t="str">
            <v>SIDO_101-O_SB0032</v>
          </cell>
        </row>
        <row r="1480">
          <cell r="H1480">
            <v>1</v>
          </cell>
          <cell r="EG1480" t="str">
            <v>SIDO_101-O_SB0033</v>
          </cell>
        </row>
        <row r="1481">
          <cell r="H1481">
            <v>1</v>
          </cell>
          <cell r="EG1481" t="str">
            <v>SIDO_101-O_SB0035</v>
          </cell>
        </row>
        <row r="1482">
          <cell r="H1482">
            <v>1</v>
          </cell>
          <cell r="EG1482" t="str">
            <v>SIDO_101-O_SB0051</v>
          </cell>
        </row>
        <row r="1483">
          <cell r="H1483">
            <v>1</v>
          </cell>
          <cell r="EG1483" t="str">
            <v>SIDO_101-O_VB0011</v>
          </cell>
        </row>
        <row r="1484">
          <cell r="H1484">
            <v>1</v>
          </cell>
          <cell r="EG1484" t="str">
            <v>SIDO_101-O_VB0031</v>
          </cell>
        </row>
        <row r="1491">
          <cell r="H1491">
            <v>1</v>
          </cell>
          <cell r="EG1491" t="str">
            <v>SIDO_101_AB0011</v>
          </cell>
        </row>
        <row r="1492">
          <cell r="H1492">
            <v>1</v>
          </cell>
          <cell r="EG1492" t="str">
            <v>SIDO_101_AB0012</v>
          </cell>
        </row>
        <row r="1493">
          <cell r="H1493">
            <v>1</v>
          </cell>
          <cell r="EG1493" t="str">
            <v>SIDO_101_AB0041</v>
          </cell>
        </row>
        <row r="1494">
          <cell r="H1494">
            <v>1</v>
          </cell>
          <cell r="EG1494" t="str">
            <v>SIDO_101_AB0042</v>
          </cell>
        </row>
        <row r="1495">
          <cell r="H1495">
            <v>1</v>
          </cell>
          <cell r="EG1495" t="str">
            <v>SIDO_101_AB0051</v>
          </cell>
        </row>
        <row r="1496">
          <cell r="H1496">
            <v>1</v>
          </cell>
          <cell r="EG1496" t="str">
            <v>SIDO_101_AC0011</v>
          </cell>
        </row>
        <row r="1497">
          <cell r="H1497">
            <v>1</v>
          </cell>
          <cell r="EG1497" t="str">
            <v>SIDO_101_BO0011</v>
          </cell>
        </row>
        <row r="1498">
          <cell r="H1498">
            <v>1</v>
          </cell>
          <cell r="EG1498" t="str">
            <v>SIDO_101_BO0012</v>
          </cell>
        </row>
        <row r="1499">
          <cell r="H1499">
            <v>1</v>
          </cell>
          <cell r="EG1499" t="str">
            <v>SIDO_101_BO0013</v>
          </cell>
        </row>
        <row r="1500">
          <cell r="H1500">
            <v>1</v>
          </cell>
          <cell r="EG1500" t="str">
            <v>SIDO_101_BO0014</v>
          </cell>
        </row>
        <row r="1501">
          <cell r="H1501">
            <v>1</v>
          </cell>
          <cell r="EG1501" t="str">
            <v>SIDO_101_BO0031</v>
          </cell>
        </row>
        <row r="1502">
          <cell r="H1502">
            <v>1</v>
          </cell>
          <cell r="EG1502" t="str">
            <v>SIDO_101_BO0032</v>
          </cell>
        </row>
        <row r="1503">
          <cell r="H1503">
            <v>1</v>
          </cell>
          <cell r="EG1503" t="str">
            <v>SIDO_101_BO0051</v>
          </cell>
        </row>
        <row r="1504">
          <cell r="H1504">
            <v>1</v>
          </cell>
          <cell r="EG1504" t="str">
            <v>SIDO_101_BO1051</v>
          </cell>
        </row>
        <row r="1505">
          <cell r="H1505">
            <v>1</v>
          </cell>
          <cell r="EG1505" t="str">
            <v>SIDO_101_DS0011</v>
          </cell>
        </row>
        <row r="1506">
          <cell r="H1506">
            <v>1</v>
          </cell>
          <cell r="EG1506" t="str">
            <v>SIDO_101_GI0011</v>
          </cell>
        </row>
        <row r="1507">
          <cell r="H1507">
            <v>1</v>
          </cell>
          <cell r="EG1507" t="str">
            <v>SIDO_101_GI0012</v>
          </cell>
        </row>
        <row r="1508">
          <cell r="H1508">
            <v>1</v>
          </cell>
          <cell r="EG1508" t="str">
            <v>SIDO_101_GI0014</v>
          </cell>
        </row>
        <row r="1509">
          <cell r="H1509">
            <v>1</v>
          </cell>
          <cell r="EG1509" t="str">
            <v>SIDO_101_GI0015</v>
          </cell>
        </row>
        <row r="1510">
          <cell r="H1510">
            <v>1</v>
          </cell>
          <cell r="EG1510" t="str">
            <v>SIDO_101_GI0016</v>
          </cell>
        </row>
        <row r="1511">
          <cell r="H1511">
            <v>1</v>
          </cell>
          <cell r="EG1511" t="str">
            <v>SIDO_101_GI0051</v>
          </cell>
        </row>
        <row r="1512">
          <cell r="H1512">
            <v>1</v>
          </cell>
          <cell r="EG1512" t="str">
            <v>SIDO_101_IT0011</v>
          </cell>
        </row>
        <row r="1513">
          <cell r="H1513">
            <v>1</v>
          </cell>
          <cell r="EG1513" t="str">
            <v>SIDO_101_IT0032</v>
          </cell>
        </row>
        <row r="1514">
          <cell r="H1514">
            <v>1</v>
          </cell>
          <cell r="EG1514" t="str">
            <v>SIDO_101_MO0011</v>
          </cell>
        </row>
        <row r="1515">
          <cell r="H1515">
            <v>1</v>
          </cell>
          <cell r="EG1515" t="str">
            <v>SIDO_101_MO0012</v>
          </cell>
        </row>
        <row r="1516">
          <cell r="H1516">
            <v>1</v>
          </cell>
          <cell r="EG1516" t="str">
            <v>SIDO_101_MO0013</v>
          </cell>
        </row>
        <row r="1517">
          <cell r="H1517">
            <v>1</v>
          </cell>
          <cell r="EG1517" t="str">
            <v>SIDO_101_MO0014</v>
          </cell>
        </row>
        <row r="1518">
          <cell r="H1518">
            <v>1</v>
          </cell>
          <cell r="EG1518" t="str">
            <v>SIDO_101_MO0031</v>
          </cell>
        </row>
        <row r="1519">
          <cell r="H1519">
            <v>1</v>
          </cell>
          <cell r="EG1519" t="str">
            <v>SIDO_101_MO0041</v>
          </cell>
        </row>
        <row r="1520">
          <cell r="H1520">
            <v>1</v>
          </cell>
          <cell r="EG1520" t="str">
            <v>SIDO_101_MO0051</v>
          </cell>
        </row>
        <row r="1521">
          <cell r="H1521">
            <v>1</v>
          </cell>
          <cell r="EG1521" t="str">
            <v>SIDO_101_MS0011</v>
          </cell>
        </row>
        <row r="1522">
          <cell r="H1522">
            <v>1</v>
          </cell>
          <cell r="EG1522" t="str">
            <v>SIDO_101_MS0012</v>
          </cell>
        </row>
        <row r="1523">
          <cell r="H1523">
            <v>1</v>
          </cell>
          <cell r="EG1523" t="str">
            <v>SIDO_101_MS0031</v>
          </cell>
        </row>
        <row r="1524">
          <cell r="H1524">
            <v>1</v>
          </cell>
          <cell r="EG1524" t="str">
            <v>SIDO_101_MS0032</v>
          </cell>
        </row>
        <row r="1525">
          <cell r="H1525">
            <v>1</v>
          </cell>
          <cell r="EG1525" t="str">
            <v>SIDO_101_MS0033</v>
          </cell>
        </row>
        <row r="1526">
          <cell r="H1526">
            <v>1</v>
          </cell>
          <cell r="EG1526" t="str">
            <v>SIDO_101_MS0034</v>
          </cell>
        </row>
        <row r="1527">
          <cell r="H1527">
            <v>1</v>
          </cell>
          <cell r="EG1527" t="str">
            <v>SIDO_101_MS0035</v>
          </cell>
        </row>
        <row r="1528">
          <cell r="H1528">
            <v>1</v>
          </cell>
          <cell r="EG1528" t="str">
            <v>SIDO_101_MS0051</v>
          </cell>
        </row>
        <row r="1529">
          <cell r="H1529">
            <v>1</v>
          </cell>
          <cell r="EG1529" t="str">
            <v>SIDO_101_SA0011</v>
          </cell>
        </row>
        <row r="1530">
          <cell r="H1530">
            <v>1</v>
          </cell>
          <cell r="EG1530" t="str">
            <v>SIDO_101_SB0011</v>
          </cell>
        </row>
        <row r="1531">
          <cell r="H1531">
            <v>1</v>
          </cell>
          <cell r="EG1531" t="str">
            <v>SIDO_101_SB0012</v>
          </cell>
        </row>
        <row r="1532">
          <cell r="H1532">
            <v>1</v>
          </cell>
          <cell r="EG1532" t="str">
            <v>SIDO_101_SB0013</v>
          </cell>
        </row>
        <row r="1533">
          <cell r="H1533">
            <v>1</v>
          </cell>
          <cell r="EG1533" t="str">
            <v>SIDO_101_SB0014</v>
          </cell>
        </row>
        <row r="1534">
          <cell r="H1534">
            <v>1</v>
          </cell>
          <cell r="EG1534" t="str">
            <v>SIDO_101_SB0015</v>
          </cell>
        </row>
        <row r="1535">
          <cell r="H1535">
            <v>1</v>
          </cell>
          <cell r="EG1535" t="str">
            <v>SIDO_101_SB0031</v>
          </cell>
        </row>
        <row r="1536">
          <cell r="H1536">
            <v>1</v>
          </cell>
          <cell r="EG1536" t="str">
            <v>SIDO_101_SB0032</v>
          </cell>
        </row>
        <row r="1537">
          <cell r="H1537">
            <v>1</v>
          </cell>
          <cell r="EG1537" t="str">
            <v>SIDO_101_SB0033</v>
          </cell>
        </row>
        <row r="1538">
          <cell r="H1538">
            <v>1</v>
          </cell>
          <cell r="EG1538" t="str">
            <v>SIDO_101_SB0035</v>
          </cell>
        </row>
        <row r="1539">
          <cell r="H1539">
            <v>1</v>
          </cell>
          <cell r="EG1539" t="str">
            <v>SIDO_101_SB0051</v>
          </cell>
        </row>
        <row r="1540">
          <cell r="H1540">
            <v>1</v>
          </cell>
          <cell r="EG1540" t="str">
            <v>SIDO_101_VB0011</v>
          </cell>
        </row>
        <row r="1541">
          <cell r="H1541">
            <v>1</v>
          </cell>
          <cell r="EG1541" t="str">
            <v>SIDO_101_VB0031</v>
          </cell>
        </row>
        <row r="1548">
          <cell r="H1548">
            <v>1</v>
          </cell>
          <cell r="EG1548" t="str">
            <v>SIDO_102_AC0011</v>
          </cell>
        </row>
        <row r="1549">
          <cell r="H1549">
            <v>1</v>
          </cell>
          <cell r="EG1549" t="str">
            <v>SIDO_102_AC0041</v>
          </cell>
        </row>
        <row r="1550">
          <cell r="H1550">
            <v>1</v>
          </cell>
          <cell r="EG1550" t="str">
            <v>SIDO_102_BS0011</v>
          </cell>
        </row>
        <row r="1551">
          <cell r="H1551">
            <v>1</v>
          </cell>
          <cell r="EG1551" t="str">
            <v>SIDO_102_BS0041</v>
          </cell>
        </row>
        <row r="1552">
          <cell r="H1552">
            <v>1</v>
          </cell>
          <cell r="EG1552" t="str">
            <v>SIDO_102_BS0042</v>
          </cell>
        </row>
        <row r="1553">
          <cell r="H1553">
            <v>1</v>
          </cell>
          <cell r="EG1553" t="str">
            <v>SIDO_102_BU0011</v>
          </cell>
        </row>
        <row r="1554">
          <cell r="H1554">
            <v>1</v>
          </cell>
          <cell r="EG1554" t="str">
            <v>SIDO_102_BU0042</v>
          </cell>
        </row>
        <row r="1555">
          <cell r="H1555">
            <v>1</v>
          </cell>
          <cell r="EG1555" t="str">
            <v>SIDO_102_DS0011</v>
          </cell>
        </row>
        <row r="1556">
          <cell r="H1556">
            <v>1</v>
          </cell>
          <cell r="EG1556" t="str">
            <v>SIDO_102_GI0011</v>
          </cell>
        </row>
        <row r="1557">
          <cell r="H1557">
            <v>1</v>
          </cell>
          <cell r="EG1557" t="str">
            <v>SIDO_102_GI0012</v>
          </cell>
        </row>
        <row r="1558">
          <cell r="H1558">
            <v>1</v>
          </cell>
          <cell r="EG1558" t="str">
            <v>SIDO_102_GI0032</v>
          </cell>
        </row>
        <row r="1559">
          <cell r="H1559">
            <v>1</v>
          </cell>
          <cell r="EG1559" t="str">
            <v>SIDO_102_MS0011</v>
          </cell>
        </row>
        <row r="1560">
          <cell r="H1560">
            <v>1</v>
          </cell>
          <cell r="EG1560" t="str">
            <v>SIDO_102_MS0012</v>
          </cell>
        </row>
        <row r="1561">
          <cell r="H1561">
            <v>1</v>
          </cell>
          <cell r="EG1561" t="str">
            <v>SIDO_102_MS0031</v>
          </cell>
        </row>
        <row r="1562">
          <cell r="H1562">
            <v>1</v>
          </cell>
          <cell r="EG1562" t="str">
            <v>SIDO_102_MS0032</v>
          </cell>
        </row>
        <row r="1563">
          <cell r="H1563">
            <v>1</v>
          </cell>
          <cell r="EG1563" t="str">
            <v>SIDO_102_MS0034</v>
          </cell>
        </row>
        <row r="1564">
          <cell r="H1564">
            <v>1</v>
          </cell>
          <cell r="EG1564" t="str">
            <v>SIDO_102_MS0035</v>
          </cell>
        </row>
        <row r="1565">
          <cell r="H1565">
            <v>1</v>
          </cell>
          <cell r="EG1565" t="str">
            <v>SIDO_102_MS0051</v>
          </cell>
        </row>
        <row r="1566">
          <cell r="H1566">
            <v>1</v>
          </cell>
          <cell r="EG1566" t="str">
            <v>SIDO_102_STR011</v>
          </cell>
        </row>
        <row r="1567">
          <cell r="H1567">
            <v>1</v>
          </cell>
          <cell r="EG1567" t="str">
            <v>SIDO_102_TF0011</v>
          </cell>
        </row>
        <row r="1568">
          <cell r="H1568">
            <v>1</v>
          </cell>
          <cell r="EG1568" t="str">
            <v>SIDO_102_TF0031</v>
          </cell>
        </row>
        <row r="1575">
          <cell r="H1575">
            <v>1</v>
          </cell>
          <cell r="EG1575" t="str">
            <v>SIDO_104_CL0011</v>
          </cell>
        </row>
        <row r="1576">
          <cell r="H1576">
            <v>1</v>
          </cell>
          <cell r="EG1576" t="str">
            <v>SIDO_104_CL0033</v>
          </cell>
        </row>
        <row r="1577">
          <cell r="H1577">
            <v>1</v>
          </cell>
          <cell r="EG1577" t="str">
            <v>SIDO_104_CL0034</v>
          </cell>
        </row>
        <row r="1578">
          <cell r="H1578">
            <v>1</v>
          </cell>
          <cell r="EG1578" t="str">
            <v>SIDO_104_CLL011</v>
          </cell>
        </row>
        <row r="1579">
          <cell r="H1579">
            <v>1</v>
          </cell>
          <cell r="EG1579" t="str">
            <v>SIDO_104_LV0012</v>
          </cell>
        </row>
        <row r="1580">
          <cell r="H1580">
            <v>1</v>
          </cell>
          <cell r="EG1580" t="str">
            <v>SIDO_104_SA0011</v>
          </cell>
        </row>
        <row r="1587">
          <cell r="H1587">
            <v>1</v>
          </cell>
          <cell r="EG1587" t="str">
            <v>SIDO_105_IT0011</v>
          </cell>
        </row>
        <row r="1588">
          <cell r="H1588">
            <v>1</v>
          </cell>
          <cell r="EG1588" t="str">
            <v>SIDO_105_IT0032</v>
          </cell>
        </row>
        <row r="1589">
          <cell r="H1589">
            <v>1</v>
          </cell>
          <cell r="EG1589" t="str">
            <v>SIDO_105_SA0011</v>
          </cell>
        </row>
        <row r="1590">
          <cell r="H1590">
            <v>1</v>
          </cell>
          <cell r="EG1590" t="str">
            <v>SIDO_105_SA0031</v>
          </cell>
        </row>
        <row r="1591">
          <cell r="H1591">
            <v>1</v>
          </cell>
          <cell r="EG1591" t="str">
            <v>SIDO_105_SA0041</v>
          </cell>
        </row>
        <row r="1598">
          <cell r="H1598">
            <v>1</v>
          </cell>
          <cell r="EG1598" t="str">
            <v>SIDO_106_BS0011</v>
          </cell>
        </row>
        <row r="1599">
          <cell r="H1599">
            <v>1</v>
          </cell>
          <cell r="EG1599" t="str">
            <v>SIDO_106_BS0041</v>
          </cell>
        </row>
        <row r="1600">
          <cell r="H1600">
            <v>1</v>
          </cell>
          <cell r="EG1600" t="str">
            <v>SIDO_106_DS0011</v>
          </cell>
        </row>
        <row r="1601">
          <cell r="H1601">
            <v>1</v>
          </cell>
          <cell r="EG1601" t="str">
            <v>SIDO_106_DS0021</v>
          </cell>
        </row>
        <row r="1602">
          <cell r="H1602">
            <v>1</v>
          </cell>
          <cell r="EG1602" t="str">
            <v>SIDO_106_GI0011</v>
          </cell>
        </row>
        <row r="1603">
          <cell r="H1603">
            <v>1</v>
          </cell>
          <cell r="EG1603" t="str">
            <v>SIDO_106_GI0012</v>
          </cell>
        </row>
        <row r="1604">
          <cell r="H1604">
            <v>1</v>
          </cell>
          <cell r="EG1604" t="str">
            <v>SIDO_106_MS0011</v>
          </cell>
        </row>
        <row r="1605">
          <cell r="H1605">
            <v>1</v>
          </cell>
          <cell r="EG1605" t="str">
            <v>SIDO_106_SA0011</v>
          </cell>
        </row>
        <row r="1612">
          <cell r="H1612">
            <v>1</v>
          </cell>
          <cell r="EG1612" t="str">
            <v>SIDO_107_DS0011</v>
          </cell>
        </row>
        <row r="1613">
          <cell r="H1613">
            <v>1</v>
          </cell>
          <cell r="EG1613" t="str">
            <v>SIDO_107_GI0011</v>
          </cell>
        </row>
        <row r="1614">
          <cell r="H1614">
            <v>1</v>
          </cell>
          <cell r="EG1614" t="str">
            <v>SIDO_107_IT0011</v>
          </cell>
        </row>
        <row r="1615">
          <cell r="H1615">
            <v>1</v>
          </cell>
          <cell r="EG1615" t="str">
            <v>SIDO_107_IT0031</v>
          </cell>
        </row>
        <row r="1616">
          <cell r="H1616">
            <v>1</v>
          </cell>
          <cell r="EG1616" t="str">
            <v>SIDO_107_IT0032</v>
          </cell>
        </row>
        <row r="1617">
          <cell r="H1617">
            <v>1</v>
          </cell>
          <cell r="EG1617" t="str">
            <v>SIDO_107_IT0041</v>
          </cell>
        </row>
        <row r="1618">
          <cell r="H1618">
            <v>1</v>
          </cell>
          <cell r="EG1618" t="str">
            <v>SIDO_107_MS0011</v>
          </cell>
        </row>
        <row r="1619">
          <cell r="H1619">
            <v>1</v>
          </cell>
          <cell r="EG1619" t="str">
            <v>SIDO_107_NOTRQS</v>
          </cell>
        </row>
        <row r="1620">
          <cell r="H1620">
            <v>1</v>
          </cell>
          <cell r="EG1620" t="str">
            <v>SIDO_107_RA0011</v>
          </cell>
        </row>
        <row r="1621">
          <cell r="H1621">
            <v>1</v>
          </cell>
          <cell r="EG1621" t="str">
            <v>SIDO_107_SA0011</v>
          </cell>
        </row>
        <row r="1622">
          <cell r="H1622">
            <v>1</v>
          </cell>
          <cell r="EG1622" t="str">
            <v>SIDO_107_TF0011</v>
          </cell>
        </row>
        <row r="1623">
          <cell r="H1623">
            <v>1</v>
          </cell>
          <cell r="EG1623" t="str">
            <v>SIDO_107_TF0031</v>
          </cell>
        </row>
        <row r="1624">
          <cell r="H1624">
            <v>1</v>
          </cell>
          <cell r="EG1624" t="str">
            <v>SIDO_107_TF0036</v>
          </cell>
        </row>
        <row r="1625">
          <cell r="H1625">
            <v>1</v>
          </cell>
          <cell r="EG1625" t="str">
            <v>SIDO_107_TF0038</v>
          </cell>
        </row>
        <row r="1632">
          <cell r="H1632">
            <v>1</v>
          </cell>
          <cell r="EG1632" t="str">
            <v>SIDO_108_BS0011</v>
          </cell>
        </row>
        <row r="1633">
          <cell r="H1633">
            <v>1</v>
          </cell>
          <cell r="EG1633" t="str">
            <v>SIDO_108_BU0011</v>
          </cell>
        </row>
        <row r="1634">
          <cell r="H1634">
            <v>1</v>
          </cell>
          <cell r="EG1634" t="str">
            <v>SIDO_108_CP0011</v>
          </cell>
        </row>
        <row r="1635">
          <cell r="H1635">
            <v>1</v>
          </cell>
          <cell r="EG1635" t="str">
            <v>SIDO_108_CP0031</v>
          </cell>
        </row>
        <row r="1636">
          <cell r="H1636">
            <v>1</v>
          </cell>
          <cell r="EG1636" t="str">
            <v>SIDO_108_DS0011</v>
          </cell>
        </row>
        <row r="1637">
          <cell r="H1637">
            <v>1</v>
          </cell>
          <cell r="EG1637" t="str">
            <v>SIDO_108_FW0043</v>
          </cell>
        </row>
        <row r="1638">
          <cell r="H1638">
            <v>1</v>
          </cell>
          <cell r="EG1638" t="str">
            <v>SIDO_108_FW0044</v>
          </cell>
        </row>
        <row r="1639">
          <cell r="H1639">
            <v>1</v>
          </cell>
          <cell r="EG1639" t="str">
            <v>SIDO_108_FW0045</v>
          </cell>
        </row>
        <row r="1640">
          <cell r="H1640">
            <v>1</v>
          </cell>
          <cell r="EG1640" t="str">
            <v>SIDO_108_FW0046</v>
          </cell>
        </row>
        <row r="1641">
          <cell r="H1641">
            <v>1</v>
          </cell>
          <cell r="EG1641" t="str">
            <v>SIDO_108_FW0047</v>
          </cell>
        </row>
        <row r="1642">
          <cell r="H1642">
            <v>1</v>
          </cell>
          <cell r="EG1642" t="str">
            <v>SIDO_108_FW0048</v>
          </cell>
        </row>
        <row r="1643">
          <cell r="H1643">
            <v>1</v>
          </cell>
          <cell r="EG1643" t="str">
            <v>SIDO_108_HV0017</v>
          </cell>
        </row>
        <row r="1644">
          <cell r="H1644">
            <v>1</v>
          </cell>
          <cell r="EG1644" t="str">
            <v>SIDO_108_HV0018</v>
          </cell>
        </row>
        <row r="1645">
          <cell r="H1645">
            <v>1</v>
          </cell>
          <cell r="EG1645" t="str">
            <v>SIDO_108_IT0011</v>
          </cell>
        </row>
        <row r="1646">
          <cell r="H1646">
            <v>1</v>
          </cell>
          <cell r="EG1646" t="str">
            <v>SIDO_108_IT0032</v>
          </cell>
        </row>
        <row r="1647">
          <cell r="H1647">
            <v>1</v>
          </cell>
          <cell r="EG1647" t="str">
            <v>SIDO_108_RA0011</v>
          </cell>
        </row>
        <row r="1648">
          <cell r="H1648">
            <v>1</v>
          </cell>
          <cell r="EG1648" t="str">
            <v>SIDO_108_RA0031</v>
          </cell>
        </row>
        <row r="1649">
          <cell r="H1649">
            <v>1</v>
          </cell>
          <cell r="EG1649" t="str">
            <v>SIDO_108_RA0041</v>
          </cell>
        </row>
        <row r="1650">
          <cell r="H1650">
            <v>1</v>
          </cell>
          <cell r="EG1650" t="str">
            <v>SIDO_108_RAC011</v>
          </cell>
        </row>
        <row r="1651">
          <cell r="H1651">
            <v>1</v>
          </cell>
          <cell r="EG1651" t="str">
            <v>SIDO_108_RAC012</v>
          </cell>
        </row>
        <row r="1652">
          <cell r="H1652">
            <v>1</v>
          </cell>
          <cell r="EG1652" t="str">
            <v>SIDO_108_RAC031</v>
          </cell>
        </row>
        <row r="1653">
          <cell r="H1653">
            <v>1</v>
          </cell>
          <cell r="EG1653" t="str">
            <v>SIDO_108_RS0011</v>
          </cell>
        </row>
        <row r="1654">
          <cell r="H1654">
            <v>1</v>
          </cell>
          <cell r="EG1654" t="str">
            <v>SIDO_108_RS0031</v>
          </cell>
        </row>
        <row r="1655">
          <cell r="H1655">
            <v>1</v>
          </cell>
          <cell r="EG1655" t="str">
            <v>SIDO_108_RS0041</v>
          </cell>
        </row>
        <row r="1656">
          <cell r="H1656">
            <v>1</v>
          </cell>
          <cell r="EG1656" t="str">
            <v>SIDO_108_SA0011</v>
          </cell>
        </row>
        <row r="1657">
          <cell r="H1657">
            <v>1</v>
          </cell>
          <cell r="EG1657" t="str">
            <v>SIDO_108_SB0011</v>
          </cell>
        </row>
        <row r="1658">
          <cell r="H1658">
            <v>1</v>
          </cell>
          <cell r="EG1658" t="str">
            <v>SIDO_108_SB0031</v>
          </cell>
        </row>
        <row r="1659">
          <cell r="H1659">
            <v>1</v>
          </cell>
          <cell r="EG1659" t="str">
            <v>SIDO_108_SB0035</v>
          </cell>
        </row>
        <row r="1660">
          <cell r="H1660">
            <v>1</v>
          </cell>
          <cell r="EG1660" t="str">
            <v>SIDO_108_SC0041</v>
          </cell>
        </row>
        <row r="1661">
          <cell r="H1661">
            <v>1</v>
          </cell>
          <cell r="EG1661" t="str">
            <v>SIDO_108_SC0042</v>
          </cell>
        </row>
        <row r="1662">
          <cell r="H1662">
            <v>1</v>
          </cell>
          <cell r="EG1662" t="str">
            <v>SIDO_108_SC0045</v>
          </cell>
        </row>
        <row r="1663">
          <cell r="H1663">
            <v>1</v>
          </cell>
          <cell r="EG1663" t="str">
            <v>SIDO_108_TF0011</v>
          </cell>
        </row>
        <row r="1664">
          <cell r="H1664">
            <v>1</v>
          </cell>
          <cell r="EG1664" t="str">
            <v>SIDO_108_TF0031</v>
          </cell>
        </row>
        <row r="1665">
          <cell r="H1665">
            <v>1</v>
          </cell>
          <cell r="EG1665" t="str">
            <v>SIDO_108_TF0036</v>
          </cell>
        </row>
        <row r="1666">
          <cell r="H1666">
            <v>1</v>
          </cell>
          <cell r="EG1666" t="str">
            <v>SIDO_108_TF0038</v>
          </cell>
        </row>
        <row r="1667">
          <cell r="H1667">
            <v>1</v>
          </cell>
          <cell r="EG1667" t="str">
            <v>SIDO_108_TV0013</v>
          </cell>
        </row>
        <row r="1668">
          <cell r="H1668">
            <v>1</v>
          </cell>
          <cell r="EG1668" t="str">
            <v>SIDO_108_TV0014</v>
          </cell>
        </row>
        <row r="1669">
          <cell r="H1669">
            <v>1</v>
          </cell>
          <cell r="EG1669" t="str">
            <v>SIDO_108_TV0015</v>
          </cell>
        </row>
        <row r="1676">
          <cell r="H1676">
            <v>1</v>
          </cell>
          <cell r="EG1676" t="str">
            <v>SIDO_109_BTP011</v>
          </cell>
        </row>
        <row r="1677">
          <cell r="H1677">
            <v>1</v>
          </cell>
          <cell r="EG1677" t="str">
            <v>SIDO_109_BTP012</v>
          </cell>
        </row>
        <row r="1678">
          <cell r="H1678">
            <v>1</v>
          </cell>
          <cell r="EG1678" t="str">
            <v>SIDO_109_BTP013</v>
          </cell>
        </row>
        <row r="1679">
          <cell r="H1679">
            <v>1</v>
          </cell>
          <cell r="EG1679" t="str">
            <v>SIDO_109_BTP031</v>
          </cell>
        </row>
        <row r="1680">
          <cell r="H1680">
            <v>1</v>
          </cell>
          <cell r="EG1680" t="str">
            <v>SIDO_109_ETP011</v>
          </cell>
        </row>
        <row r="1681">
          <cell r="H1681">
            <v>1</v>
          </cell>
          <cell r="EG1681" t="str">
            <v>SIDO_109_FPM211</v>
          </cell>
        </row>
        <row r="1682">
          <cell r="H1682">
            <v>1</v>
          </cell>
          <cell r="EG1682" t="str">
            <v>SIDO_109_FPM212</v>
          </cell>
        </row>
        <row r="1683">
          <cell r="H1683">
            <v>1</v>
          </cell>
          <cell r="EG1683" t="str">
            <v>SIDO_109_FPM241</v>
          </cell>
        </row>
        <row r="1684">
          <cell r="H1684">
            <v>1</v>
          </cell>
          <cell r="EG1684" t="str">
            <v>SIDO_109_FPM242</v>
          </cell>
        </row>
        <row r="1685">
          <cell r="H1685">
            <v>1</v>
          </cell>
          <cell r="EG1685" t="str">
            <v>SIDO_109_FPP211</v>
          </cell>
        </row>
        <row r="1686">
          <cell r="H1686">
            <v>1</v>
          </cell>
          <cell r="EG1686" t="str">
            <v>SIDO_109_FPP212</v>
          </cell>
        </row>
        <row r="1687">
          <cell r="H1687">
            <v>1</v>
          </cell>
          <cell r="EG1687" t="str">
            <v>SIDO_109_FPP241</v>
          </cell>
        </row>
        <row r="1688">
          <cell r="H1688">
            <v>1</v>
          </cell>
          <cell r="EG1688" t="str">
            <v>SIDO_109_FPP242</v>
          </cell>
        </row>
        <row r="1689">
          <cell r="H1689">
            <v>1</v>
          </cell>
          <cell r="EG1689" t="str">
            <v>SIDO_109_FPP311</v>
          </cell>
        </row>
        <row r="1690">
          <cell r="H1690">
            <v>1</v>
          </cell>
          <cell r="EG1690" t="str">
            <v>SIDO_109_FPP312</v>
          </cell>
        </row>
        <row r="1691">
          <cell r="H1691">
            <v>1</v>
          </cell>
          <cell r="EG1691" t="str">
            <v>SIDO_109_FPP313</v>
          </cell>
        </row>
        <row r="1692">
          <cell r="H1692">
            <v>1</v>
          </cell>
          <cell r="EG1692" t="str">
            <v>SIDO_109_FPP314</v>
          </cell>
        </row>
        <row r="1693">
          <cell r="H1693">
            <v>1</v>
          </cell>
          <cell r="EG1693" t="str">
            <v>SIDO_109_HS0111</v>
          </cell>
        </row>
        <row r="1694">
          <cell r="H1694">
            <v>1</v>
          </cell>
          <cell r="EG1694" t="str">
            <v>SIDO_109_HS0112</v>
          </cell>
        </row>
        <row r="1695">
          <cell r="H1695">
            <v>1</v>
          </cell>
          <cell r="EG1695" t="str">
            <v>SIDO_109_ITP011</v>
          </cell>
        </row>
        <row r="1696">
          <cell r="H1696">
            <v>1</v>
          </cell>
          <cell r="EG1696" t="str">
            <v>SIDO_109_LS0011</v>
          </cell>
        </row>
        <row r="1697">
          <cell r="H1697">
            <v>1</v>
          </cell>
          <cell r="EG1697" t="str">
            <v>SIDO_109_MR0011</v>
          </cell>
        </row>
        <row r="1698">
          <cell r="H1698">
            <v>1</v>
          </cell>
          <cell r="EG1698" t="str">
            <v>SIDO_109_MR0012</v>
          </cell>
        </row>
        <row r="1699">
          <cell r="H1699">
            <v>1</v>
          </cell>
          <cell r="EG1699" t="str">
            <v>SIDO_109_MR0013</v>
          </cell>
        </row>
        <row r="1700">
          <cell r="H1700">
            <v>1</v>
          </cell>
          <cell r="EG1700" t="str">
            <v>SIDO_109_MR0051</v>
          </cell>
        </row>
        <row r="1701">
          <cell r="H1701">
            <v>1</v>
          </cell>
          <cell r="EG1701" t="str">
            <v>SIDO_109_P-30</v>
          </cell>
        </row>
        <row r="1702">
          <cell r="H1702">
            <v>1</v>
          </cell>
          <cell r="EG1702" t="str">
            <v>SIDO_109_PS0011</v>
          </cell>
        </row>
        <row r="1703">
          <cell r="H1703">
            <v>1</v>
          </cell>
          <cell r="EG1703" t="str">
            <v>SIDO_109_PS0012</v>
          </cell>
        </row>
        <row r="1704">
          <cell r="H1704">
            <v>1</v>
          </cell>
          <cell r="EG1704" t="str">
            <v>SIDO_109_PS0013</v>
          </cell>
        </row>
        <row r="1705">
          <cell r="H1705">
            <v>1</v>
          </cell>
          <cell r="EG1705" t="str">
            <v>SIDO_109_PS0014</v>
          </cell>
        </row>
        <row r="1706">
          <cell r="H1706">
            <v>1</v>
          </cell>
          <cell r="EG1706" t="str">
            <v>SIDO_109_PS0015</v>
          </cell>
        </row>
        <row r="1707">
          <cell r="H1707">
            <v>1</v>
          </cell>
          <cell r="EG1707" t="str">
            <v>SIDO_109_PS0016</v>
          </cell>
        </row>
        <row r="1708">
          <cell r="H1708">
            <v>1</v>
          </cell>
          <cell r="EG1708" t="str">
            <v>SIDO_109_PS0017</v>
          </cell>
        </row>
        <row r="1709">
          <cell r="H1709">
            <v>1</v>
          </cell>
          <cell r="EG1709" t="str">
            <v>SIDO_109_PS0018</v>
          </cell>
        </row>
        <row r="1710">
          <cell r="H1710">
            <v>1</v>
          </cell>
          <cell r="EG1710" t="str">
            <v>SIDO_109_PS0021</v>
          </cell>
        </row>
        <row r="1711">
          <cell r="H1711">
            <v>1</v>
          </cell>
          <cell r="EG1711" t="str">
            <v>SIDO_109_PS2615</v>
          </cell>
        </row>
        <row r="1712">
          <cell r="H1712">
            <v>1</v>
          </cell>
          <cell r="EG1712" t="str">
            <v>SIDO_109_PS2815</v>
          </cell>
        </row>
        <row r="1713">
          <cell r="H1713">
            <v>1</v>
          </cell>
          <cell r="EG1713" t="str">
            <v>SIDO_109_PS3215</v>
          </cell>
        </row>
        <row r="1714">
          <cell r="H1714">
            <v>1</v>
          </cell>
          <cell r="EG1714" t="str">
            <v>SIDO_109_PS3225</v>
          </cell>
        </row>
        <row r="1715">
          <cell r="H1715">
            <v>1</v>
          </cell>
          <cell r="EG1715" t="str">
            <v>SIDO_109_PS3235</v>
          </cell>
        </row>
        <row r="1716">
          <cell r="H1716">
            <v>1</v>
          </cell>
          <cell r="EG1716" t="str">
            <v>SIDO_109_PS3315</v>
          </cell>
        </row>
        <row r="1717">
          <cell r="H1717">
            <v>1</v>
          </cell>
          <cell r="EG1717" t="str">
            <v>SIDO_109_PS3715</v>
          </cell>
        </row>
        <row r="1718">
          <cell r="H1718">
            <v>1</v>
          </cell>
          <cell r="EG1718" t="str">
            <v>SIDO_109_PS3825</v>
          </cell>
        </row>
        <row r="1719">
          <cell r="H1719">
            <v>1</v>
          </cell>
          <cell r="EG1719" t="str">
            <v>SIDO_109_SYP011</v>
          </cell>
        </row>
        <row r="1720">
          <cell r="H1720">
            <v>1</v>
          </cell>
          <cell r="EG1720" t="str">
            <v>SIDO_109_UP0011</v>
          </cell>
        </row>
        <row r="1721">
          <cell r="H1721">
            <v>1</v>
          </cell>
          <cell r="EG1721" t="str">
            <v>SIDO_109_UP0031</v>
          </cell>
        </row>
        <row r="1728">
          <cell r="H1728">
            <v>1</v>
          </cell>
          <cell r="EG1728" t="str">
            <v>SIDO_110_MM0011</v>
          </cell>
        </row>
        <row r="1729">
          <cell r="H1729">
            <v>1</v>
          </cell>
          <cell r="EG1729" t="str">
            <v>SIDO_110_MM0031</v>
          </cell>
        </row>
        <row r="1730">
          <cell r="H1730">
            <v>1</v>
          </cell>
          <cell r="EG1730" t="str">
            <v>SIDO_110_MM0032</v>
          </cell>
        </row>
        <row r="1731">
          <cell r="H1731">
            <v>1</v>
          </cell>
          <cell r="EG1731" t="str">
            <v>SIDO_110_MM0091</v>
          </cell>
        </row>
        <row r="1732">
          <cell r="H1732">
            <v>1</v>
          </cell>
          <cell r="EG1732" t="str">
            <v>SIDO_110_MM0101</v>
          </cell>
        </row>
        <row r="1733">
          <cell r="H1733">
            <v>1</v>
          </cell>
          <cell r="EG1733" t="str">
            <v>SIDO_110_MM0102</v>
          </cell>
        </row>
        <row r="1740">
          <cell r="H1740">
            <v>1</v>
          </cell>
          <cell r="EG1740" t="str">
            <v>SIDO_111_FM0001</v>
          </cell>
        </row>
        <row r="1741">
          <cell r="H1741">
            <v>1</v>
          </cell>
          <cell r="EG1741" t="str">
            <v>SIDO_111_FM0002</v>
          </cell>
        </row>
        <row r="1742">
          <cell r="H1742">
            <v>1</v>
          </cell>
          <cell r="EG1742" t="str">
            <v>SIDO_111_FM2001</v>
          </cell>
        </row>
        <row r="1743">
          <cell r="H1743">
            <v>1</v>
          </cell>
          <cell r="EG1743" t="str">
            <v>SIDO_111_FM2003</v>
          </cell>
        </row>
        <row r="1744">
          <cell r="H1744">
            <v>1</v>
          </cell>
          <cell r="EG1744" t="str">
            <v>SIDO_111_FPM211</v>
          </cell>
        </row>
        <row r="1745">
          <cell r="H1745">
            <v>1</v>
          </cell>
          <cell r="EG1745" t="str">
            <v>SIDO_111_FPM212</v>
          </cell>
        </row>
        <row r="1746">
          <cell r="H1746">
            <v>1</v>
          </cell>
          <cell r="EG1746" t="str">
            <v>SIDO_111_FPM241</v>
          </cell>
        </row>
        <row r="1747">
          <cell r="H1747">
            <v>1</v>
          </cell>
          <cell r="EG1747" t="str">
            <v>SIDO_111_FPM242</v>
          </cell>
        </row>
        <row r="1748">
          <cell r="H1748">
            <v>1</v>
          </cell>
          <cell r="EG1748" t="str">
            <v>SIDO_111_FP0211</v>
          </cell>
        </row>
        <row r="1749">
          <cell r="H1749">
            <v>1</v>
          </cell>
          <cell r="EG1749" t="str">
            <v>SIDO_111_FP0212</v>
          </cell>
        </row>
        <row r="1750">
          <cell r="H1750">
            <v>1</v>
          </cell>
          <cell r="EG1750" t="str">
            <v>SIDO_111_FP0241</v>
          </cell>
        </row>
        <row r="1751">
          <cell r="H1751">
            <v>1</v>
          </cell>
          <cell r="EG1751" t="str">
            <v>SIDO_111_FP0242</v>
          </cell>
        </row>
        <row r="1752">
          <cell r="H1752">
            <v>1</v>
          </cell>
          <cell r="EG1752" t="str">
            <v>SIDO_111_FPP211</v>
          </cell>
        </row>
        <row r="1753">
          <cell r="H1753">
            <v>1</v>
          </cell>
          <cell r="EG1753" t="str">
            <v>SIDO_111_FPP212</v>
          </cell>
        </row>
        <row r="1754">
          <cell r="H1754">
            <v>1</v>
          </cell>
          <cell r="EG1754" t="str">
            <v>SIDO_111_HV0015</v>
          </cell>
        </row>
        <row r="1761">
          <cell r="H1761">
            <v>1</v>
          </cell>
          <cell r="EG1761" t="str">
            <v>SIDO_112_OI0011</v>
          </cell>
        </row>
        <row r="1762">
          <cell r="H1762">
            <v>1</v>
          </cell>
          <cell r="EG1762" t="str">
            <v>SIDO_112_OI0041</v>
          </cell>
        </row>
        <row r="1763">
          <cell r="H1763">
            <v>1</v>
          </cell>
          <cell r="EG1763" t="str">
            <v>SIDO_112_SI0011</v>
          </cell>
        </row>
        <row r="1764">
          <cell r="H1764">
            <v>1</v>
          </cell>
          <cell r="EG1764" t="str">
            <v>SIDO_112_SY0011</v>
          </cell>
        </row>
        <row r="1771">
          <cell r="H1771">
            <v>1</v>
          </cell>
          <cell r="EG1771" t="str">
            <v>SIDO_113_AC0011</v>
          </cell>
        </row>
        <row r="1772">
          <cell r="H1772">
            <v>1</v>
          </cell>
          <cell r="EG1772" t="str">
            <v>SIDO_113_AC0012</v>
          </cell>
        </row>
        <row r="1773">
          <cell r="H1773">
            <v>1</v>
          </cell>
          <cell r="EG1773" t="str">
            <v>SIDO_113_AC0013</v>
          </cell>
        </row>
        <row r="1774">
          <cell r="H1774">
            <v>1</v>
          </cell>
          <cell r="EG1774" t="str">
            <v>SIDO_113_AC0014</v>
          </cell>
        </row>
        <row r="1775">
          <cell r="H1775">
            <v>1</v>
          </cell>
          <cell r="EG1775" t="str">
            <v>SIDO_113_AC0015</v>
          </cell>
        </row>
        <row r="1776">
          <cell r="H1776">
            <v>1</v>
          </cell>
          <cell r="EG1776" t="str">
            <v>SIDO_113_AC0041</v>
          </cell>
        </row>
        <row r="1777">
          <cell r="H1777">
            <v>1</v>
          </cell>
          <cell r="EG1777" t="str">
            <v>SIDO_113_AC1041</v>
          </cell>
        </row>
        <row r="1778">
          <cell r="H1778">
            <v>1</v>
          </cell>
          <cell r="EG1778" t="str">
            <v>SIDO_113_AC1441</v>
          </cell>
        </row>
        <row r="1779">
          <cell r="H1779">
            <v>1</v>
          </cell>
          <cell r="EG1779" t="str">
            <v>SIDO_113_BO0012</v>
          </cell>
        </row>
        <row r="1780">
          <cell r="H1780">
            <v>1</v>
          </cell>
          <cell r="EG1780" t="str">
            <v>SIDO_113_BO0013</v>
          </cell>
        </row>
        <row r="1781">
          <cell r="H1781">
            <v>1</v>
          </cell>
          <cell r="EG1781" t="str">
            <v>SIDO_113_BS0011</v>
          </cell>
        </row>
        <row r="1782">
          <cell r="H1782">
            <v>1</v>
          </cell>
          <cell r="EG1782" t="str">
            <v>SIDO_113_BU0011</v>
          </cell>
        </row>
        <row r="1783">
          <cell r="H1783">
            <v>1</v>
          </cell>
          <cell r="EG1783" t="str">
            <v>SIDO_113_CL0011</v>
          </cell>
        </row>
        <row r="1784">
          <cell r="H1784">
            <v>1</v>
          </cell>
          <cell r="EG1784" t="str">
            <v>SIDO_113_CN0011</v>
          </cell>
        </row>
        <row r="1785">
          <cell r="H1785">
            <v>1</v>
          </cell>
          <cell r="EG1785" t="str">
            <v>SIDO_113_CN0012</v>
          </cell>
        </row>
        <row r="1786">
          <cell r="H1786">
            <v>1</v>
          </cell>
          <cell r="EG1786" t="str">
            <v>SIDO_113_CS0011</v>
          </cell>
        </row>
        <row r="1787">
          <cell r="H1787">
            <v>1</v>
          </cell>
          <cell r="EG1787" t="str">
            <v>SIDO_113_DS0011</v>
          </cell>
        </row>
        <row r="1788">
          <cell r="H1788">
            <v>1</v>
          </cell>
          <cell r="EG1788" t="str">
            <v>SIDO_113_ET0011</v>
          </cell>
        </row>
        <row r="1789">
          <cell r="H1789">
            <v>1</v>
          </cell>
          <cell r="EG1789" t="str">
            <v>SIDO_113_ETP011</v>
          </cell>
        </row>
        <row r="1790">
          <cell r="H1790">
            <v>1</v>
          </cell>
          <cell r="EG1790" t="str">
            <v>SIDO_113_FP0211</v>
          </cell>
        </row>
        <row r="1791">
          <cell r="H1791">
            <v>1</v>
          </cell>
          <cell r="EG1791" t="str">
            <v>SIDO_113_FP0212</v>
          </cell>
        </row>
        <row r="1792">
          <cell r="H1792">
            <v>1</v>
          </cell>
          <cell r="EG1792" t="str">
            <v>SIDO_113_FP0241</v>
          </cell>
        </row>
        <row r="1793">
          <cell r="H1793">
            <v>1</v>
          </cell>
          <cell r="EG1793" t="str">
            <v>SIDO_113_FP0242</v>
          </cell>
        </row>
        <row r="1794">
          <cell r="H1794">
            <v>1</v>
          </cell>
          <cell r="EG1794" t="str">
            <v>SIDO_113_FP0611</v>
          </cell>
        </row>
        <row r="1795">
          <cell r="H1795">
            <v>1</v>
          </cell>
          <cell r="EG1795" t="str">
            <v>SIDO_113_FP0612</v>
          </cell>
        </row>
        <row r="1796">
          <cell r="H1796">
            <v>1</v>
          </cell>
          <cell r="EG1796" t="str">
            <v>SIDO_113_GI0014</v>
          </cell>
        </row>
        <row r="1797">
          <cell r="H1797">
            <v>1</v>
          </cell>
          <cell r="EG1797" t="str">
            <v>SIDO_113_GI0015</v>
          </cell>
        </row>
        <row r="1798">
          <cell r="H1798">
            <v>1</v>
          </cell>
          <cell r="EG1798" t="str">
            <v>SIDO_113_GI0016</v>
          </cell>
        </row>
        <row r="1799">
          <cell r="H1799">
            <v>1</v>
          </cell>
          <cell r="EG1799" t="str">
            <v>SIDO_113_GI0017</v>
          </cell>
        </row>
        <row r="1800">
          <cell r="H1800">
            <v>1</v>
          </cell>
          <cell r="EG1800" t="str">
            <v>SIDO_113_HIS011</v>
          </cell>
        </row>
        <row r="1801">
          <cell r="H1801">
            <v>1</v>
          </cell>
          <cell r="EG1801" t="str">
            <v>SIDO_113_HIS013</v>
          </cell>
        </row>
        <row r="1802">
          <cell r="H1802">
            <v>1</v>
          </cell>
          <cell r="EG1802" t="str">
            <v>SIDO_113_HV0011</v>
          </cell>
        </row>
        <row r="1803">
          <cell r="H1803">
            <v>1</v>
          </cell>
          <cell r="EG1803" t="str">
            <v>SIDO_113_HV0012</v>
          </cell>
        </row>
        <row r="1804">
          <cell r="H1804">
            <v>1</v>
          </cell>
          <cell r="EG1804" t="str">
            <v>SIDO_113_HV0015</v>
          </cell>
        </row>
        <row r="1805">
          <cell r="H1805">
            <v>1</v>
          </cell>
          <cell r="EG1805" t="str">
            <v>SIDO_113_HV0016</v>
          </cell>
        </row>
        <row r="1806">
          <cell r="H1806">
            <v>1</v>
          </cell>
          <cell r="EG1806" t="str">
            <v>SIDO_113_HV0019</v>
          </cell>
        </row>
        <row r="1807">
          <cell r="H1807">
            <v>1</v>
          </cell>
          <cell r="EG1807" t="str">
            <v>SIDO_113_HV0111</v>
          </cell>
        </row>
        <row r="1808">
          <cell r="H1808">
            <v>1</v>
          </cell>
          <cell r="EG1808" t="str">
            <v>SIDO_113_IT0011</v>
          </cell>
        </row>
        <row r="1809">
          <cell r="H1809">
            <v>1</v>
          </cell>
          <cell r="EG1809" t="str">
            <v>SIDO_113_IT0032</v>
          </cell>
        </row>
        <row r="1810">
          <cell r="H1810">
            <v>1</v>
          </cell>
          <cell r="EG1810" t="str">
            <v>SIDO_113_LVC012</v>
          </cell>
        </row>
        <row r="1811">
          <cell r="H1811">
            <v>1</v>
          </cell>
          <cell r="EG1811" t="str">
            <v>SIDO_113_LVC031</v>
          </cell>
        </row>
        <row r="1812">
          <cell r="H1812">
            <v>1</v>
          </cell>
          <cell r="EG1812" t="str">
            <v>SIDO_113_LV0011</v>
          </cell>
        </row>
        <row r="1813">
          <cell r="H1813">
            <v>1</v>
          </cell>
          <cell r="EG1813" t="str">
            <v>SIDO_113_LV0012</v>
          </cell>
        </row>
        <row r="1814">
          <cell r="H1814">
            <v>1</v>
          </cell>
          <cell r="EG1814" t="str">
            <v>SIDO_113_LV0031</v>
          </cell>
        </row>
        <row r="1815">
          <cell r="H1815">
            <v>1</v>
          </cell>
          <cell r="EG1815" t="str">
            <v>SIDO_113_LV0041</v>
          </cell>
        </row>
        <row r="1816">
          <cell r="H1816">
            <v>1</v>
          </cell>
          <cell r="EG1816" t="str">
            <v>SIDO_113_MG0001</v>
          </cell>
        </row>
        <row r="1817">
          <cell r="H1817">
            <v>1</v>
          </cell>
          <cell r="EG1817" t="str">
            <v>SIDO_113_MO0051</v>
          </cell>
        </row>
        <row r="1818">
          <cell r="H1818">
            <v>1</v>
          </cell>
          <cell r="EG1818" t="str">
            <v>SIDO_113_MS0011</v>
          </cell>
        </row>
        <row r="1819">
          <cell r="H1819">
            <v>1</v>
          </cell>
          <cell r="EG1819" t="str">
            <v>SIDO_113_OI0011</v>
          </cell>
        </row>
        <row r="1820">
          <cell r="H1820">
            <v>1</v>
          </cell>
          <cell r="EG1820" t="str">
            <v>SIDO_113_OI0031</v>
          </cell>
        </row>
        <row r="1821">
          <cell r="H1821">
            <v>1</v>
          </cell>
          <cell r="EG1821" t="str">
            <v>SIDO_113_OI0041</v>
          </cell>
        </row>
        <row r="1822">
          <cell r="H1822">
            <v>1</v>
          </cell>
          <cell r="EG1822" t="str">
            <v>SIDO_113_OI0051</v>
          </cell>
        </row>
        <row r="1823">
          <cell r="H1823">
            <v>1</v>
          </cell>
          <cell r="EG1823" t="str">
            <v>SIDO_113_PS3115</v>
          </cell>
        </row>
        <row r="1824">
          <cell r="H1824">
            <v>1</v>
          </cell>
          <cell r="EG1824" t="str">
            <v>SIDO_113_PS3215</v>
          </cell>
        </row>
        <row r="1825">
          <cell r="H1825">
            <v>1</v>
          </cell>
          <cell r="EG1825" t="str">
            <v>SIDO_113_PS3225</v>
          </cell>
        </row>
        <row r="1826">
          <cell r="H1826">
            <v>1</v>
          </cell>
          <cell r="EG1826" t="str">
            <v>SIDO_113_RS0011</v>
          </cell>
        </row>
        <row r="1827">
          <cell r="H1827">
            <v>1</v>
          </cell>
          <cell r="EG1827" t="str">
            <v>SIDO_113_RS0031</v>
          </cell>
        </row>
        <row r="1828">
          <cell r="H1828">
            <v>1</v>
          </cell>
          <cell r="EG1828" t="str">
            <v>SIDO_113_RS0041</v>
          </cell>
        </row>
        <row r="1829">
          <cell r="H1829">
            <v>1</v>
          </cell>
          <cell r="EG1829" t="str">
            <v>SIDO_113_S43-01</v>
          </cell>
        </row>
        <row r="1830">
          <cell r="H1830">
            <v>1</v>
          </cell>
          <cell r="EG1830" t="str">
            <v>SIDO_113_SB0011</v>
          </cell>
        </row>
        <row r="1831">
          <cell r="H1831">
            <v>1</v>
          </cell>
          <cell r="EG1831" t="str">
            <v>SIDO_113_SB0012</v>
          </cell>
        </row>
        <row r="1832">
          <cell r="H1832">
            <v>1</v>
          </cell>
          <cell r="EG1832" t="str">
            <v>SIDO_113_SB0013</v>
          </cell>
        </row>
        <row r="1833">
          <cell r="H1833">
            <v>1</v>
          </cell>
          <cell r="EG1833" t="str">
            <v>SIDO_113_SB0014</v>
          </cell>
        </row>
        <row r="1834">
          <cell r="H1834">
            <v>1</v>
          </cell>
          <cell r="EG1834" t="str">
            <v>SIDO_113_SB0015</v>
          </cell>
        </row>
        <row r="1835">
          <cell r="H1835">
            <v>1</v>
          </cell>
          <cell r="EG1835" t="str">
            <v>SIDO_113_SG0011</v>
          </cell>
        </row>
        <row r="1836">
          <cell r="H1836">
            <v>1</v>
          </cell>
          <cell r="EG1836" t="str">
            <v>SIDO_113_SG0021</v>
          </cell>
        </row>
        <row r="1837">
          <cell r="H1837">
            <v>1</v>
          </cell>
          <cell r="EG1837" t="str">
            <v>SIDO_113_SG0031</v>
          </cell>
        </row>
        <row r="1838">
          <cell r="H1838">
            <v>1</v>
          </cell>
          <cell r="EG1838" t="str">
            <v>SIDO_113_SG0041</v>
          </cell>
        </row>
        <row r="1839">
          <cell r="H1839">
            <v>1</v>
          </cell>
          <cell r="EG1839" t="str">
            <v>SIDO_113_SI0011</v>
          </cell>
        </row>
        <row r="1840">
          <cell r="H1840">
            <v>1</v>
          </cell>
          <cell r="EG1840" t="str">
            <v>SIDO_113_SI0012</v>
          </cell>
        </row>
        <row r="1841">
          <cell r="H1841">
            <v>1</v>
          </cell>
          <cell r="EG1841" t="str">
            <v>SIDO_113_SI0014</v>
          </cell>
        </row>
        <row r="1842">
          <cell r="H1842">
            <v>1</v>
          </cell>
          <cell r="EG1842" t="str">
            <v>SIDO_113_SI0019</v>
          </cell>
        </row>
        <row r="1843">
          <cell r="H1843">
            <v>1</v>
          </cell>
          <cell r="EG1843" t="str">
            <v>SIDO_113_SI0021</v>
          </cell>
        </row>
        <row r="1844">
          <cell r="H1844">
            <v>1</v>
          </cell>
          <cell r="EG1844" t="str">
            <v>SIDO_113_SI0023</v>
          </cell>
        </row>
        <row r="1845">
          <cell r="H1845">
            <v>1</v>
          </cell>
          <cell r="EG1845" t="str">
            <v>SIDO_113_SI0025</v>
          </cell>
        </row>
        <row r="1846">
          <cell r="H1846">
            <v>1</v>
          </cell>
          <cell r="EG1846" t="str">
            <v>SIDO_113_SI0026</v>
          </cell>
        </row>
        <row r="1847">
          <cell r="H1847">
            <v>1</v>
          </cell>
          <cell r="EG1847" t="str">
            <v>SIDO_113_SI0027</v>
          </cell>
        </row>
        <row r="1848">
          <cell r="H1848">
            <v>1</v>
          </cell>
          <cell r="EG1848" t="str">
            <v>SIDO_113_SI0029</v>
          </cell>
        </row>
        <row r="1849">
          <cell r="H1849">
            <v>1</v>
          </cell>
          <cell r="EG1849" t="str">
            <v>SIDO_113_SI0030</v>
          </cell>
        </row>
        <row r="1850">
          <cell r="H1850">
            <v>1</v>
          </cell>
          <cell r="EG1850" t="str">
            <v>SIDO_113_SY0011</v>
          </cell>
        </row>
        <row r="1851">
          <cell r="H1851">
            <v>1</v>
          </cell>
          <cell r="EG1851" t="str">
            <v>SIDO_113_SYC011</v>
          </cell>
        </row>
        <row r="1852">
          <cell r="H1852">
            <v>1</v>
          </cell>
          <cell r="EG1852" t="str">
            <v>SIDO_113_SYP011</v>
          </cell>
        </row>
        <row r="1853">
          <cell r="H1853">
            <v>1</v>
          </cell>
          <cell r="EG1853" t="str">
            <v>SIDO_113_TF0011</v>
          </cell>
        </row>
        <row r="1854">
          <cell r="H1854">
            <v>1</v>
          </cell>
          <cell r="EG1854" t="str">
            <v>SIDO_113_TF0031</v>
          </cell>
        </row>
        <row r="1855">
          <cell r="H1855">
            <v>1</v>
          </cell>
          <cell r="EG1855" t="str">
            <v>SIDO_113_TF0032</v>
          </cell>
        </row>
        <row r="1856">
          <cell r="H1856">
            <v>1</v>
          </cell>
          <cell r="EG1856" t="str">
            <v>SIDO_113_TF0036</v>
          </cell>
        </row>
        <row r="1857">
          <cell r="H1857">
            <v>1</v>
          </cell>
          <cell r="EG1857" t="str">
            <v>SIDO_113_TF0038</v>
          </cell>
        </row>
        <row r="1858">
          <cell r="H1858">
            <v>1</v>
          </cell>
          <cell r="EG1858" t="str">
            <v>SIDO_113_TF0051</v>
          </cell>
        </row>
        <row r="1859">
          <cell r="H1859">
            <v>1</v>
          </cell>
          <cell r="EG1859" t="str">
            <v>SIDO_113_TF0641</v>
          </cell>
        </row>
        <row r="1860">
          <cell r="H1860">
            <v>1</v>
          </cell>
          <cell r="EG1860" t="str">
            <v>SIDO_113_UP0011</v>
          </cell>
        </row>
        <row r="1867">
          <cell r="H1867">
            <v>1</v>
          </cell>
          <cell r="EG1867" t="str">
            <v>SIDO_115_CL0012</v>
          </cell>
        </row>
        <row r="1868">
          <cell r="H1868">
            <v>1</v>
          </cell>
          <cell r="EG1868" t="str">
            <v>SIDO_115_GI0017</v>
          </cell>
        </row>
        <row r="1869">
          <cell r="H1869">
            <v>1</v>
          </cell>
          <cell r="EG1869" t="str">
            <v>SIDO_115_HIS011</v>
          </cell>
        </row>
        <row r="1870">
          <cell r="H1870">
            <v>1</v>
          </cell>
          <cell r="EG1870" t="str">
            <v>SIDO_115_HIS013</v>
          </cell>
        </row>
        <row r="1871">
          <cell r="H1871">
            <v>1</v>
          </cell>
          <cell r="EG1871" t="str">
            <v>SIDO_115_HV0011</v>
          </cell>
        </row>
        <row r="1872">
          <cell r="H1872">
            <v>1</v>
          </cell>
          <cell r="EG1872" t="str">
            <v>SIDO_115_HV0013</v>
          </cell>
        </row>
        <row r="1873">
          <cell r="H1873">
            <v>1</v>
          </cell>
          <cell r="EG1873" t="str">
            <v>SIDO_115_IR0011</v>
          </cell>
        </row>
        <row r="1874">
          <cell r="H1874">
            <v>1</v>
          </cell>
          <cell r="EG1874" t="str">
            <v>SIDO_115_MG0001</v>
          </cell>
        </row>
        <row r="1875">
          <cell r="H1875">
            <v>1</v>
          </cell>
          <cell r="EG1875" t="str">
            <v>SIDO_115_MS001</v>
          </cell>
        </row>
        <row r="1876">
          <cell r="H1876">
            <v>1</v>
          </cell>
          <cell r="EG1876" t="str">
            <v>SIDO_115_OP2001</v>
          </cell>
        </row>
        <row r="1877">
          <cell r="H1877">
            <v>1</v>
          </cell>
          <cell r="EG1877" t="str">
            <v>SIDO_115_OP2002</v>
          </cell>
        </row>
        <row r="1878">
          <cell r="H1878">
            <v>1</v>
          </cell>
          <cell r="EG1878" t="str">
            <v>SIDO_115_OP2KPI</v>
          </cell>
        </row>
        <row r="1879">
          <cell r="H1879">
            <v>1</v>
          </cell>
          <cell r="EG1879" t="str">
            <v>SIDO_115_PM0011</v>
          </cell>
        </row>
        <row r="1880">
          <cell r="H1880">
            <v>1</v>
          </cell>
          <cell r="EG1880" t="str">
            <v>SIDO_115_RT0011</v>
          </cell>
        </row>
        <row r="1881">
          <cell r="H1881">
            <v>1</v>
          </cell>
          <cell r="EG1881" t="str">
            <v>SIDO_115_SI0011</v>
          </cell>
        </row>
        <row r="1882">
          <cell r="H1882">
            <v>1</v>
          </cell>
          <cell r="EG1882" t="str">
            <v>SIDO_115_SI0012</v>
          </cell>
        </row>
        <row r="1883">
          <cell r="H1883">
            <v>1</v>
          </cell>
          <cell r="EG1883" t="str">
            <v>SIDO_115_SI0013</v>
          </cell>
        </row>
        <row r="1884">
          <cell r="H1884">
            <v>1</v>
          </cell>
          <cell r="EG1884" t="str">
            <v>SIDO_115_SI0014</v>
          </cell>
        </row>
        <row r="1885">
          <cell r="H1885">
            <v>1</v>
          </cell>
          <cell r="EG1885" t="str">
            <v>SIDO_115_SI0016</v>
          </cell>
        </row>
        <row r="1886">
          <cell r="H1886">
            <v>1</v>
          </cell>
          <cell r="EG1886" t="str">
            <v>SIDO_115_SI0017</v>
          </cell>
        </row>
        <row r="1887">
          <cell r="H1887">
            <v>1</v>
          </cell>
          <cell r="EG1887" t="str">
            <v>SIDO_115_SI0020</v>
          </cell>
        </row>
        <row r="1888">
          <cell r="H1888">
            <v>1</v>
          </cell>
          <cell r="EG1888" t="str">
            <v>SIDO_115_SI0021</v>
          </cell>
        </row>
        <row r="1889">
          <cell r="H1889">
            <v>1</v>
          </cell>
          <cell r="EG1889" t="str">
            <v>SIDO_115_SI9011</v>
          </cell>
        </row>
        <row r="1890">
          <cell r="H1890">
            <v>1</v>
          </cell>
          <cell r="EG1890" t="str">
            <v>SIDO_115_SIDO18</v>
          </cell>
        </row>
        <row r="1891">
          <cell r="H1891">
            <v>1</v>
          </cell>
          <cell r="EG1891" t="str">
            <v>SIDO_115_TF0011</v>
          </cell>
        </row>
        <row r="1892">
          <cell r="H1892">
            <v>1</v>
          </cell>
          <cell r="EG1892" t="str">
            <v>SIDO_115_TF0031</v>
          </cell>
        </row>
        <row r="1893">
          <cell r="H1893">
            <v>1</v>
          </cell>
          <cell r="EG1893" t="str">
            <v>SIDO_115_TF0036</v>
          </cell>
        </row>
        <row r="1894">
          <cell r="H1894">
            <v>1</v>
          </cell>
          <cell r="EG1894" t="str">
            <v>SIDO_115_TF0038</v>
          </cell>
        </row>
        <row r="1901">
          <cell r="H1901">
            <v>1</v>
          </cell>
          <cell r="EG1901" t="str">
            <v>SIDO_502_ACC013</v>
          </cell>
        </row>
        <row r="1902">
          <cell r="H1902">
            <v>1</v>
          </cell>
          <cell r="EG1902" t="str">
            <v>SIDO_502_AR0011</v>
          </cell>
        </row>
        <row r="1903">
          <cell r="H1903">
            <v>1</v>
          </cell>
          <cell r="EG1903" t="str">
            <v>SIDO_502_AR0041</v>
          </cell>
        </row>
        <row r="1904">
          <cell r="H1904">
            <v>1</v>
          </cell>
          <cell r="EG1904" t="str">
            <v>SIDO_502_AS0011</v>
          </cell>
        </row>
        <row r="1905">
          <cell r="H1905">
            <v>1</v>
          </cell>
          <cell r="EG1905" t="str">
            <v>SIDO_502_AS0012</v>
          </cell>
        </row>
        <row r="1906">
          <cell r="H1906">
            <v>1</v>
          </cell>
          <cell r="EG1906" t="str">
            <v>SIDO_502_AS0031</v>
          </cell>
        </row>
        <row r="1907">
          <cell r="H1907">
            <v>1</v>
          </cell>
          <cell r="EG1907" t="str">
            <v>SIDO_502_BTC011</v>
          </cell>
        </row>
        <row r="1908">
          <cell r="H1908">
            <v>1</v>
          </cell>
          <cell r="EG1908" t="str">
            <v>SIDO_502_BTC012</v>
          </cell>
        </row>
        <row r="1909">
          <cell r="H1909">
            <v>1</v>
          </cell>
          <cell r="EG1909" t="str">
            <v>SIDO_502_BTC013</v>
          </cell>
        </row>
        <row r="1910">
          <cell r="H1910">
            <v>1</v>
          </cell>
          <cell r="EG1910" t="str">
            <v>SIDO_502_BTC031</v>
          </cell>
        </row>
        <row r="1911">
          <cell r="H1911">
            <v>1</v>
          </cell>
          <cell r="EG1911" t="str">
            <v>SIDO_502_BTC032</v>
          </cell>
        </row>
        <row r="1912">
          <cell r="H1912">
            <v>1</v>
          </cell>
          <cell r="EG1912" t="str">
            <v>SIDO_502_CA0011</v>
          </cell>
        </row>
        <row r="1913">
          <cell r="H1913">
            <v>1</v>
          </cell>
          <cell r="EG1913" t="str">
            <v>SIDO_502_CR0011</v>
          </cell>
        </row>
        <row r="1914">
          <cell r="H1914">
            <v>1</v>
          </cell>
          <cell r="EG1914" t="str">
            <v>SIDO_502_CS3301</v>
          </cell>
        </row>
        <row r="1915">
          <cell r="H1915">
            <v>1</v>
          </cell>
          <cell r="EG1915" t="str">
            <v>SIDO_502_CS3701</v>
          </cell>
        </row>
        <row r="1916">
          <cell r="H1916">
            <v>1</v>
          </cell>
          <cell r="EG1916" t="str">
            <v>SIDO_502_CS9001</v>
          </cell>
        </row>
        <row r="1917">
          <cell r="H1917">
            <v>1</v>
          </cell>
          <cell r="EG1917" t="str">
            <v>SIDO_502_DR0011</v>
          </cell>
        </row>
        <row r="1918">
          <cell r="H1918">
            <v>1</v>
          </cell>
          <cell r="EG1918" t="str">
            <v>SIDO_502_DR0012</v>
          </cell>
        </row>
        <row r="1919">
          <cell r="H1919">
            <v>1</v>
          </cell>
          <cell r="EG1919" t="str">
            <v>SIDO_502_FO0011</v>
          </cell>
        </row>
        <row r="1920">
          <cell r="H1920">
            <v>1</v>
          </cell>
          <cell r="EG1920" t="str">
            <v>SIDO_502_FO0012</v>
          </cell>
        </row>
        <row r="1921">
          <cell r="H1921">
            <v>1</v>
          </cell>
          <cell r="EG1921" t="str">
            <v>SIDO_502_FO0013</v>
          </cell>
        </row>
        <row r="1922">
          <cell r="H1922">
            <v>1</v>
          </cell>
          <cell r="EG1922" t="str">
            <v>SIDO_502_FO0031</v>
          </cell>
        </row>
        <row r="1923">
          <cell r="H1923">
            <v>1</v>
          </cell>
          <cell r="EG1923" t="str">
            <v>SIDO_502_FO0032</v>
          </cell>
        </row>
        <row r="1924">
          <cell r="H1924">
            <v>1</v>
          </cell>
          <cell r="EG1924" t="str">
            <v>SIDO_502_FO0051</v>
          </cell>
        </row>
        <row r="1925">
          <cell r="H1925">
            <v>1</v>
          </cell>
          <cell r="EG1925" t="str">
            <v>SIDO_502_HIC011</v>
          </cell>
        </row>
        <row r="1926">
          <cell r="H1926">
            <v>1</v>
          </cell>
          <cell r="EG1926" t="str">
            <v>SIDO_502_HSC112</v>
          </cell>
        </row>
        <row r="1927">
          <cell r="H1927">
            <v>1</v>
          </cell>
          <cell r="EG1927" t="str">
            <v>SIDO_502_IE0011</v>
          </cell>
        </row>
        <row r="1928">
          <cell r="H1928">
            <v>1</v>
          </cell>
          <cell r="EG1928" t="str">
            <v>SIDO_502_LC0011</v>
          </cell>
        </row>
        <row r="1929">
          <cell r="H1929">
            <v>1</v>
          </cell>
          <cell r="EG1929" t="str">
            <v>SIDO_502_LC0031</v>
          </cell>
        </row>
        <row r="1930">
          <cell r="H1930">
            <v>1</v>
          </cell>
          <cell r="EG1930" t="str">
            <v>SIDO_502_MGC001</v>
          </cell>
        </row>
        <row r="1931">
          <cell r="H1931">
            <v>1</v>
          </cell>
          <cell r="EG1931" t="str">
            <v>SIDO_502_MRC013</v>
          </cell>
        </row>
        <row r="1932">
          <cell r="H1932">
            <v>1</v>
          </cell>
          <cell r="EG1932" t="str">
            <v>SIDO_502_NE0011</v>
          </cell>
        </row>
        <row r="1933">
          <cell r="H1933">
            <v>1</v>
          </cell>
          <cell r="EG1933" t="str">
            <v>SIDO_502_PL0011</v>
          </cell>
        </row>
        <row r="1934">
          <cell r="H1934">
            <v>1</v>
          </cell>
          <cell r="EG1934" t="str">
            <v>SIDO_502_PL0031</v>
          </cell>
        </row>
        <row r="1935">
          <cell r="H1935">
            <v>1</v>
          </cell>
          <cell r="EG1935" t="str">
            <v>SIDO_502_RAC012</v>
          </cell>
        </row>
        <row r="1936">
          <cell r="H1936">
            <v>1</v>
          </cell>
          <cell r="EG1936" t="str">
            <v>SIDO_502_RAC031</v>
          </cell>
        </row>
        <row r="1937">
          <cell r="H1937">
            <v>1</v>
          </cell>
          <cell r="EG1937" t="str">
            <v>SIDO_502_SIC021</v>
          </cell>
        </row>
        <row r="1938">
          <cell r="H1938">
            <v>1</v>
          </cell>
          <cell r="EG1938" t="str">
            <v>SIDO_502_SN0011</v>
          </cell>
        </row>
        <row r="1939">
          <cell r="H1939">
            <v>1</v>
          </cell>
          <cell r="EG1939" t="str">
            <v>SIDO_502_SP0011</v>
          </cell>
        </row>
        <row r="1940">
          <cell r="H1940">
            <v>1</v>
          </cell>
          <cell r="EG1940" t="str">
            <v>SIDO_502_SP0012</v>
          </cell>
        </row>
        <row r="1941">
          <cell r="H1941">
            <v>1</v>
          </cell>
          <cell r="EG1941" t="str">
            <v>SIDO_502_SYC011</v>
          </cell>
        </row>
        <row r="1942">
          <cell r="H1942">
            <v>1</v>
          </cell>
          <cell r="EG1942" t="str">
            <v>SIDO_502_SYP011</v>
          </cell>
        </row>
        <row r="1943">
          <cell r="H1943">
            <v>1</v>
          </cell>
          <cell r="EG1943" t="str">
            <v>SIDO_502_UPC011</v>
          </cell>
        </row>
        <row r="1944">
          <cell r="H1944">
            <v>1</v>
          </cell>
          <cell r="EG1944" t="str">
            <v>SIDO_502_UPC012</v>
          </cell>
        </row>
        <row r="1945">
          <cell r="H1945">
            <v>1</v>
          </cell>
          <cell r="EG1945" t="str">
            <v>SIDO_502_UPC031</v>
          </cell>
        </row>
        <row r="1952">
          <cell r="H1952">
            <v>1</v>
          </cell>
          <cell r="EG1952" t="str">
            <v>SIDO_503_ACC013</v>
          </cell>
        </row>
        <row r="1953">
          <cell r="H1953">
            <v>1</v>
          </cell>
          <cell r="EG1953" t="str">
            <v>SIDO_503_AR0011</v>
          </cell>
        </row>
        <row r="1954">
          <cell r="H1954">
            <v>1</v>
          </cell>
          <cell r="EG1954" t="str">
            <v>SIDO_503_AR0041</v>
          </cell>
        </row>
        <row r="1955">
          <cell r="H1955">
            <v>1</v>
          </cell>
          <cell r="EG1955" t="str">
            <v>SIDO_503_AS0011</v>
          </cell>
        </row>
        <row r="1956">
          <cell r="H1956">
            <v>1</v>
          </cell>
          <cell r="EG1956" t="str">
            <v>SIDO_503_AS0012</v>
          </cell>
        </row>
        <row r="1957">
          <cell r="H1957">
            <v>1</v>
          </cell>
          <cell r="EG1957" t="str">
            <v>SIDO_503_AS0031</v>
          </cell>
        </row>
        <row r="1958">
          <cell r="H1958">
            <v>1</v>
          </cell>
          <cell r="EG1958" t="str">
            <v>SIDO_503_BTC011</v>
          </cell>
        </row>
        <row r="1959">
          <cell r="H1959">
            <v>1</v>
          </cell>
          <cell r="EG1959" t="str">
            <v>SIDO_503_BTC012</v>
          </cell>
        </row>
        <row r="1960">
          <cell r="H1960">
            <v>1</v>
          </cell>
          <cell r="EG1960" t="str">
            <v>SIDO_503_BTC013</v>
          </cell>
        </row>
        <row r="1961">
          <cell r="H1961">
            <v>1</v>
          </cell>
          <cell r="EG1961" t="str">
            <v>SIDO_503_BTC031</v>
          </cell>
        </row>
        <row r="1962">
          <cell r="H1962">
            <v>1</v>
          </cell>
          <cell r="EG1962" t="str">
            <v>SIDO_503_BTC032</v>
          </cell>
        </row>
        <row r="1963">
          <cell r="H1963">
            <v>1</v>
          </cell>
          <cell r="EG1963" t="str">
            <v>SIDO_503_CA0011</v>
          </cell>
        </row>
        <row r="1964">
          <cell r="H1964">
            <v>1</v>
          </cell>
          <cell r="EG1964" t="str">
            <v>SIDO_503_CR0011</v>
          </cell>
        </row>
        <row r="1965">
          <cell r="H1965">
            <v>1</v>
          </cell>
          <cell r="EG1965" t="str">
            <v>SIDO_503_CS-1Y</v>
          </cell>
        </row>
        <row r="1966">
          <cell r="H1966">
            <v>1</v>
          </cell>
          <cell r="EG1966" t="str">
            <v>SIDO_503_CS-6M</v>
          </cell>
        </row>
        <row r="1967">
          <cell r="H1967">
            <v>1</v>
          </cell>
          <cell r="EG1967" t="str">
            <v>SIDO_503_DR0011</v>
          </cell>
        </row>
        <row r="1968">
          <cell r="H1968">
            <v>1</v>
          </cell>
          <cell r="EG1968" t="str">
            <v>SIDO_503_DR0012</v>
          </cell>
        </row>
        <row r="1969">
          <cell r="H1969">
            <v>1</v>
          </cell>
          <cell r="EG1969" t="str">
            <v>SIDO_503_FO0011</v>
          </cell>
        </row>
        <row r="1970">
          <cell r="H1970">
            <v>1</v>
          </cell>
          <cell r="EG1970" t="str">
            <v>SIDO_503_FO0012</v>
          </cell>
        </row>
        <row r="1971">
          <cell r="H1971">
            <v>1</v>
          </cell>
          <cell r="EG1971" t="str">
            <v>SIDO_503_FO0013</v>
          </cell>
        </row>
        <row r="1972">
          <cell r="H1972">
            <v>1</v>
          </cell>
          <cell r="EG1972" t="str">
            <v>SIDO_503_FO0031</v>
          </cell>
        </row>
        <row r="1973">
          <cell r="H1973">
            <v>1</v>
          </cell>
          <cell r="EG1973" t="str">
            <v>SIDO_503_FO0032</v>
          </cell>
        </row>
        <row r="1974">
          <cell r="H1974">
            <v>1</v>
          </cell>
          <cell r="EG1974" t="str">
            <v>SIDO_503_FO0051</v>
          </cell>
        </row>
        <row r="1975">
          <cell r="H1975">
            <v>1</v>
          </cell>
          <cell r="EG1975" t="str">
            <v>SIDO_503_HIC011</v>
          </cell>
        </row>
        <row r="1976">
          <cell r="H1976">
            <v>1</v>
          </cell>
          <cell r="EG1976" t="str">
            <v>SIDO_503_HIC013</v>
          </cell>
        </row>
        <row r="1977">
          <cell r="H1977">
            <v>1</v>
          </cell>
          <cell r="EG1977" t="str">
            <v>SIDO_503_HVC012</v>
          </cell>
        </row>
        <row r="1978">
          <cell r="H1978">
            <v>1</v>
          </cell>
          <cell r="EG1978" t="str">
            <v>SIDO_503_HVC015</v>
          </cell>
        </row>
        <row r="1979">
          <cell r="H1979">
            <v>1</v>
          </cell>
          <cell r="EG1979" t="str">
            <v>SIDO_503_HVC016</v>
          </cell>
        </row>
        <row r="1980">
          <cell r="H1980">
            <v>1</v>
          </cell>
          <cell r="EG1980" t="str">
            <v>SIDO_503_IE0011</v>
          </cell>
        </row>
        <row r="1981">
          <cell r="H1981">
            <v>1</v>
          </cell>
          <cell r="EG1981" t="str">
            <v>SIDO_503_LC0011</v>
          </cell>
        </row>
        <row r="1982">
          <cell r="H1982">
            <v>1</v>
          </cell>
          <cell r="EG1982" t="str">
            <v>SIDO_503_LC0031</v>
          </cell>
        </row>
        <row r="1983">
          <cell r="H1983">
            <v>1</v>
          </cell>
          <cell r="EG1983" t="str">
            <v>SIDO_503_LVC012</v>
          </cell>
        </row>
        <row r="1984">
          <cell r="H1984">
            <v>1</v>
          </cell>
          <cell r="EG1984" t="str">
            <v>SIDO_503_LVC031</v>
          </cell>
        </row>
        <row r="1985">
          <cell r="H1985">
            <v>1</v>
          </cell>
          <cell r="EG1985" t="str">
            <v>SIDO_503_LVC041</v>
          </cell>
        </row>
        <row r="1986">
          <cell r="H1986">
            <v>1</v>
          </cell>
          <cell r="EG1986" t="str">
            <v>SIDO_503_MGC001</v>
          </cell>
        </row>
        <row r="1987">
          <cell r="H1987">
            <v>1</v>
          </cell>
          <cell r="EG1987" t="str">
            <v>SIDO_503_MRC013</v>
          </cell>
        </row>
        <row r="1988">
          <cell r="H1988">
            <v>1</v>
          </cell>
          <cell r="EG1988" t="str">
            <v>SIDO_503_NE0011</v>
          </cell>
        </row>
        <row r="1989">
          <cell r="H1989">
            <v>1</v>
          </cell>
          <cell r="EG1989" t="str">
            <v>SIDO_503_SGC011</v>
          </cell>
        </row>
        <row r="1990">
          <cell r="H1990">
            <v>1</v>
          </cell>
          <cell r="EG1990" t="str">
            <v>SIDO_503_SGC021</v>
          </cell>
        </row>
        <row r="1991">
          <cell r="H1991">
            <v>1</v>
          </cell>
          <cell r="EG1991" t="str">
            <v>SIDO_503_SGC031</v>
          </cell>
        </row>
        <row r="1992">
          <cell r="H1992">
            <v>1</v>
          </cell>
          <cell r="EG1992" t="str">
            <v>SIDO_503_SGC041</v>
          </cell>
        </row>
        <row r="1993">
          <cell r="H1993">
            <v>1</v>
          </cell>
          <cell r="EG1993" t="str">
            <v>SIDO_503_SIC021</v>
          </cell>
        </row>
        <row r="1994">
          <cell r="H1994">
            <v>1</v>
          </cell>
          <cell r="EG1994" t="str">
            <v>SIDO_503_SN0011</v>
          </cell>
        </row>
        <row r="1995">
          <cell r="H1995">
            <v>1</v>
          </cell>
          <cell r="EG1995" t="str">
            <v>SIDO_503_SP0011</v>
          </cell>
        </row>
        <row r="1996">
          <cell r="H1996">
            <v>1</v>
          </cell>
          <cell r="EG1996" t="str">
            <v>SIDO_503_SP0012</v>
          </cell>
        </row>
        <row r="1997">
          <cell r="H1997">
            <v>1</v>
          </cell>
          <cell r="EG1997" t="str">
            <v>SIDO_503_SY0011</v>
          </cell>
        </row>
        <row r="1998">
          <cell r="H1998">
            <v>1</v>
          </cell>
          <cell r="EG1998" t="str">
            <v>SIDO_503_SYC011</v>
          </cell>
        </row>
        <row r="1999">
          <cell r="H1999">
            <v>1</v>
          </cell>
          <cell r="EG1999" t="str">
            <v>SIDO_503_SYP011</v>
          </cell>
        </row>
        <row r="2000">
          <cell r="H2000">
            <v>1</v>
          </cell>
          <cell r="EG2000" t="str">
            <v>SIDO_503_UPC011</v>
          </cell>
        </row>
        <row r="2001">
          <cell r="H2001">
            <v>1</v>
          </cell>
          <cell r="EG2001" t="str">
            <v>SIDO_503_UPC031</v>
          </cell>
        </row>
        <row r="2014">
          <cell r="H2014">
            <v>1</v>
          </cell>
          <cell r="EG2014" t="str">
            <v>HVDC_352_AB0011</v>
          </cell>
        </row>
        <row r="2015">
          <cell r="H2015">
            <v>1</v>
          </cell>
          <cell r="EG2015" t="str">
            <v>HVDC_352_AB0012</v>
          </cell>
        </row>
        <row r="2016">
          <cell r="H2016">
            <v>1</v>
          </cell>
          <cell r="EG2016" t="str">
            <v>HVDC_352_AB0042</v>
          </cell>
        </row>
        <row r="2017">
          <cell r="H2017">
            <v>1</v>
          </cell>
          <cell r="EG2017" t="str">
            <v>HVDC_352_AB0051</v>
          </cell>
        </row>
        <row r="2018">
          <cell r="H2018">
            <v>1</v>
          </cell>
          <cell r="EG2018" t="str">
            <v>HVDC_352_AC0011</v>
          </cell>
        </row>
        <row r="2019">
          <cell r="H2019">
            <v>1</v>
          </cell>
          <cell r="EG2019" t="str">
            <v>HVDC_352_AC0012</v>
          </cell>
        </row>
        <row r="2020">
          <cell r="H2020">
            <v>1</v>
          </cell>
          <cell r="EG2020" t="str">
            <v>HVDC_352_AC0013</v>
          </cell>
        </row>
        <row r="2021">
          <cell r="H2021">
            <v>1</v>
          </cell>
          <cell r="EG2021" t="str">
            <v>HVDC_352_AC0041</v>
          </cell>
        </row>
        <row r="2022">
          <cell r="H2022">
            <v>1</v>
          </cell>
          <cell r="EG2022" t="str">
            <v>HVDC_352_BS0011</v>
          </cell>
        </row>
        <row r="2023">
          <cell r="H2023">
            <v>1</v>
          </cell>
          <cell r="EG2023" t="str">
            <v>HVDC_352_BS0042</v>
          </cell>
        </row>
        <row r="2024">
          <cell r="H2024">
            <v>1</v>
          </cell>
          <cell r="EG2024" t="str">
            <v>HVDC_352_BT0011</v>
          </cell>
        </row>
        <row r="2025">
          <cell r="H2025">
            <v>1</v>
          </cell>
          <cell r="EG2025" t="str">
            <v>HVDC_352_BT0012</v>
          </cell>
        </row>
        <row r="2026">
          <cell r="H2026">
            <v>1</v>
          </cell>
          <cell r="EG2026" t="str">
            <v>HVDC_352_BT0031</v>
          </cell>
        </row>
        <row r="2027">
          <cell r="H2027">
            <v>1</v>
          </cell>
          <cell r="EG2027" t="str">
            <v>HVDC_352_BU0011</v>
          </cell>
        </row>
        <row r="2028">
          <cell r="H2028">
            <v>1</v>
          </cell>
          <cell r="EG2028" t="str">
            <v>HVDC_352_CL0011</v>
          </cell>
        </row>
        <row r="2029">
          <cell r="H2029">
            <v>1</v>
          </cell>
          <cell r="EG2029" t="str">
            <v>HVDC_352_CN0011</v>
          </cell>
        </row>
        <row r="2030">
          <cell r="H2030">
            <v>1</v>
          </cell>
          <cell r="EG2030" t="str">
            <v>HVDC_352_CP0011</v>
          </cell>
        </row>
        <row r="2031">
          <cell r="H2031">
            <v>1</v>
          </cell>
          <cell r="EG2031" t="str">
            <v>HVDC_352_CP0031</v>
          </cell>
        </row>
        <row r="2032">
          <cell r="H2032">
            <v>1</v>
          </cell>
          <cell r="EG2032" t="str">
            <v>HVDC_352_DS0011</v>
          </cell>
        </row>
        <row r="2033">
          <cell r="H2033">
            <v>1</v>
          </cell>
          <cell r="EG2033" t="str">
            <v>HVDC_352_DS0021</v>
          </cell>
        </row>
        <row r="2034">
          <cell r="H2034">
            <v>1</v>
          </cell>
          <cell r="EG2034" t="str">
            <v>HVDC_352_DS9011</v>
          </cell>
        </row>
        <row r="2035">
          <cell r="H2035">
            <v>1</v>
          </cell>
          <cell r="EG2035" t="str">
            <v>HVDC_352_DS9021</v>
          </cell>
        </row>
        <row r="2036">
          <cell r="H2036">
            <v>1</v>
          </cell>
          <cell r="EG2036" t="str">
            <v>HVDC_352_ET0011</v>
          </cell>
        </row>
        <row r="2037">
          <cell r="H2037">
            <v>1</v>
          </cell>
          <cell r="EG2037" t="str">
            <v>HVDC_352_FP0111</v>
          </cell>
        </row>
        <row r="2038">
          <cell r="H2038">
            <v>1</v>
          </cell>
          <cell r="EG2038" t="str">
            <v>HVDC_352_FP0211</v>
          </cell>
        </row>
        <row r="2039">
          <cell r="H2039">
            <v>1</v>
          </cell>
          <cell r="EG2039" t="str">
            <v>HVDC_352_FP0212</v>
          </cell>
        </row>
        <row r="2040">
          <cell r="H2040">
            <v>1</v>
          </cell>
          <cell r="EG2040" t="str">
            <v>HVDC_352_FP0241</v>
          </cell>
        </row>
        <row r="2041">
          <cell r="H2041">
            <v>1</v>
          </cell>
          <cell r="EG2041" t="str">
            <v>HVDC_352_FP0242</v>
          </cell>
        </row>
        <row r="2042">
          <cell r="H2042">
            <v>1</v>
          </cell>
          <cell r="EG2042" t="str">
            <v>HVDC_352_FP0312</v>
          </cell>
        </row>
        <row r="2043">
          <cell r="H2043">
            <v>1</v>
          </cell>
          <cell r="EG2043" t="str">
            <v>HVDC_352_FP0313</v>
          </cell>
        </row>
        <row r="2044">
          <cell r="H2044">
            <v>1</v>
          </cell>
          <cell r="EG2044" t="str">
            <v>HVDC_352_FP0314</v>
          </cell>
        </row>
        <row r="2045">
          <cell r="H2045">
            <v>1</v>
          </cell>
          <cell r="EG2045" t="str">
            <v>HVDC_352_FP0315</v>
          </cell>
        </row>
        <row r="2046">
          <cell r="H2046">
            <v>1</v>
          </cell>
          <cell r="EG2046" t="str">
            <v>HVDC_352_FP0341</v>
          </cell>
        </row>
        <row r="2047">
          <cell r="H2047">
            <v>1</v>
          </cell>
          <cell r="EG2047" t="str">
            <v>HVDC_352_FP0411</v>
          </cell>
        </row>
        <row r="2048">
          <cell r="H2048">
            <v>1</v>
          </cell>
          <cell r="EG2048" t="str">
            <v>HVDC_352_FP0412</v>
          </cell>
        </row>
        <row r="2049">
          <cell r="H2049">
            <v>1</v>
          </cell>
          <cell r="EG2049" t="str">
            <v>HVDC_352_FP0511</v>
          </cell>
        </row>
        <row r="2050">
          <cell r="H2050">
            <v>1</v>
          </cell>
          <cell r="EG2050" t="str">
            <v>HVDC_352_FP0512</v>
          </cell>
        </row>
        <row r="2051">
          <cell r="H2051">
            <v>1</v>
          </cell>
          <cell r="EG2051" t="str">
            <v>HVDC_352_FP0711</v>
          </cell>
        </row>
        <row r="2052">
          <cell r="H2052">
            <v>1</v>
          </cell>
          <cell r="EG2052" t="str">
            <v>HVDC_352_FW0012</v>
          </cell>
        </row>
        <row r="2053">
          <cell r="H2053">
            <v>1</v>
          </cell>
          <cell r="EG2053" t="str">
            <v>HVDC_352_FW0014</v>
          </cell>
        </row>
        <row r="2054">
          <cell r="H2054">
            <v>1</v>
          </cell>
          <cell r="EG2054" t="str">
            <v>HVDC_352_FW0032</v>
          </cell>
        </row>
        <row r="2055">
          <cell r="H2055">
            <v>1</v>
          </cell>
          <cell r="EG2055" t="str">
            <v>HVDC_352_HC0032</v>
          </cell>
        </row>
        <row r="2056">
          <cell r="H2056">
            <v>1</v>
          </cell>
          <cell r="EG2056" t="str">
            <v>HVDC_352_HC0035</v>
          </cell>
        </row>
        <row r="2057">
          <cell r="H2057">
            <v>1</v>
          </cell>
          <cell r="EG2057" t="str">
            <v>HVDC_352_HC0036</v>
          </cell>
        </row>
        <row r="2058">
          <cell r="H2058">
            <v>1</v>
          </cell>
          <cell r="EG2058" t="str">
            <v>HVDC_352_HC0037</v>
          </cell>
        </row>
        <row r="2059">
          <cell r="H2059">
            <v>1</v>
          </cell>
          <cell r="EG2059" t="str">
            <v>HVDC_352_HC0038</v>
          </cell>
        </row>
        <row r="2060">
          <cell r="H2060">
            <v>1</v>
          </cell>
          <cell r="EG2060" t="str">
            <v>HVDC_352_HC0131</v>
          </cell>
        </row>
        <row r="2061">
          <cell r="H2061">
            <v>1</v>
          </cell>
          <cell r="EG2061" t="str">
            <v>HVDC_352_HC0132</v>
          </cell>
        </row>
        <row r="2062">
          <cell r="H2062">
            <v>1</v>
          </cell>
          <cell r="EG2062" t="str">
            <v>HVDC_352_HC0133</v>
          </cell>
        </row>
        <row r="2063">
          <cell r="H2063">
            <v>1</v>
          </cell>
          <cell r="EG2063" t="str">
            <v>HVDC_352_HC0134</v>
          </cell>
        </row>
        <row r="2064">
          <cell r="H2064">
            <v>1</v>
          </cell>
          <cell r="EG2064" t="str">
            <v>HVDC_352_HC0135</v>
          </cell>
        </row>
        <row r="2065">
          <cell r="H2065">
            <v>1</v>
          </cell>
          <cell r="EG2065" t="str">
            <v>HVDC_352_HC0136</v>
          </cell>
        </row>
        <row r="2066">
          <cell r="H2066">
            <v>1</v>
          </cell>
          <cell r="EG2066" t="str">
            <v>HVDC_352_HC0138</v>
          </cell>
        </row>
        <row r="2067">
          <cell r="H2067">
            <v>1</v>
          </cell>
          <cell r="EG2067" t="str">
            <v>HVDC_352_HC0140</v>
          </cell>
        </row>
        <row r="2068">
          <cell r="H2068">
            <v>1</v>
          </cell>
          <cell r="EG2068" t="str">
            <v>HVDC_352_HSS014</v>
          </cell>
        </row>
        <row r="2069">
          <cell r="H2069">
            <v>1</v>
          </cell>
          <cell r="EG2069" t="str">
            <v>HVDC_352_HV0011</v>
          </cell>
        </row>
        <row r="2070">
          <cell r="H2070">
            <v>1</v>
          </cell>
          <cell r="EG2070" t="str">
            <v>HVDC_352_HV0012</v>
          </cell>
        </row>
        <row r="2071">
          <cell r="H2071">
            <v>1</v>
          </cell>
          <cell r="EG2071" t="str">
            <v>HVDC_352_HV0013</v>
          </cell>
        </row>
        <row r="2072">
          <cell r="H2072">
            <v>1</v>
          </cell>
          <cell r="EG2072" t="str">
            <v>HVDC_352_HV0014</v>
          </cell>
        </row>
        <row r="2073">
          <cell r="H2073">
            <v>1</v>
          </cell>
          <cell r="EG2073" t="str">
            <v>HVDC_352_HV0015</v>
          </cell>
        </row>
        <row r="2074">
          <cell r="H2074">
            <v>1</v>
          </cell>
          <cell r="EG2074" t="str">
            <v>HVDC_352_HV0016</v>
          </cell>
        </row>
        <row r="2075">
          <cell r="H2075">
            <v>1</v>
          </cell>
          <cell r="EG2075" t="str">
            <v>HVDC_352_HV0017</v>
          </cell>
        </row>
        <row r="2076">
          <cell r="H2076">
            <v>1</v>
          </cell>
          <cell r="EG2076" t="str">
            <v>HVDC_352_HV0018</v>
          </cell>
        </row>
        <row r="2077">
          <cell r="H2077">
            <v>1</v>
          </cell>
          <cell r="EG2077" t="str">
            <v>HVDC_352_HV0019</v>
          </cell>
        </row>
        <row r="2078">
          <cell r="H2078">
            <v>1</v>
          </cell>
          <cell r="EG2078" t="str">
            <v>HVDC_352_HV0041</v>
          </cell>
        </row>
        <row r="2079">
          <cell r="H2079">
            <v>1</v>
          </cell>
          <cell r="EG2079" t="str">
            <v>HVDC_352_HV0111</v>
          </cell>
        </row>
        <row r="2080">
          <cell r="H2080">
            <v>1</v>
          </cell>
          <cell r="EG2080" t="str">
            <v>HVDC_352_IT0011</v>
          </cell>
        </row>
        <row r="2081">
          <cell r="H2081">
            <v>1</v>
          </cell>
          <cell r="EG2081" t="str">
            <v>HVDC_352_IT0032</v>
          </cell>
        </row>
        <row r="2082">
          <cell r="H2082">
            <v>1</v>
          </cell>
          <cell r="EG2082" t="str">
            <v>HVDC_352_LV0011</v>
          </cell>
        </row>
        <row r="2083">
          <cell r="H2083">
            <v>1</v>
          </cell>
          <cell r="EG2083" t="str">
            <v>HVDC_352_LV0012</v>
          </cell>
        </row>
        <row r="2084">
          <cell r="H2084">
            <v>1</v>
          </cell>
          <cell r="EG2084" t="str">
            <v>HVDC_352_LV0031</v>
          </cell>
        </row>
        <row r="2085">
          <cell r="H2085">
            <v>1</v>
          </cell>
          <cell r="EG2085" t="str">
            <v>HVDC_352_MC0441</v>
          </cell>
        </row>
        <row r="2086">
          <cell r="H2086">
            <v>1</v>
          </cell>
          <cell r="EG2086" t="str">
            <v>HVDC_352_MC0611</v>
          </cell>
        </row>
        <row r="2087">
          <cell r="H2087">
            <v>1</v>
          </cell>
          <cell r="EG2087" t="str">
            <v>HVDC_352_MC0612</v>
          </cell>
        </row>
        <row r="2088">
          <cell r="H2088">
            <v>1</v>
          </cell>
          <cell r="EG2088" t="str">
            <v>HVDC_352_MC0613</v>
          </cell>
        </row>
        <row r="2089">
          <cell r="H2089">
            <v>1</v>
          </cell>
          <cell r="EG2089" t="str">
            <v>HVDC_352_MC0711</v>
          </cell>
        </row>
        <row r="2090">
          <cell r="H2090">
            <v>1</v>
          </cell>
          <cell r="EG2090" t="str">
            <v>HVDC_352_MC0712</v>
          </cell>
        </row>
        <row r="2091">
          <cell r="H2091">
            <v>1</v>
          </cell>
          <cell r="EG2091" t="str">
            <v>HVDC_352_MC1011</v>
          </cell>
        </row>
        <row r="2092">
          <cell r="H2092">
            <v>1</v>
          </cell>
          <cell r="EG2092" t="str">
            <v>HVDC_352_MH0031</v>
          </cell>
        </row>
        <row r="2093">
          <cell r="H2093">
            <v>1</v>
          </cell>
          <cell r="EG2093" t="str">
            <v>HVDC_352_MH0041</v>
          </cell>
        </row>
        <row r="2094">
          <cell r="H2094">
            <v>1</v>
          </cell>
          <cell r="EG2094" t="str">
            <v>HVDC_352_MO0011</v>
          </cell>
        </row>
        <row r="2095">
          <cell r="H2095">
            <v>1</v>
          </cell>
          <cell r="EG2095" t="str">
            <v>HVDC_352_MO0032</v>
          </cell>
        </row>
        <row r="2096">
          <cell r="H2096">
            <v>1</v>
          </cell>
          <cell r="EG2096" t="str">
            <v>HVDC_352_MO0051</v>
          </cell>
        </row>
        <row r="2097">
          <cell r="H2097">
            <v>1</v>
          </cell>
          <cell r="EG2097" t="str">
            <v>HVDC_352_MRS012</v>
          </cell>
        </row>
        <row r="2098">
          <cell r="H2098">
            <v>1</v>
          </cell>
          <cell r="EG2098" t="str">
            <v>HVDC_352_MS0051</v>
          </cell>
        </row>
        <row r="2099">
          <cell r="H2099">
            <v>1</v>
          </cell>
          <cell r="EG2099" t="str">
            <v>HVDC_352_MV0031</v>
          </cell>
        </row>
        <row r="2100">
          <cell r="H2100">
            <v>1</v>
          </cell>
          <cell r="EG2100" t="str">
            <v>HVDC_352_MV0041</v>
          </cell>
        </row>
        <row r="2101">
          <cell r="H2101">
            <v>1</v>
          </cell>
          <cell r="EG2101" t="str">
            <v>HVDC_352_MV0042</v>
          </cell>
        </row>
        <row r="2102">
          <cell r="H2102">
            <v>1</v>
          </cell>
          <cell r="EG2102" t="str">
            <v>HVDC_352_MV0043</v>
          </cell>
        </row>
        <row r="2103">
          <cell r="H2103">
            <v>1</v>
          </cell>
          <cell r="EG2103" t="str">
            <v>HVDC_352_MV0044</v>
          </cell>
        </row>
        <row r="2104">
          <cell r="H2104">
            <v>1</v>
          </cell>
          <cell r="EG2104" t="str">
            <v>HVDC_352_MV0045</v>
          </cell>
        </row>
        <row r="2105">
          <cell r="H2105">
            <v>1</v>
          </cell>
          <cell r="EG2105" t="str">
            <v>HVDC_352_MV0051</v>
          </cell>
        </row>
        <row r="2106">
          <cell r="H2106">
            <v>1</v>
          </cell>
          <cell r="EG2106" t="str">
            <v>HVDC_352_MV0052</v>
          </cell>
        </row>
        <row r="2107">
          <cell r="H2107">
            <v>1</v>
          </cell>
          <cell r="EG2107" t="str">
            <v>HVDC_352_MV0053</v>
          </cell>
        </row>
        <row r="2108">
          <cell r="H2108">
            <v>1</v>
          </cell>
          <cell r="EG2108" t="str">
            <v>HVDC_352_OI0041</v>
          </cell>
        </row>
        <row r="2109">
          <cell r="H2109">
            <v>1</v>
          </cell>
          <cell r="EG2109" t="str">
            <v>HVDC_352_RA0011</v>
          </cell>
        </row>
        <row r="2110">
          <cell r="H2110">
            <v>1</v>
          </cell>
          <cell r="EG2110" t="str">
            <v>HVDC_352_RA0031</v>
          </cell>
        </row>
        <row r="2111">
          <cell r="H2111">
            <v>1</v>
          </cell>
          <cell r="EG2111" t="str">
            <v>HVDC_352_RS0011</v>
          </cell>
        </row>
        <row r="2112">
          <cell r="H2112">
            <v>1</v>
          </cell>
          <cell r="EG2112" t="str">
            <v>HVDC_352_SA0011</v>
          </cell>
        </row>
        <row r="2113">
          <cell r="H2113">
            <v>1</v>
          </cell>
          <cell r="EG2113" t="str">
            <v>HVDC_352_SB0011</v>
          </cell>
        </row>
        <row r="2114">
          <cell r="H2114">
            <v>1</v>
          </cell>
          <cell r="EG2114" t="str">
            <v>HVDC_352_SB0031</v>
          </cell>
        </row>
        <row r="2115">
          <cell r="H2115">
            <v>1</v>
          </cell>
          <cell r="EG2115" t="str">
            <v>HVDC_352_SB0032</v>
          </cell>
        </row>
        <row r="2116">
          <cell r="H2116">
            <v>1</v>
          </cell>
          <cell r="EG2116" t="str">
            <v>HVDC_352_SB0033</v>
          </cell>
        </row>
        <row r="2117">
          <cell r="H2117">
            <v>1</v>
          </cell>
          <cell r="EG2117" t="str">
            <v>HVDC_352_SB0034</v>
          </cell>
        </row>
        <row r="2118">
          <cell r="H2118">
            <v>1</v>
          </cell>
          <cell r="EG2118" t="str">
            <v>HVDC_352_SB0035</v>
          </cell>
        </row>
        <row r="2119">
          <cell r="H2119">
            <v>1</v>
          </cell>
          <cell r="EG2119" t="str">
            <v>HVDC_352_SB0036</v>
          </cell>
        </row>
        <row r="2120">
          <cell r="H2120">
            <v>1</v>
          </cell>
          <cell r="EG2120" t="str">
            <v>HVDC_352_SC0011</v>
          </cell>
        </row>
        <row r="2121">
          <cell r="H2121">
            <v>1</v>
          </cell>
          <cell r="EG2121" t="str">
            <v>HVDC_352_SC0032</v>
          </cell>
        </row>
        <row r="2122">
          <cell r="H2122">
            <v>1</v>
          </cell>
          <cell r="EG2122" t="str">
            <v>HVDC_352_SC0041</v>
          </cell>
        </row>
        <row r="2123">
          <cell r="H2123">
            <v>1</v>
          </cell>
          <cell r="EG2123" t="str">
            <v>HVDC_352_SC0042</v>
          </cell>
        </row>
        <row r="2124">
          <cell r="H2124">
            <v>1</v>
          </cell>
          <cell r="EG2124" t="str">
            <v>HVDC_352_SC0044</v>
          </cell>
        </row>
        <row r="2125">
          <cell r="H2125">
            <v>1</v>
          </cell>
          <cell r="EG2125" t="str">
            <v>HVDC_352_SC0090</v>
          </cell>
        </row>
        <row r="2126">
          <cell r="H2126">
            <v>1</v>
          </cell>
          <cell r="EG2126" t="str">
            <v>HVDC_352_SD9011</v>
          </cell>
        </row>
        <row r="2127">
          <cell r="H2127">
            <v>1</v>
          </cell>
          <cell r="EG2127" t="str">
            <v>HVDC_352_SY0011</v>
          </cell>
        </row>
        <row r="2128">
          <cell r="H2128">
            <v>1</v>
          </cell>
          <cell r="EG2128" t="str">
            <v>HVDC_352_TF0011</v>
          </cell>
        </row>
        <row r="2129">
          <cell r="H2129">
            <v>1</v>
          </cell>
          <cell r="EG2129" t="str">
            <v>HVDC_352_TF0031</v>
          </cell>
        </row>
        <row r="2130">
          <cell r="H2130">
            <v>1</v>
          </cell>
          <cell r="EG2130" t="str">
            <v>HVDC_352_TF0032</v>
          </cell>
        </row>
        <row r="2131">
          <cell r="H2131">
            <v>1</v>
          </cell>
          <cell r="EG2131" t="str">
            <v>HVDC_352_TF0033</v>
          </cell>
        </row>
        <row r="2132">
          <cell r="H2132">
            <v>1</v>
          </cell>
          <cell r="EG2132" t="str">
            <v>HVDC_352_TF0034</v>
          </cell>
        </row>
        <row r="2133">
          <cell r="H2133">
            <v>1</v>
          </cell>
          <cell r="EG2133" t="str">
            <v>HVDC_352_TF0036</v>
          </cell>
        </row>
        <row r="2134">
          <cell r="H2134">
            <v>1</v>
          </cell>
          <cell r="EG2134" t="str">
            <v>HVDC_352_TF0038</v>
          </cell>
        </row>
        <row r="2135">
          <cell r="H2135">
            <v>1</v>
          </cell>
          <cell r="EG2135" t="str">
            <v>HVDC_352_TF9034</v>
          </cell>
        </row>
        <row r="2136">
          <cell r="H2136">
            <v>1</v>
          </cell>
          <cell r="EG2136" t="str">
            <v>HVDC_352_UPS011</v>
          </cell>
        </row>
        <row r="2137">
          <cell r="H2137">
            <v>1</v>
          </cell>
          <cell r="EG2137" t="str">
            <v>HVDC_352_UPS031</v>
          </cell>
        </row>
        <row r="2138">
          <cell r="H2138">
            <v>1</v>
          </cell>
          <cell r="EG2138" t="str">
            <v>HVDC_352_VP0041</v>
          </cell>
        </row>
        <row r="2139">
          <cell r="H2139">
            <v>1</v>
          </cell>
          <cell r="EG2139" t="str">
            <v>HVDC_352_VP0051</v>
          </cell>
        </row>
        <row r="2146">
          <cell r="H2146">
            <v>1</v>
          </cell>
          <cell r="EG2146" t="str">
            <v>HVDC_353_AC0011</v>
          </cell>
        </row>
        <row r="2147">
          <cell r="H2147">
            <v>1</v>
          </cell>
          <cell r="EG2147" t="str">
            <v>HVDC_353_AC0012</v>
          </cell>
        </row>
        <row r="2148">
          <cell r="H2148">
            <v>1</v>
          </cell>
          <cell r="EG2148" t="str">
            <v>HVDC_353_AC0013</v>
          </cell>
        </row>
        <row r="2149">
          <cell r="H2149">
            <v>1</v>
          </cell>
          <cell r="EG2149" t="str">
            <v>HVDC_353_AC0041</v>
          </cell>
        </row>
        <row r="2150">
          <cell r="H2150">
            <v>1</v>
          </cell>
          <cell r="EG2150" t="str">
            <v>HVDC_353_BS0011</v>
          </cell>
        </row>
        <row r="2151">
          <cell r="H2151">
            <v>1</v>
          </cell>
          <cell r="EG2151" t="str">
            <v>HVDC_353_BS0042</v>
          </cell>
        </row>
        <row r="2152">
          <cell r="H2152">
            <v>1</v>
          </cell>
          <cell r="EG2152" t="str">
            <v>HVDC_353_BT0011</v>
          </cell>
        </row>
        <row r="2153">
          <cell r="H2153">
            <v>1</v>
          </cell>
          <cell r="EG2153" t="str">
            <v>HVDC_353_BT0012</v>
          </cell>
        </row>
        <row r="2154">
          <cell r="H2154">
            <v>1</v>
          </cell>
          <cell r="EG2154" t="str">
            <v>HVDC_353_BT0031</v>
          </cell>
        </row>
        <row r="2155">
          <cell r="H2155">
            <v>1</v>
          </cell>
          <cell r="EG2155" t="str">
            <v>HVDC_353_BU0011</v>
          </cell>
        </row>
        <row r="2156">
          <cell r="H2156">
            <v>1</v>
          </cell>
          <cell r="EG2156" t="str">
            <v>HVDC_353_CL0011</v>
          </cell>
        </row>
        <row r="2157">
          <cell r="H2157">
            <v>1</v>
          </cell>
          <cell r="EG2157" t="str">
            <v>HVDC_353_CP0011</v>
          </cell>
        </row>
        <row r="2158">
          <cell r="H2158">
            <v>1</v>
          </cell>
          <cell r="EG2158" t="str">
            <v>HVDC_353_CP0031</v>
          </cell>
        </row>
        <row r="2159">
          <cell r="H2159">
            <v>1</v>
          </cell>
          <cell r="EG2159" t="str">
            <v>HVDC_353_DS0011</v>
          </cell>
        </row>
        <row r="2160">
          <cell r="H2160">
            <v>1</v>
          </cell>
          <cell r="EG2160" t="str">
            <v>HVDC_353_DS0021</v>
          </cell>
        </row>
        <row r="2161">
          <cell r="H2161">
            <v>1</v>
          </cell>
          <cell r="EG2161" t="str">
            <v>HVDC_353_ET0011</v>
          </cell>
        </row>
        <row r="2162">
          <cell r="H2162">
            <v>1</v>
          </cell>
          <cell r="EG2162" t="str">
            <v>HVDC_353_FP0111</v>
          </cell>
        </row>
        <row r="2163">
          <cell r="H2163">
            <v>1</v>
          </cell>
          <cell r="EG2163" t="str">
            <v>HVDC_353_FP0211</v>
          </cell>
        </row>
        <row r="2164">
          <cell r="H2164">
            <v>1</v>
          </cell>
          <cell r="EG2164" t="str">
            <v>HVDC_353_FP0212</v>
          </cell>
        </row>
        <row r="2165">
          <cell r="H2165">
            <v>1</v>
          </cell>
          <cell r="EG2165" t="str">
            <v>HVDC_353_FP0241</v>
          </cell>
        </row>
        <row r="2166">
          <cell r="H2166">
            <v>1</v>
          </cell>
          <cell r="EG2166" t="str">
            <v>HVDC_353_FP0242</v>
          </cell>
        </row>
        <row r="2167">
          <cell r="H2167">
            <v>1</v>
          </cell>
          <cell r="EG2167" t="str">
            <v>HVDC_353_FP0312</v>
          </cell>
        </row>
        <row r="2168">
          <cell r="H2168">
            <v>1</v>
          </cell>
          <cell r="EG2168" t="str">
            <v>HVDC_353_FP0313</v>
          </cell>
        </row>
        <row r="2169">
          <cell r="H2169">
            <v>1</v>
          </cell>
          <cell r="EG2169" t="str">
            <v>HVDC_353_FP0314</v>
          </cell>
        </row>
        <row r="2170">
          <cell r="H2170">
            <v>1</v>
          </cell>
          <cell r="EG2170" t="str">
            <v>HVDC_353_FP0315</v>
          </cell>
        </row>
        <row r="2171">
          <cell r="H2171">
            <v>1</v>
          </cell>
          <cell r="EG2171" t="str">
            <v>HVDC_353_FP0341</v>
          </cell>
        </row>
        <row r="2172">
          <cell r="H2172">
            <v>1</v>
          </cell>
          <cell r="EG2172" t="str">
            <v>HVDC_353_FP0411</v>
          </cell>
        </row>
        <row r="2173">
          <cell r="H2173">
            <v>1</v>
          </cell>
          <cell r="EG2173" t="str">
            <v>HVDC_353_FP0412</v>
          </cell>
        </row>
        <row r="2174">
          <cell r="H2174">
            <v>1</v>
          </cell>
          <cell r="EG2174" t="str">
            <v>HVDC_353_FW0011</v>
          </cell>
        </row>
        <row r="2175">
          <cell r="H2175">
            <v>1</v>
          </cell>
          <cell r="EG2175" t="str">
            <v>HVDC_353_FW0013</v>
          </cell>
        </row>
        <row r="2176">
          <cell r="H2176">
            <v>1</v>
          </cell>
          <cell r="EG2176" t="str">
            <v>HVDC_353_FW0031</v>
          </cell>
        </row>
        <row r="2177">
          <cell r="H2177">
            <v>1</v>
          </cell>
          <cell r="EG2177" t="str">
            <v>HVDC_353_FW0033</v>
          </cell>
        </row>
        <row r="2178">
          <cell r="H2178">
            <v>1</v>
          </cell>
          <cell r="EG2178" t="str">
            <v>HVDC_353_FW0041</v>
          </cell>
        </row>
        <row r="2179">
          <cell r="H2179">
            <v>1</v>
          </cell>
          <cell r="EG2179" t="str">
            <v>HVDC_353_FW0042</v>
          </cell>
        </row>
        <row r="2180">
          <cell r="H2180">
            <v>1</v>
          </cell>
          <cell r="EG2180" t="str">
            <v>HVDC_353_HC0032</v>
          </cell>
        </row>
        <row r="2181">
          <cell r="H2181">
            <v>1</v>
          </cell>
          <cell r="EG2181" t="str">
            <v>HVDC_353_HC0034</v>
          </cell>
        </row>
        <row r="2182">
          <cell r="H2182">
            <v>1</v>
          </cell>
          <cell r="EG2182" t="str">
            <v>HVDC_353_HC0035</v>
          </cell>
        </row>
        <row r="2183">
          <cell r="H2183">
            <v>1</v>
          </cell>
          <cell r="EG2183" t="str">
            <v>HVDC_353_HC0036</v>
          </cell>
        </row>
        <row r="2184">
          <cell r="H2184">
            <v>1</v>
          </cell>
          <cell r="EG2184" t="str">
            <v>HVDC_353_HC0038</v>
          </cell>
        </row>
        <row r="2185">
          <cell r="H2185">
            <v>1</v>
          </cell>
          <cell r="EG2185" t="str">
            <v>HVDC_353_HC0133</v>
          </cell>
        </row>
        <row r="2186">
          <cell r="H2186">
            <v>1</v>
          </cell>
          <cell r="EG2186" t="str">
            <v>HVDC_353_HC0134</v>
          </cell>
        </row>
        <row r="2187">
          <cell r="H2187">
            <v>1</v>
          </cell>
          <cell r="EG2187" t="str">
            <v>HVDC_353_HC0136</v>
          </cell>
        </row>
        <row r="2188">
          <cell r="H2188">
            <v>1</v>
          </cell>
          <cell r="EG2188" t="str">
            <v>HVDC_353_HC0138</v>
          </cell>
        </row>
        <row r="2189">
          <cell r="H2189">
            <v>1</v>
          </cell>
          <cell r="EG2189" t="str">
            <v>HVDC_353_HC0231</v>
          </cell>
        </row>
        <row r="2190">
          <cell r="H2190">
            <v>1</v>
          </cell>
          <cell r="EG2190" t="str">
            <v>HVDC_353_HIS011</v>
          </cell>
        </row>
        <row r="2191">
          <cell r="H2191">
            <v>1</v>
          </cell>
          <cell r="EG2191" t="str">
            <v>HVDC_353_HV0013</v>
          </cell>
        </row>
        <row r="2192">
          <cell r="H2192">
            <v>1</v>
          </cell>
          <cell r="EG2192" t="str">
            <v>HVDC_353_HV0014</v>
          </cell>
        </row>
        <row r="2193">
          <cell r="H2193">
            <v>1</v>
          </cell>
          <cell r="EG2193" t="str">
            <v>HVDC_353_HV0015</v>
          </cell>
        </row>
        <row r="2194">
          <cell r="H2194">
            <v>1</v>
          </cell>
          <cell r="EG2194" t="str">
            <v>HVDC_353_HV0016</v>
          </cell>
        </row>
        <row r="2195">
          <cell r="H2195">
            <v>1</v>
          </cell>
          <cell r="EG2195" t="str">
            <v>HVDC_353_HV0019</v>
          </cell>
        </row>
        <row r="2196">
          <cell r="H2196">
            <v>1</v>
          </cell>
          <cell r="EG2196" t="str">
            <v>HVDC_353_HV0111</v>
          </cell>
        </row>
        <row r="2197">
          <cell r="H2197">
            <v>1</v>
          </cell>
          <cell r="EG2197" t="str">
            <v>HVDC_353_HV0112</v>
          </cell>
        </row>
        <row r="2198">
          <cell r="H2198">
            <v>1</v>
          </cell>
          <cell r="EG2198" t="str">
            <v>HVDC_353_HV0113</v>
          </cell>
        </row>
        <row r="2199">
          <cell r="H2199">
            <v>1</v>
          </cell>
          <cell r="EG2199" t="str">
            <v>HVDC_353_IT0011</v>
          </cell>
        </row>
        <row r="2200">
          <cell r="H2200">
            <v>1</v>
          </cell>
          <cell r="EG2200" t="str">
            <v>HVDC_353_IT0032</v>
          </cell>
        </row>
        <row r="2201">
          <cell r="H2201">
            <v>1</v>
          </cell>
          <cell r="EG2201" t="str">
            <v>HVDC_353_LV0011</v>
          </cell>
        </row>
        <row r="2202">
          <cell r="H2202">
            <v>1</v>
          </cell>
          <cell r="EG2202" t="str">
            <v>HVDC_353_LV0012</v>
          </cell>
        </row>
        <row r="2203">
          <cell r="H2203">
            <v>1</v>
          </cell>
          <cell r="EG2203" t="str">
            <v>HVDC_353_LV0031</v>
          </cell>
        </row>
        <row r="2204">
          <cell r="H2204">
            <v>1</v>
          </cell>
          <cell r="EG2204" t="str">
            <v>HVDC_353_MC0141</v>
          </cell>
        </row>
        <row r="2205">
          <cell r="H2205">
            <v>1</v>
          </cell>
          <cell r="EG2205" t="str">
            <v>HVDC_353_MC0211</v>
          </cell>
        </row>
        <row r="2206">
          <cell r="H2206">
            <v>1</v>
          </cell>
          <cell r="EG2206" t="str">
            <v>HVDC_353_MC0241</v>
          </cell>
        </row>
        <row r="2207">
          <cell r="H2207">
            <v>1</v>
          </cell>
          <cell r="EG2207" t="str">
            <v>HVDC_353_MC0242</v>
          </cell>
        </row>
        <row r="2208">
          <cell r="H2208">
            <v>1</v>
          </cell>
          <cell r="EG2208" t="str">
            <v>HVDC_353_MC0441</v>
          </cell>
        </row>
        <row r="2209">
          <cell r="H2209">
            <v>1</v>
          </cell>
          <cell r="EG2209" t="str">
            <v>HVDC_353_MC0611</v>
          </cell>
        </row>
        <row r="2210">
          <cell r="H2210">
            <v>1</v>
          </cell>
          <cell r="EG2210" t="str">
            <v>HVDC_353_MC0612</v>
          </cell>
        </row>
        <row r="2211">
          <cell r="H2211">
            <v>1</v>
          </cell>
          <cell r="EG2211" t="str">
            <v>HVDC_353_MC0613</v>
          </cell>
        </row>
        <row r="2212">
          <cell r="H2212">
            <v>1</v>
          </cell>
          <cell r="EG2212" t="str">
            <v>HVDC_353_MO0011</v>
          </cell>
        </row>
        <row r="2213">
          <cell r="H2213">
            <v>1</v>
          </cell>
          <cell r="EG2213" t="str">
            <v>HVDC_353_MO0032</v>
          </cell>
        </row>
        <row r="2214">
          <cell r="H2214">
            <v>1</v>
          </cell>
          <cell r="EG2214" t="str">
            <v>HVDC_353_MO0051</v>
          </cell>
        </row>
        <row r="2215">
          <cell r="H2215">
            <v>1</v>
          </cell>
          <cell r="EG2215" t="str">
            <v>HVDC_353_MRS012</v>
          </cell>
        </row>
        <row r="2216">
          <cell r="H2216">
            <v>1</v>
          </cell>
          <cell r="EG2216" t="str">
            <v>HVDC_353_OI0041</v>
          </cell>
        </row>
        <row r="2217">
          <cell r="H2217">
            <v>1</v>
          </cell>
          <cell r="EG2217" t="str">
            <v>HVDC_353_RA0011</v>
          </cell>
        </row>
        <row r="2218">
          <cell r="H2218">
            <v>1</v>
          </cell>
          <cell r="EG2218" t="str">
            <v>HVDC_353_RA0031</v>
          </cell>
        </row>
        <row r="2219">
          <cell r="H2219">
            <v>1</v>
          </cell>
          <cell r="EG2219" t="str">
            <v>HVDC_353_RS0011</v>
          </cell>
        </row>
        <row r="2220">
          <cell r="H2220">
            <v>1</v>
          </cell>
          <cell r="EG2220" t="str">
            <v>HVDC_353_SA0011</v>
          </cell>
        </row>
        <row r="2221">
          <cell r="H2221">
            <v>1</v>
          </cell>
          <cell r="EG2221" t="str">
            <v>HVDC_353_SB0011</v>
          </cell>
        </row>
        <row r="2222">
          <cell r="H2222">
            <v>1</v>
          </cell>
          <cell r="EG2222" t="str">
            <v>HVDC_353_SB0031</v>
          </cell>
        </row>
        <row r="2223">
          <cell r="H2223">
            <v>1</v>
          </cell>
          <cell r="EG2223" t="str">
            <v>HVDC_353_SB0032</v>
          </cell>
        </row>
        <row r="2224">
          <cell r="H2224">
            <v>1</v>
          </cell>
          <cell r="EG2224" t="str">
            <v>HVDC_353_SB0033</v>
          </cell>
        </row>
        <row r="2225">
          <cell r="H2225">
            <v>1</v>
          </cell>
          <cell r="EG2225" t="str">
            <v>HVDC_353_SB0035</v>
          </cell>
        </row>
        <row r="2226">
          <cell r="H2226">
            <v>1</v>
          </cell>
          <cell r="EG2226" t="str">
            <v>HVDC_353_SD9011</v>
          </cell>
        </row>
        <row r="2227">
          <cell r="H2227">
            <v>1</v>
          </cell>
          <cell r="EG2227" t="str">
            <v>HVDC_353_SI0021</v>
          </cell>
        </row>
        <row r="2228">
          <cell r="H2228">
            <v>1</v>
          </cell>
          <cell r="EG2228" t="str">
            <v>HVDC_353_SY0011</v>
          </cell>
        </row>
        <row r="2229">
          <cell r="H2229">
            <v>1</v>
          </cell>
          <cell r="EG2229" t="str">
            <v>HVDC_353_TF0011</v>
          </cell>
        </row>
        <row r="2230">
          <cell r="H2230">
            <v>1</v>
          </cell>
          <cell r="EG2230" t="str">
            <v>HVDC_353_TF0031</v>
          </cell>
        </row>
        <row r="2231">
          <cell r="H2231">
            <v>1</v>
          </cell>
          <cell r="EG2231" t="str">
            <v>HVDC_353_TF0033</v>
          </cell>
        </row>
        <row r="2232">
          <cell r="H2232">
            <v>1</v>
          </cell>
          <cell r="EG2232" t="str">
            <v>HVDC_353_TF0036</v>
          </cell>
        </row>
        <row r="2233">
          <cell r="H2233">
            <v>1</v>
          </cell>
          <cell r="EG2233" t="str">
            <v>HVDC_353_TF0038</v>
          </cell>
        </row>
        <row r="2234">
          <cell r="H2234">
            <v>1</v>
          </cell>
          <cell r="EG2234" t="str">
            <v>HVDC_353_TF0051</v>
          </cell>
        </row>
        <row r="2235">
          <cell r="H2235">
            <v>1</v>
          </cell>
          <cell r="EG2235" t="str">
            <v>HVDC_353_TV0011</v>
          </cell>
        </row>
        <row r="2236">
          <cell r="H2236">
            <v>1</v>
          </cell>
          <cell r="EG2236" t="str">
            <v>HVDC_353_TV0012</v>
          </cell>
        </row>
        <row r="2237">
          <cell r="H2237">
            <v>1</v>
          </cell>
          <cell r="EG2237" t="str">
            <v>HVDC_353_UPS011</v>
          </cell>
        </row>
        <row r="2238">
          <cell r="H2238">
            <v>1</v>
          </cell>
          <cell r="EG2238" t="str">
            <v>HVDC_353_UPS031</v>
          </cell>
        </row>
        <row r="2239">
          <cell r="H2239">
            <v>1</v>
          </cell>
          <cell r="EG2239" t="str">
            <v>HVDC_353_VP0041</v>
          </cell>
        </row>
        <row r="2240">
          <cell r="H2240">
            <v>1</v>
          </cell>
          <cell r="EG2240" t="str">
            <v>HVDC_353_VP0051</v>
          </cell>
        </row>
        <row r="2247">
          <cell r="H2247">
            <v>1</v>
          </cell>
          <cell r="EG2247" t="str">
            <v>HVDC_354_AB0011</v>
          </cell>
        </row>
        <row r="2248">
          <cell r="H2248">
            <v>1</v>
          </cell>
          <cell r="EG2248" t="str">
            <v>HVDC_354_AB0012</v>
          </cell>
        </row>
        <row r="2249">
          <cell r="H2249">
            <v>1</v>
          </cell>
          <cell r="EG2249" t="str">
            <v>HVDC_354_AB0042</v>
          </cell>
        </row>
        <row r="2250">
          <cell r="H2250">
            <v>1</v>
          </cell>
          <cell r="EG2250" t="str">
            <v>HVDC_354_AB0051</v>
          </cell>
        </row>
        <row r="2251">
          <cell r="H2251">
            <v>1</v>
          </cell>
          <cell r="EG2251" t="str">
            <v>HVDC_354_AC0011</v>
          </cell>
        </row>
        <row r="2252">
          <cell r="H2252">
            <v>1</v>
          </cell>
          <cell r="EG2252" t="str">
            <v>HVDC_354_AC0012</v>
          </cell>
        </row>
        <row r="2253">
          <cell r="H2253">
            <v>1</v>
          </cell>
          <cell r="EG2253" t="str">
            <v>HVDC_354_AC0013</v>
          </cell>
        </row>
        <row r="2254">
          <cell r="H2254">
            <v>1</v>
          </cell>
          <cell r="EG2254" t="str">
            <v>HVDC_354_AC0041</v>
          </cell>
        </row>
        <row r="2255">
          <cell r="H2255">
            <v>1</v>
          </cell>
          <cell r="EG2255" t="str">
            <v>HVDC_354_BS0011</v>
          </cell>
        </row>
        <row r="2256">
          <cell r="H2256">
            <v>1</v>
          </cell>
          <cell r="EG2256" t="str">
            <v>HVDC_354_BT0011</v>
          </cell>
        </row>
        <row r="2257">
          <cell r="H2257">
            <v>1</v>
          </cell>
          <cell r="EG2257" t="str">
            <v>HVDC_354_BT0031</v>
          </cell>
        </row>
        <row r="2258">
          <cell r="H2258">
            <v>1</v>
          </cell>
          <cell r="EG2258" t="str">
            <v>HVDC_354_CN0011</v>
          </cell>
        </row>
        <row r="2259">
          <cell r="H2259">
            <v>1</v>
          </cell>
          <cell r="EG2259" t="str">
            <v>HVDC_354_CP0011</v>
          </cell>
        </row>
        <row r="2260">
          <cell r="H2260">
            <v>1</v>
          </cell>
          <cell r="EG2260" t="str">
            <v>HVDC_354_DS0011</v>
          </cell>
        </row>
        <row r="2261">
          <cell r="H2261">
            <v>1</v>
          </cell>
          <cell r="EG2261" t="str">
            <v>HVDC_354_DS0021</v>
          </cell>
        </row>
        <row r="2262">
          <cell r="H2262">
            <v>1</v>
          </cell>
          <cell r="EG2262" t="str">
            <v>HVDC_354_ET0011</v>
          </cell>
        </row>
        <row r="2263">
          <cell r="H2263">
            <v>1</v>
          </cell>
          <cell r="EG2263" t="str">
            <v>HVDC_354_FP0511</v>
          </cell>
        </row>
        <row r="2264">
          <cell r="H2264">
            <v>1</v>
          </cell>
          <cell r="EG2264" t="str">
            <v>HVDC_354_FP0512</v>
          </cell>
        </row>
        <row r="2265">
          <cell r="H2265">
            <v>1</v>
          </cell>
          <cell r="EG2265" t="str">
            <v>HVDC_354_FP0611</v>
          </cell>
        </row>
        <row r="2266">
          <cell r="H2266">
            <v>1</v>
          </cell>
          <cell r="EG2266" t="str">
            <v>HVDC_354_FP0612</v>
          </cell>
        </row>
        <row r="2267">
          <cell r="H2267">
            <v>1</v>
          </cell>
          <cell r="EG2267" t="str">
            <v>HVDC_354_HC0031</v>
          </cell>
        </row>
        <row r="2268">
          <cell r="H2268">
            <v>1</v>
          </cell>
          <cell r="EG2268" t="str">
            <v>HVDC_354_HC0032</v>
          </cell>
        </row>
        <row r="2269">
          <cell r="H2269">
            <v>1</v>
          </cell>
          <cell r="EG2269" t="str">
            <v>HVDC_354_HC0033</v>
          </cell>
        </row>
        <row r="2270">
          <cell r="H2270">
            <v>1</v>
          </cell>
          <cell r="EG2270" t="str">
            <v>HVDC_354_HC0035</v>
          </cell>
        </row>
        <row r="2271">
          <cell r="H2271">
            <v>1</v>
          </cell>
          <cell r="EG2271" t="str">
            <v>HVDC_354_HC0036</v>
          </cell>
        </row>
        <row r="2272">
          <cell r="H2272">
            <v>1</v>
          </cell>
          <cell r="EG2272" t="str">
            <v>HVDC_354_HC0039</v>
          </cell>
        </row>
        <row r="2273">
          <cell r="H2273">
            <v>1</v>
          </cell>
          <cell r="EG2273" t="str">
            <v>HVDC_354_HC0139</v>
          </cell>
        </row>
        <row r="2274">
          <cell r="H2274">
            <v>1</v>
          </cell>
          <cell r="EG2274" t="str">
            <v>HVDC_354_HSS011</v>
          </cell>
        </row>
        <row r="2275">
          <cell r="H2275">
            <v>1</v>
          </cell>
          <cell r="EG2275" t="str">
            <v>HVDC_354_HSS012</v>
          </cell>
        </row>
        <row r="2276">
          <cell r="H2276">
            <v>1</v>
          </cell>
          <cell r="EG2276" t="str">
            <v>HVDC_354_HSS013</v>
          </cell>
        </row>
        <row r="2277">
          <cell r="H2277">
            <v>1</v>
          </cell>
          <cell r="EG2277" t="str">
            <v>HVDC_354_HSS014</v>
          </cell>
        </row>
        <row r="2278">
          <cell r="H2278">
            <v>1</v>
          </cell>
          <cell r="EG2278" t="str">
            <v>HVDC_354_HSS051</v>
          </cell>
        </row>
        <row r="2279">
          <cell r="H2279">
            <v>1</v>
          </cell>
          <cell r="EG2279" t="str">
            <v>HVDC_354_HV0015</v>
          </cell>
        </row>
        <row r="2280">
          <cell r="H2280">
            <v>1</v>
          </cell>
          <cell r="EG2280" t="str">
            <v>HVDC_354_HV0041</v>
          </cell>
        </row>
        <row r="2281">
          <cell r="H2281">
            <v>1</v>
          </cell>
          <cell r="EG2281" t="str">
            <v>HVDC_354_HV0111</v>
          </cell>
        </row>
        <row r="2282">
          <cell r="H2282">
            <v>1</v>
          </cell>
          <cell r="EG2282" t="str">
            <v>HVDC_354_IR0011</v>
          </cell>
        </row>
        <row r="2283">
          <cell r="H2283">
            <v>1</v>
          </cell>
          <cell r="EG2283" t="str">
            <v>HVDC_354_IT0011</v>
          </cell>
        </row>
        <row r="2284">
          <cell r="H2284">
            <v>1</v>
          </cell>
          <cell r="EG2284" t="str">
            <v>HVDC_354_LV0012</v>
          </cell>
        </row>
        <row r="2285">
          <cell r="H2285">
            <v>1</v>
          </cell>
          <cell r="EG2285" t="str">
            <v>HVDC_354_LV0031</v>
          </cell>
        </row>
        <row r="2286">
          <cell r="H2286">
            <v>1</v>
          </cell>
          <cell r="EG2286" t="str">
            <v>HVDC_354_MC0912</v>
          </cell>
        </row>
        <row r="2287">
          <cell r="H2287">
            <v>1</v>
          </cell>
          <cell r="EG2287" t="str">
            <v>HVDC_354_MG0001</v>
          </cell>
        </row>
        <row r="2288">
          <cell r="H2288">
            <v>1</v>
          </cell>
          <cell r="EG2288" t="str">
            <v>HVDC_354_MRS012</v>
          </cell>
        </row>
        <row r="2289">
          <cell r="H2289">
            <v>1</v>
          </cell>
          <cell r="EG2289" t="str">
            <v>HVDC_354_MS0011</v>
          </cell>
        </row>
        <row r="2290">
          <cell r="H2290">
            <v>1</v>
          </cell>
          <cell r="EG2290" t="str">
            <v>HVDC_354_MS0051</v>
          </cell>
        </row>
        <row r="2291">
          <cell r="H2291">
            <v>1</v>
          </cell>
          <cell r="EG2291" t="str">
            <v>HVDC_354_RS0011</v>
          </cell>
        </row>
        <row r="2292">
          <cell r="H2292">
            <v>1</v>
          </cell>
          <cell r="EG2292" t="str">
            <v>HVDC_354_SB0011</v>
          </cell>
        </row>
        <row r="2293">
          <cell r="H2293">
            <v>1</v>
          </cell>
          <cell r="EG2293" t="str">
            <v>HVDC_354_SC0011</v>
          </cell>
        </row>
        <row r="2294">
          <cell r="H2294">
            <v>1</v>
          </cell>
          <cell r="EG2294" t="str">
            <v>HVDC_354_SC0032</v>
          </cell>
        </row>
        <row r="2295">
          <cell r="H2295">
            <v>1</v>
          </cell>
          <cell r="EG2295" t="str">
            <v>HVDC_354_SC0040</v>
          </cell>
        </row>
        <row r="2296">
          <cell r="H2296">
            <v>1</v>
          </cell>
          <cell r="EG2296" t="str">
            <v>HVDC_354_SC0041</v>
          </cell>
        </row>
        <row r="2297">
          <cell r="H2297">
            <v>1</v>
          </cell>
          <cell r="EG2297" t="str">
            <v>HVDC_354_SC0042</v>
          </cell>
        </row>
        <row r="2298">
          <cell r="H2298">
            <v>1</v>
          </cell>
          <cell r="EG2298" t="str">
            <v>HVDC_354_SC0043</v>
          </cell>
        </row>
        <row r="2299">
          <cell r="H2299">
            <v>1</v>
          </cell>
          <cell r="EG2299" t="str">
            <v>HVDC_354_SC0044</v>
          </cell>
        </row>
        <row r="2300">
          <cell r="H2300">
            <v>1</v>
          </cell>
          <cell r="EG2300" t="str">
            <v>HVDC_354_SC0090</v>
          </cell>
        </row>
        <row r="2301">
          <cell r="H2301">
            <v>1</v>
          </cell>
          <cell r="EG2301" t="str">
            <v>HVDC_354_SC0091</v>
          </cell>
        </row>
        <row r="2302">
          <cell r="H2302">
            <v>1</v>
          </cell>
          <cell r="EG2302" t="str">
            <v>HVDC_354_SC0092</v>
          </cell>
        </row>
        <row r="2303">
          <cell r="H2303">
            <v>1</v>
          </cell>
          <cell r="EG2303" t="str">
            <v>HVDC_354_SI0011</v>
          </cell>
        </row>
        <row r="2304">
          <cell r="H2304">
            <v>1</v>
          </cell>
          <cell r="EG2304" t="str">
            <v>HVDC_354_SI0012</v>
          </cell>
        </row>
        <row r="2305">
          <cell r="H2305">
            <v>1</v>
          </cell>
          <cell r="EG2305" t="str">
            <v>HVDC_354_SI0013</v>
          </cell>
        </row>
        <row r="2306">
          <cell r="H2306">
            <v>1</v>
          </cell>
          <cell r="EG2306" t="str">
            <v>HVDC_354_SI0014</v>
          </cell>
        </row>
        <row r="2307">
          <cell r="H2307">
            <v>1</v>
          </cell>
          <cell r="EG2307" t="str">
            <v>HVDC_354_SI0018</v>
          </cell>
        </row>
        <row r="2308">
          <cell r="H2308">
            <v>1</v>
          </cell>
          <cell r="EG2308" t="str">
            <v>HVDC_354_SI0021</v>
          </cell>
        </row>
        <row r="2309">
          <cell r="H2309">
            <v>1</v>
          </cell>
          <cell r="EG2309" t="str">
            <v>HVDC_354_SY0011</v>
          </cell>
        </row>
        <row r="2310">
          <cell r="H2310">
            <v>1</v>
          </cell>
          <cell r="EG2310" t="str">
            <v>HVDC_354_TF0011</v>
          </cell>
        </row>
        <row r="2311">
          <cell r="H2311">
            <v>1</v>
          </cell>
          <cell r="EG2311" t="str">
            <v>HVDC_354_TF0036</v>
          </cell>
        </row>
        <row r="2312">
          <cell r="H2312">
            <v>1</v>
          </cell>
          <cell r="EG2312" t="str">
            <v>HVDC_354_TF0038</v>
          </cell>
        </row>
        <row r="2313">
          <cell r="H2313">
            <v>1</v>
          </cell>
          <cell r="EG2313" t="str">
            <v>HVDC_354_UPS011</v>
          </cell>
        </row>
        <row r="2314">
          <cell r="H2314">
            <v>1</v>
          </cell>
          <cell r="EG2314" t="str">
            <v>HVDC_354_UPS031</v>
          </cell>
        </row>
        <row r="2321">
          <cell r="H2321">
            <v>1</v>
          </cell>
          <cell r="EG2321" t="str">
            <v>HVDC_355_BS0011</v>
          </cell>
        </row>
        <row r="2322">
          <cell r="H2322">
            <v>1</v>
          </cell>
          <cell r="EG2322" t="str">
            <v>HVDC_355_BU0011</v>
          </cell>
        </row>
        <row r="2323">
          <cell r="H2323">
            <v>1</v>
          </cell>
          <cell r="EG2323" t="str">
            <v>HVDC_355_CL0011</v>
          </cell>
        </row>
        <row r="2324">
          <cell r="H2324">
            <v>1</v>
          </cell>
          <cell r="EG2324" t="str">
            <v>HVDC_355_CL0036</v>
          </cell>
        </row>
        <row r="2325">
          <cell r="H2325">
            <v>1</v>
          </cell>
          <cell r="EG2325" t="str">
            <v>HVDC_355_DS0011</v>
          </cell>
        </row>
        <row r="2326">
          <cell r="H2326">
            <v>1</v>
          </cell>
          <cell r="EG2326" t="str">
            <v>HVDC_355_DS0021</v>
          </cell>
        </row>
        <row r="2327">
          <cell r="H2327">
            <v>1</v>
          </cell>
          <cell r="EG2327" t="str">
            <v>HVDC_355_ET0011</v>
          </cell>
        </row>
        <row r="2328">
          <cell r="H2328">
            <v>1</v>
          </cell>
          <cell r="EG2328" t="str">
            <v>HVDC_355_FP0111</v>
          </cell>
        </row>
        <row r="2329">
          <cell r="H2329">
            <v>1</v>
          </cell>
          <cell r="EG2329" t="str">
            <v>HVDC_355_FP0211</v>
          </cell>
        </row>
        <row r="2330">
          <cell r="H2330">
            <v>1</v>
          </cell>
          <cell r="EG2330" t="str">
            <v>HVDC_355_FP0212</v>
          </cell>
        </row>
        <row r="2331">
          <cell r="H2331">
            <v>1</v>
          </cell>
          <cell r="EG2331" t="str">
            <v>HVDC_355_FP0241</v>
          </cell>
        </row>
        <row r="2332">
          <cell r="H2332">
            <v>1</v>
          </cell>
          <cell r="EG2332" t="str">
            <v>HVDC_355_FP0242</v>
          </cell>
        </row>
        <row r="2333">
          <cell r="H2333">
            <v>1</v>
          </cell>
          <cell r="EG2333" t="str">
            <v>HVDC_355_HC0031</v>
          </cell>
        </row>
        <row r="2334">
          <cell r="H2334">
            <v>1</v>
          </cell>
          <cell r="EG2334" t="str">
            <v>HVDC_355_HC0032</v>
          </cell>
        </row>
        <row r="2335">
          <cell r="H2335">
            <v>1</v>
          </cell>
          <cell r="EG2335" t="str">
            <v>HVDC_355_HC0035</v>
          </cell>
        </row>
        <row r="2336">
          <cell r="H2336">
            <v>1</v>
          </cell>
          <cell r="EG2336" t="str">
            <v>HVDC_355_HC0036</v>
          </cell>
        </row>
        <row r="2337">
          <cell r="H2337">
            <v>1</v>
          </cell>
          <cell r="EG2337" t="str">
            <v>HVDC_355_HC0138</v>
          </cell>
        </row>
        <row r="2338">
          <cell r="H2338">
            <v>1</v>
          </cell>
          <cell r="EG2338" t="str">
            <v>HVDC_355_HSS014</v>
          </cell>
        </row>
        <row r="2339">
          <cell r="H2339">
            <v>1</v>
          </cell>
          <cell r="EG2339" t="str">
            <v>HVDC_355_HV0011</v>
          </cell>
        </row>
        <row r="2340">
          <cell r="H2340">
            <v>1</v>
          </cell>
          <cell r="EG2340" t="str">
            <v>HVDC_355_HV0012</v>
          </cell>
        </row>
        <row r="2341">
          <cell r="H2341">
            <v>1</v>
          </cell>
          <cell r="EG2341" t="str">
            <v>HVDC_355_HV0015</v>
          </cell>
        </row>
        <row r="2342">
          <cell r="H2342">
            <v>1</v>
          </cell>
          <cell r="EG2342" t="str">
            <v>HVDC_355_HV0016</v>
          </cell>
        </row>
        <row r="2343">
          <cell r="H2343">
            <v>1</v>
          </cell>
          <cell r="EG2343" t="str">
            <v>HVDC_355_IT0011</v>
          </cell>
        </row>
        <row r="2344">
          <cell r="H2344">
            <v>1</v>
          </cell>
          <cell r="EG2344" t="str">
            <v>HVDC_355_LV0012</v>
          </cell>
        </row>
        <row r="2345">
          <cell r="H2345">
            <v>1</v>
          </cell>
          <cell r="EG2345" t="str">
            <v>HVDC_355_LV0031</v>
          </cell>
        </row>
        <row r="2346">
          <cell r="H2346">
            <v>1</v>
          </cell>
          <cell r="EG2346" t="str">
            <v>HVDC_355_MC0341</v>
          </cell>
        </row>
        <row r="2347">
          <cell r="H2347">
            <v>1</v>
          </cell>
          <cell r="EG2347" t="str">
            <v>HVDC_355_MC0342</v>
          </cell>
        </row>
        <row r="2348">
          <cell r="H2348">
            <v>1</v>
          </cell>
          <cell r="EG2348" t="str">
            <v>HVDC_355_MC0343</v>
          </cell>
        </row>
        <row r="2349">
          <cell r="H2349">
            <v>1</v>
          </cell>
          <cell r="EG2349" t="str">
            <v>HVDC_355_MC0541</v>
          </cell>
        </row>
        <row r="2350">
          <cell r="H2350">
            <v>1</v>
          </cell>
          <cell r="EG2350" t="str">
            <v>HVDC_355_MC0611</v>
          </cell>
        </row>
        <row r="2351">
          <cell r="H2351">
            <v>1</v>
          </cell>
          <cell r="EG2351" t="str">
            <v>HVDC_355_MC0613</v>
          </cell>
        </row>
        <row r="2352">
          <cell r="H2352">
            <v>1</v>
          </cell>
          <cell r="EG2352" t="str">
            <v>HVDC_355_MC0841</v>
          </cell>
        </row>
        <row r="2353">
          <cell r="H2353">
            <v>1</v>
          </cell>
          <cell r="EG2353" t="str">
            <v>HVDC_355_MRS012</v>
          </cell>
        </row>
        <row r="2354">
          <cell r="H2354">
            <v>1</v>
          </cell>
          <cell r="EG2354" t="str">
            <v>HVDC_355_SA0011</v>
          </cell>
        </row>
        <row r="2355">
          <cell r="H2355">
            <v>1</v>
          </cell>
          <cell r="EG2355" t="str">
            <v>HVDC_355_SG0011</v>
          </cell>
        </row>
        <row r="2356">
          <cell r="H2356">
            <v>1</v>
          </cell>
          <cell r="EG2356" t="str">
            <v>HVDC_355_SG0021</v>
          </cell>
        </row>
        <row r="2357">
          <cell r="H2357">
            <v>1</v>
          </cell>
          <cell r="EG2357" t="str">
            <v>HVDC_355_SG0041</v>
          </cell>
        </row>
        <row r="2358">
          <cell r="H2358">
            <v>1</v>
          </cell>
          <cell r="EG2358" t="str">
            <v>HVDC_355_SI0021</v>
          </cell>
        </row>
        <row r="2359">
          <cell r="H2359">
            <v>1</v>
          </cell>
          <cell r="EG2359" t="str">
            <v>HVDC_355_SY0011</v>
          </cell>
        </row>
        <row r="2360">
          <cell r="H2360">
            <v>1</v>
          </cell>
          <cell r="EG2360" t="str">
            <v>HVDC_355_TF0011</v>
          </cell>
        </row>
        <row r="2361">
          <cell r="H2361">
            <v>1</v>
          </cell>
          <cell r="EG2361" t="str">
            <v>HVDC_355_TF0031</v>
          </cell>
        </row>
        <row r="2362">
          <cell r="H2362">
            <v>1</v>
          </cell>
          <cell r="EG2362" t="str">
            <v>HVDC_355_TF0036</v>
          </cell>
        </row>
        <row r="2363">
          <cell r="H2363">
            <v>1</v>
          </cell>
          <cell r="EG2363" t="str">
            <v>HVDC_355_TF0038</v>
          </cell>
        </row>
        <row r="2364">
          <cell r="H2364">
            <v>1</v>
          </cell>
          <cell r="EG2364" t="str">
            <v>HVDC_355_UPS011</v>
          </cell>
        </row>
        <row r="2365">
          <cell r="H2365">
            <v>1</v>
          </cell>
          <cell r="EG2365" t="str">
            <v>HVDC_355_UPS031</v>
          </cell>
        </row>
        <row r="2372">
          <cell r="H2372">
            <v>1</v>
          </cell>
          <cell r="EG2372" t="str">
            <v>HVDC_356_CP0011</v>
          </cell>
        </row>
        <row r="2373">
          <cell r="H2373">
            <v>1</v>
          </cell>
          <cell r="EG2373" t="str">
            <v>HVDC_356_CP0031</v>
          </cell>
        </row>
        <row r="2374">
          <cell r="H2374">
            <v>1</v>
          </cell>
          <cell r="EG2374" t="str">
            <v>HVDC_356_LE0011</v>
          </cell>
        </row>
        <row r="2375">
          <cell r="H2375">
            <v>1</v>
          </cell>
          <cell r="EG2375" t="str">
            <v>HVDC_356_LE0031</v>
          </cell>
        </row>
        <row r="2376">
          <cell r="H2376">
            <v>1</v>
          </cell>
          <cell r="EG2376" t="str">
            <v>HVDC_356_LE0032</v>
          </cell>
        </row>
        <row r="2377">
          <cell r="H2377">
            <v>1</v>
          </cell>
          <cell r="EG2377" t="str">
            <v>HVDC_356_LE0033</v>
          </cell>
        </row>
        <row r="2378">
          <cell r="H2378">
            <v>1</v>
          </cell>
          <cell r="EG2378" t="str">
            <v>HVDC_356_RA0011</v>
          </cell>
        </row>
        <row r="2379">
          <cell r="H2379">
            <v>1</v>
          </cell>
          <cell r="EG2379" t="str">
            <v>HVDC_356_RS0011</v>
          </cell>
        </row>
        <row r="2380">
          <cell r="H2380">
            <v>1</v>
          </cell>
          <cell r="EG2380" t="str">
            <v>HVDC_356_SE0011</v>
          </cell>
        </row>
        <row r="2381">
          <cell r="H2381">
            <v>1</v>
          </cell>
          <cell r="EG2381" t="str">
            <v>HVDC_356_SE0031</v>
          </cell>
        </row>
        <row r="2382">
          <cell r="H2382">
            <v>1</v>
          </cell>
          <cell r="EG2382" t="str">
            <v>HVDC_356_SE0032</v>
          </cell>
        </row>
        <row r="2383">
          <cell r="H2383">
            <v>1</v>
          </cell>
          <cell r="EG2383" t="str">
            <v>HVDC_356_SE0033</v>
          </cell>
        </row>
        <row r="2384">
          <cell r="H2384">
            <v>1</v>
          </cell>
          <cell r="EG2384" t="str">
            <v>HVDC_356_SE0034</v>
          </cell>
        </row>
        <row r="2391">
          <cell r="H2391">
            <v>1</v>
          </cell>
          <cell r="EG2391" t="str">
            <v>HVDC_358_BS0042</v>
          </cell>
        </row>
        <row r="2392">
          <cell r="H2392">
            <v>1</v>
          </cell>
          <cell r="EG2392" t="str">
            <v>HVDC_358_IR0011</v>
          </cell>
        </row>
        <row r="2393">
          <cell r="H2393">
            <v>1</v>
          </cell>
          <cell r="EG2393" t="str">
            <v>HVDC_358_MC0911</v>
          </cell>
        </row>
        <row r="2394">
          <cell r="H2394">
            <v>1</v>
          </cell>
          <cell r="EG2394" t="str">
            <v>HVDC_358_MC0912</v>
          </cell>
        </row>
        <row r="2395">
          <cell r="H2395">
            <v>1</v>
          </cell>
          <cell r="EG2395" t="str">
            <v>HVDC_358_MG0001</v>
          </cell>
        </row>
        <row r="2396">
          <cell r="H2396">
            <v>1</v>
          </cell>
          <cell r="EG2396" t="str">
            <v>HVDC_358_SI0011</v>
          </cell>
        </row>
        <row r="2397">
          <cell r="H2397">
            <v>1</v>
          </cell>
          <cell r="EG2397" t="str">
            <v>HVDC_358_SI0012</v>
          </cell>
        </row>
        <row r="2398">
          <cell r="H2398">
            <v>1</v>
          </cell>
          <cell r="EG2398" t="str">
            <v>HVDC_358_SI0013</v>
          </cell>
        </row>
        <row r="2399">
          <cell r="H2399">
            <v>1</v>
          </cell>
          <cell r="EG2399" t="str">
            <v>HVDC_358_SI0014</v>
          </cell>
        </row>
        <row r="2400">
          <cell r="H2400">
            <v>1</v>
          </cell>
          <cell r="EG2400" t="str">
            <v>HVDC_358_SI0015</v>
          </cell>
        </row>
        <row r="2401">
          <cell r="H2401">
            <v>1</v>
          </cell>
          <cell r="EG2401" t="str">
            <v>HVDC_358_SI0018</v>
          </cell>
        </row>
        <row r="2402">
          <cell r="H2402">
            <v>1</v>
          </cell>
          <cell r="EG2402" t="str">
            <v>HVDC_358_SI0019</v>
          </cell>
        </row>
        <row r="2415">
          <cell r="H2415">
            <v>1</v>
          </cell>
          <cell r="EG2415" t="str">
            <v>NNNI-LINES_001_LS0001</v>
          </cell>
        </row>
        <row r="2416">
          <cell r="H2416">
            <v>1</v>
          </cell>
          <cell r="EG2416" t="str">
            <v>NNNI-LINES_001_LS2010</v>
          </cell>
        </row>
        <row r="2417">
          <cell r="H2417">
            <v>1</v>
          </cell>
          <cell r="EG2417" t="str">
            <v>NNNI-LINES_001_LS2011</v>
          </cell>
        </row>
        <row r="2418">
          <cell r="H2418">
            <v>1</v>
          </cell>
          <cell r="EG2418" t="str">
            <v>NNNI-LINES_001_LS2012</v>
          </cell>
        </row>
        <row r="2419">
          <cell r="H2419">
            <v>1</v>
          </cell>
          <cell r="EG2419" t="str">
            <v>NNNI-LINES_001_LS3001</v>
          </cell>
        </row>
        <row r="2420">
          <cell r="H2420">
            <v>1</v>
          </cell>
          <cell r="EG2420" t="str">
            <v>NNNI-LINES_001_LS3002</v>
          </cell>
        </row>
        <row r="2421">
          <cell r="H2421">
            <v>1</v>
          </cell>
          <cell r="EG2421" t="str">
            <v>NNNI-LINES_001_LS3003</v>
          </cell>
        </row>
        <row r="2428">
          <cell r="H2428">
            <v>1</v>
          </cell>
          <cell r="EG2428" t="str">
            <v>NNNI-LINES_006_LS4000</v>
          </cell>
        </row>
        <row r="2435">
          <cell r="H2435">
            <v>1</v>
          </cell>
          <cell r="EG2435" t="str">
            <v>NNNI-LINES_007_CLL011</v>
          </cell>
        </row>
        <row r="2436">
          <cell r="H2436">
            <v>1</v>
          </cell>
          <cell r="EG2436" t="str">
            <v>NNNI-LINES_007_CLL012</v>
          </cell>
        </row>
        <row r="2443">
          <cell r="H2443">
            <v>1</v>
          </cell>
          <cell r="EG2443" t="str">
            <v>NNNI-LINES_300_LS0001</v>
          </cell>
        </row>
        <row r="2444">
          <cell r="H2444">
            <v>1</v>
          </cell>
          <cell r="EG2444" t="str">
            <v>NNNI-LINES_300_LS2011</v>
          </cell>
        </row>
        <row r="2445">
          <cell r="H2445">
            <v>1</v>
          </cell>
          <cell r="EG2445" t="str">
            <v>NNNI-LINES_300_LS2012</v>
          </cell>
        </row>
        <row r="2446">
          <cell r="H2446">
            <v>1</v>
          </cell>
          <cell r="EG2446" t="str">
            <v>NNNI-LINES_300_LS3001</v>
          </cell>
        </row>
        <row r="2447">
          <cell r="H2447">
            <v>1</v>
          </cell>
          <cell r="EG2447" t="str">
            <v>NNNI-LINES_300_LS4000</v>
          </cell>
        </row>
        <row r="2460">
          <cell r="H2460">
            <v>1</v>
          </cell>
          <cell r="EG2460" t="str">
            <v>NSNI-LINES_001_LS0001</v>
          </cell>
        </row>
        <row r="2461">
          <cell r="H2461">
            <v>1</v>
          </cell>
          <cell r="EG2461" t="str">
            <v>NSNI-LINES_001_LS2010</v>
          </cell>
        </row>
        <row r="2462">
          <cell r="H2462">
            <v>1</v>
          </cell>
          <cell r="EG2462" t="str">
            <v>NSNI-LINES_001_LS2011</v>
          </cell>
        </row>
        <row r="2463">
          <cell r="H2463">
            <v>1</v>
          </cell>
          <cell r="EG2463" t="str">
            <v>NSNI-LINES_001_LS2012</v>
          </cell>
        </row>
        <row r="2464">
          <cell r="H2464">
            <v>1</v>
          </cell>
          <cell r="EG2464" t="str">
            <v>NSNI-LINES_001_LS3001</v>
          </cell>
        </row>
        <row r="2465">
          <cell r="H2465">
            <v>1</v>
          </cell>
          <cell r="EG2465" t="str">
            <v>NSNI-LINES_001_LS3002</v>
          </cell>
        </row>
        <row r="2466">
          <cell r="H2466">
            <v>1</v>
          </cell>
          <cell r="EG2466" t="str">
            <v>NSNI-LINES_001_LS3003</v>
          </cell>
        </row>
        <row r="2473">
          <cell r="H2473">
            <v>1</v>
          </cell>
          <cell r="EG2473" t="str">
            <v>NSNI-LINES_006_LS4000</v>
          </cell>
        </row>
        <row r="2480">
          <cell r="H2480">
            <v>1</v>
          </cell>
          <cell r="EG2480" t="str">
            <v>NSNI-LINES_007_CLL011</v>
          </cell>
        </row>
        <row r="2481">
          <cell r="H2481">
            <v>1</v>
          </cell>
          <cell r="EG2481" t="str">
            <v>NSNI-LINES_007_CLL012</v>
          </cell>
        </row>
        <row r="2488">
          <cell r="H2488">
            <v>1</v>
          </cell>
          <cell r="EG2488" t="str">
            <v>NSNI-LINES_300_LS0001</v>
          </cell>
        </row>
        <row r="2489">
          <cell r="H2489">
            <v>1</v>
          </cell>
          <cell r="EG2489" t="str">
            <v>NSNI-LINES_300_LS2011</v>
          </cell>
        </row>
        <row r="2490">
          <cell r="H2490">
            <v>1</v>
          </cell>
          <cell r="EG2490" t="str">
            <v>NSNI-LINES_300_LS2012</v>
          </cell>
        </row>
        <row r="2491">
          <cell r="H2491">
            <v>1</v>
          </cell>
          <cell r="EG2491" t="str">
            <v>NSNI-LINES_300_LS3001</v>
          </cell>
        </row>
        <row r="2492">
          <cell r="H2492">
            <v>1</v>
          </cell>
          <cell r="EG2492" t="str">
            <v>NSNI-LINES_300_LS4000</v>
          </cell>
        </row>
        <row r="2505">
          <cell r="H2505">
            <v>1</v>
          </cell>
          <cell r="EG2505" t="str">
            <v>SIDO-LINES_001_LS0001</v>
          </cell>
        </row>
        <row r="2506">
          <cell r="H2506">
            <v>1</v>
          </cell>
          <cell r="EG2506" t="str">
            <v>SIDO-LINES_001_LS2010</v>
          </cell>
        </row>
        <row r="2507">
          <cell r="H2507">
            <v>1</v>
          </cell>
          <cell r="EG2507" t="str">
            <v>SIDO-LINES_001_LS2011</v>
          </cell>
        </row>
        <row r="2508">
          <cell r="H2508">
            <v>1</v>
          </cell>
          <cell r="EG2508" t="str">
            <v>SIDO-LINES_001_LS2012</v>
          </cell>
        </row>
        <row r="2509">
          <cell r="H2509">
            <v>1</v>
          </cell>
          <cell r="EG2509" t="str">
            <v>SIDO-LINES_001_LS3001</v>
          </cell>
        </row>
        <row r="2510">
          <cell r="H2510">
            <v>1</v>
          </cell>
          <cell r="EG2510" t="str">
            <v>SIDO-LINES_001_LS3002</v>
          </cell>
        </row>
        <row r="2511">
          <cell r="H2511">
            <v>1</v>
          </cell>
          <cell r="EG2511" t="str">
            <v>SIDO-LINES_001_LS3003</v>
          </cell>
        </row>
        <row r="2518">
          <cell r="H2518">
            <v>1</v>
          </cell>
          <cell r="EG2518" t="str">
            <v>SIDO-LINES_006_LS4000</v>
          </cell>
        </row>
        <row r="2525">
          <cell r="H2525">
            <v>1</v>
          </cell>
          <cell r="EG2525" t="str">
            <v>SIDO-LINES_007_CLL011</v>
          </cell>
        </row>
        <row r="2526">
          <cell r="H2526">
            <v>1</v>
          </cell>
          <cell r="EG2526" t="str">
            <v>SIDO-LINES_007_CLL012</v>
          </cell>
        </row>
        <row r="2533">
          <cell r="H2533">
            <v>1</v>
          </cell>
          <cell r="EG2533" t="str">
            <v>SIDO-LINES_300_LS0001</v>
          </cell>
        </row>
        <row r="2534">
          <cell r="H2534">
            <v>1</v>
          </cell>
          <cell r="EG2534" t="str">
            <v>SIDO-LINES_300_LS2011</v>
          </cell>
        </row>
        <row r="2535">
          <cell r="H2535">
            <v>1</v>
          </cell>
          <cell r="EG2535" t="str">
            <v>SIDO-LINES_300_LS2012</v>
          </cell>
        </row>
        <row r="2536">
          <cell r="H2536">
            <v>1</v>
          </cell>
          <cell r="EG2536" t="str">
            <v>SIDO-LINES_300_LS3001</v>
          </cell>
        </row>
        <row r="2537">
          <cell r="H2537">
            <v>1</v>
          </cell>
          <cell r="EG2537" t="str">
            <v>SIDO-LINES_300_LS4000</v>
          </cell>
        </row>
      </sheetData>
      <sheetData sheetId="23" refreshError="1"/>
      <sheetData sheetId="24" refreshError="1"/>
      <sheetData sheetId="25" refreshError="1"/>
      <sheetData sheetId="26"/>
      <sheetData sheetId="27">
        <row r="16">
          <cell r="E16" t="str">
            <v>NNNI_100_TF0041</v>
          </cell>
        </row>
        <row r="48">
          <cell r="F48" t="str">
            <v>94NNNI100300</v>
          </cell>
        </row>
        <row r="49">
          <cell r="F49" t="str">
            <v>94NNNI101-I300</v>
          </cell>
        </row>
        <row r="50">
          <cell r="F50" t="str">
            <v>94NNNI101-O300</v>
          </cell>
        </row>
        <row r="51">
          <cell r="F51" t="str">
            <v>94NNNI101300</v>
          </cell>
        </row>
        <row r="52">
          <cell r="F52" t="str">
            <v>94NNNI102300</v>
          </cell>
        </row>
        <row r="53">
          <cell r="F53" t="str">
            <v>94NNNI104300</v>
          </cell>
        </row>
        <row r="54">
          <cell r="F54" t="str">
            <v>94NNNI105300</v>
          </cell>
        </row>
        <row r="55">
          <cell r="F55" t="str">
            <v>94NNNI106300</v>
          </cell>
        </row>
        <row r="56">
          <cell r="F56" t="str">
            <v>94NNNI107300</v>
          </cell>
        </row>
        <row r="57">
          <cell r="F57" t="str">
            <v>94NNNI108300</v>
          </cell>
        </row>
        <row r="58">
          <cell r="F58" t="str">
            <v>94NNNI112300</v>
          </cell>
        </row>
        <row r="59">
          <cell r="F59" t="str">
            <v>94NNNI113300</v>
          </cell>
        </row>
        <row r="60">
          <cell r="F60" t="str">
            <v>94NNNI115300</v>
          </cell>
        </row>
        <row r="61">
          <cell r="F61" t="str">
            <v>94NNNI111352</v>
          </cell>
        </row>
        <row r="62">
          <cell r="F62" t="str">
            <v>94NNNI112352</v>
          </cell>
        </row>
        <row r="63">
          <cell r="F63" t="str">
            <v>94NNNI109383</v>
          </cell>
        </row>
        <row r="64">
          <cell r="F64" t="str">
            <v>94NNNI110388</v>
          </cell>
        </row>
        <row r="65">
          <cell r="F65" t="str">
            <v>94NNNI502440</v>
          </cell>
        </row>
        <row r="66">
          <cell r="F66" t="str">
            <v>94NNNI503440</v>
          </cell>
        </row>
        <row r="70">
          <cell r="F70" t="str">
            <v>94NNNI100320</v>
          </cell>
        </row>
        <row r="71">
          <cell r="F71" t="str">
            <v>94NNNI101-I320</v>
          </cell>
        </row>
        <row r="72">
          <cell r="F72" t="str">
            <v>94NNNI101-O320</v>
          </cell>
        </row>
        <row r="73">
          <cell r="F73" t="str">
            <v>94NNNI101320</v>
          </cell>
        </row>
        <row r="74">
          <cell r="F74" t="str">
            <v>94NNNI102320</v>
          </cell>
        </row>
        <row r="75">
          <cell r="F75" t="str">
            <v>94NNNI104320</v>
          </cell>
        </row>
        <row r="76">
          <cell r="F76" t="str">
            <v>94NNNI105320</v>
          </cell>
        </row>
        <row r="77">
          <cell r="F77" t="str">
            <v>94NNNI106320</v>
          </cell>
        </row>
        <row r="78">
          <cell r="F78" t="str">
            <v>94NNNI107320</v>
          </cell>
        </row>
        <row r="79">
          <cell r="F79" t="str">
            <v>94NNNI108320</v>
          </cell>
        </row>
        <row r="80">
          <cell r="F80" t="str">
            <v>94NNNI112320</v>
          </cell>
        </row>
        <row r="81">
          <cell r="F81" t="str">
            <v>94NNNI113320</v>
          </cell>
        </row>
        <row r="82">
          <cell r="F82" t="str">
            <v>94NNNI115320</v>
          </cell>
        </row>
        <row r="83">
          <cell r="F83" t="str">
            <v>94NNNI111350</v>
          </cell>
        </row>
        <row r="84">
          <cell r="F84" t="str">
            <v>94NNNI112350</v>
          </cell>
        </row>
        <row r="85">
          <cell r="F85" t="str">
            <v>94NNNI115360</v>
          </cell>
        </row>
        <row r="86">
          <cell r="F86" t="str">
            <v>94NNNI109380</v>
          </cell>
        </row>
        <row r="87">
          <cell r="F87" t="str">
            <v>94NNNI113380</v>
          </cell>
        </row>
        <row r="88">
          <cell r="F88" t="str">
            <v>94NNNI110385</v>
          </cell>
        </row>
        <row r="89">
          <cell r="F89" t="str">
            <v>94NNNI502420</v>
          </cell>
        </row>
        <row r="90">
          <cell r="F90" t="str">
            <v>94NNNI503420</v>
          </cell>
        </row>
        <row r="95">
          <cell r="F95" t="str">
            <v>94NNNI115340</v>
          </cell>
        </row>
        <row r="99">
          <cell r="F99" t="str">
            <v>94NNNI115361</v>
          </cell>
        </row>
        <row r="103">
          <cell r="F103" t="str">
            <v>94NNNI100330</v>
          </cell>
        </row>
        <row r="104">
          <cell r="F104" t="str">
            <v>94NNNI101-I330</v>
          </cell>
        </row>
        <row r="105">
          <cell r="F105" t="str">
            <v>94NNNI101-O330</v>
          </cell>
        </row>
        <row r="106">
          <cell r="F106" t="str">
            <v>94NNNI101330</v>
          </cell>
        </row>
        <row r="107">
          <cell r="F107" t="str">
            <v>94NNNI102330</v>
          </cell>
        </row>
        <row r="108">
          <cell r="F108" t="str">
            <v>94NNNI104330</v>
          </cell>
        </row>
        <row r="109">
          <cell r="F109" t="str">
            <v>94NNNI105330</v>
          </cell>
        </row>
        <row r="110">
          <cell r="F110" t="str">
            <v>94NNNI106330</v>
          </cell>
        </row>
        <row r="111">
          <cell r="F111" t="str">
            <v>94NNNI107330</v>
          </cell>
        </row>
        <row r="112">
          <cell r="F112" t="str">
            <v>94NNNI108330</v>
          </cell>
        </row>
        <row r="113">
          <cell r="F113" t="str">
            <v>94NNNI112330</v>
          </cell>
        </row>
        <row r="114">
          <cell r="F114" t="str">
            <v>94NNNI113330</v>
          </cell>
        </row>
        <row r="115">
          <cell r="F115" t="str">
            <v>94NNNI115330</v>
          </cell>
        </row>
        <row r="116">
          <cell r="F116" t="str">
            <v>94NNNI109381</v>
          </cell>
        </row>
        <row r="117">
          <cell r="F117" t="str">
            <v>94NNNI110386</v>
          </cell>
        </row>
        <row r="118">
          <cell r="F118" t="str">
            <v>94NNNI502430</v>
          </cell>
        </row>
        <row r="119">
          <cell r="F119" t="str">
            <v>94NNNI503430</v>
          </cell>
        </row>
        <row r="123">
          <cell r="F123" t="str">
            <v>94NNNI115353</v>
          </cell>
        </row>
        <row r="127">
          <cell r="F127" t="str">
            <v>94NNNI503453</v>
          </cell>
        </row>
        <row r="131">
          <cell r="F131" t="str">
            <v>94NNNI115355</v>
          </cell>
        </row>
        <row r="135">
          <cell r="F135" t="str">
            <v>94NNNI115500</v>
          </cell>
        </row>
        <row r="143">
          <cell r="F143" t="str">
            <v>94NSNI100300</v>
          </cell>
        </row>
        <row r="144">
          <cell r="F144" t="str">
            <v>94NSNI101-I300</v>
          </cell>
        </row>
        <row r="145">
          <cell r="F145" t="str">
            <v>94NSNI101-O300</v>
          </cell>
        </row>
        <row r="146">
          <cell r="F146" t="str">
            <v>94NSNI101300</v>
          </cell>
        </row>
        <row r="147">
          <cell r="F147" t="str">
            <v>94NSNI102300</v>
          </cell>
        </row>
        <row r="148">
          <cell r="F148" t="str">
            <v>94NSNI104300</v>
          </cell>
        </row>
        <row r="149">
          <cell r="F149" t="str">
            <v>94NSNI105300</v>
          </cell>
        </row>
        <row r="150">
          <cell r="F150" t="str">
            <v>94NSNI106300</v>
          </cell>
        </row>
        <row r="151">
          <cell r="F151" t="str">
            <v>94NSNI107300</v>
          </cell>
        </row>
        <row r="152">
          <cell r="F152" t="str">
            <v>94NSNI108300</v>
          </cell>
        </row>
        <row r="153">
          <cell r="F153" t="str">
            <v>94NSNI112300</v>
          </cell>
        </row>
        <row r="154">
          <cell r="F154" t="str">
            <v>94NSNI113300</v>
          </cell>
        </row>
        <row r="155">
          <cell r="F155" t="str">
            <v>94NSNI115300</v>
          </cell>
        </row>
        <row r="156">
          <cell r="F156" t="str">
            <v>94NSNI111352</v>
          </cell>
        </row>
        <row r="157">
          <cell r="F157" t="str">
            <v>94NSNI112352</v>
          </cell>
        </row>
        <row r="158">
          <cell r="F158" t="str">
            <v>94NSNI109383</v>
          </cell>
        </row>
        <row r="159">
          <cell r="F159" t="str">
            <v>94NSNI110388</v>
          </cell>
        </row>
        <row r="160">
          <cell r="F160" t="str">
            <v>94NSNI502440</v>
          </cell>
        </row>
        <row r="161">
          <cell r="F161" t="str">
            <v>94NSNI503440</v>
          </cell>
        </row>
        <row r="165">
          <cell r="F165" t="str">
            <v>94NSNI100320</v>
          </cell>
        </row>
        <row r="166">
          <cell r="F166" t="str">
            <v>94NSNI101-I320</v>
          </cell>
        </row>
        <row r="167">
          <cell r="F167" t="str">
            <v>94NSNI101-O320</v>
          </cell>
        </row>
        <row r="168">
          <cell r="F168" t="str">
            <v>94NSNI101320</v>
          </cell>
        </row>
        <row r="169">
          <cell r="F169" t="str">
            <v>94NSNI102320</v>
          </cell>
        </row>
        <row r="170">
          <cell r="F170" t="str">
            <v>94NSNI104320</v>
          </cell>
        </row>
        <row r="171">
          <cell r="F171" t="str">
            <v>94NSNI105320</v>
          </cell>
        </row>
        <row r="172">
          <cell r="F172" t="str">
            <v>94NSNI106320</v>
          </cell>
        </row>
        <row r="173">
          <cell r="F173" t="str">
            <v>94NSNI107320</v>
          </cell>
        </row>
        <row r="174">
          <cell r="F174" t="str">
            <v>94NSNI108320</v>
          </cell>
        </row>
        <row r="175">
          <cell r="F175" t="str">
            <v>94NSNI112320</v>
          </cell>
        </row>
        <row r="176">
          <cell r="F176" t="str">
            <v>94NSNI113320</v>
          </cell>
        </row>
        <row r="177">
          <cell r="F177" t="str">
            <v>94NSNI115320</v>
          </cell>
        </row>
        <row r="178">
          <cell r="F178" t="str">
            <v>94NSNI111350</v>
          </cell>
        </row>
        <row r="179">
          <cell r="F179" t="str">
            <v>94NSNI112350</v>
          </cell>
        </row>
        <row r="180">
          <cell r="F180" t="str">
            <v>94NSNI115360</v>
          </cell>
        </row>
        <row r="181">
          <cell r="F181" t="str">
            <v>94NSNI109380</v>
          </cell>
        </row>
        <row r="182">
          <cell r="F182" t="str">
            <v>94NSNI113380</v>
          </cell>
        </row>
        <row r="183">
          <cell r="F183" t="str">
            <v>94NSNI110385</v>
          </cell>
        </row>
        <row r="184">
          <cell r="F184" t="str">
            <v>94NSNI502420</v>
          </cell>
        </row>
        <row r="185">
          <cell r="F185" t="str">
            <v>94NSNI503420</v>
          </cell>
        </row>
        <row r="189">
          <cell r="F189" t="str">
            <v>94NSNI115340</v>
          </cell>
        </row>
        <row r="193">
          <cell r="F193" t="str">
            <v>94NSNI115361</v>
          </cell>
        </row>
        <row r="197">
          <cell r="F197" t="str">
            <v>94NSNI100330</v>
          </cell>
        </row>
        <row r="198">
          <cell r="F198" t="str">
            <v>94NSNI101-I330</v>
          </cell>
        </row>
        <row r="199">
          <cell r="F199" t="str">
            <v>94NSNI101-O330</v>
          </cell>
        </row>
        <row r="200">
          <cell r="F200" t="str">
            <v>94NSNI101330</v>
          </cell>
        </row>
        <row r="201">
          <cell r="F201" t="str">
            <v>94NSNI102330</v>
          </cell>
        </row>
        <row r="202">
          <cell r="F202" t="str">
            <v>94NSNI104330</v>
          </cell>
        </row>
        <row r="203">
          <cell r="F203" t="str">
            <v>94NSNI105330</v>
          </cell>
        </row>
        <row r="204">
          <cell r="F204" t="str">
            <v>94NSNI106330</v>
          </cell>
        </row>
        <row r="205">
          <cell r="F205" t="str">
            <v>94NSNI107330</v>
          </cell>
        </row>
        <row r="206">
          <cell r="F206" t="str">
            <v>94NSNI108330</v>
          </cell>
        </row>
        <row r="207">
          <cell r="F207" t="str">
            <v>94NSNI112330</v>
          </cell>
        </row>
        <row r="208">
          <cell r="F208" t="str">
            <v>94NSNI113330</v>
          </cell>
        </row>
        <row r="209">
          <cell r="F209" t="str">
            <v>94NSNI115330</v>
          </cell>
        </row>
        <row r="210">
          <cell r="F210" t="str">
            <v>94NSNI109381</v>
          </cell>
        </row>
        <row r="211">
          <cell r="F211" t="str">
            <v>94NSNI110386</v>
          </cell>
        </row>
        <row r="212">
          <cell r="F212" t="str">
            <v>94NSNI502430</v>
          </cell>
        </row>
        <row r="213">
          <cell r="F213" t="str">
            <v>94NSNI503430</v>
          </cell>
        </row>
        <row r="217">
          <cell r="F217" t="str">
            <v>94NSNI115353</v>
          </cell>
        </row>
        <row r="221">
          <cell r="F221" t="str">
            <v>94NSNI503453</v>
          </cell>
        </row>
        <row r="225">
          <cell r="F225" t="str">
            <v>94NSNI115355</v>
          </cell>
        </row>
        <row r="229">
          <cell r="F229" t="str">
            <v>94NSNI115500</v>
          </cell>
        </row>
        <row r="237">
          <cell r="F237" t="str">
            <v>94SIDO100300</v>
          </cell>
        </row>
        <row r="238">
          <cell r="F238" t="str">
            <v>94SIDO101-I300</v>
          </cell>
        </row>
        <row r="239">
          <cell r="F239" t="str">
            <v>94SIDO101-O300</v>
          </cell>
        </row>
        <row r="240">
          <cell r="F240" t="str">
            <v>94SIDO101300</v>
          </cell>
        </row>
        <row r="241">
          <cell r="F241" t="str">
            <v>94SIDO102300</v>
          </cell>
        </row>
        <row r="242">
          <cell r="F242" t="str">
            <v>94SIDO104300</v>
          </cell>
        </row>
        <row r="243">
          <cell r="F243" t="str">
            <v>94SIDO105300</v>
          </cell>
        </row>
        <row r="244">
          <cell r="F244" t="str">
            <v>94SIDO106300</v>
          </cell>
        </row>
        <row r="245">
          <cell r="F245" t="str">
            <v>94SIDO107300</v>
          </cell>
        </row>
        <row r="246">
          <cell r="F246" t="str">
            <v>94SIDO108300</v>
          </cell>
        </row>
        <row r="247">
          <cell r="F247" t="str">
            <v>94SIDO112300</v>
          </cell>
        </row>
        <row r="248">
          <cell r="F248" t="str">
            <v>94SIDO113300</v>
          </cell>
        </row>
        <row r="249">
          <cell r="F249" t="str">
            <v>94SIDO115300</v>
          </cell>
        </row>
        <row r="250">
          <cell r="F250" t="str">
            <v>94SIDO111352</v>
          </cell>
        </row>
        <row r="251">
          <cell r="F251" t="str">
            <v>94SIDO112352</v>
          </cell>
        </row>
        <row r="252">
          <cell r="F252" t="str">
            <v>94SIDO109383</v>
          </cell>
        </row>
        <row r="253">
          <cell r="F253" t="str">
            <v>94SIDO110388</v>
          </cell>
        </row>
        <row r="254">
          <cell r="F254" t="str">
            <v>94SIDO502440</v>
          </cell>
        </row>
        <row r="255">
          <cell r="F255" t="str">
            <v>94SIDO503440</v>
          </cell>
        </row>
        <row r="259">
          <cell r="F259" t="str">
            <v>94SIDO100320</v>
          </cell>
        </row>
        <row r="260">
          <cell r="F260" t="str">
            <v>94SIDO101-I320</v>
          </cell>
        </row>
        <row r="261">
          <cell r="F261" t="str">
            <v>94SIDO101-O320</v>
          </cell>
        </row>
        <row r="262">
          <cell r="F262" t="str">
            <v>94SIDO101320</v>
          </cell>
        </row>
        <row r="263">
          <cell r="F263" t="str">
            <v>94SIDO102320</v>
          </cell>
        </row>
        <row r="264">
          <cell r="F264" t="str">
            <v>94SIDO104320</v>
          </cell>
        </row>
        <row r="265">
          <cell r="F265" t="str">
            <v>94SIDO105320</v>
          </cell>
        </row>
        <row r="266">
          <cell r="F266" t="str">
            <v>94SIDO106320</v>
          </cell>
        </row>
        <row r="267">
          <cell r="F267" t="str">
            <v>94SIDO107320</v>
          </cell>
        </row>
        <row r="268">
          <cell r="F268" t="str">
            <v>94SIDO108320</v>
          </cell>
        </row>
        <row r="269">
          <cell r="F269" t="str">
            <v>94SIDO112320</v>
          </cell>
        </row>
        <row r="270">
          <cell r="F270" t="str">
            <v>94SIDO113320</v>
          </cell>
        </row>
        <row r="271">
          <cell r="F271" t="str">
            <v>94SIDO115320</v>
          </cell>
        </row>
        <row r="272">
          <cell r="F272" t="str">
            <v>94SIDO111350</v>
          </cell>
        </row>
        <row r="273">
          <cell r="F273" t="str">
            <v>94SIDO112350</v>
          </cell>
        </row>
        <row r="274">
          <cell r="F274" t="str">
            <v>94SIDO115360</v>
          </cell>
        </row>
        <row r="275">
          <cell r="F275" t="str">
            <v>94SIDO109380</v>
          </cell>
        </row>
        <row r="276">
          <cell r="F276" t="str">
            <v>94SIDO113380</v>
          </cell>
        </row>
        <row r="277">
          <cell r="F277" t="str">
            <v>94SIDO110385</v>
          </cell>
        </row>
        <row r="278">
          <cell r="F278" t="str">
            <v>94SIDO502420</v>
          </cell>
        </row>
        <row r="279">
          <cell r="F279" t="str">
            <v>94SIDO503420</v>
          </cell>
        </row>
        <row r="283">
          <cell r="F283" t="str">
            <v>94SIDO115340</v>
          </cell>
        </row>
        <row r="287">
          <cell r="F287" t="str">
            <v>94SIDO115361</v>
          </cell>
        </row>
        <row r="291">
          <cell r="F291" t="str">
            <v>94SIDO100330</v>
          </cell>
        </row>
        <row r="292">
          <cell r="F292" t="str">
            <v>94SIDO101-I330</v>
          </cell>
        </row>
        <row r="293">
          <cell r="F293" t="str">
            <v>94SIDO101-O330</v>
          </cell>
        </row>
        <row r="294">
          <cell r="F294" t="str">
            <v>94SIDO101330</v>
          </cell>
        </row>
        <row r="295">
          <cell r="F295" t="str">
            <v>94SIDO102330</v>
          </cell>
        </row>
        <row r="296">
          <cell r="F296" t="str">
            <v>94SIDO104330</v>
          </cell>
        </row>
        <row r="297">
          <cell r="F297" t="str">
            <v>94SIDO105330</v>
          </cell>
        </row>
        <row r="298">
          <cell r="F298" t="str">
            <v>94SIDO106330</v>
          </cell>
        </row>
        <row r="299">
          <cell r="F299" t="str">
            <v>94SIDO107330</v>
          </cell>
        </row>
        <row r="300">
          <cell r="F300" t="str">
            <v>94SIDO108330</v>
          </cell>
        </row>
        <row r="301">
          <cell r="F301" t="str">
            <v>94SIDO112330</v>
          </cell>
        </row>
        <row r="302">
          <cell r="F302" t="str">
            <v>94SIDO113330</v>
          </cell>
        </row>
        <row r="303">
          <cell r="F303" t="str">
            <v>94SIDO115330</v>
          </cell>
        </row>
        <row r="304">
          <cell r="F304" t="str">
            <v>94SIDO109381</v>
          </cell>
        </row>
        <row r="305">
          <cell r="F305" t="str">
            <v>94SIDO110386</v>
          </cell>
        </row>
        <row r="306">
          <cell r="F306" t="str">
            <v>94SIDO502430</v>
          </cell>
        </row>
        <row r="307">
          <cell r="F307" t="str">
            <v>94SIDO503430</v>
          </cell>
        </row>
        <row r="311">
          <cell r="F311" t="str">
            <v>94SIDO115353</v>
          </cell>
        </row>
        <row r="315">
          <cell r="F315" t="str">
            <v>94SIDO503453</v>
          </cell>
        </row>
        <row r="319">
          <cell r="F319" t="str">
            <v>94SIDO115355</v>
          </cell>
        </row>
        <row r="323">
          <cell r="F323" t="str">
            <v>94SIDO115500</v>
          </cell>
        </row>
        <row r="331">
          <cell r="F331" t="str">
            <v>94HVDC350300</v>
          </cell>
        </row>
        <row r="332">
          <cell r="F332" t="str">
            <v>94HVDC351300</v>
          </cell>
        </row>
        <row r="333">
          <cell r="F333" t="str">
            <v>94HVDC352300</v>
          </cell>
        </row>
        <row r="334">
          <cell r="F334" t="str">
            <v>94HVDC353300</v>
          </cell>
        </row>
        <row r="335">
          <cell r="F335" t="str">
            <v>94HVDC354300</v>
          </cell>
        </row>
        <row r="336">
          <cell r="F336" t="str">
            <v>94HVDC355300</v>
          </cell>
        </row>
        <row r="337">
          <cell r="F337" t="str">
            <v>94HVDC356300</v>
          </cell>
        </row>
        <row r="338">
          <cell r="F338" t="str">
            <v>94HVDC358300</v>
          </cell>
        </row>
        <row r="342">
          <cell r="F342" t="str">
            <v>94HVDC350320</v>
          </cell>
        </row>
        <row r="343">
          <cell r="F343" t="str">
            <v>94HVDC351320</v>
          </cell>
        </row>
        <row r="344">
          <cell r="F344" t="str">
            <v>94HVDC352320</v>
          </cell>
        </row>
        <row r="345">
          <cell r="F345" t="str">
            <v>94HVDC353320</v>
          </cell>
        </row>
        <row r="346">
          <cell r="F346" t="str">
            <v>94HVDC354320</v>
          </cell>
        </row>
        <row r="347">
          <cell r="F347" t="str">
            <v>94HVDC355320</v>
          </cell>
        </row>
        <row r="348">
          <cell r="F348" t="str">
            <v>94HVDC356320</v>
          </cell>
        </row>
        <row r="349">
          <cell r="F349" t="str">
            <v>94HVDC358320</v>
          </cell>
        </row>
        <row r="354">
          <cell r="F354" t="str">
            <v>94HVDC350359</v>
          </cell>
        </row>
        <row r="355">
          <cell r="F355" t="str">
            <v>94HVDC352359</v>
          </cell>
        </row>
        <row r="363">
          <cell r="F363" t="str">
            <v>94HVDC351330</v>
          </cell>
        </row>
        <row r="364">
          <cell r="F364" t="str">
            <v>94HVDC352330</v>
          </cell>
        </row>
        <row r="365">
          <cell r="F365" t="str">
            <v>94HVDC353330</v>
          </cell>
        </row>
        <row r="366">
          <cell r="F366" t="str">
            <v>94HVDC354330</v>
          </cell>
        </row>
        <row r="367">
          <cell r="F367" t="str">
            <v>94HVDC355330</v>
          </cell>
        </row>
        <row r="371">
          <cell r="F371" t="str">
            <v>94HVDC358353</v>
          </cell>
        </row>
        <row r="375">
          <cell r="F375" t="str">
            <v>94HVDC358500</v>
          </cell>
        </row>
        <row r="383">
          <cell r="F383" t="str">
            <v>94NNNI002220</v>
          </cell>
        </row>
        <row r="384">
          <cell r="F384" t="str">
            <v>94NNNI300220</v>
          </cell>
        </row>
        <row r="385">
          <cell r="F385" t="str">
            <v>94NNNI301220</v>
          </cell>
        </row>
        <row r="386">
          <cell r="F386" t="str">
            <v>94NNNI005221</v>
          </cell>
        </row>
        <row r="387">
          <cell r="F387" t="str">
            <v>94NNNI300221</v>
          </cell>
        </row>
        <row r="388">
          <cell r="F388" t="str">
            <v>94NNNI305221</v>
          </cell>
        </row>
        <row r="389">
          <cell r="F389" t="str">
            <v>94NNNI003222</v>
          </cell>
        </row>
        <row r="390">
          <cell r="F390" t="str">
            <v>94NNNI007222</v>
          </cell>
        </row>
        <row r="391">
          <cell r="F391" t="str">
            <v>94NNNI300222</v>
          </cell>
        </row>
        <row r="392">
          <cell r="F392" t="str">
            <v>94NNNI302222</v>
          </cell>
        </row>
        <row r="393">
          <cell r="F393" t="str">
            <v>94NNNI506222</v>
          </cell>
        </row>
        <row r="394">
          <cell r="F394" t="str">
            <v>94NNNI004223</v>
          </cell>
        </row>
        <row r="395">
          <cell r="F395" t="str">
            <v>94NNNI300223</v>
          </cell>
        </row>
        <row r="396">
          <cell r="F396" t="str">
            <v>94NNNI303223</v>
          </cell>
        </row>
        <row r="397">
          <cell r="F397" t="str">
            <v>94NNNI001230</v>
          </cell>
        </row>
        <row r="398">
          <cell r="F398" t="str">
            <v>94NNNI300230</v>
          </cell>
        </row>
        <row r="399">
          <cell r="F399" t="str">
            <v>94NNNI506230</v>
          </cell>
        </row>
        <row r="400">
          <cell r="F400" t="str">
            <v>94NNNI001250</v>
          </cell>
        </row>
        <row r="401">
          <cell r="F401" t="str">
            <v>94NNNI300250</v>
          </cell>
        </row>
        <row r="402">
          <cell r="F402" t="str">
            <v>94NNNI002260</v>
          </cell>
        </row>
        <row r="403">
          <cell r="F403" t="str">
            <v>94NNNI006260</v>
          </cell>
        </row>
        <row r="404">
          <cell r="F404" t="str">
            <v>94NNNI300260</v>
          </cell>
        </row>
        <row r="405">
          <cell r="F405" t="str">
            <v>94NNNI301260</v>
          </cell>
        </row>
        <row r="406">
          <cell r="F406" t="str">
            <v>94NNNI304260</v>
          </cell>
        </row>
        <row r="407">
          <cell r="F407" t="str">
            <v>94NNNI006262</v>
          </cell>
        </row>
        <row r="408">
          <cell r="F408" t="str">
            <v>94NNNI002270</v>
          </cell>
        </row>
        <row r="409">
          <cell r="F409" t="str">
            <v>94NNNI003270</v>
          </cell>
        </row>
        <row r="410">
          <cell r="F410" t="str">
            <v>94NNNI300270</v>
          </cell>
        </row>
        <row r="411">
          <cell r="F411" t="str">
            <v>94NNNI302270</v>
          </cell>
        </row>
        <row r="412">
          <cell r="F412" t="str">
            <v>94NNNI001280</v>
          </cell>
        </row>
        <row r="413">
          <cell r="F413" t="str">
            <v>94NNNI300280</v>
          </cell>
        </row>
        <row r="414">
          <cell r="F414" t="str">
            <v>94NNNI001281</v>
          </cell>
        </row>
        <row r="415">
          <cell r="F415" t="str">
            <v>94NNNI300281</v>
          </cell>
        </row>
        <row r="416">
          <cell r="F416" t="str">
            <v>94NNNI001290</v>
          </cell>
        </row>
        <row r="417">
          <cell r="F417" t="str">
            <v>94NNNI007290</v>
          </cell>
        </row>
        <row r="418">
          <cell r="F418" t="str">
            <v>94NNNI010290</v>
          </cell>
        </row>
        <row r="419">
          <cell r="F419" t="str">
            <v>94NNNI300290</v>
          </cell>
        </row>
        <row r="423">
          <cell r="F423" t="str">
            <v>94NSNI002220</v>
          </cell>
        </row>
        <row r="424">
          <cell r="F424" t="str">
            <v>94NSNI300220</v>
          </cell>
        </row>
        <row r="425">
          <cell r="F425" t="str">
            <v>94NSNI301220</v>
          </cell>
        </row>
        <row r="426">
          <cell r="F426" t="str">
            <v>94NSNI005221</v>
          </cell>
        </row>
        <row r="427">
          <cell r="F427" t="str">
            <v>94NSNI300221</v>
          </cell>
        </row>
        <row r="428">
          <cell r="F428" t="str">
            <v>94NSNI305221</v>
          </cell>
        </row>
        <row r="429">
          <cell r="F429" t="str">
            <v>94NSNI003222</v>
          </cell>
        </row>
        <row r="430">
          <cell r="F430" t="str">
            <v>94NSNI007222</v>
          </cell>
        </row>
        <row r="431">
          <cell r="F431" t="str">
            <v>94NSNI300222</v>
          </cell>
        </row>
        <row r="432">
          <cell r="F432" t="str">
            <v>94NSNI302222</v>
          </cell>
        </row>
        <row r="433">
          <cell r="F433" t="str">
            <v>94NSNI506222</v>
          </cell>
        </row>
        <row r="434">
          <cell r="F434" t="str">
            <v>94NSNI004223</v>
          </cell>
        </row>
        <row r="435">
          <cell r="F435" t="str">
            <v>94NSNI300223</v>
          </cell>
        </row>
        <row r="436">
          <cell r="F436" t="str">
            <v>94NSNI303223</v>
          </cell>
        </row>
        <row r="437">
          <cell r="F437" t="str">
            <v>94NSNI001230</v>
          </cell>
        </row>
        <row r="438">
          <cell r="F438" t="str">
            <v>94NSNI300230</v>
          </cell>
        </row>
        <row r="439">
          <cell r="F439" t="str">
            <v>94NSNI506230</v>
          </cell>
        </row>
        <row r="440">
          <cell r="F440" t="str">
            <v>94NSNI001250</v>
          </cell>
        </row>
        <row r="441">
          <cell r="F441" t="str">
            <v>94NSNI300250</v>
          </cell>
        </row>
        <row r="442">
          <cell r="F442" t="str">
            <v>94NSNI002260</v>
          </cell>
        </row>
        <row r="443">
          <cell r="F443" t="str">
            <v>94NSNI006260</v>
          </cell>
        </row>
        <row r="444">
          <cell r="F444" t="str">
            <v>94NSNI300260</v>
          </cell>
        </row>
        <row r="445">
          <cell r="F445" t="str">
            <v>94NSNI301260</v>
          </cell>
        </row>
        <row r="446">
          <cell r="F446" t="str">
            <v>94NSNI304260</v>
          </cell>
        </row>
        <row r="447">
          <cell r="F447" t="str">
            <v>94NSNI006262</v>
          </cell>
        </row>
        <row r="448">
          <cell r="F448" t="str">
            <v>94NSNI002270</v>
          </cell>
        </row>
        <row r="449">
          <cell r="F449" t="str">
            <v>94NSNI003270</v>
          </cell>
        </row>
        <row r="450">
          <cell r="F450" t="str">
            <v>94NSNI300270</v>
          </cell>
        </row>
        <row r="451">
          <cell r="F451" t="str">
            <v>94NSNI302270</v>
          </cell>
        </row>
        <row r="452">
          <cell r="F452" t="str">
            <v>94NSNI001280</v>
          </cell>
        </row>
        <row r="453">
          <cell r="F453" t="str">
            <v>94NSNI300280</v>
          </cell>
        </row>
        <row r="454">
          <cell r="F454" t="str">
            <v>94NSNI001281</v>
          </cell>
        </row>
        <row r="455">
          <cell r="F455" t="str">
            <v>94NSNI300281</v>
          </cell>
        </row>
        <row r="456">
          <cell r="F456" t="str">
            <v>94NSNI001290</v>
          </cell>
        </row>
        <row r="457">
          <cell r="F457" t="str">
            <v>94NSNI007290</v>
          </cell>
        </row>
        <row r="458">
          <cell r="F458" t="str">
            <v>94NSNI010290</v>
          </cell>
        </row>
        <row r="459">
          <cell r="F459" t="str">
            <v>94NSNI300290</v>
          </cell>
        </row>
        <row r="463">
          <cell r="F463" t="str">
            <v>94SIDO002220</v>
          </cell>
        </row>
        <row r="464">
          <cell r="F464" t="str">
            <v>94SIDO300220</v>
          </cell>
        </row>
        <row r="465">
          <cell r="F465" t="str">
            <v>94SIDO301220</v>
          </cell>
        </row>
        <row r="466">
          <cell r="F466" t="str">
            <v>94SIDO005221</v>
          </cell>
        </row>
        <row r="467">
          <cell r="F467" t="str">
            <v>94SIDO300221</v>
          </cell>
        </row>
        <row r="468">
          <cell r="F468" t="str">
            <v>94SIDO305221</v>
          </cell>
        </row>
        <row r="469">
          <cell r="F469" t="str">
            <v>94SIDO003222</v>
          </cell>
        </row>
        <row r="470">
          <cell r="F470" t="str">
            <v>94SIDO007222</v>
          </cell>
        </row>
        <row r="471">
          <cell r="F471" t="str">
            <v>94SIDO300222</v>
          </cell>
        </row>
        <row r="472">
          <cell r="F472" t="str">
            <v>94SIDO302222</v>
          </cell>
        </row>
        <row r="473">
          <cell r="F473" t="str">
            <v>94SIDO506222</v>
          </cell>
        </row>
        <row r="474">
          <cell r="F474" t="str">
            <v>94SIDO004223</v>
          </cell>
        </row>
        <row r="475">
          <cell r="F475" t="str">
            <v>94SIDO300223</v>
          </cell>
        </row>
        <row r="476">
          <cell r="F476" t="str">
            <v>94SIDO303223</v>
          </cell>
        </row>
        <row r="477">
          <cell r="F477" t="str">
            <v>94SIDO001230</v>
          </cell>
        </row>
        <row r="478">
          <cell r="F478" t="str">
            <v>94SIDO300230</v>
          </cell>
        </row>
        <row r="479">
          <cell r="F479" t="str">
            <v>94SIDO506230</v>
          </cell>
        </row>
        <row r="480">
          <cell r="F480" t="str">
            <v>94SIDO001250</v>
          </cell>
        </row>
        <row r="481">
          <cell r="F481" t="str">
            <v>94SIDO300250</v>
          </cell>
        </row>
        <row r="482">
          <cell r="F482" t="str">
            <v>94SIDO002260</v>
          </cell>
        </row>
        <row r="483">
          <cell r="F483" t="str">
            <v>94SIDO006260</v>
          </cell>
        </row>
        <row r="484">
          <cell r="F484" t="str">
            <v>94SIDO300260</v>
          </cell>
        </row>
        <row r="485">
          <cell r="F485" t="str">
            <v>94SIDO301260</v>
          </cell>
        </row>
        <row r="486">
          <cell r="F486" t="str">
            <v>94SIDO304260</v>
          </cell>
        </row>
        <row r="487">
          <cell r="F487" t="str">
            <v>94SIDO006262</v>
          </cell>
        </row>
        <row r="488">
          <cell r="F488" t="str">
            <v>94SIDO002270</v>
          </cell>
        </row>
        <row r="489">
          <cell r="F489" t="str">
            <v>94SIDO003270</v>
          </cell>
        </row>
        <row r="490">
          <cell r="F490" t="str">
            <v>94SIDO300270</v>
          </cell>
        </row>
        <row r="491">
          <cell r="F491" t="str">
            <v>94SIDO301270</v>
          </cell>
        </row>
        <row r="492">
          <cell r="F492" t="str">
            <v>94SIDO302270</v>
          </cell>
        </row>
        <row r="493">
          <cell r="F493" t="str">
            <v>94SIDO001280</v>
          </cell>
        </row>
        <row r="494">
          <cell r="F494" t="str">
            <v>94SIDO300280</v>
          </cell>
        </row>
        <row r="495">
          <cell r="F495" t="str">
            <v>94SIDO001281</v>
          </cell>
        </row>
        <row r="496">
          <cell r="F496" t="str">
            <v>94SIDO300281</v>
          </cell>
        </row>
        <row r="497">
          <cell r="F497" t="str">
            <v>94SIDO001290</v>
          </cell>
        </row>
        <row r="498">
          <cell r="F498" t="str">
            <v>94SIDO007290</v>
          </cell>
        </row>
        <row r="499">
          <cell r="F499" t="str">
            <v>94SIDO010290</v>
          </cell>
        </row>
        <row r="500">
          <cell r="F500" t="str">
            <v>94SIDO300290</v>
          </cell>
        </row>
      </sheetData>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ow r="15">
          <cell r="C15">
            <v>188</v>
          </cell>
        </row>
      </sheetData>
      <sheetData sheetId="37" refreshError="1"/>
      <sheetData sheetId="38">
        <row r="8">
          <cell r="A8">
            <v>1</v>
          </cell>
          <cell r="B8" t="str">
            <v>Input Error - Refer to 'Checks' worksheet</v>
          </cell>
        </row>
        <row r="9">
          <cell r="A9">
            <v>0</v>
          </cell>
          <cell r="B9" t="str">
            <v>All Calculation Checks are satisfied</v>
          </cell>
        </row>
        <row r="10">
          <cell r="A10">
            <v>0</v>
          </cell>
          <cell r="B10" t="str">
            <v>All Output Checks are satisfied</v>
          </cell>
        </row>
      </sheetData>
      <sheetData sheetId="39" refreshError="1"/>
      <sheetData sheetId="40">
        <row r="17">
          <cell r="E17">
            <v>1000</v>
          </cell>
        </row>
        <row r="24">
          <cell r="E24">
            <v>1</v>
          </cell>
          <cell r="K24">
            <v>2</v>
          </cell>
          <cell r="Q24">
            <v>4</v>
          </cell>
          <cell r="W24">
            <v>12</v>
          </cell>
        </row>
        <row r="31">
          <cell r="E31">
            <v>4</v>
          </cell>
        </row>
        <row r="35">
          <cell r="E35">
            <v>0</v>
          </cell>
        </row>
        <row r="36">
          <cell r="E36">
            <v>1</v>
          </cell>
        </row>
        <row r="37">
          <cell r="E37">
            <v>2</v>
          </cell>
        </row>
        <row r="38">
          <cell r="E38">
            <v>3</v>
          </cell>
        </row>
        <row r="39">
          <cell r="E39">
            <v>4</v>
          </cell>
        </row>
        <row r="40">
          <cell r="E40">
            <v>5</v>
          </cell>
        </row>
        <row r="41">
          <cell r="E41">
            <v>6</v>
          </cell>
        </row>
        <row r="42">
          <cell r="E42">
            <v>7</v>
          </cell>
        </row>
        <row r="43">
          <cell r="E43">
            <v>8</v>
          </cell>
        </row>
        <row r="44">
          <cell r="E44">
            <v>9</v>
          </cell>
        </row>
        <row r="45">
          <cell r="E45">
            <v>10</v>
          </cell>
        </row>
        <row r="46">
          <cell r="E46">
            <v>11</v>
          </cell>
        </row>
        <row r="47">
          <cell r="E47">
            <v>12</v>
          </cell>
        </row>
        <row r="52">
          <cell r="B52" t="str">
            <v>On</v>
          </cell>
          <cell r="H52" t="str">
            <v>Include</v>
          </cell>
        </row>
        <row r="53">
          <cell r="B53" t="str">
            <v>Off</v>
          </cell>
          <cell r="H53" t="str">
            <v>Exclude</v>
          </cell>
        </row>
        <row r="57">
          <cell r="B57" t="str">
            <v>Actual</v>
          </cell>
        </row>
        <row r="62">
          <cell r="B62" t="str">
            <v>Real</v>
          </cell>
        </row>
        <row r="63">
          <cell r="B63" t="str">
            <v>Nominal</v>
          </cell>
        </row>
        <row r="67">
          <cell r="B67" t="str">
            <v>NNNI</v>
          </cell>
        </row>
        <row r="68">
          <cell r="B68" t="str">
            <v>NSNI</v>
          </cell>
        </row>
        <row r="69">
          <cell r="B69" t="str">
            <v>SIDO</v>
          </cell>
        </row>
        <row r="70">
          <cell r="B70" t="str">
            <v>HVDC</v>
          </cell>
        </row>
        <row r="71">
          <cell r="B71" t="str">
            <v>NNNI-LINES</v>
          </cell>
        </row>
        <row r="72">
          <cell r="B72" t="str">
            <v>NSNI-LINES</v>
          </cell>
        </row>
        <row r="73">
          <cell r="B73" t="str">
            <v>SIDO-LINES</v>
          </cell>
        </row>
        <row r="74">
          <cell r="B74" t="str">
            <v>Unknown</v>
          </cell>
        </row>
        <row r="78">
          <cell r="B78" t="str">
            <v>Corrective</v>
          </cell>
        </row>
        <row r="79">
          <cell r="B79" t="str">
            <v>Nonmtce</v>
          </cell>
        </row>
        <row r="80">
          <cell r="B80" t="str">
            <v>Operations</v>
          </cell>
        </row>
        <row r="81">
          <cell r="B81" t="str">
            <v>Predictive</v>
          </cell>
        </row>
        <row r="82">
          <cell r="B82" t="str">
            <v>Preventive</v>
          </cell>
        </row>
        <row r="83">
          <cell r="B83" t="str">
            <v>Proactive</v>
          </cell>
        </row>
        <row r="84">
          <cell r="B84" t="str">
            <v>Project</v>
          </cell>
        </row>
        <row r="88">
          <cell r="B88" t="str">
            <v>BLD</v>
          </cell>
        </row>
        <row r="89">
          <cell r="B89" t="str">
            <v>CBR</v>
          </cell>
        </row>
        <row r="90">
          <cell r="B90" t="str">
            <v>CON</v>
          </cell>
        </row>
        <row r="91">
          <cell r="B91" t="str">
            <v>DRW</v>
          </cell>
        </row>
        <row r="92">
          <cell r="B92" t="str">
            <v>DSM</v>
          </cell>
        </row>
        <row r="93">
          <cell r="B93" t="str">
            <v>FLT</v>
          </cell>
        </row>
        <row r="94">
          <cell r="B94" t="str">
            <v>FSW</v>
          </cell>
        </row>
        <row r="95">
          <cell r="B95" t="str">
            <v>INS</v>
          </cell>
        </row>
        <row r="96">
          <cell r="B96" t="str">
            <v>LEG</v>
          </cell>
        </row>
        <row r="97">
          <cell r="B97" t="str">
            <v>LSE</v>
          </cell>
        </row>
        <row r="98">
          <cell r="B98" t="str">
            <v>LVC</v>
          </cell>
        </row>
        <row r="99">
          <cell r="B99" t="str">
            <v>MGT</v>
          </cell>
        </row>
        <row r="100">
          <cell r="B100" t="str">
            <v>PAT</v>
          </cell>
        </row>
        <row r="101">
          <cell r="B101" t="str">
            <v>PNT</v>
          </cell>
        </row>
        <row r="102">
          <cell r="B102" t="str">
            <v>PRT</v>
          </cell>
        </row>
        <row r="103">
          <cell r="B103" t="str">
            <v>REL</v>
          </cell>
        </row>
        <row r="104">
          <cell r="B104" t="str">
            <v>REP</v>
          </cell>
        </row>
        <row r="105">
          <cell r="B105" t="str">
            <v>ROV</v>
          </cell>
        </row>
        <row r="106">
          <cell r="B106" t="str">
            <v>SCH</v>
          </cell>
        </row>
        <row r="107">
          <cell r="B107" t="str">
            <v>SER</v>
          </cell>
        </row>
        <row r="108">
          <cell r="B108" t="str">
            <v>SPR</v>
          </cell>
        </row>
      </sheetData>
      <sheetData sheetId="41">
        <row r="28">
          <cell r="I28">
            <v>36708</v>
          </cell>
          <cell r="J28">
            <v>37073</v>
          </cell>
          <cell r="K28">
            <v>37438</v>
          </cell>
          <cell r="L28">
            <v>37803</v>
          </cell>
          <cell r="M28">
            <v>38169</v>
          </cell>
          <cell r="N28">
            <v>38534</v>
          </cell>
          <cell r="O28">
            <v>38899</v>
          </cell>
          <cell r="P28">
            <v>39264</v>
          </cell>
          <cell r="Q28">
            <v>39630</v>
          </cell>
          <cell r="R28">
            <v>39995</v>
          </cell>
          <cell r="S28">
            <v>40360</v>
          </cell>
          <cell r="T28">
            <v>40725</v>
          </cell>
          <cell r="U28">
            <v>41091</v>
          </cell>
          <cell r="V28">
            <v>41456</v>
          </cell>
          <cell r="W28">
            <v>41821</v>
          </cell>
          <cell r="X28">
            <v>42186</v>
          </cell>
          <cell r="Y28">
            <v>42552</v>
          </cell>
          <cell r="Z28">
            <v>42917</v>
          </cell>
          <cell r="AA28">
            <v>43282</v>
          </cell>
          <cell r="AB28">
            <v>43647</v>
          </cell>
        </row>
      </sheetData>
      <sheetData sheetId="42">
        <row r="7">
          <cell r="B7" t="str">
            <v>Version: 009. 014 | 12 Aug 13 13:56</v>
          </cell>
        </row>
        <row r="16">
          <cell r="C16" t="str">
            <v>Transpower</v>
          </cell>
        </row>
        <row r="17">
          <cell r="C17" t="str">
            <v>Maintenance Forecasting Model A</v>
          </cell>
        </row>
        <row r="19">
          <cell r="C19" t="str">
            <v>Transpower.Maintenance Forecasting Model A.009.014.xlsm</v>
          </cell>
        </row>
        <row r="24">
          <cell r="C24" t="str">
            <v>Major</v>
          </cell>
        </row>
        <row r="25">
          <cell r="C25" t="str">
            <v>Minor</v>
          </cell>
        </row>
        <row r="28">
          <cell r="C28">
            <v>9</v>
          </cell>
        </row>
        <row r="29">
          <cell r="C29">
            <v>14</v>
          </cell>
        </row>
        <row r="31">
          <cell r="C31">
            <v>41498.586678240739</v>
          </cell>
        </row>
        <row r="33">
          <cell r="C33" t="str">
            <v>000</v>
          </cell>
        </row>
        <row r="34">
          <cell r="C34" t="str">
            <v>dd mmm yy hh:mm</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ty Check"/>
      <sheetName val="Data Control"/>
      <sheetName val="Fin Perf"/>
      <sheetName val="Fin Pos"/>
      <sheetName val="CF"/>
      <sheetName val="EV"/>
      <sheetName val="Rev BB"/>
      <sheetName val="Assumptions"/>
      <sheetName val="Capex"/>
      <sheetName val="Capex2"/>
      <sheetName val="Sheet1"/>
      <sheetName val="Sheet2"/>
      <sheetName val="0708F BPlan Fin Stmts 070601_Co"/>
    </sheetNames>
    <sheetDataSet>
      <sheetData sheetId="0"/>
      <sheetData sheetId="1" refreshError="1">
        <row r="1">
          <cell r="B1" t="str">
            <v>transpower:FLT Mdl</v>
          </cell>
        </row>
        <row r="2">
          <cell r="B2" t="str">
            <v>Total Group</v>
          </cell>
        </row>
        <row r="3">
          <cell r="B3" t="str">
            <v>$</v>
          </cell>
        </row>
        <row r="5">
          <cell r="B5" t="str">
            <v>0708B-07FIN</v>
          </cell>
        </row>
        <row r="6">
          <cell r="B6" t="str">
            <v>0708B-F07</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
      <sheetName val="Nat_Grid_Maint"/>
      <sheetName val="Tra_Maint"/>
      <sheetName val="AC_Maint"/>
      <sheetName val="DC_Maint"/>
      <sheetName val="IST_Op (old)"/>
      <sheetName val="IST_Op (TM1 format)"/>
      <sheetName val="IST_Op (New Format)"/>
      <sheetName val="Nat Grid (Test)"/>
      <sheetName val="DEL"/>
      <sheetName val="GridProj"/>
      <sheetName val="GridPerf"/>
      <sheetName val="GridDev"/>
      <sheetName val="IST"/>
      <sheetName val="SysOp"/>
      <sheetName val="CorpServ"/>
      <sheetName val="P&amp;P"/>
      <sheetName val="CorpAffairs"/>
      <sheetName val="CEO"/>
      <sheetName val="Invex"/>
      <sheetName val="Personnel"/>
      <sheetName val="FTE"/>
      <sheetName val="Cnsult"/>
      <sheetName val="Levies"/>
      <sheetName val="Levies (TM1)"/>
      <sheetName val="Safety_Pg9_Pg10_Old"/>
      <sheetName val="Total Rev_Pg38_39_40"/>
      <sheetName val="Other Revenue_Pg41"/>
      <sheetName val="Other Revenue_Detail"/>
      <sheetName val="Opex_Pg43_44"/>
      <sheetName val="RegOpex vs AS_XX"/>
      <sheetName val="DeprWoff_Pg46"/>
      <sheetName val="FinCost_Pg47"/>
      <sheetName val="AvgCost_48"/>
      <sheetName val="WACC"/>
      <sheetName val="WACCa"/>
      <sheetName val="FinComp_Pg49"/>
      <sheetName val="Tax_Pg50"/>
      <sheetName val="FairValue_Pg50"/>
      <sheetName val="FcstDiv_Pg52"/>
      <sheetName val="SHReturn_Pg53"/>
      <sheetName val="Review_PriorYr_Pg74_79"/>
      <sheetName val="CorpKPIs_Pg80"/>
      <sheetName val="ITOMS_Pg82"/>
      <sheetName val="HVDC_pg87"/>
      <sheetName val="Safety_Pg94"/>
      <sheetName val="RegRev_TM1"/>
      <sheetName val="RCP1 Rev"/>
      <sheetName val="TraRev"/>
      <sheetName val="RevGraph"/>
      <sheetName val="OtherExp"/>
      <sheetName val="Opex_OLD"/>
      <sheetName val="FinIm_Scn1"/>
      <sheetName val="FinIm_Scn2"/>
      <sheetName val="FinIm_Scn3"/>
      <sheetName val="MajProj_P50_90"/>
      <sheetName val="TTRC"/>
      <sheetName val="Sheet1"/>
    </sheetNames>
    <sheetDataSet>
      <sheetData sheetId="0">
        <row r="8">
          <cell r="B8" t="str">
            <v>staging</v>
          </cell>
        </row>
        <row r="20">
          <cell r="B20" t="str">
            <v>staging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ty Check"/>
      <sheetName val="Data Control"/>
      <sheetName val="Cube_Setup"/>
      <sheetName val="Fin Perf TPRM"/>
      <sheetName val="Fin Perf"/>
      <sheetName val="Fin Pos TPRM"/>
      <sheetName val="Fin Pos"/>
      <sheetName val="CF TPRM"/>
      <sheetName val="CF"/>
      <sheetName val="EV"/>
      <sheetName val="Rev BB"/>
      <sheetName val="Assumptions"/>
      <sheetName val="Capex"/>
      <sheetName val="Capex2"/>
      <sheetName val="Sheet1"/>
      <sheetName val="Sheet2"/>
      <sheetName val="Sheet3"/>
      <sheetName val="Sheet4"/>
    </sheetNames>
    <sheetDataSet>
      <sheetData sheetId="0" refreshError="1"/>
      <sheetData sheetId="1" refreshError="1">
        <row r="1">
          <cell r="F1" t="str">
            <v>transpower:TTYM</v>
          </cell>
        </row>
        <row r="3">
          <cell r="F3" t="str">
            <v>Total $</v>
          </cell>
        </row>
        <row r="5">
          <cell r="F5" t="str">
            <v>0708F05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ir_Capex_Scenario2"/>
      <sheetName val="AIC by Gen_EA data"/>
      <sheetName val="input"/>
      <sheetName val="Total annual demand"/>
      <sheetName val="Volumes by Gen"/>
      <sheetName val="AIC by Gen_S3-HAMI_v2"/>
      <sheetName val="Project list_gen-S3-HAMI"/>
      <sheetName val="AIC by Gen_S3-HAMI"/>
      <sheetName val="Project list_generation (RH)-S1"/>
      <sheetName val="Project list_generation-S2"/>
      <sheetName val="AIC by Gen_RH-S1"/>
      <sheetName val="AIC by Gen_RH-S2"/>
      <sheetName val="Volumes by customer_generat-S1"/>
      <sheetName val="Volumes by customer_generat_s2"/>
      <sheetName val="Summary_generation"/>
      <sheetName val="Summary of aggregates"/>
      <sheetName val="hypothetical grid"/>
      <sheetName val="LRIC"/>
      <sheetName val="MIC "/>
      <sheetName val="AIC"/>
      <sheetName val="AIC by generator"/>
      <sheetName val="AIC by customer"/>
      <sheetName val="LRIC by customer"/>
      <sheetName val="MIC by generator"/>
      <sheetName val="MIC by customer"/>
      <sheetName val="LRIC by generator_Geo"/>
      <sheetName val="LRIC by generator_HydRR"/>
      <sheetName val="LRIC by generator"/>
      <sheetName val="method_assumptions"/>
      <sheetName val="aggregated demand"/>
      <sheetName val="LRIC by generator (2)"/>
    </sheetNames>
    <sheetDataSet>
      <sheetData sheetId="0"/>
      <sheetData sheetId="1"/>
      <sheetData sheetId="2"/>
      <sheetData sheetId="3">
        <row r="4">
          <cell r="BB4">
            <v>12889.928484958729</v>
          </cell>
        </row>
        <row r="5">
          <cell r="BB5">
            <v>13059.424880875358</v>
          </cell>
        </row>
        <row r="6">
          <cell r="BB6">
            <v>13237.172409279121</v>
          </cell>
        </row>
        <row r="7">
          <cell r="BB7">
            <v>13437.102201211132</v>
          </cell>
        </row>
        <row r="8">
          <cell r="BB8">
            <v>13617.236337858525</v>
          </cell>
        </row>
        <row r="9">
          <cell r="BB9">
            <v>13760.963679915911</v>
          </cell>
        </row>
        <row r="10">
          <cell r="BB10">
            <v>13901.539271968562</v>
          </cell>
        </row>
        <row r="11">
          <cell r="BB11">
            <v>14041.588703896796</v>
          </cell>
        </row>
        <row r="12">
          <cell r="BB12">
            <v>14180.874073551095</v>
          </cell>
        </row>
        <row r="13">
          <cell r="BB13">
            <v>14320.389676571425</v>
          </cell>
        </row>
        <row r="14">
          <cell r="BB14">
            <v>14457.445636601737</v>
          </cell>
        </row>
        <row r="15">
          <cell r="BB15">
            <v>14591.073310852122</v>
          </cell>
        </row>
        <row r="16">
          <cell r="BB16">
            <v>14719.424224939521</v>
          </cell>
        </row>
        <row r="17">
          <cell r="BB17">
            <v>14850.765241957733</v>
          </cell>
        </row>
        <row r="18">
          <cell r="BB18">
            <v>14983.938108897872</v>
          </cell>
        </row>
        <row r="19">
          <cell r="BB19">
            <v>15117.248524211758</v>
          </cell>
        </row>
        <row r="20">
          <cell r="BB20">
            <v>15250.621159442184</v>
          </cell>
        </row>
        <row r="21">
          <cell r="BB21">
            <v>15380.766153590608</v>
          </cell>
        </row>
        <row r="22">
          <cell r="BB22">
            <v>15513.143276684668</v>
          </cell>
        </row>
        <row r="23">
          <cell r="BB23">
            <v>15645.871163148746</v>
          </cell>
        </row>
        <row r="24">
          <cell r="BB24">
            <v>15779.794714723183</v>
          </cell>
        </row>
        <row r="25">
          <cell r="BB25">
            <v>15915.444549180782</v>
          </cell>
        </row>
        <row r="26">
          <cell r="BB26">
            <v>16049.648019930355</v>
          </cell>
        </row>
        <row r="27">
          <cell r="BB27">
            <v>16183.085976149823</v>
          </cell>
        </row>
        <row r="28">
          <cell r="BB28">
            <v>16318.940529165291</v>
          </cell>
        </row>
        <row r="29">
          <cell r="BB29">
            <v>16454.238337865951</v>
          </cell>
        </row>
        <row r="30">
          <cell r="BB30">
            <v>16589.070160273019</v>
          </cell>
        </row>
        <row r="31">
          <cell r="BB31">
            <v>16724.527644959588</v>
          </cell>
        </row>
        <row r="32">
          <cell r="BB32">
            <v>16859.676772066381</v>
          </cell>
        </row>
        <row r="33">
          <cell r="BB33">
            <v>16994.517314686025</v>
          </cell>
        </row>
        <row r="34">
          <cell r="BB34">
            <v>17130.027021536174</v>
          </cell>
        </row>
        <row r="35">
          <cell r="BB35">
            <v>17266.816700687465</v>
          </cell>
        </row>
        <row r="36">
          <cell r="BB36">
            <v>17406.157066890966</v>
          </cell>
        </row>
        <row r="37">
          <cell r="BB37">
            <v>17544.99588145674</v>
          </cell>
        </row>
        <row r="38">
          <cell r="BB38">
            <v>17683.581782301146</v>
          </cell>
        </row>
      </sheetData>
      <sheetData sheetId="4"/>
      <sheetData sheetId="5"/>
      <sheetData sheetId="6">
        <row r="8">
          <cell r="R8">
            <v>7.8840000000000003</v>
          </cell>
        </row>
        <row r="12">
          <cell r="R12">
            <v>4.38</v>
          </cell>
        </row>
        <row r="16">
          <cell r="R16">
            <v>7.0080000000000009</v>
          </cell>
        </row>
        <row r="19">
          <cell r="R19">
            <v>3.4654560000000001</v>
          </cell>
        </row>
        <row r="47">
          <cell r="R47">
            <v>0.87600000000000011</v>
          </cell>
        </row>
      </sheetData>
      <sheetData sheetId="7"/>
      <sheetData sheetId="8"/>
      <sheetData sheetId="9"/>
      <sheetData sheetId="10"/>
      <sheetData sheetId="11"/>
      <sheetData sheetId="12"/>
      <sheetData sheetId="13"/>
      <sheetData sheetId="14"/>
      <sheetData sheetId="15"/>
      <sheetData sheetId="16"/>
      <sheetData sheetId="17">
        <row r="4">
          <cell r="AD4">
            <v>2000</v>
          </cell>
          <cell r="AF4">
            <v>4000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winter"/>
      <sheetName val="summer"/>
      <sheetName val="shoulder"/>
      <sheetName val="Total annual demand"/>
    </sheetNames>
    <sheetDataSet>
      <sheetData sheetId="0"/>
      <sheetData sheetId="1">
        <row r="3">
          <cell r="B3">
            <v>192.95399999999998</v>
          </cell>
          <cell r="C3">
            <v>1539.8679999999999</v>
          </cell>
          <cell r="D3">
            <v>451.92599999999999</v>
          </cell>
          <cell r="E3">
            <v>381.10199999999998</v>
          </cell>
          <cell r="F3">
            <v>267.43399999999997</v>
          </cell>
          <cell r="G3">
            <v>156.33199999999999</v>
          </cell>
          <cell r="H3">
            <v>302.17</v>
          </cell>
          <cell r="I3">
            <v>556.04399999999998</v>
          </cell>
          <cell r="J3">
            <v>41.57</v>
          </cell>
          <cell r="K3">
            <v>159.102</v>
          </cell>
          <cell r="L3">
            <v>109.786</v>
          </cell>
          <cell r="M3">
            <v>614.16999999999996</v>
          </cell>
          <cell r="N3">
            <v>914.51800000000003</v>
          </cell>
          <cell r="O3">
            <v>5513.6340000000009</v>
          </cell>
          <cell r="P3">
            <v>3727.77</v>
          </cell>
          <cell r="Q3">
            <v>1814.6</v>
          </cell>
          <cell r="U3">
            <v>246.79560902358497</v>
          </cell>
          <cell r="V3">
            <v>1949.4764374740073</v>
          </cell>
          <cell r="W3">
            <v>580.71247107855947</v>
          </cell>
          <cell r="X3">
            <v>384.03215535531592</v>
          </cell>
          <cell r="Y3">
            <v>301.8608857085444</v>
          </cell>
          <cell r="Z3">
            <v>212.38589027543222</v>
          </cell>
          <cell r="AA3">
            <v>275.25810814976711</v>
          </cell>
          <cell r="AB3">
            <v>679.4293443996055</v>
          </cell>
          <cell r="AC3">
            <v>40.837200409366595</v>
          </cell>
          <cell r="AD3">
            <v>195.87002604627432</v>
          </cell>
          <cell r="AE3">
            <v>160.86584669910667</v>
          </cell>
          <cell r="AF3">
            <v>737.30343002914606</v>
          </cell>
          <cell r="AG3">
            <v>1017.7385162990445</v>
          </cell>
          <cell r="AH3">
            <v>6382.3072669686499</v>
          </cell>
          <cell r="AI3">
            <v>4380.2534095631972</v>
          </cell>
          <cell r="AJ3">
            <v>2053.757490658345</v>
          </cell>
          <cell r="AN3">
            <v>260.69301669538424</v>
          </cell>
          <cell r="AO3">
            <v>2108.6765632876163</v>
          </cell>
          <cell r="AP3">
            <v>619.28078372988762</v>
          </cell>
          <cell r="AQ3">
            <v>478.31026688890285</v>
          </cell>
          <cell r="AR3">
            <v>316.60805204203302</v>
          </cell>
          <cell r="AS3">
            <v>223.92645721425805</v>
          </cell>
          <cell r="AT3">
            <v>311.97322835302919</v>
          </cell>
          <cell r="AU3">
            <v>721.5538674534348</v>
          </cell>
          <cell r="AV3">
            <v>54.283601665347533</v>
          </cell>
          <cell r="AW3">
            <v>214.41107503877086</v>
          </cell>
          <cell r="AX3">
            <v>175.28295390695291</v>
          </cell>
          <cell r="AY3">
            <v>792.41857730627976</v>
          </cell>
          <cell r="AZ3">
            <v>1075.6089821390533</v>
          </cell>
          <cell r="BA3">
            <v>6812.0503531225932</v>
          </cell>
          <cell r="BB3">
            <v>4680.5822615787492</v>
          </cell>
          <cell r="BC3">
            <v>2180.5324050691192</v>
          </cell>
          <cell r="BG3">
            <v>260.69301669538424</v>
          </cell>
          <cell r="BH3">
            <v>2108.6765632876163</v>
          </cell>
          <cell r="BI3">
            <v>619.28078372988762</v>
          </cell>
          <cell r="BJ3">
            <v>478.31026688890285</v>
          </cell>
          <cell r="BK3">
            <v>316.60805204203302</v>
          </cell>
          <cell r="BL3">
            <v>223.92645721425805</v>
          </cell>
          <cell r="BM3">
            <v>311.97322835302919</v>
          </cell>
          <cell r="BN3">
            <v>721.5538674534348</v>
          </cell>
          <cell r="BO3">
            <v>54.283601665347533</v>
          </cell>
          <cell r="BP3">
            <v>214.41107503877086</v>
          </cell>
          <cell r="BQ3">
            <v>175.28295390695291</v>
          </cell>
          <cell r="BR3">
            <v>792.41857730627976</v>
          </cell>
          <cell r="BS3">
            <v>1075.6089821390533</v>
          </cell>
          <cell r="BT3">
            <v>6812.0503531225932</v>
          </cell>
          <cell r="BU3">
            <v>4680.5822615787492</v>
          </cell>
          <cell r="BV3">
            <v>2180.5324050691192</v>
          </cell>
          <cell r="BZ3">
            <v>267.60861981925569</v>
          </cell>
          <cell r="CA3">
            <v>2232.8013411144898</v>
          </cell>
          <cell r="CB3">
            <v>634.88395438924124</v>
          </cell>
          <cell r="CC3">
            <v>526.04704244841685</v>
          </cell>
          <cell r="CD3">
            <v>325.45351627861294</v>
          </cell>
          <cell r="CE3">
            <v>231.2392695467905</v>
          </cell>
          <cell r="CF3">
            <v>333.42439628036982</v>
          </cell>
          <cell r="CG3">
            <v>762.33357310443444</v>
          </cell>
          <cell r="CH3">
            <v>62.974185545698219</v>
          </cell>
          <cell r="CI3">
            <v>223.49790131757831</v>
          </cell>
          <cell r="CJ3">
            <v>189.23214861760184</v>
          </cell>
          <cell r="CK3">
            <v>837.65040547663898</v>
          </cell>
          <cell r="CL3">
            <v>1109.5730323148473</v>
          </cell>
          <cell r="CM3">
            <v>7110.5776088294851</v>
          </cell>
          <cell r="CN3">
            <v>4893.2880916651757</v>
          </cell>
          <cell r="CO3">
            <v>2267.9812792209782</v>
          </cell>
          <cell r="CS3">
            <v>225.32864803318512</v>
          </cell>
          <cell r="CT3">
            <v>1735.3337700894492</v>
          </cell>
          <cell r="CU3">
            <v>480.57073746573906</v>
          </cell>
          <cell r="CV3">
            <v>263.13591578168155</v>
          </cell>
          <cell r="CW3">
            <v>278.67223888812134</v>
          </cell>
          <cell r="CX3">
            <v>189.88815193195887</v>
          </cell>
          <cell r="CY3">
            <v>121.09767696447479</v>
          </cell>
          <cell r="CZ3">
            <v>546.42426636959021</v>
          </cell>
          <cell r="DA3">
            <v>22.023640225718218</v>
          </cell>
          <cell r="DB3">
            <v>174.18403889728734</v>
          </cell>
          <cell r="DC3">
            <v>134.72165341548467</v>
          </cell>
          <cell r="DD3">
            <v>651.50352715419695</v>
          </cell>
          <cell r="DE3">
            <v>829.80872306459401</v>
          </cell>
          <cell r="DF3">
            <v>5580.7449869885595</v>
          </cell>
          <cell r="DG3">
            <v>3793.4995951667961</v>
          </cell>
          <cell r="DH3">
            <v>1802.9177792374185</v>
          </cell>
        </row>
        <row r="4">
          <cell r="B4">
            <v>188.77600000000001</v>
          </cell>
          <cell r="C4">
            <v>1454.816</v>
          </cell>
          <cell r="D4">
            <v>463.09799999999996</v>
          </cell>
          <cell r="E4">
            <v>374</v>
          </cell>
          <cell r="F4">
            <v>272.15199999999999</v>
          </cell>
          <cell r="G4">
            <v>158.86600000000001</v>
          </cell>
          <cell r="H4">
            <v>278.05599999999998</v>
          </cell>
          <cell r="I4">
            <v>544.96400000000006</v>
          </cell>
          <cell r="J4">
            <v>43.1</v>
          </cell>
          <cell r="K4">
            <v>155.05000000000001</v>
          </cell>
          <cell r="L4">
            <v>110.176</v>
          </cell>
          <cell r="M4">
            <v>610.28000000000009</v>
          </cell>
          <cell r="N4">
            <v>929.18399999999997</v>
          </cell>
          <cell r="O4">
            <v>5338.9480000000003</v>
          </cell>
          <cell r="P4">
            <v>3528.5859999999993</v>
          </cell>
          <cell r="Q4">
            <v>1819.0119999999999</v>
          </cell>
          <cell r="U4">
            <v>250.06365651382475</v>
          </cell>
          <cell r="V4">
            <v>1975.9778796612218</v>
          </cell>
          <cell r="W4">
            <v>589.03559345349834</v>
          </cell>
          <cell r="X4">
            <v>387.1756675872146</v>
          </cell>
          <cell r="Y4">
            <v>303.71531963635891</v>
          </cell>
          <cell r="Z4">
            <v>214.34660367837657</v>
          </cell>
          <cell r="AA4">
            <v>277.01305408829768</v>
          </cell>
          <cell r="AB4">
            <v>685.41345933231651</v>
          </cell>
          <cell r="AC4">
            <v>30.68278648661466</v>
          </cell>
          <cell r="AD4">
            <v>198.93979854795842</v>
          </cell>
          <cell r="AE4">
            <v>163.77371784479047</v>
          </cell>
          <cell r="AF4">
            <v>741.97282227296614</v>
          </cell>
          <cell r="AG4">
            <v>1021.9124840001678</v>
          </cell>
          <cell r="AH4">
            <v>6449.9574183152436</v>
          </cell>
          <cell r="AI4">
            <v>4439.8155200716492</v>
          </cell>
          <cell r="AJ4">
            <v>2060.2451493269282</v>
          </cell>
          <cell r="AN4">
            <v>264.36999374345442</v>
          </cell>
          <cell r="AO4">
            <v>2142.096895779905</v>
          </cell>
          <cell r="AP4">
            <v>628.31775331420931</v>
          </cell>
          <cell r="AQ4">
            <v>482.40060369441778</v>
          </cell>
          <cell r="AR4">
            <v>319.166917777984</v>
          </cell>
          <cell r="AS4">
            <v>226.22702654288716</v>
          </cell>
          <cell r="AT4">
            <v>315.35257671484771</v>
          </cell>
          <cell r="AU4">
            <v>732.77710712450596</v>
          </cell>
          <cell r="AV4">
            <v>44.601990789833557</v>
          </cell>
          <cell r="AW4">
            <v>218.14481284833181</v>
          </cell>
          <cell r="AX4">
            <v>179.32565096891267</v>
          </cell>
          <cell r="AY4">
            <v>801.28166051883238</v>
          </cell>
          <cell r="AZ4">
            <v>1082.5861303654356</v>
          </cell>
          <cell r="BA4">
            <v>6886.2269217223593</v>
          </cell>
          <cell r="BB4">
            <v>4747.6989112481524</v>
          </cell>
          <cell r="BC4">
            <v>2193.2706068727807</v>
          </cell>
          <cell r="BG4">
            <v>264.36999374345442</v>
          </cell>
          <cell r="BH4">
            <v>2142.096895779905</v>
          </cell>
          <cell r="BI4">
            <v>628.31775331420931</v>
          </cell>
          <cell r="BJ4">
            <v>482.40060369441778</v>
          </cell>
          <cell r="BK4">
            <v>319.166917777984</v>
          </cell>
          <cell r="BL4">
            <v>226.22702654288716</v>
          </cell>
          <cell r="BM4">
            <v>315.35257671484771</v>
          </cell>
          <cell r="BN4">
            <v>732.77710712450596</v>
          </cell>
          <cell r="BO4">
            <v>44.601990789833557</v>
          </cell>
          <cell r="BP4">
            <v>218.14481284833181</v>
          </cell>
          <cell r="BQ4">
            <v>179.32565096891267</v>
          </cell>
          <cell r="BR4">
            <v>801.28166051883238</v>
          </cell>
          <cell r="BS4">
            <v>1082.5861303654356</v>
          </cell>
          <cell r="BT4">
            <v>6886.2269217223593</v>
          </cell>
          <cell r="BU4">
            <v>4747.6989112481524</v>
          </cell>
          <cell r="BV4">
            <v>2193.2706068727807</v>
          </cell>
          <cell r="BZ4">
            <v>271.33070955343749</v>
          </cell>
          <cell r="CA4">
            <v>2268.2770366038712</v>
          </cell>
          <cell r="CB4">
            <v>644.63862421953604</v>
          </cell>
          <cell r="CC4">
            <v>529.25457897096931</v>
          </cell>
          <cell r="CD4">
            <v>328.57492797445479</v>
          </cell>
          <cell r="CE4">
            <v>233.26506124822518</v>
          </cell>
          <cell r="CF4">
            <v>337.94460380676378</v>
          </cell>
          <cell r="CG4">
            <v>780.26954484894759</v>
          </cell>
          <cell r="CH4">
            <v>53.531529145121794</v>
          </cell>
          <cell r="CI4">
            <v>227.50715703922305</v>
          </cell>
          <cell r="CJ4">
            <v>194.5752752232537</v>
          </cell>
          <cell r="CK4">
            <v>848.05257230082748</v>
          </cell>
          <cell r="CL4">
            <v>1119.9611654188443</v>
          </cell>
          <cell r="CM4">
            <v>7189.9964097950551</v>
          </cell>
          <cell r="CN4">
            <v>4963.5970505325249</v>
          </cell>
          <cell r="CO4">
            <v>2286.8728536714298</v>
          </cell>
          <cell r="CS4">
            <v>227.09675696169114</v>
          </cell>
          <cell r="CT4">
            <v>1750.0542944241413</v>
          </cell>
          <cell r="CU4">
            <v>486.96057401315204</v>
          </cell>
          <cell r="CV4">
            <v>260.89106740293062</v>
          </cell>
          <cell r="CW4">
            <v>278.76896770752177</v>
          </cell>
          <cell r="CX4">
            <v>190.61667296180323</v>
          </cell>
          <cell r="CY4">
            <v>118.84418022605421</v>
          </cell>
          <cell r="CZ4">
            <v>547.42855794639581</v>
          </cell>
          <cell r="DA4">
            <v>10.066897865207075</v>
          </cell>
          <cell r="DB4">
            <v>175.41662810292848</v>
          </cell>
          <cell r="DC4">
            <v>135.44618178592103</v>
          </cell>
          <cell r="DD4">
            <v>655.47374538598012</v>
          </cell>
          <cell r="DE4">
            <v>828.58582950456537</v>
          </cell>
          <cell r="DF4">
            <v>5602.4907173634547</v>
          </cell>
          <cell r="DG4">
            <v>3826.4618830554882</v>
          </cell>
          <cell r="DH4">
            <v>1795.1440307994749</v>
          </cell>
        </row>
        <row r="5">
          <cell r="B5">
            <v>185.00200000000001</v>
          </cell>
          <cell r="C5">
            <v>1466.0600000000002</v>
          </cell>
          <cell r="D5">
            <v>431</v>
          </cell>
          <cell r="E5">
            <v>390.06599999999997</v>
          </cell>
          <cell r="F5">
            <v>278.36</v>
          </cell>
          <cell r="G5">
            <v>166.56200000000001</v>
          </cell>
          <cell r="H5">
            <v>280.21199999999999</v>
          </cell>
          <cell r="I5">
            <v>556.15</v>
          </cell>
          <cell r="J5">
            <v>43.954000000000001</v>
          </cell>
          <cell r="K5">
            <v>164.202</v>
          </cell>
          <cell r="L5">
            <v>109.88800000000001</v>
          </cell>
          <cell r="M5">
            <v>639.96799999999996</v>
          </cell>
          <cell r="N5">
            <v>939.30200000000013</v>
          </cell>
          <cell r="O5">
            <v>5545.1680000000015</v>
          </cell>
          <cell r="P5">
            <v>3681.9360000000001</v>
          </cell>
          <cell r="Q5">
            <v>1879.8059999999998</v>
          </cell>
          <cell r="U5">
            <v>253.00295878409344</v>
          </cell>
          <cell r="V5">
            <v>1990.1978813846415</v>
          </cell>
          <cell r="W5">
            <v>597.12226622084575</v>
          </cell>
          <cell r="X5">
            <v>391.33268638113179</v>
          </cell>
          <cell r="Y5">
            <v>305.27481330721218</v>
          </cell>
          <cell r="Z5">
            <v>216.69462193434552</v>
          </cell>
          <cell r="AA5">
            <v>278.30236900549329</v>
          </cell>
          <cell r="AB5">
            <v>692.10580855092019</v>
          </cell>
          <cell r="AC5">
            <v>33.261644682530125</v>
          </cell>
          <cell r="AD5">
            <v>202.57313840850844</v>
          </cell>
          <cell r="AE5">
            <v>166.72803253423342</v>
          </cell>
          <cell r="AF5">
            <v>747.9969806544907</v>
          </cell>
          <cell r="AG5">
            <v>1027.4921535197175</v>
          </cell>
          <cell r="AH5">
            <v>6522.7778791309684</v>
          </cell>
          <cell r="AI5">
            <v>4487.7477770340656</v>
          </cell>
          <cell r="AJ5">
            <v>2080.830281549323</v>
          </cell>
          <cell r="AN5">
            <v>267.78056201938233</v>
          </cell>
          <cell r="AO5">
            <v>2162.9474955284281</v>
          </cell>
          <cell r="AP5">
            <v>637.07499189994621</v>
          </cell>
          <cell r="AQ5">
            <v>489.58367391711545</v>
          </cell>
          <cell r="AR5">
            <v>321.28646521076723</v>
          </cell>
          <cell r="AS5">
            <v>228.91299284477878</v>
          </cell>
          <cell r="AT5">
            <v>318.40317510044429</v>
          </cell>
          <cell r="AU5">
            <v>744.75125921398899</v>
          </cell>
          <cell r="AV5">
            <v>47.668727219281074</v>
          </cell>
          <cell r="AW5">
            <v>222.35987697339894</v>
          </cell>
          <cell r="AX5">
            <v>183.49480542500791</v>
          </cell>
          <cell r="AY5">
            <v>811.63031367845713</v>
          </cell>
          <cell r="AZ5">
            <v>1091.3212335800747</v>
          </cell>
          <cell r="BA5">
            <v>6969.7869744304717</v>
          </cell>
          <cell r="BB5">
            <v>4806.2976247452571</v>
          </cell>
          <cell r="BC5">
            <v>2220.1289472930739</v>
          </cell>
          <cell r="BG5">
            <v>267.78056201938233</v>
          </cell>
          <cell r="BH5">
            <v>2162.9474955284281</v>
          </cell>
          <cell r="BI5">
            <v>637.07499189994621</v>
          </cell>
          <cell r="BJ5">
            <v>489.58367391711545</v>
          </cell>
          <cell r="BK5">
            <v>321.28646521076723</v>
          </cell>
          <cell r="BL5">
            <v>228.91299284477878</v>
          </cell>
          <cell r="BM5">
            <v>318.40317510044429</v>
          </cell>
          <cell r="BN5">
            <v>744.75125921398899</v>
          </cell>
          <cell r="BO5">
            <v>47.668727219281074</v>
          </cell>
          <cell r="BP5">
            <v>222.35987697339894</v>
          </cell>
          <cell r="BQ5">
            <v>183.49480542500791</v>
          </cell>
          <cell r="BR5">
            <v>811.63031367845713</v>
          </cell>
          <cell r="BS5">
            <v>1091.3212335800747</v>
          </cell>
          <cell r="BT5">
            <v>6969.7869744304717</v>
          </cell>
          <cell r="BU5">
            <v>4806.2976247452571</v>
          </cell>
          <cell r="BV5">
            <v>2220.1289472930739</v>
          </cell>
          <cell r="BZ5">
            <v>274.90747985789079</v>
          </cell>
          <cell r="CA5">
            <v>2291.2500744379431</v>
          </cell>
          <cell r="CB5">
            <v>654.06645479774534</v>
          </cell>
          <cell r="CC5">
            <v>539.85922342782703</v>
          </cell>
          <cell r="CD5">
            <v>331.1456326782918</v>
          </cell>
          <cell r="CE5">
            <v>236.20228872441652</v>
          </cell>
          <cell r="CF5">
            <v>342.40033791349799</v>
          </cell>
          <cell r="CG5">
            <v>799.7844333389645</v>
          </cell>
          <cell r="CH5">
            <v>56.904786768709243</v>
          </cell>
          <cell r="CI5">
            <v>231.9197123306821</v>
          </cell>
          <cell r="CJ5">
            <v>200.41981304920958</v>
          </cell>
          <cell r="CK5">
            <v>859.33154054416866</v>
          </cell>
          <cell r="CL5">
            <v>1133.3173672246558</v>
          </cell>
          <cell r="CM5">
            <v>7274.3320011366022</v>
          </cell>
          <cell r="CN5">
            <v>5024.4006178304689</v>
          </cell>
          <cell r="CO5">
            <v>2320.4285817815435</v>
          </cell>
          <cell r="CS5">
            <v>228.55692858050406</v>
          </cell>
          <cell r="CT5">
            <v>1747.2829811306353</v>
          </cell>
          <cell r="CU5">
            <v>493.01905688624987</v>
          </cell>
          <cell r="CV5">
            <v>257.69228283549364</v>
          </cell>
          <cell r="CW5">
            <v>278.60526219298146</v>
          </cell>
          <cell r="CX5">
            <v>192.53121197266495</v>
          </cell>
          <cell r="CY5">
            <v>115.24993181497449</v>
          </cell>
          <cell r="CZ5">
            <v>548.71010951505343</v>
          </cell>
          <cell r="DA5">
            <v>10.317101858500521</v>
          </cell>
          <cell r="DB5">
            <v>176.48006609566198</v>
          </cell>
          <cell r="DC5">
            <v>135.90959990095891</v>
          </cell>
          <cell r="DD5">
            <v>656.72381404364353</v>
          </cell>
          <cell r="DE5">
            <v>827.84972346951952</v>
          </cell>
          <cell r="DF5">
            <v>5607.7539119058802</v>
          </cell>
          <cell r="DG5">
            <v>3837.353625306599</v>
          </cell>
          <cell r="DH5">
            <v>1797.7719553279435</v>
          </cell>
        </row>
        <row r="6">
          <cell r="B6">
            <v>189.696</v>
          </cell>
          <cell r="C6">
            <v>1453.87</v>
          </cell>
          <cell r="D6">
            <v>446.99600000000004</v>
          </cell>
          <cell r="E6">
            <v>402.44799999999998</v>
          </cell>
          <cell r="F6">
            <v>284.62200000000001</v>
          </cell>
          <cell r="G6">
            <v>175.25399999999999</v>
          </cell>
          <cell r="H6">
            <v>258.09800000000001</v>
          </cell>
          <cell r="I6">
            <v>571.84799999999996</v>
          </cell>
          <cell r="J6">
            <v>43.944000000000003</v>
          </cell>
          <cell r="K6">
            <v>163.73400000000001</v>
          </cell>
          <cell r="L6">
            <v>113.396</v>
          </cell>
          <cell r="M6">
            <v>627.76400000000001</v>
          </cell>
          <cell r="N6">
            <v>960.05</v>
          </cell>
          <cell r="O6">
            <v>5557.6040000000003</v>
          </cell>
          <cell r="P6">
            <v>3661.3820000000001</v>
          </cell>
          <cell r="Q6">
            <v>1896.222</v>
          </cell>
          <cell r="U6">
            <v>256.00306336333205</v>
          </cell>
          <cell r="V6">
            <v>2014.7645215296548</v>
          </cell>
          <cell r="W6">
            <v>605.22145329340344</v>
          </cell>
          <cell r="X6">
            <v>395.88523058952143</v>
          </cell>
          <cell r="Y6">
            <v>306.86076805607843</v>
          </cell>
          <cell r="Z6">
            <v>219.16563217839314</v>
          </cell>
          <cell r="AA6">
            <v>279.56403445052695</v>
          </cell>
          <cell r="AB6">
            <v>699.5565109858187</v>
          </cell>
          <cell r="AC6">
            <v>35.051722769099101</v>
          </cell>
          <cell r="AD6">
            <v>206.4658756070485</v>
          </cell>
          <cell r="AE6">
            <v>168.99069167330407</v>
          </cell>
          <cell r="AF6">
            <v>755.5548049683656</v>
          </cell>
          <cell r="AG6">
            <v>1033.0751747690736</v>
          </cell>
          <cell r="AH6">
            <v>6615.2860381679338</v>
          </cell>
          <cell r="AI6">
            <v>4551.6768613367412</v>
          </cell>
          <cell r="AJ6">
            <v>2103.4822510600234</v>
          </cell>
          <cell r="AN6">
            <v>271.25232830967241</v>
          </cell>
          <cell r="AO6">
            <v>2193.886385587633</v>
          </cell>
          <cell r="AP6">
            <v>645.92075602093939</v>
          </cell>
          <cell r="AQ6">
            <v>498.02986047341858</v>
          </cell>
          <cell r="AR6">
            <v>323.49716542856157</v>
          </cell>
          <cell r="AS6">
            <v>231.71288708829124</v>
          </cell>
          <cell r="AT6">
            <v>321.46905905766278</v>
          </cell>
          <cell r="AU6">
            <v>758.96929386621161</v>
          </cell>
          <cell r="AV6">
            <v>49.899558873866773</v>
          </cell>
          <cell r="AW6">
            <v>226.87657850266964</v>
          </cell>
          <cell r="AX6">
            <v>186.94118580134764</v>
          </cell>
          <cell r="AY6">
            <v>823.28600639825822</v>
          </cell>
          <cell r="AZ6">
            <v>1100.1222612185147</v>
          </cell>
          <cell r="BA6">
            <v>7073.194538799944</v>
          </cell>
          <cell r="BB6">
            <v>4881.4051460926839</v>
          </cell>
          <cell r="BC6">
            <v>2246.9072106945068</v>
          </cell>
          <cell r="BG6">
            <v>271.25232830967241</v>
          </cell>
          <cell r="BH6">
            <v>2193.886385587633</v>
          </cell>
          <cell r="BI6">
            <v>645.92075602093939</v>
          </cell>
          <cell r="BJ6">
            <v>498.02986047341858</v>
          </cell>
          <cell r="BK6">
            <v>323.49716542856157</v>
          </cell>
          <cell r="BL6">
            <v>231.71288708829124</v>
          </cell>
          <cell r="BM6">
            <v>321.46905905766278</v>
          </cell>
          <cell r="BN6">
            <v>758.96929386621161</v>
          </cell>
          <cell r="BO6">
            <v>49.899558873866773</v>
          </cell>
          <cell r="BP6">
            <v>226.87657850266964</v>
          </cell>
          <cell r="BQ6">
            <v>186.94118580134764</v>
          </cell>
          <cell r="BR6">
            <v>823.28600639825822</v>
          </cell>
          <cell r="BS6">
            <v>1100.1222612185147</v>
          </cell>
          <cell r="BT6">
            <v>7073.194538799944</v>
          </cell>
          <cell r="BU6">
            <v>4881.4051460926839</v>
          </cell>
          <cell r="BV6">
            <v>2246.9072106945068</v>
          </cell>
          <cell r="BZ6">
            <v>278.56581697958984</v>
          </cell>
          <cell r="CA6">
            <v>2324.1044403286992</v>
          </cell>
          <cell r="CB6">
            <v>663.69750842869325</v>
          </cell>
          <cell r="CC6">
            <v>553.54852887306765</v>
          </cell>
          <cell r="CD6">
            <v>333.91955703981228</v>
          </cell>
          <cell r="CE6">
            <v>239.38944235194145</v>
          </cell>
          <cell r="CF6">
            <v>347.12951569754352</v>
          </cell>
          <cell r="CG6">
            <v>823.71776819471381</v>
          </cell>
          <cell r="CH6">
            <v>59.448384085407767</v>
          </cell>
          <cell r="CI6">
            <v>236.74340988986432</v>
          </cell>
          <cell r="CJ6">
            <v>205.64885538459865</v>
          </cell>
          <cell r="CK6">
            <v>871.77371829619517</v>
          </cell>
          <cell r="CL6">
            <v>1147.2863959298588</v>
          </cell>
          <cell r="CM6">
            <v>7375.7092360958541</v>
          </cell>
          <cell r="CN6">
            <v>5100.8413237887189</v>
          </cell>
          <cell r="CO6">
            <v>2354.8758082989198</v>
          </cell>
          <cell r="CS6">
            <v>229.89308144880832</v>
          </cell>
          <cell r="CT6">
            <v>1749.4986556626855</v>
          </cell>
          <cell r="CU6">
            <v>498.83614015304283</v>
          </cell>
          <cell r="CV6">
            <v>253.8644126911984</v>
          </cell>
          <cell r="CW6">
            <v>278.29638445660828</v>
          </cell>
          <cell r="CX6">
            <v>194.73735473853975</v>
          </cell>
          <cell r="CY6">
            <v>111.18788565611969</v>
          </cell>
          <cell r="CZ6">
            <v>550.06051496334692</v>
          </cell>
          <cell r="DA6">
            <v>9.4432415676273287</v>
          </cell>
          <cell r="DB6">
            <v>177.3995734011998</v>
          </cell>
          <cell r="DC6">
            <v>135.50210197873676</v>
          </cell>
          <cell r="DD6">
            <v>656.03052851853715</v>
          </cell>
          <cell r="DE6">
            <v>826.72100124616122</v>
          </cell>
          <cell r="DF6">
            <v>5611.3732894014038</v>
          </cell>
          <cell r="DG6">
            <v>3850.3824507132399</v>
          </cell>
          <cell r="DH6">
            <v>1797.3572572775959</v>
          </cell>
        </row>
        <row r="7">
          <cell r="B7">
            <v>191.352</v>
          </cell>
          <cell r="C7">
            <v>1586.8139999999999</v>
          </cell>
          <cell r="D7">
            <v>470.13600000000002</v>
          </cell>
          <cell r="E7">
            <v>393.05599999999998</v>
          </cell>
          <cell r="F7">
            <v>292.53800000000001</v>
          </cell>
          <cell r="G7">
            <v>178.95799999999997</v>
          </cell>
          <cell r="H7">
            <v>284.55200000000002</v>
          </cell>
          <cell r="I7">
            <v>567.16999999999996</v>
          </cell>
          <cell r="J7">
            <v>41.891999999999996</v>
          </cell>
          <cell r="K7">
            <v>173.154</v>
          </cell>
          <cell r="L7">
            <v>111.25000000000001</v>
          </cell>
          <cell r="M7">
            <v>675.56400000000019</v>
          </cell>
          <cell r="N7">
            <v>981.05599999999993</v>
          </cell>
          <cell r="O7">
            <v>5811.7799999999988</v>
          </cell>
          <cell r="P7">
            <v>3857.6320000000001</v>
          </cell>
          <cell r="Q7">
            <v>1954.1479999999999</v>
          </cell>
          <cell r="U7">
            <v>259.07061954923586</v>
          </cell>
          <cell r="V7">
            <v>2040.643579603237</v>
          </cell>
          <cell r="W7">
            <v>613.39214882657996</v>
          </cell>
          <cell r="X7">
            <v>400.58145536505651</v>
          </cell>
          <cell r="Y7">
            <v>308.47042381725055</v>
          </cell>
          <cell r="Z7">
            <v>221.54440894985805</v>
          </cell>
          <cell r="AA7">
            <v>280.97791925479982</v>
          </cell>
          <cell r="AB7">
            <v>706.913562994171</v>
          </cell>
          <cell r="AC7">
            <v>36.213514539944775</v>
          </cell>
          <cell r="AD7">
            <v>210.46835957156478</v>
          </cell>
          <cell r="AE7">
            <v>171.35970543190675</v>
          </cell>
          <cell r="AF7">
            <v>763.51280808657646</v>
          </cell>
          <cell r="AG7">
            <v>1038.9088565112734</v>
          </cell>
          <cell r="AH7">
            <v>6712.3225456149385</v>
          </cell>
          <cell r="AI7">
            <v>4619.9543229795217</v>
          </cell>
          <cell r="AJ7">
            <v>2127.0581624329502</v>
          </cell>
          <cell r="AN7">
            <v>274.77487648693398</v>
          </cell>
          <cell r="AO7">
            <v>2226.3150916032005</v>
          </cell>
          <cell r="AP7">
            <v>654.89289218527995</v>
          </cell>
          <cell r="AQ7">
            <v>507.28134197914318</v>
          </cell>
          <cell r="AR7">
            <v>325.78365645814517</v>
          </cell>
          <cell r="AS7">
            <v>234.44872194395981</v>
          </cell>
          <cell r="AT7">
            <v>324.84617475214543</v>
          </cell>
          <cell r="AU7">
            <v>774.22114364449737</v>
          </cell>
          <cell r="AV7">
            <v>51.52929719947354</v>
          </cell>
          <cell r="AW7">
            <v>231.64430975555899</v>
          </cell>
          <cell r="AX7">
            <v>190.69342839116138</v>
          </cell>
          <cell r="AY7">
            <v>835.08839576756452</v>
          </cell>
          <cell r="AZ7">
            <v>1109.6703631126484</v>
          </cell>
          <cell r="BA7">
            <v>7184.3117352616155</v>
          </cell>
          <cell r="BB7">
            <v>4961.6660733904519</v>
          </cell>
          <cell r="BC7">
            <v>2274.285002495054</v>
          </cell>
          <cell r="BG7">
            <v>274.77487648693398</v>
          </cell>
          <cell r="BH7">
            <v>2226.3150916032005</v>
          </cell>
          <cell r="BI7">
            <v>654.89289218527995</v>
          </cell>
          <cell r="BJ7">
            <v>507.28134197914318</v>
          </cell>
          <cell r="BK7">
            <v>325.78365645814517</v>
          </cell>
          <cell r="BL7">
            <v>234.44872194395981</v>
          </cell>
          <cell r="BM7">
            <v>324.84617475214543</v>
          </cell>
          <cell r="BN7">
            <v>774.22114364449737</v>
          </cell>
          <cell r="BO7">
            <v>51.52929719947354</v>
          </cell>
          <cell r="BP7">
            <v>231.64430975555899</v>
          </cell>
          <cell r="BQ7">
            <v>190.69342839116138</v>
          </cell>
          <cell r="BR7">
            <v>835.08839576756452</v>
          </cell>
          <cell r="BS7">
            <v>1109.6703631126484</v>
          </cell>
          <cell r="BT7">
            <v>7184.3117352616155</v>
          </cell>
          <cell r="BU7">
            <v>4961.6660733904519</v>
          </cell>
          <cell r="BV7">
            <v>2274.285002495054</v>
          </cell>
          <cell r="BZ7">
            <v>282.30180537229603</v>
          </cell>
          <cell r="CA7">
            <v>2359.1194584909549</v>
          </cell>
          <cell r="CB7">
            <v>673.5512732453526</v>
          </cell>
          <cell r="CC7">
            <v>569.42484237002873</v>
          </cell>
          <cell r="CD7">
            <v>336.87160163909834</v>
          </cell>
          <cell r="CE7">
            <v>242.42474623585443</v>
          </cell>
          <cell r="CF7">
            <v>352.6170639438003</v>
          </cell>
          <cell r="CG7">
            <v>850.20767005000687</v>
          </cell>
          <cell r="CH7">
            <v>61.488060498189917</v>
          </cell>
          <cell r="CI7">
            <v>242.07534506636188</v>
          </cell>
          <cell r="CJ7">
            <v>211.9035354077738</v>
          </cell>
          <cell r="CK7">
            <v>884.46444325695961</v>
          </cell>
          <cell r="CL7">
            <v>1163.5147481685206</v>
          </cell>
          <cell r="CM7">
            <v>7489.248183881471</v>
          </cell>
          <cell r="CN7">
            <v>5185.6220351371994</v>
          </cell>
          <cell r="CO7">
            <v>2392.7682075989896</v>
          </cell>
          <cell r="CS7">
            <v>231.14953791584432</v>
          </cell>
          <cell r="CT7">
            <v>1749.6472192704073</v>
          </cell>
          <cell r="CU7">
            <v>504.49770425954512</v>
          </cell>
          <cell r="CV7">
            <v>249.58463787012991</v>
          </cell>
          <cell r="CW7">
            <v>277.88075147563052</v>
          </cell>
          <cell r="CX7">
            <v>196.5120320498504</v>
          </cell>
          <cell r="CY7">
            <v>106.89580825490314</v>
          </cell>
          <cell r="CZ7">
            <v>550.76850202758317</v>
          </cell>
          <cell r="DA7">
            <v>7.7242581574194062</v>
          </cell>
          <cell r="DB7">
            <v>178.22983582454486</v>
          </cell>
          <cell r="DC7">
            <v>134.90185561510211</v>
          </cell>
          <cell r="DD7">
            <v>653.09167906038704</v>
          </cell>
          <cell r="DE7">
            <v>825.23872605614611</v>
          </cell>
          <cell r="DF7">
            <v>5609.4602871060497</v>
          </cell>
          <cell r="DG7">
            <v>3860.0473950591663</v>
          </cell>
          <cell r="DH7">
            <v>1794.018885332448</v>
          </cell>
        </row>
        <row r="8">
          <cell r="B8">
            <v>198.57400000000001</v>
          </cell>
          <cell r="C8">
            <v>1545.44</v>
          </cell>
          <cell r="D8">
            <v>456.87</v>
          </cell>
          <cell r="E8">
            <v>400.66599999999994</v>
          </cell>
          <cell r="F8">
            <v>287.45400000000001</v>
          </cell>
          <cell r="G8">
            <v>176.26399999999998</v>
          </cell>
          <cell r="H8">
            <v>264.108</v>
          </cell>
          <cell r="I8">
            <v>571.21</v>
          </cell>
          <cell r="J8">
            <v>40.83</v>
          </cell>
          <cell r="K8">
            <v>177.404</v>
          </cell>
          <cell r="L8">
            <v>118.03400000000001</v>
          </cell>
          <cell r="M8">
            <v>711.23</v>
          </cell>
          <cell r="N8">
            <v>986.71000000000015</v>
          </cell>
          <cell r="O8">
            <v>5772.5560000000005</v>
          </cell>
          <cell r="P8">
            <v>3817.8360000000007</v>
          </cell>
          <cell r="Q8">
            <v>1984.472</v>
          </cell>
          <cell r="U8">
            <v>262.0121646821263</v>
          </cell>
          <cell r="V8">
            <v>2064.6633225267669</v>
          </cell>
          <cell r="W8">
            <v>621.40628352361045</v>
          </cell>
          <cell r="X8">
            <v>404.79308988914863</v>
          </cell>
          <cell r="Y8">
            <v>309.97854131273175</v>
          </cell>
          <cell r="Z8">
            <v>223.8610728211184</v>
          </cell>
          <cell r="AA8">
            <v>282.15642936054701</v>
          </cell>
          <cell r="AB8">
            <v>713.23245746229532</v>
          </cell>
          <cell r="AC8">
            <v>36.959980544270799</v>
          </cell>
          <cell r="AD8">
            <v>213.98297531705532</v>
          </cell>
          <cell r="AE8">
            <v>173.43531403026861</v>
          </cell>
          <cell r="AF8">
            <v>771.09487896695407</v>
          </cell>
          <cell r="AG8">
            <v>1044.1913940440095</v>
          </cell>
          <cell r="AH8">
            <v>6784.157827811996</v>
          </cell>
          <cell r="AI8">
            <v>4673.0137862578213</v>
          </cell>
          <cell r="AJ8">
            <v>2145.1805966451525</v>
          </cell>
          <cell r="AN8">
            <v>278.22726624747611</v>
          </cell>
          <cell r="AO8">
            <v>2255.3780708737791</v>
          </cell>
          <cell r="AP8">
            <v>663.74547035162425</v>
          </cell>
          <cell r="AQ8">
            <v>514.32861392030338</v>
          </cell>
          <cell r="AR8">
            <v>327.89996942500829</v>
          </cell>
          <cell r="AS8">
            <v>237.14648495563151</v>
          </cell>
          <cell r="AT8">
            <v>327.81536052192939</v>
          </cell>
          <cell r="AU8">
            <v>787.00633698503282</v>
          </cell>
          <cell r="AV8">
            <v>52.69978115478132</v>
          </cell>
          <cell r="AW8">
            <v>235.8455700836447</v>
          </cell>
          <cell r="AX8">
            <v>194.08345530730858</v>
          </cell>
          <cell r="AY8">
            <v>845.54522705537579</v>
          </cell>
          <cell r="AZ8">
            <v>1118.49596000259</v>
          </cell>
          <cell r="BA8">
            <v>7271.7173739253512</v>
          </cell>
          <cell r="BB8">
            <v>5027.6701845908683</v>
          </cell>
          <cell r="BC8">
            <v>2297.9058375021696</v>
          </cell>
          <cell r="BG8">
            <v>278.22726624747611</v>
          </cell>
          <cell r="BH8">
            <v>2255.3780708737791</v>
          </cell>
          <cell r="BI8">
            <v>663.74547035162425</v>
          </cell>
          <cell r="BJ8">
            <v>514.32861392030338</v>
          </cell>
          <cell r="BK8">
            <v>327.89996942500829</v>
          </cell>
          <cell r="BL8">
            <v>237.14648495563151</v>
          </cell>
          <cell r="BM8">
            <v>327.81536052192939</v>
          </cell>
          <cell r="BN8">
            <v>787.00633698503282</v>
          </cell>
          <cell r="BO8">
            <v>52.69978115478132</v>
          </cell>
          <cell r="BP8">
            <v>235.8455700836447</v>
          </cell>
          <cell r="BQ8">
            <v>194.08345530730858</v>
          </cell>
          <cell r="BR8">
            <v>845.54522705537579</v>
          </cell>
          <cell r="BS8">
            <v>1118.49596000259</v>
          </cell>
          <cell r="BT8">
            <v>7271.7173739253512</v>
          </cell>
          <cell r="BU8">
            <v>5027.6701845908683</v>
          </cell>
          <cell r="BV8">
            <v>2297.9058375021696</v>
          </cell>
          <cell r="BZ8">
            <v>286.03433484712002</v>
          </cell>
          <cell r="CA8">
            <v>2391.0737992948516</v>
          </cell>
          <cell r="CB8">
            <v>683.36322900941082</v>
          </cell>
          <cell r="CC8">
            <v>580.03978973972562</v>
          </cell>
          <cell r="CD8">
            <v>339.63923507293157</v>
          </cell>
          <cell r="CE8">
            <v>245.37214469343027</v>
          </cell>
          <cell r="CF8">
            <v>357.68152228695124</v>
          </cell>
          <cell r="CG8">
            <v>873.87504443413081</v>
          </cell>
          <cell r="CH8">
            <v>63.043574617043717</v>
          </cell>
          <cell r="CI8">
            <v>246.88135645548425</v>
          </cell>
          <cell r="CJ8">
            <v>217.87350983182642</v>
          </cell>
          <cell r="CK8">
            <v>896.09724372471635</v>
          </cell>
          <cell r="CL8">
            <v>1179.297576489043</v>
          </cell>
          <cell r="CM8">
            <v>7586.9258050381504</v>
          </cell>
          <cell r="CN8">
            <v>5259.1938923096659</v>
          </cell>
          <cell r="CO8">
            <v>2429.0133539813346</v>
          </cell>
          <cell r="CS8">
            <v>232.33727733430865</v>
          </cell>
          <cell r="CT8">
            <v>1748.3346503707669</v>
          </cell>
          <cell r="CU8">
            <v>509.9049877314327</v>
          </cell>
          <cell r="CV8">
            <v>245.02060220810009</v>
          </cell>
          <cell r="CW8">
            <v>277.37859086363108</v>
          </cell>
          <cell r="CX8">
            <v>197.98142649946004</v>
          </cell>
          <cell r="CY8">
            <v>102.43229651913533</v>
          </cell>
          <cell r="CZ8">
            <v>550.29505391793907</v>
          </cell>
          <cell r="DA8">
            <v>5.5471369209200354</v>
          </cell>
          <cell r="DB8">
            <v>178.99930981931797</v>
          </cell>
          <cell r="DC8">
            <v>134.02067841773541</v>
          </cell>
          <cell r="DD8">
            <v>649.09916622483013</v>
          </cell>
          <cell r="DE8">
            <v>823.13726787875703</v>
          </cell>
          <cell r="DF8">
            <v>5604.6117521263568</v>
          </cell>
          <cell r="DG8">
            <v>3867.5886970401011</v>
          </cell>
          <cell r="DH8">
            <v>1788.4086127810699</v>
          </cell>
        </row>
        <row r="9">
          <cell r="B9">
            <v>203.51599999999999</v>
          </cell>
          <cell r="C9">
            <v>1599.184</v>
          </cell>
          <cell r="D9">
            <v>468.77000000000004</v>
          </cell>
          <cell r="E9">
            <v>401.24799999999993</v>
          </cell>
          <cell r="F9">
            <v>278.81400000000002</v>
          </cell>
          <cell r="G9">
            <v>169.59399999999999</v>
          </cell>
          <cell r="H9">
            <v>288.48599999999999</v>
          </cell>
          <cell r="I9">
            <v>546.68000000000006</v>
          </cell>
          <cell r="J9">
            <v>43.400000000000006</v>
          </cell>
          <cell r="K9">
            <v>178.554</v>
          </cell>
          <cell r="L9">
            <v>121.70200000000003</v>
          </cell>
          <cell r="M9">
            <v>647.64400000000001</v>
          </cell>
          <cell r="N9">
            <v>974.07200000000012</v>
          </cell>
          <cell r="O9">
            <v>5703.4800205463052</v>
          </cell>
          <cell r="P9">
            <v>3807.3839999999977</v>
          </cell>
          <cell r="Q9">
            <v>1925.4920000000004</v>
          </cell>
          <cell r="U9">
            <v>264.84551361519141</v>
          </cell>
          <cell r="V9">
            <v>2088.6689038145778</v>
          </cell>
          <cell r="W9">
            <v>629.27012041280045</v>
          </cell>
          <cell r="X9">
            <v>408.73752837324719</v>
          </cell>
          <cell r="Y9">
            <v>311.41183698912482</v>
          </cell>
          <cell r="Z9">
            <v>226.04285094367307</v>
          </cell>
          <cell r="AA9">
            <v>283.1647143955517</v>
          </cell>
          <cell r="AB9">
            <v>719.28804952125051</v>
          </cell>
          <cell r="AC9">
            <v>37.507642200034518</v>
          </cell>
          <cell r="AD9">
            <v>217.17099731925384</v>
          </cell>
          <cell r="AE9">
            <v>175.38089308634332</v>
          </cell>
          <cell r="AF9">
            <v>778.52959026879398</v>
          </cell>
          <cell r="AG9">
            <v>1048.9296860475665</v>
          </cell>
          <cell r="AH9">
            <v>6851.3588507652648</v>
          </cell>
          <cell r="AI9">
            <v>4724.0779078138421</v>
          </cell>
          <cell r="AJ9">
            <v>2162.1042001518977</v>
          </cell>
          <cell r="AN9">
            <v>281.18231189669734</v>
          </cell>
          <cell r="AO9">
            <v>2281.4631644134838</v>
          </cell>
          <cell r="AP9">
            <v>671.88998223139231</v>
          </cell>
          <cell r="AQ9">
            <v>518.91356980778255</v>
          </cell>
          <cell r="AR9">
            <v>329.40856945624773</v>
          </cell>
          <cell r="AS9">
            <v>239.4228862714514</v>
          </cell>
          <cell r="AT9">
            <v>328.93596358757134</v>
          </cell>
          <cell r="AU9">
            <v>793.68829498446382</v>
          </cell>
          <cell r="AV9">
            <v>53.328355633619353</v>
          </cell>
          <cell r="AW9">
            <v>239.21955238214758</v>
          </cell>
          <cell r="AX9">
            <v>196.27562009078775</v>
          </cell>
          <cell r="AY9">
            <v>853.57103786354867</v>
          </cell>
          <cell r="AZ9">
            <v>1123.7134915055378</v>
          </cell>
          <cell r="BA9">
            <v>7342.8278590181935</v>
          </cell>
          <cell r="BB9">
            <v>5081.7885497260422</v>
          </cell>
          <cell r="BC9">
            <v>2315.9183692058068</v>
          </cell>
          <cell r="BG9">
            <v>281.61632271534575</v>
          </cell>
          <cell r="BH9">
            <v>2284.2276668634154</v>
          </cell>
          <cell r="BI9">
            <v>672.46440099644326</v>
          </cell>
          <cell r="BJ9">
            <v>519.9748118849576</v>
          </cell>
          <cell r="BK9">
            <v>329.8735389242521</v>
          </cell>
          <cell r="BL9">
            <v>239.75765435043448</v>
          </cell>
          <cell r="BM9">
            <v>330.48707531902437</v>
          </cell>
          <cell r="BN9">
            <v>799.17137085361924</v>
          </cell>
          <cell r="BO9">
            <v>53.680441501588405</v>
          </cell>
          <cell r="BP9">
            <v>239.65191479896868</v>
          </cell>
          <cell r="BQ9">
            <v>197.22633254244491</v>
          </cell>
          <cell r="BR9">
            <v>855.35837774837648</v>
          </cell>
          <cell r="BS9">
            <v>1126.3759811184907</v>
          </cell>
          <cell r="BT9">
            <v>7351.0360420285197</v>
          </cell>
          <cell r="BU9">
            <v>5089.6983766136836</v>
          </cell>
          <cell r="BV9">
            <v>2320.0052991015214</v>
          </cell>
          <cell r="BZ9">
            <v>289.74623120895268</v>
          </cell>
          <cell r="CA9">
            <v>2423.0698820639964</v>
          </cell>
          <cell r="CB9">
            <v>693.0826510101798</v>
          </cell>
          <cell r="CC9">
            <v>587.34615328844484</v>
          </cell>
          <cell r="CD9">
            <v>342.22814492177463</v>
          </cell>
          <cell r="CE9">
            <v>248.11427932042872</v>
          </cell>
          <cell r="CF9">
            <v>362.44945284707808</v>
          </cell>
          <cell r="CG9">
            <v>897.47184898901696</v>
          </cell>
          <cell r="CH9">
            <v>64.444155522446977</v>
          </cell>
          <cell r="CI9">
            <v>251.2095987204425</v>
          </cell>
          <cell r="CJ9">
            <v>223.4618302857827</v>
          </cell>
          <cell r="CK9">
            <v>907.19198820093857</v>
          </cell>
          <cell r="CL9">
            <v>1194.0039934100796</v>
          </cell>
          <cell r="CM9">
            <v>7678.4102351170213</v>
          </cell>
          <cell r="CN9">
            <v>5329.4070644633948</v>
          </cell>
          <cell r="CO9">
            <v>2463.8963474792245</v>
          </cell>
          <cell r="CS9">
            <v>233.48079055367066</v>
          </cell>
          <cell r="CT9">
            <v>1746.0317144891017</v>
          </cell>
          <cell r="CU9">
            <v>515.10675507732356</v>
          </cell>
          <cell r="CV9">
            <v>240.22328514515212</v>
          </cell>
          <cell r="CW9">
            <v>276.81376702488888</v>
          </cell>
          <cell r="CX9">
            <v>198.99043927822885</v>
          </cell>
          <cell r="CY9">
            <v>97.843909878743332</v>
          </cell>
          <cell r="CZ9">
            <v>549.15766580576735</v>
          </cell>
          <cell r="DA9">
            <v>3.1480005876056296</v>
          </cell>
          <cell r="DB9">
            <v>179.72773004383632</v>
          </cell>
          <cell r="DC9">
            <v>133.01721833171388</v>
          </cell>
          <cell r="DD9">
            <v>644.47829216589093</v>
          </cell>
          <cell r="DE9">
            <v>820.50260565090389</v>
          </cell>
          <cell r="DF9">
            <v>5598.0137434797971</v>
          </cell>
          <cell r="DG9">
            <v>3873.7762194109405</v>
          </cell>
          <cell r="DH9">
            <v>1781.5315124138481</v>
          </cell>
        </row>
        <row r="10">
          <cell r="B10">
            <v>210.21199999999999</v>
          </cell>
          <cell r="C10">
            <v>1651.52</v>
          </cell>
          <cell r="D10">
            <v>495.07400000000001</v>
          </cell>
          <cell r="E10">
            <v>420.36000000000007</v>
          </cell>
          <cell r="F10">
            <v>290.84800000000001</v>
          </cell>
          <cell r="G10">
            <v>174.75599999999997</v>
          </cell>
          <cell r="H10">
            <v>257.94600000000003</v>
          </cell>
          <cell r="I10">
            <v>615.99599999999998</v>
          </cell>
          <cell r="J10">
            <v>39.844000000000001</v>
          </cell>
          <cell r="K10">
            <v>186.77</v>
          </cell>
          <cell r="L10">
            <v>127.864</v>
          </cell>
          <cell r="M10">
            <v>699.82399999999996</v>
          </cell>
          <cell r="N10">
            <v>999.06400000000019</v>
          </cell>
          <cell r="O10">
            <v>6011.7939999999999</v>
          </cell>
          <cell r="P10">
            <v>4058.9639999999999</v>
          </cell>
          <cell r="Q10">
            <v>2007.982</v>
          </cell>
          <cell r="U10">
            <v>267.68412050843943</v>
          </cell>
          <cell r="V10">
            <v>2112.6851896489698</v>
          </cell>
          <cell r="W10">
            <v>637.1302123725668</v>
          </cell>
          <cell r="X10">
            <v>412.68950629427815</v>
          </cell>
          <cell r="Y10">
            <v>312.83026434773188</v>
          </cell>
          <cell r="Z10">
            <v>228.18213370930218</v>
          </cell>
          <cell r="AA10">
            <v>284.20618225044711</v>
          </cell>
          <cell r="AB10">
            <v>725.2686939264164</v>
          </cell>
          <cell r="AC10">
            <v>37.905556597655099</v>
          </cell>
          <cell r="AD10">
            <v>220.33398086420493</v>
          </cell>
          <cell r="AE10">
            <v>177.3386044928406</v>
          </cell>
          <cell r="AF10">
            <v>786.15151172333071</v>
          </cell>
          <cell r="AG10">
            <v>1053.7771514550177</v>
          </cell>
          <cell r="AH10">
            <v>6921.1666978335234</v>
          </cell>
          <cell r="AI10">
            <v>4777.4472411375427</v>
          </cell>
          <cell r="AJ10">
            <v>2179.7477642920844</v>
          </cell>
          <cell r="AN10">
            <v>284.14284134361867</v>
          </cell>
          <cell r="AO10">
            <v>2307.5598897939471</v>
          </cell>
          <cell r="AP10">
            <v>680.03061551822782</v>
          </cell>
          <cell r="AQ10">
            <v>523.50728942320188</v>
          </cell>
          <cell r="AR10">
            <v>330.90151999865827</v>
          </cell>
          <cell r="AS10">
            <v>241.65494921692027</v>
          </cell>
          <cell r="AT10">
            <v>330.09344587724729</v>
          </cell>
          <cell r="AU10">
            <v>800.28755304805031</v>
          </cell>
          <cell r="AV10">
            <v>53.809322808770816</v>
          </cell>
          <cell r="AW10">
            <v>242.56703570684272</v>
          </cell>
          <cell r="AX10">
            <v>198.48145489772557</v>
          </cell>
          <cell r="AY10">
            <v>861.79894303771823</v>
          </cell>
          <cell r="AZ10">
            <v>1129.0512384096623</v>
          </cell>
          <cell r="BA10">
            <v>7416.7059070041723</v>
          </cell>
          <cell r="BB10">
            <v>5138.3500057899482</v>
          </cell>
          <cell r="BC10">
            <v>2334.7073386536958</v>
          </cell>
          <cell r="BG10">
            <v>285.08341190090198</v>
          </cell>
          <cell r="BH10">
            <v>2313.2477264690601</v>
          </cell>
          <cell r="BI10">
            <v>681.29357446900678</v>
          </cell>
          <cell r="BJ10">
            <v>525.85345031517397</v>
          </cell>
          <cell r="BK10">
            <v>331.92610086003981</v>
          </cell>
          <cell r="BL10">
            <v>242.3716234239125</v>
          </cell>
          <cell r="BM10">
            <v>333.26989202478512</v>
          </cell>
          <cell r="BN10">
            <v>811.38519872352492</v>
          </cell>
          <cell r="BO10">
            <v>54.5042840019929</v>
          </cell>
          <cell r="BP10">
            <v>243.57699013088899</v>
          </cell>
          <cell r="BQ10">
            <v>200.49541199410757</v>
          </cell>
          <cell r="BR10">
            <v>865.42117638580385</v>
          </cell>
          <cell r="BS10">
            <v>1134.6268035277651</v>
          </cell>
          <cell r="BT10">
            <v>7433.1407449423341</v>
          </cell>
          <cell r="BU10">
            <v>5152.9522010486662</v>
          </cell>
          <cell r="BV10">
            <v>2343.1347681110151</v>
          </cell>
          <cell r="BZ10">
            <v>293.62942261320228</v>
          </cell>
          <cell r="CA10">
            <v>2455.6394674510166</v>
          </cell>
          <cell r="CB10">
            <v>703.11206222692192</v>
          </cell>
          <cell r="CC10">
            <v>595.55096317451751</v>
          </cell>
          <cell r="CD10">
            <v>345.10155143049349</v>
          </cell>
          <cell r="CE10">
            <v>250.87726105200093</v>
          </cell>
          <cell r="CF10">
            <v>367.61690761470061</v>
          </cell>
          <cell r="CG10">
            <v>922.14333612747737</v>
          </cell>
          <cell r="CH10">
            <v>65.708846098235568</v>
          </cell>
          <cell r="CI10">
            <v>255.81371161675139</v>
          </cell>
          <cell r="CJ10">
            <v>229.77083115677084</v>
          </cell>
          <cell r="CK10">
            <v>918.66549301478346</v>
          </cell>
          <cell r="CL10">
            <v>1210.2701217226993</v>
          </cell>
          <cell r="CM10">
            <v>7775.1732027968874</v>
          </cell>
          <cell r="CN10">
            <v>5402.4186528087721</v>
          </cell>
          <cell r="CO10">
            <v>2501.4935359526721</v>
          </cell>
          <cell r="CS10">
            <v>234.58772979284913</v>
          </cell>
          <cell r="CT10">
            <v>1743.0280146573161</v>
          </cell>
          <cell r="CU10">
            <v>520.12286970521927</v>
          </cell>
          <cell r="CV10">
            <v>235.22740611480398</v>
          </cell>
          <cell r="CW10">
            <v>276.19567458480913</v>
          </cell>
          <cell r="CX10">
            <v>199.744421071727</v>
          </cell>
          <cell r="CY10">
            <v>93.161453043165253</v>
          </cell>
          <cell r="CZ10">
            <v>547.46963683598983</v>
          </cell>
          <cell r="DA10">
            <v>0.54728250439655213</v>
          </cell>
          <cell r="DB10">
            <v>180.42413657483516</v>
          </cell>
          <cell r="DC10">
            <v>131.89232563281431</v>
          </cell>
          <cell r="DD10">
            <v>639.47453559530129</v>
          </cell>
          <cell r="DE10">
            <v>817.6222435264574</v>
          </cell>
          <cell r="DF10">
            <v>5590.1901764404411</v>
          </cell>
          <cell r="DG10">
            <v>3879.0089905078353</v>
          </cell>
          <cell r="DH10">
            <v>1773.9363767683922</v>
          </cell>
        </row>
        <row r="11">
          <cell r="B11">
            <v>218.73</v>
          </cell>
          <cell r="C11">
            <v>1695.1859999999999</v>
          </cell>
          <cell r="D11">
            <v>492.85799999999995</v>
          </cell>
          <cell r="E11">
            <v>428.46</v>
          </cell>
          <cell r="F11">
            <v>290.84399999999999</v>
          </cell>
          <cell r="G11">
            <v>168.55</v>
          </cell>
          <cell r="H11">
            <v>224.77799999999996</v>
          </cell>
          <cell r="I11">
            <v>583.30200000000002</v>
          </cell>
          <cell r="J11">
            <v>44.808</v>
          </cell>
          <cell r="K11">
            <v>191.77199999999999</v>
          </cell>
          <cell r="L11">
            <v>129.36799999999999</v>
          </cell>
          <cell r="M11">
            <v>694.39200000000005</v>
          </cell>
          <cell r="N11">
            <v>1017.83</v>
          </cell>
          <cell r="O11">
            <v>5980.3819999999987</v>
          </cell>
          <cell r="P11">
            <v>4004.884</v>
          </cell>
          <cell r="Q11">
            <v>2053.7359999999999</v>
          </cell>
          <cell r="U11">
            <v>270.51335938413416</v>
          </cell>
          <cell r="V11">
            <v>2136.6114332667566</v>
          </cell>
          <cell r="W11">
            <v>645.00367120869623</v>
          </cell>
          <cell r="X11">
            <v>416.68546619866163</v>
          </cell>
          <cell r="Y11">
            <v>314.22409918731114</v>
          </cell>
          <cell r="Z11">
            <v>230.39249473434415</v>
          </cell>
          <cell r="AA11">
            <v>285.27060460246281</v>
          </cell>
          <cell r="AB11">
            <v>731.32022254243918</v>
          </cell>
          <cell r="AC11">
            <v>38.317933405778881</v>
          </cell>
          <cell r="AD11">
            <v>223.51056157751984</v>
          </cell>
          <cell r="AE11">
            <v>179.32591391289995</v>
          </cell>
          <cell r="AF11">
            <v>793.83057012345739</v>
          </cell>
          <cell r="AG11">
            <v>1058.7376555736541</v>
          </cell>
          <cell r="AH11">
            <v>6988.5742930955121</v>
          </cell>
          <cell r="AI11">
            <v>4829.3838515660136</v>
          </cell>
          <cell r="AJ11">
            <v>2196.8779988463812</v>
          </cell>
          <cell r="AN11">
            <v>287.09360040215267</v>
          </cell>
          <cell r="AO11">
            <v>2333.5587729428689</v>
          </cell>
          <cell r="AP11">
            <v>688.18509277014925</v>
          </cell>
          <cell r="AQ11">
            <v>528.15213303366602</v>
          </cell>
          <cell r="AR11">
            <v>332.36858594824901</v>
          </cell>
          <cell r="AS11">
            <v>243.96117306884472</v>
          </cell>
          <cell r="AT11">
            <v>331.27643968296309</v>
          </cell>
          <cell r="AU11">
            <v>806.96502729845338</v>
          </cell>
          <cell r="AV11">
            <v>54.307770991815431</v>
          </cell>
          <cell r="AW11">
            <v>245.92890933541207</v>
          </cell>
          <cell r="AX11">
            <v>200.7206390166788</v>
          </cell>
          <cell r="AY11">
            <v>870.08852785173451</v>
          </cell>
          <cell r="AZ11">
            <v>1134.5134569664876</v>
          </cell>
          <cell r="BA11">
            <v>7488.0437546320363</v>
          </cell>
          <cell r="BB11">
            <v>5193.3930450394873</v>
          </cell>
          <cell r="BC11">
            <v>2352.9496535917961</v>
          </cell>
          <cell r="BG11">
            <v>288.62119525598513</v>
          </cell>
          <cell r="BH11">
            <v>2342.3969869418524</v>
          </cell>
          <cell r="BI11">
            <v>690.26349542083335</v>
          </cell>
          <cell r="BJ11">
            <v>532.23330934523199</v>
          </cell>
          <cell r="BK11">
            <v>334.04564696644672</v>
          </cell>
          <cell r="BL11">
            <v>245.05949176815488</v>
          </cell>
          <cell r="BM11">
            <v>336.10363293305784</v>
          </cell>
          <cell r="BN11">
            <v>823.78237885057592</v>
          </cell>
          <cell r="BO11">
            <v>55.355252327331641</v>
          </cell>
          <cell r="BP11">
            <v>247.66707095121762</v>
          </cell>
          <cell r="BQ11">
            <v>203.78479864822341</v>
          </cell>
          <cell r="BR11">
            <v>875.72344395163373</v>
          </cell>
          <cell r="BS11">
            <v>1143.0236657284122</v>
          </cell>
          <cell r="BT11">
            <v>7517.7046802531768</v>
          </cell>
          <cell r="BU11">
            <v>5217.3596353256598</v>
          </cell>
          <cell r="BV11">
            <v>2366.5600161702937</v>
          </cell>
          <cell r="BZ11">
            <v>297.72158556700936</v>
          </cell>
          <cell r="CA11">
            <v>2488.7585110820346</v>
          </cell>
          <cell r="CB11">
            <v>713.5421568779002</v>
          </cell>
          <cell r="CC11">
            <v>605.38146341965682</v>
          </cell>
          <cell r="CD11">
            <v>348.27260356905811</v>
          </cell>
          <cell r="CE11">
            <v>253.83012467529187</v>
          </cell>
          <cell r="CF11">
            <v>373.02051503412997</v>
          </cell>
          <cell r="CG11">
            <v>947.34025243086217</v>
          </cell>
          <cell r="CH11">
            <v>67.053089721722003</v>
          </cell>
          <cell r="CI11">
            <v>260.82228481181039</v>
          </cell>
          <cell r="CJ11">
            <v>236.2375147839667</v>
          </cell>
          <cell r="CK11">
            <v>930.54949126808458</v>
          </cell>
          <cell r="CL11">
            <v>1227.0700742195681</v>
          </cell>
          <cell r="CM11">
            <v>7878.1741330452032</v>
          </cell>
          <cell r="CN11">
            <v>5478.9180588963527</v>
          </cell>
          <cell r="CO11">
            <v>2540.1698686451764</v>
          </cell>
          <cell r="CS11">
            <v>235.66013504622936</v>
          </cell>
          <cell r="CT11">
            <v>1739.5186957019582</v>
          </cell>
          <cell r="CU11">
            <v>524.93911807252482</v>
          </cell>
          <cell r="CV11">
            <v>230.07887409959122</v>
          </cell>
          <cell r="CW11">
            <v>275.53205741784791</v>
          </cell>
          <cell r="CX11">
            <v>200.53408545265953</v>
          </cell>
          <cell r="CY11">
            <v>88.404692810371401</v>
          </cell>
          <cell r="CZ11">
            <v>545.5568183454775</v>
          </cell>
          <cell r="DA11">
            <v>-2.0831718639887029</v>
          </cell>
          <cell r="DB11">
            <v>181.09328547457699</v>
          </cell>
          <cell r="DC11">
            <v>130.73688082157304</v>
          </cell>
          <cell r="DD11">
            <v>634.22984952438992</v>
          </cell>
          <cell r="DE11">
            <v>814.67442308587965</v>
          </cell>
          <cell r="DF11">
            <v>5581.6068830654194</v>
          </cell>
          <cell r="DG11">
            <v>3883.5463585718298</v>
          </cell>
          <cell r="DH11">
            <v>1766.1390231536018</v>
          </cell>
        </row>
        <row r="12">
          <cell r="B12">
            <v>224.23599999999999</v>
          </cell>
          <cell r="C12">
            <v>1832.0959999999998</v>
          </cell>
          <cell r="D12">
            <v>503.21600000000001</v>
          </cell>
          <cell r="E12">
            <v>437.34199999999998</v>
          </cell>
          <cell r="F12">
            <v>283.41000000000003</v>
          </cell>
          <cell r="G12">
            <v>180.05</v>
          </cell>
          <cell r="H12">
            <v>300.56400000000002</v>
          </cell>
          <cell r="I12">
            <v>628.572</v>
          </cell>
          <cell r="J12">
            <v>45.48</v>
          </cell>
          <cell r="K12">
            <v>196.172</v>
          </cell>
          <cell r="L12">
            <v>132.096</v>
          </cell>
          <cell r="M12">
            <v>738.28399999999999</v>
          </cell>
          <cell r="N12">
            <v>1018.8639999999999</v>
          </cell>
          <cell r="O12">
            <v>6333.4580000000005</v>
          </cell>
          <cell r="P12">
            <v>4240.7759999999998</v>
          </cell>
          <cell r="Q12">
            <v>2097.8000000000002</v>
          </cell>
          <cell r="U12">
            <v>273.33533470133568</v>
          </cell>
          <cell r="V12">
            <v>2160.8232411041045</v>
          </cell>
          <cell r="W12">
            <v>652.84226741036855</v>
          </cell>
          <cell r="X12">
            <v>420.66574417896663</v>
          </cell>
          <cell r="Y12">
            <v>315.62016838643166</v>
          </cell>
          <cell r="Z12">
            <v>232.55314954012292</v>
          </cell>
          <cell r="AA12">
            <v>286.36476788681728</v>
          </cell>
          <cell r="AB12">
            <v>737.50910737236711</v>
          </cell>
          <cell r="AC12">
            <v>38.737247448501257</v>
          </cell>
          <cell r="AD12">
            <v>226.66756583068644</v>
          </cell>
          <cell r="AE12">
            <v>181.33430617564318</v>
          </cell>
          <cell r="AF12">
            <v>801.60412558141149</v>
          </cell>
          <cell r="AG12">
            <v>1063.6807400007635</v>
          </cell>
          <cell r="AH12">
            <v>7056.1770853581211</v>
          </cell>
          <cell r="AI12">
            <v>4881.4954757105861</v>
          </cell>
          <cell r="AJ12">
            <v>2214.208559713546</v>
          </cell>
          <cell r="AN12">
            <v>290.03678392112897</v>
          </cell>
          <cell r="AO12">
            <v>2359.8679576541449</v>
          </cell>
          <cell r="AP12">
            <v>696.30346307523337</v>
          </cell>
          <cell r="AQ12">
            <v>532.77874821176374</v>
          </cell>
          <cell r="AR12">
            <v>333.83800364907256</v>
          </cell>
          <cell r="AS12">
            <v>246.21553495471247</v>
          </cell>
          <cell r="AT12">
            <v>332.49248741569045</v>
          </cell>
          <cell r="AU12">
            <v>813.794065333758</v>
          </cell>
          <cell r="AV12">
            <v>54.814604350536541</v>
          </cell>
          <cell r="AW12">
            <v>249.27006459065706</v>
          </cell>
          <cell r="AX12">
            <v>202.98357805071655</v>
          </cell>
          <cell r="AY12">
            <v>878.48012274754967</v>
          </cell>
          <cell r="AZ12">
            <v>1139.9564939723987</v>
          </cell>
          <cell r="BA12">
            <v>7559.5881803737393</v>
          </cell>
          <cell r="BB12">
            <v>5248.6215659129739</v>
          </cell>
          <cell r="BC12">
            <v>2371.4052998580896</v>
          </cell>
          <cell r="BG12">
            <v>292.06688021952493</v>
          </cell>
          <cell r="BH12">
            <v>2372.1016776714587</v>
          </cell>
          <cell r="BI12">
            <v>699.07911759601598</v>
          </cell>
          <cell r="BJ12">
            <v>538.56451675950802</v>
          </cell>
          <cell r="BK12">
            <v>336.04743179915363</v>
          </cell>
          <cell r="BL12">
            <v>247.72306790291546</v>
          </cell>
          <cell r="BM12">
            <v>338.85622626209965</v>
          </cell>
          <cell r="BN12">
            <v>836.07154696334715</v>
          </cell>
          <cell r="BO12">
            <v>56.199294861223095</v>
          </cell>
          <cell r="BP12">
            <v>251.70224874500042</v>
          </cell>
          <cell r="BQ12">
            <v>207.02074609351425</v>
          </cell>
          <cell r="BR12">
            <v>885.99959337460405</v>
          </cell>
          <cell r="BS12">
            <v>1151.1240303524273</v>
          </cell>
          <cell r="BT12">
            <v>7603.1575888235366</v>
          </cell>
          <cell r="BU12">
            <v>5282.4587944052164</v>
          </cell>
          <cell r="BV12">
            <v>2389.5452877661955</v>
          </cell>
          <cell r="BZ12">
            <v>301.64428871202688</v>
          </cell>
          <cell r="CA12">
            <v>2522.8521238005251</v>
          </cell>
          <cell r="CB12">
            <v>723.62020599095251</v>
          </cell>
          <cell r="CC12">
            <v>615.22360667480746</v>
          </cell>
          <cell r="CD12">
            <v>351.11860886920124</v>
          </cell>
          <cell r="CE12">
            <v>256.7030063120186</v>
          </cell>
          <cell r="CF12">
            <v>378.18865736142754</v>
          </cell>
          <cell r="CG12">
            <v>971.5385362541906</v>
          </cell>
          <cell r="CH12">
            <v>68.394000546161422</v>
          </cell>
          <cell r="CI12">
            <v>265.74374840400151</v>
          </cell>
          <cell r="CJ12">
            <v>242.47938197930515</v>
          </cell>
          <cell r="CK12">
            <v>942.4158061699959</v>
          </cell>
          <cell r="CL12">
            <v>1242.9596814330534</v>
          </cell>
          <cell r="CM12">
            <v>7984.5878773329314</v>
          </cell>
          <cell r="CN12">
            <v>5557.775970923758</v>
          </cell>
          <cell r="CO12">
            <v>2577.2116213604286</v>
          </cell>
          <cell r="CS12">
            <v>236.72562237500489</v>
          </cell>
          <cell r="CT12">
            <v>1735.6392589745687</v>
          </cell>
          <cell r="CU12">
            <v>529.77811217896794</v>
          </cell>
          <cell r="CV12">
            <v>224.8160576985052</v>
          </cell>
          <cell r="CW12">
            <v>274.84778419120204</v>
          </cell>
          <cell r="CX12">
            <v>201.26220154644841</v>
          </cell>
          <cell r="CY12">
            <v>83.589460051717523</v>
          </cell>
          <cell r="CZ12">
            <v>543.81251052360221</v>
          </cell>
          <cell r="DA12">
            <v>-4.7359240797056952</v>
          </cell>
          <cell r="DB12">
            <v>181.74298881870521</v>
          </cell>
          <cell r="DC12">
            <v>129.59673300690073</v>
          </cell>
          <cell r="DD12">
            <v>628.8286616599031</v>
          </cell>
          <cell r="DE12">
            <v>811.73589016574078</v>
          </cell>
          <cell r="DF12">
            <v>5572.4707084885667</v>
          </cell>
          <cell r="DG12">
            <v>3887.5712038420297</v>
          </cell>
          <cell r="DH12">
            <v>1758.413129209325</v>
          </cell>
        </row>
        <row r="13">
          <cell r="B13">
            <v>227.11800000000002</v>
          </cell>
          <cell r="C13">
            <v>1824.7080000000001</v>
          </cell>
          <cell r="D13">
            <v>517.45600000000002</v>
          </cell>
          <cell r="E13">
            <v>420.35400000000004</v>
          </cell>
          <cell r="F13">
            <v>295.87799999999999</v>
          </cell>
          <cell r="G13">
            <v>183.69200000000001</v>
          </cell>
          <cell r="H13">
            <v>266.46000000000004</v>
          </cell>
          <cell r="I13">
            <v>642.86599999999999</v>
          </cell>
          <cell r="J13">
            <v>47.948</v>
          </cell>
          <cell r="K13">
            <v>210.61199999999999</v>
          </cell>
          <cell r="L13">
            <v>134.6</v>
          </cell>
          <cell r="M13">
            <v>736.01</v>
          </cell>
          <cell r="N13">
            <v>1064.2560000000001</v>
          </cell>
          <cell r="O13">
            <v>6413.5080000000007</v>
          </cell>
          <cell r="P13">
            <v>4292.6500000000005</v>
          </cell>
          <cell r="Q13">
            <v>2156.3759999999997</v>
          </cell>
          <cell r="U13">
            <v>276.12865471520013</v>
          </cell>
          <cell r="V13">
            <v>2184.9722022887654</v>
          </cell>
          <cell r="W13">
            <v>660.681597197531</v>
          </cell>
          <cell r="X13">
            <v>424.65182933263185</v>
          </cell>
          <cell r="Y13">
            <v>316.97857839870778</v>
          </cell>
          <cell r="Z13">
            <v>234.71944587501415</v>
          </cell>
          <cell r="AA13">
            <v>287.51050554170092</v>
          </cell>
          <cell r="AB13">
            <v>743.76531305005028</v>
          </cell>
          <cell r="AC13">
            <v>39.170226973846781</v>
          </cell>
          <cell r="AD13">
            <v>229.82257344612239</v>
          </cell>
          <cell r="AE13">
            <v>183.38362553618597</v>
          </cell>
          <cell r="AF13">
            <v>809.38397883735206</v>
          </cell>
          <cell r="AG13">
            <v>1068.7665591216751</v>
          </cell>
          <cell r="AH13">
            <v>7124.0092730338911</v>
          </cell>
          <cell r="AI13">
            <v>4933.7589659377145</v>
          </cell>
          <cell r="AJ13">
            <v>2231.6650180017168</v>
          </cell>
          <cell r="AN13">
            <v>292.95008134719762</v>
          </cell>
          <cell r="AO13">
            <v>2386.1088515461179</v>
          </cell>
          <cell r="AP13">
            <v>704.42259314884052</v>
          </cell>
          <cell r="AQ13">
            <v>537.4121135607146</v>
          </cell>
          <cell r="AR13">
            <v>335.2677835756491</v>
          </cell>
          <cell r="AS13">
            <v>248.47578304145557</v>
          </cell>
          <cell r="AT13">
            <v>333.76585465204744</v>
          </cell>
          <cell r="AU13">
            <v>820.69738761291649</v>
          </cell>
          <cell r="AV13">
            <v>55.337955454314468</v>
          </cell>
          <cell r="AW13">
            <v>252.6091067424307</v>
          </cell>
          <cell r="AX13">
            <v>205.29263134683276</v>
          </cell>
          <cell r="AY13">
            <v>886.87851615013869</v>
          </cell>
          <cell r="AZ13">
            <v>1145.5567021194965</v>
          </cell>
          <cell r="BA13">
            <v>7631.3753766069131</v>
          </cell>
          <cell r="BB13">
            <v>5304.0110362722626</v>
          </cell>
          <cell r="BC13">
            <v>2389.9950166998101</v>
          </cell>
          <cell r="BG13">
            <v>295.57907780144978</v>
          </cell>
          <cell r="BH13">
            <v>2401.9363240056528</v>
          </cell>
          <cell r="BI13">
            <v>708.02868632967864</v>
          </cell>
          <cell r="BJ13">
            <v>545.20746603925488</v>
          </cell>
          <cell r="BK13">
            <v>338.10797627166335</v>
          </cell>
          <cell r="BL13">
            <v>250.412908269958</v>
          </cell>
          <cell r="BM13">
            <v>341.63176508070353</v>
          </cell>
          <cell r="BN13">
            <v>848.14986975407169</v>
          </cell>
          <cell r="BO13">
            <v>57.054143244156208</v>
          </cell>
          <cell r="BP13">
            <v>255.84596745193363</v>
          </cell>
          <cell r="BQ13">
            <v>210.27652338524655</v>
          </cell>
          <cell r="BR13">
            <v>896.53207311402957</v>
          </cell>
          <cell r="BS13">
            <v>1159.3108697126725</v>
          </cell>
          <cell r="BT13">
            <v>7690.4994482668335</v>
          </cell>
          <cell r="BU13">
            <v>5348.3854705533113</v>
          </cell>
          <cell r="BV13">
            <v>2412.8467826487181</v>
          </cell>
          <cell r="BZ13">
            <v>305.80323575607463</v>
          </cell>
          <cell r="CA13">
            <v>2557.466331350498</v>
          </cell>
          <cell r="CB13">
            <v>734.12288161257675</v>
          </cell>
          <cell r="CC13">
            <v>626.20679440060462</v>
          </cell>
          <cell r="CD13">
            <v>354.28257314235475</v>
          </cell>
          <cell r="CE13">
            <v>259.65376512836411</v>
          </cell>
          <cell r="CF13">
            <v>383.3606693335156</v>
          </cell>
          <cell r="CG13">
            <v>994.82399093695153</v>
          </cell>
          <cell r="CH13">
            <v>69.768690684734892</v>
          </cell>
          <cell r="CI13">
            <v>271.02162386451079</v>
          </cell>
          <cell r="CJ13">
            <v>248.72119874909677</v>
          </cell>
          <cell r="CK13">
            <v>954.73581743107991</v>
          </cell>
          <cell r="CL13">
            <v>1258.6839981544954</v>
          </cell>
          <cell r="CM13">
            <v>8096.0966428135134</v>
          </cell>
          <cell r="CN13">
            <v>5639.4204938825633</v>
          </cell>
          <cell r="CO13">
            <v>2613.6690655624425</v>
          </cell>
          <cell r="CS13">
            <v>237.75722720330489</v>
          </cell>
          <cell r="CT13">
            <v>1731.478868970469</v>
          </cell>
          <cell r="CU13">
            <v>534.39496957975484</v>
          </cell>
          <cell r="CV13">
            <v>219.45666842915327</v>
          </cell>
          <cell r="CW13">
            <v>274.12622315449789</v>
          </cell>
          <cell r="CX13">
            <v>201.84142823447476</v>
          </cell>
          <cell r="CY13">
            <v>78.724432800861578</v>
          </cell>
          <cell r="CZ13">
            <v>542.17510507571797</v>
          </cell>
          <cell r="DA13">
            <v>-7.4060170505879555</v>
          </cell>
          <cell r="DB13">
            <v>182.37128589440806</v>
          </cell>
          <cell r="DC13">
            <v>128.47161931650217</v>
          </cell>
          <cell r="DD13">
            <v>623.31538957321709</v>
          </cell>
          <cell r="DE13">
            <v>808.91838269444929</v>
          </cell>
          <cell r="DF13">
            <v>5562.9076939623483</v>
          </cell>
          <cell r="DG13">
            <v>3891.1967733323631</v>
          </cell>
          <cell r="DH13">
            <v>1750.8149246476719</v>
          </cell>
        </row>
        <row r="14">
          <cell r="B14">
            <v>223.36799999999999</v>
          </cell>
          <cell r="C14">
            <v>1805.26</v>
          </cell>
          <cell r="D14">
            <v>499.91399999999999</v>
          </cell>
          <cell r="E14">
            <v>395.08</v>
          </cell>
          <cell r="F14">
            <v>279.72399999999999</v>
          </cell>
          <cell r="G14">
            <v>182.976</v>
          </cell>
          <cell r="H14">
            <v>258.13600000000002</v>
          </cell>
          <cell r="I14">
            <v>626.65800000000002</v>
          </cell>
          <cell r="J14">
            <v>56.695999999999998</v>
          </cell>
          <cell r="K14">
            <v>204.70400000000001</v>
          </cell>
          <cell r="L14">
            <v>146.95400000000001</v>
          </cell>
          <cell r="M14">
            <v>729.73</v>
          </cell>
          <cell r="N14">
            <v>992.20999999999992</v>
          </cell>
          <cell r="O14">
            <v>6160.7</v>
          </cell>
          <cell r="P14">
            <v>4138.152</v>
          </cell>
          <cell r="Q14">
            <v>2057.7080000000001</v>
          </cell>
          <cell r="U14">
            <v>278.8715547416241</v>
          </cell>
          <cell r="V14">
            <v>2208.8771160721067</v>
          </cell>
          <cell r="W14">
            <v>668.47663077260393</v>
          </cell>
          <cell r="X14">
            <v>428.58656314539775</v>
          </cell>
          <cell r="Y14">
            <v>318.29683197885799</v>
          </cell>
          <cell r="Z14">
            <v>236.88697288296672</v>
          </cell>
          <cell r="AA14">
            <v>288.65920918531202</v>
          </cell>
          <cell r="AB14">
            <v>750.04126005289447</v>
          </cell>
          <cell r="AC14">
            <v>39.597222678779843</v>
          </cell>
          <cell r="AD14">
            <v>232.93536855664226</v>
          </cell>
          <cell r="AE14">
            <v>185.43228050202922</v>
          </cell>
          <cell r="AF14">
            <v>817.03839956184686</v>
          </cell>
          <cell r="AG14">
            <v>1073.8272516192319</v>
          </cell>
          <cell r="AH14">
            <v>7189.7605127705165</v>
          </cell>
          <cell r="AI14">
            <v>4984.6004985384579</v>
          </cell>
          <cell r="AJ14">
            <v>2248.7452630113225</v>
          </cell>
          <cell r="AN14">
            <v>295.81079316943158</v>
          </cell>
          <cell r="AO14">
            <v>2412.0845571381196</v>
          </cell>
          <cell r="AP14">
            <v>712.4958459960153</v>
          </cell>
          <cell r="AQ14">
            <v>541.98578888439692</v>
          </cell>
          <cell r="AR14">
            <v>336.65529727917249</v>
          </cell>
          <cell r="AS14">
            <v>250.73731517525519</v>
          </cell>
          <cell r="AT14">
            <v>335.04251827379653</v>
          </cell>
          <cell r="AU14">
            <v>827.6224931800333</v>
          </cell>
          <cell r="AV14">
            <v>55.854073793413335</v>
          </cell>
          <cell r="AW14">
            <v>255.90347409451215</v>
          </cell>
          <cell r="AX14">
            <v>207.60093604182779</v>
          </cell>
          <cell r="AY14">
            <v>895.14150446089525</v>
          </cell>
          <cell r="AZ14">
            <v>1151.129242290704</v>
          </cell>
          <cell r="BA14">
            <v>7700.9602936098718</v>
          </cell>
          <cell r="BB14">
            <v>5357.8934989775171</v>
          </cell>
          <cell r="BC14">
            <v>2408.1840968141264</v>
          </cell>
          <cell r="BG14">
            <v>299.07893009140162</v>
          </cell>
          <cell r="BH14">
            <v>2431.6852925382623</v>
          </cell>
          <cell r="BI14">
            <v>716.97067439338241</v>
          </cell>
          <cell r="BJ14">
            <v>551.83403584286953</v>
          </cell>
          <cell r="BK14">
            <v>340.13114321112062</v>
          </cell>
          <cell r="BL14">
            <v>253.11769095519762</v>
          </cell>
          <cell r="BM14">
            <v>344.32673245654075</v>
          </cell>
          <cell r="BN14">
            <v>859.87992944847917</v>
          </cell>
          <cell r="BO14">
            <v>57.8925184008407</v>
          </cell>
          <cell r="BP14">
            <v>259.97787572758779</v>
          </cell>
          <cell r="BQ14">
            <v>213.45987471271042</v>
          </cell>
          <cell r="BR14">
            <v>907.04538889488583</v>
          </cell>
          <cell r="BS14">
            <v>1167.2771994113928</v>
          </cell>
          <cell r="BT14">
            <v>7776.5074707563053</v>
          </cell>
          <cell r="BU14">
            <v>5413.442865961576</v>
          </cell>
          <cell r="BV14">
            <v>2435.6148461587036</v>
          </cell>
          <cell r="BZ14">
            <v>310.02573116206634</v>
          </cell>
          <cell r="CA14">
            <v>2592.3519177407306</v>
          </cell>
          <cell r="CB14">
            <v>744.72621733590097</v>
          </cell>
          <cell r="CC14">
            <v>637.4441697149133</v>
          </cell>
          <cell r="CD14">
            <v>357.4766554669618</v>
          </cell>
          <cell r="CE14">
            <v>262.64333503769313</v>
          </cell>
          <cell r="CF14">
            <v>388.31031963721</v>
          </cell>
          <cell r="CG14">
            <v>1017.11976134201</v>
          </cell>
          <cell r="CH14">
            <v>71.119952700097215</v>
          </cell>
          <cell r="CI14">
            <v>276.38166160057955</v>
          </cell>
          <cell r="CJ14">
            <v>254.64501500346347</v>
          </cell>
          <cell r="CK14">
            <v>967.16479876231608</v>
          </cell>
          <cell r="CL14">
            <v>1273.685001874876</v>
          </cell>
          <cell r="CM14">
            <v>8208.7074333330493</v>
          </cell>
          <cell r="CN14">
            <v>5721.6702693211464</v>
          </cell>
          <cell r="CO14">
            <v>2648.4006079027977</v>
          </cell>
          <cell r="CS14">
            <v>238.76171272329356</v>
          </cell>
          <cell r="CT14">
            <v>1727.100497192627</v>
          </cell>
          <cell r="CU14">
            <v>538.83633767021036</v>
          </cell>
          <cell r="CV14">
            <v>214.0192740868014</v>
          </cell>
          <cell r="CW14">
            <v>273.37610987694745</v>
          </cell>
          <cell r="CX14">
            <v>202.34792174104774</v>
          </cell>
          <cell r="CY14">
            <v>73.817018986562616</v>
          </cell>
          <cell r="CZ14">
            <v>540.59795687883582</v>
          </cell>
          <cell r="DA14">
            <v>-10.08995562565083</v>
          </cell>
          <cell r="DB14">
            <v>182.98128274174456</v>
          </cell>
          <cell r="DC14">
            <v>127.3614255766507</v>
          </cell>
          <cell r="DD14">
            <v>617.72005256066268</v>
          </cell>
          <cell r="DE14">
            <v>806.10958737463011</v>
          </cell>
          <cell r="DF14">
            <v>5553.0041091290468</v>
          </cell>
          <cell r="DG14">
            <v>3894.5055824183173</v>
          </cell>
          <cell r="DH14">
            <v>1743.2302395050806</v>
          </cell>
        </row>
        <row r="15">
          <cell r="B15">
            <v>217.126</v>
          </cell>
          <cell r="C15">
            <v>1860.6959999999999</v>
          </cell>
          <cell r="D15">
            <v>556.64</v>
          </cell>
          <cell r="E15">
            <v>401.36800000000005</v>
          </cell>
          <cell r="F15">
            <v>305.31799999999998</v>
          </cell>
          <cell r="G15">
            <v>187.714</v>
          </cell>
          <cell r="H15">
            <v>276.34800000000001</v>
          </cell>
          <cell r="I15">
            <v>664.96400000000006</v>
          </cell>
          <cell r="J15">
            <v>59.192</v>
          </cell>
          <cell r="K15">
            <v>207.34800000000001</v>
          </cell>
          <cell r="L15">
            <v>152.49</v>
          </cell>
          <cell r="M15">
            <v>721.31999999999994</v>
          </cell>
          <cell r="N15">
            <v>947.12200000000007</v>
          </cell>
          <cell r="O15">
            <v>6335.4260000000004</v>
          </cell>
          <cell r="P15">
            <v>4336.1379999999999</v>
          </cell>
          <cell r="Q15">
            <v>1999.2879999999998</v>
          </cell>
          <cell r="U15">
            <v>281.48233433696504</v>
          </cell>
          <cell r="V15">
            <v>2232.7529227154182</v>
          </cell>
          <cell r="W15">
            <v>676.2892799439976</v>
          </cell>
          <cell r="X15">
            <v>432.49008346880413</v>
          </cell>
          <cell r="Y15">
            <v>319.59985076076981</v>
          </cell>
          <cell r="Z15">
            <v>239.0096744115437</v>
          </cell>
          <cell r="AA15">
            <v>289.80879125787885</v>
          </cell>
          <cell r="AB15">
            <v>756.36097841087928</v>
          </cell>
          <cell r="AC15">
            <v>40.016068804764011</v>
          </cell>
          <cell r="AD15">
            <v>235.98964339676789</v>
          </cell>
          <cell r="AE15">
            <v>187.47233945457299</v>
          </cell>
          <cell r="AF15">
            <v>824.68675275382463</v>
          </cell>
          <cell r="AG15">
            <v>1078.8697974515712</v>
          </cell>
          <cell r="AH15">
            <v>7254.0439023153822</v>
          </cell>
          <cell r="AI15">
            <v>5034.5115862820294</v>
          </cell>
          <cell r="AJ15">
            <v>2265.2932027360698</v>
          </cell>
          <cell r="AN15">
            <v>298.5337097838501</v>
          </cell>
          <cell r="AO15">
            <v>2438.0286341491988</v>
          </cell>
          <cell r="AP15">
            <v>720.58734317296523</v>
          </cell>
          <cell r="AQ15">
            <v>546.52318211814816</v>
          </cell>
          <cell r="AR15">
            <v>338.02677575878715</v>
          </cell>
          <cell r="AS15">
            <v>252.95207775940264</v>
          </cell>
          <cell r="AT15">
            <v>336.32015817719878</v>
          </cell>
          <cell r="AU15">
            <v>834.5958976341592</v>
          </cell>
          <cell r="AV15">
            <v>56.36034157171531</v>
          </cell>
          <cell r="AW15">
            <v>259.1359076342556</v>
          </cell>
          <cell r="AX15">
            <v>209.89955525137594</v>
          </cell>
          <cell r="AY15">
            <v>903.3979428376897</v>
          </cell>
          <cell r="AZ15">
            <v>1156.6818004098611</v>
          </cell>
          <cell r="BA15">
            <v>7768.9917762718896</v>
          </cell>
          <cell r="BB15">
            <v>5410.7898651244805</v>
          </cell>
          <cell r="BC15">
            <v>2425.8063148333085</v>
          </cell>
          <cell r="BG15">
            <v>302.48030088787368</v>
          </cell>
          <cell r="BH15">
            <v>2461.604210543248</v>
          </cell>
          <cell r="BI15">
            <v>725.94229943687981</v>
          </cell>
          <cell r="BJ15">
            <v>558.48098083589196</v>
          </cell>
          <cell r="BK15">
            <v>342.13072300239219</v>
          </cell>
          <cell r="BL15">
            <v>255.80804337709628</v>
          </cell>
          <cell r="BM15">
            <v>346.96229134063719</v>
          </cell>
          <cell r="BN15">
            <v>871.45146472678789</v>
          </cell>
          <cell r="BO15">
            <v>58.721256207129329</v>
          </cell>
          <cell r="BP15">
            <v>264.07991851332741</v>
          </cell>
          <cell r="BQ15">
            <v>216.60601991100691</v>
          </cell>
          <cell r="BR15">
            <v>917.53776950818803</v>
          </cell>
          <cell r="BS15">
            <v>1175.0637166235722</v>
          </cell>
          <cell r="BT15">
            <v>7862.9265912528144</v>
          </cell>
          <cell r="BU15">
            <v>5478.7662446927152</v>
          </cell>
          <cell r="BV15">
            <v>2458.3039288070422</v>
          </cell>
          <cell r="BZ15">
            <v>314.09616907222585</v>
          </cell>
          <cell r="CA15">
            <v>2627.7934773526808</v>
          </cell>
          <cell r="CB15">
            <v>755.43136910463249</v>
          </cell>
          <cell r="CC15">
            <v>648.97628826172468</v>
          </cell>
          <cell r="CD15">
            <v>360.66629204242668</v>
          </cell>
          <cell r="CE15">
            <v>265.58387186627181</v>
          </cell>
          <cell r="CF15">
            <v>393.0892954570636</v>
          </cell>
          <cell r="CG15">
            <v>1038.7673133260148</v>
          </cell>
          <cell r="CH15">
            <v>72.465294453803907</v>
          </cell>
          <cell r="CI15">
            <v>281.77544695564592</v>
          </cell>
          <cell r="CJ15">
            <v>260.45828848318973</v>
          </cell>
          <cell r="CK15">
            <v>979.61067435402049</v>
          </cell>
          <cell r="CL15">
            <v>1288.0491295592619</v>
          </cell>
          <cell r="CM15">
            <v>8323.8204327213207</v>
          </cell>
          <cell r="CN15">
            <v>5805.6311467899795</v>
          </cell>
          <cell r="CO15">
            <v>2681.9207132529245</v>
          </cell>
          <cell r="CS15">
            <v>239.7370654620004</v>
          </cell>
          <cell r="CT15">
            <v>1722.549495393419</v>
          </cell>
          <cell r="CU15">
            <v>543.19120688031899</v>
          </cell>
          <cell r="CV15">
            <v>208.51652080086029</v>
          </cell>
          <cell r="CW15">
            <v>272.60380998932624</v>
          </cell>
          <cell r="CX15">
            <v>202.75802691846999</v>
          </cell>
          <cell r="CY15">
            <v>68.873179299743171</v>
          </cell>
          <cell r="CZ15">
            <v>539.10697103396001</v>
          </cell>
          <cell r="DA15">
            <v>-12.785171506966087</v>
          </cell>
          <cell r="DB15">
            <v>183.57343040518253</v>
          </cell>
          <cell r="DC15">
            <v>126.23962778745783</v>
          </cell>
          <cell r="DD15">
            <v>612.061606262856</v>
          </cell>
          <cell r="DE15">
            <v>803.31428104308964</v>
          </cell>
          <cell r="DF15">
            <v>5542.8237464027734</v>
          </cell>
          <cell r="DG15">
            <v>3897.5585500862981</v>
          </cell>
          <cell r="DH15">
            <v>1735.6439699591156</v>
          </cell>
        </row>
        <row r="16">
          <cell r="B16">
            <v>216.88600000000002</v>
          </cell>
          <cell r="C16">
            <v>1823.68</v>
          </cell>
          <cell r="D16">
            <v>551.00400000000002</v>
          </cell>
          <cell r="E16">
            <v>416.44200000000001</v>
          </cell>
          <cell r="F16">
            <v>302.09399999999999</v>
          </cell>
          <cell r="G16">
            <v>192.16200000000001</v>
          </cell>
          <cell r="H16">
            <v>221.22799999999995</v>
          </cell>
          <cell r="I16">
            <v>678.67399999999998</v>
          </cell>
          <cell r="J16">
            <v>60.453999999999994</v>
          </cell>
          <cell r="K16">
            <v>209.83199999999999</v>
          </cell>
          <cell r="L16">
            <v>157.60599999999999</v>
          </cell>
          <cell r="M16">
            <v>723.93599999999992</v>
          </cell>
          <cell r="N16">
            <v>986.37</v>
          </cell>
          <cell r="O16">
            <v>6261.076</v>
          </cell>
          <cell r="P16">
            <v>4197.1259999999993</v>
          </cell>
          <cell r="Q16">
            <v>2070.8179999999998</v>
          </cell>
          <cell r="U16">
            <v>284.05914527835228</v>
          </cell>
          <cell r="V16">
            <v>2256.5344089231185</v>
          </cell>
          <cell r="W16">
            <v>684.07814422862339</v>
          </cell>
          <cell r="X16">
            <v>436.40733042728124</v>
          </cell>
          <cell r="Y16">
            <v>320.88072981904963</v>
          </cell>
          <cell r="Z16">
            <v>241.13586383197145</v>
          </cell>
          <cell r="AA16">
            <v>290.99039359800076</v>
          </cell>
          <cell r="AB16">
            <v>762.72669218770568</v>
          </cell>
          <cell r="AC16">
            <v>40.446390442125647</v>
          </cell>
          <cell r="AD16">
            <v>239.05064230293343</v>
          </cell>
          <cell r="AE16">
            <v>189.53431049724733</v>
          </cell>
          <cell r="AF16">
            <v>832.3500351118812</v>
          </cell>
          <cell r="AG16">
            <v>1083.9987644153666</v>
          </cell>
          <cell r="AH16">
            <v>7315.5491133478608</v>
          </cell>
          <cell r="AI16">
            <v>5082.1570806092759</v>
          </cell>
          <cell r="AJ16">
            <v>2281.2184543597859</v>
          </cell>
          <cell r="AN16">
            <v>301.22119873812255</v>
          </cell>
          <cell r="AO16">
            <v>2463.87022010388</v>
          </cell>
          <cell r="AP16">
            <v>728.6542065362222</v>
          </cell>
          <cell r="AQ16">
            <v>551.07653098577134</v>
          </cell>
          <cell r="AR16">
            <v>339.3749513091368</v>
          </cell>
          <cell r="AS16">
            <v>255.17047950443285</v>
          </cell>
          <cell r="AT16">
            <v>337.63338524964468</v>
          </cell>
          <cell r="AU16">
            <v>841.62005508714515</v>
          </cell>
          <cell r="AV16">
            <v>56.880480032565202</v>
          </cell>
          <cell r="AW16">
            <v>262.3754574610814</v>
          </cell>
          <cell r="AX16">
            <v>212.22286372357146</v>
          </cell>
          <cell r="AY16">
            <v>911.67049732950295</v>
          </cell>
          <cell r="AZ16">
            <v>1162.3295204514061</v>
          </cell>
          <cell r="BA16">
            <v>7834.0830965585928</v>
          </cell>
          <cell r="BB16">
            <v>5461.2851283440577</v>
          </cell>
          <cell r="BC16">
            <v>2442.7654203649636</v>
          </cell>
          <cell r="BG16">
            <v>305.86710711970261</v>
          </cell>
          <cell r="BH16">
            <v>2491.5939396529425</v>
          </cell>
          <cell r="BI16">
            <v>734.88695004477916</v>
          </cell>
          <cell r="BJ16">
            <v>565.3525170603516</v>
          </cell>
          <cell r="BK16">
            <v>344.09599634359722</v>
          </cell>
          <cell r="BL16">
            <v>258.51147011331511</v>
          </cell>
          <cell r="BM16">
            <v>349.62164703670283</v>
          </cell>
          <cell r="BN16">
            <v>882.96308502297177</v>
          </cell>
          <cell r="BO16">
            <v>59.55591427523423</v>
          </cell>
          <cell r="BP16">
            <v>268.21751298987567</v>
          </cell>
          <cell r="BQ16">
            <v>219.73925786522108</v>
          </cell>
          <cell r="BR16">
            <v>928.13154768198729</v>
          </cell>
          <cell r="BS16">
            <v>1182.9433824687185</v>
          </cell>
          <cell r="BT16">
            <v>7949.0556954851463</v>
          </cell>
          <cell r="BU16">
            <v>5543.9105752518453</v>
          </cell>
          <cell r="BV16">
            <v>2480.3035450533621</v>
          </cell>
          <cell r="BZ16">
            <v>318.15171156910503</v>
          </cell>
          <cell r="CA16">
            <v>2663.6649620600633</v>
          </cell>
          <cell r="CB16">
            <v>766.12689597295446</v>
          </cell>
          <cell r="CC16">
            <v>661.34592589070871</v>
          </cell>
          <cell r="CD16">
            <v>363.82412345123487</v>
          </cell>
          <cell r="CE16">
            <v>268.5547224528957</v>
          </cell>
          <cell r="CF16">
            <v>397.8753670706094</v>
          </cell>
          <cell r="CG16">
            <v>1060.0036946266764</v>
          </cell>
          <cell r="CH16">
            <v>73.823739723541124</v>
          </cell>
          <cell r="CI16">
            <v>287.34230619602363</v>
          </cell>
          <cell r="CJ16">
            <v>266.10300837065438</v>
          </cell>
          <cell r="CK16">
            <v>992.26603082983388</v>
          </cell>
          <cell r="CL16">
            <v>1302.4167127849219</v>
          </cell>
          <cell r="CM16">
            <v>8442.7330494562575</v>
          </cell>
          <cell r="CN16">
            <v>5891.568181128564</v>
          </cell>
          <cell r="CO16">
            <v>2715.0184085433184</v>
          </cell>
          <cell r="CS16">
            <v>240.68775251637055</v>
          </cell>
          <cell r="CT16">
            <v>1717.8582350969846</v>
          </cell>
          <cell r="CU16">
            <v>547.4408950178123</v>
          </cell>
          <cell r="CV16">
            <v>202.95772486252483</v>
          </cell>
          <cell r="CW16">
            <v>271.81057379678157</v>
          </cell>
          <cell r="CX16">
            <v>203.14225787635607</v>
          </cell>
          <cell r="CY16">
            <v>63.897973973108705</v>
          </cell>
          <cell r="CZ16">
            <v>537.69177850056531</v>
          </cell>
          <cell r="DA16">
            <v>-15.489716063168245</v>
          </cell>
          <cell r="DB16">
            <v>184.14895144260933</v>
          </cell>
          <cell r="DC16">
            <v>125.13737491333754</v>
          </cell>
          <cell r="DD16">
            <v>606.35207318003745</v>
          </cell>
          <cell r="DE16">
            <v>800.5748681438015</v>
          </cell>
          <cell r="DF16">
            <v>5532.4133134354552</v>
          </cell>
          <cell r="DG16">
            <v>3900.4005982735343</v>
          </cell>
          <cell r="DH16">
            <v>1728.1099907735568</v>
          </cell>
        </row>
        <row r="17">
          <cell r="B17">
            <v>226.64000000000001</v>
          </cell>
          <cell r="C17">
            <v>2026.8580000000002</v>
          </cell>
          <cell r="D17">
            <v>551.79999999999995</v>
          </cell>
          <cell r="E17">
            <v>405.97199999999998</v>
          </cell>
          <cell r="F17">
            <v>295.23599999999999</v>
          </cell>
          <cell r="G17">
            <v>201.00800000000001</v>
          </cell>
          <cell r="H17">
            <v>285.24</v>
          </cell>
          <cell r="I17">
            <v>728.76400000000001</v>
          </cell>
          <cell r="J17">
            <v>59.967999999999996</v>
          </cell>
          <cell r="K17">
            <v>216.768</v>
          </cell>
          <cell r="L17">
            <v>155.15600000000001</v>
          </cell>
          <cell r="M17">
            <v>764.15</v>
          </cell>
          <cell r="N17">
            <v>1028.8500000000001</v>
          </cell>
          <cell r="O17">
            <v>6583.7379999999994</v>
          </cell>
          <cell r="P17">
            <v>4497.5179999999991</v>
          </cell>
          <cell r="Q17">
            <v>2104.5360000000005</v>
          </cell>
          <cell r="U17">
            <v>286.58053977725569</v>
          </cell>
          <cell r="V17">
            <v>2280.2953581148386</v>
          </cell>
          <cell r="W17">
            <v>691.84072806385723</v>
          </cell>
          <cell r="X17">
            <v>440.31709958606569</v>
          </cell>
          <cell r="Y17">
            <v>322.11619038340541</v>
          </cell>
          <cell r="Z17">
            <v>243.28560439691242</v>
          </cell>
          <cell r="AA17">
            <v>292.19016009391407</v>
          </cell>
          <cell r="AB17">
            <v>769.15573627982849</v>
          </cell>
          <cell r="AC17">
            <v>40.935901385695416</v>
          </cell>
          <cell r="AD17">
            <v>242.10877522440794</v>
          </cell>
          <cell r="AE17">
            <v>191.61227314260975</v>
          </cell>
          <cell r="AF17">
            <v>839.94306548042471</v>
          </cell>
          <cell r="AG17">
            <v>1089.1450404323591</v>
          </cell>
          <cell r="AH17">
            <v>7380.6642968423112</v>
          </cell>
          <cell r="AI17">
            <v>5132.4604827655157</v>
          </cell>
          <cell r="AJ17">
            <v>2297.8840592841093</v>
          </cell>
          <cell r="AN17">
            <v>303.85089102804989</v>
          </cell>
          <cell r="AO17">
            <v>2489.689489998957</v>
          </cell>
          <cell r="AP17">
            <v>736.69385145188232</v>
          </cell>
          <cell r="AQ17">
            <v>555.62118777165358</v>
          </cell>
          <cell r="AR17">
            <v>340.6753221095795</v>
          </cell>
          <cell r="AS17">
            <v>257.4134538014585</v>
          </cell>
          <cell r="AT17">
            <v>338.96679987616312</v>
          </cell>
          <cell r="AU17">
            <v>848.71409348699513</v>
          </cell>
          <cell r="AV17">
            <v>57.472161804178242</v>
          </cell>
          <cell r="AW17">
            <v>265.61197412765654</v>
          </cell>
          <cell r="AX17">
            <v>214.56419059914913</v>
          </cell>
          <cell r="AY17">
            <v>919.86721442106784</v>
          </cell>
          <cell r="AZ17">
            <v>1167.9963002153727</v>
          </cell>
          <cell r="BA17">
            <v>7902.9948715645605</v>
          </cell>
          <cell r="BB17">
            <v>5514.5972739852259</v>
          </cell>
          <cell r="BC17">
            <v>2460.5129423092681</v>
          </cell>
          <cell r="BG17">
            <v>309.29908995206097</v>
          </cell>
          <cell r="BH17">
            <v>2521.7599060974499</v>
          </cell>
          <cell r="BI17">
            <v>743.91953051451901</v>
          </cell>
          <cell r="BJ17">
            <v>572.4617257780767</v>
          </cell>
          <cell r="BK17">
            <v>346.10051150775837</v>
          </cell>
          <cell r="BL17">
            <v>261.24152629372225</v>
          </cell>
          <cell r="BM17">
            <v>352.27137788926132</v>
          </cell>
          <cell r="BN17">
            <v>894.52909674017383</v>
          </cell>
          <cell r="BO17">
            <v>60.430150320317736</v>
          </cell>
          <cell r="BP17">
            <v>272.41829059029078</v>
          </cell>
          <cell r="BQ17">
            <v>222.88613802567349</v>
          </cell>
          <cell r="BR17">
            <v>938.88115547885752</v>
          </cell>
          <cell r="BS17">
            <v>1190.7657868534943</v>
          </cell>
          <cell r="BT17">
            <v>8038.0147178489779</v>
          </cell>
          <cell r="BU17">
            <v>5610.509175787869</v>
          </cell>
          <cell r="BV17">
            <v>2503.3148284583012</v>
          </cell>
          <cell r="BZ17">
            <v>322.44629529641225</v>
          </cell>
          <cell r="CA17">
            <v>2700.1227077952499</v>
          </cell>
          <cell r="CB17">
            <v>777.24784656005124</v>
          </cell>
          <cell r="CC17">
            <v>674.72099929170702</v>
          </cell>
          <cell r="CD17">
            <v>367.30665820889476</v>
          </cell>
          <cell r="CE17">
            <v>271.61062739116971</v>
          </cell>
          <cell r="CF17">
            <v>402.58665156977349</v>
          </cell>
          <cell r="CG17">
            <v>1080.9746930527767</v>
          </cell>
          <cell r="CH17">
            <v>75.280642220456087</v>
          </cell>
          <cell r="CI17">
            <v>293.23776968722865</v>
          </cell>
          <cell r="CJ17">
            <v>271.7566417292806</v>
          </cell>
          <cell r="CK17">
            <v>1005.3044961587552</v>
          </cell>
          <cell r="CL17">
            <v>1316.4470742434341</v>
          </cell>
          <cell r="CM17">
            <v>8566.6047123217286</v>
          </cell>
          <cell r="CN17">
            <v>5980.4996896408293</v>
          </cell>
          <cell r="CO17">
            <v>2747.3996386699978</v>
          </cell>
          <cell r="CS17">
            <v>241.57189841734095</v>
          </cell>
          <cell r="CT17">
            <v>1713.0508910327148</v>
          </cell>
          <cell r="CU17">
            <v>551.33061527861287</v>
          </cell>
          <cell r="CV17">
            <v>197.35040606866278</v>
          </cell>
          <cell r="CW17">
            <v>270.97472366250486</v>
          </cell>
          <cell r="CX17">
            <v>203.39893085801597</v>
          </cell>
          <cell r="CY17">
            <v>58.895619746723568</v>
          </cell>
          <cell r="CZ17">
            <v>536.37564552622973</v>
          </cell>
          <cell r="DA17">
            <v>-17.856756560806097</v>
          </cell>
          <cell r="DB17">
            <v>184.70288554261211</v>
          </cell>
          <cell r="DC17">
            <v>124.03241697231819</v>
          </cell>
          <cell r="DD17">
            <v>600.6000076141338</v>
          </cell>
          <cell r="DE17">
            <v>797.85494321351644</v>
          </cell>
          <cell r="DF17">
            <v>5521.8035921542287</v>
          </cell>
          <cell r="DG17">
            <v>3903.0618259987432</v>
          </cell>
          <cell r="DH17">
            <v>1720.5897780948189</v>
          </cell>
        </row>
        <row r="18">
          <cell r="B18">
            <v>223.85399999999998</v>
          </cell>
          <cell r="C18">
            <v>1820.8579999999999</v>
          </cell>
          <cell r="D18">
            <v>545.18200000000002</v>
          </cell>
          <cell r="E18">
            <v>400.13600000000002</v>
          </cell>
          <cell r="F18">
            <v>295.37400000000002</v>
          </cell>
          <cell r="G18">
            <v>201.416</v>
          </cell>
          <cell r="H18">
            <v>210.71200000000002</v>
          </cell>
          <cell r="I18">
            <v>653.78800000000001</v>
          </cell>
          <cell r="J18">
            <v>53.042000000000002</v>
          </cell>
          <cell r="K18">
            <v>212.90199999999999</v>
          </cell>
          <cell r="L18">
            <v>142.99600000000001</v>
          </cell>
          <cell r="M18">
            <v>698.76199999999994</v>
          </cell>
          <cell r="N18">
            <v>973.75200000000007</v>
          </cell>
          <cell r="O18">
            <v>6098.5539999999992</v>
          </cell>
          <cell r="P18">
            <v>4094.7559999999994</v>
          </cell>
          <cell r="Q18">
            <v>2040.9860000000003</v>
          </cell>
          <cell r="U18">
            <v>289.05702545280667</v>
          </cell>
          <cell r="V18">
            <v>2304.0614430617243</v>
          </cell>
          <cell r="W18">
            <v>699.56281368897146</v>
          </cell>
          <cell r="X18">
            <v>444.24236507906409</v>
          </cell>
          <cell r="Y18">
            <v>323.33213755418114</v>
          </cell>
          <cell r="Z18">
            <v>245.41541106300528</v>
          </cell>
          <cell r="AA18">
            <v>293.40391336647332</v>
          </cell>
          <cell r="AB18">
            <v>775.62622355665405</v>
          </cell>
          <cell r="AC18">
            <v>41.475333669310459</v>
          </cell>
          <cell r="AD18">
            <v>245.17587898915471</v>
          </cell>
          <cell r="AE18">
            <v>193.70518950867927</v>
          </cell>
          <cell r="AF18">
            <v>847.54899560984677</v>
          </cell>
          <cell r="AG18">
            <v>1094.3161731502387</v>
          </cell>
          <cell r="AH18">
            <v>7445.5478588967553</v>
          </cell>
          <cell r="AI18">
            <v>5182.5041118034724</v>
          </cell>
          <cell r="AJ18">
            <v>2314.4152538467547</v>
          </cell>
          <cell r="AN18">
            <v>306.43374559124663</v>
          </cell>
          <cell r="AO18">
            <v>2515.5143405401459</v>
          </cell>
          <cell r="AP18">
            <v>744.69155270084696</v>
          </cell>
          <cell r="AQ18">
            <v>560.18385726303859</v>
          </cell>
          <cell r="AR18">
            <v>341.9551542963577</v>
          </cell>
          <cell r="AS18">
            <v>259.63562967122971</v>
          </cell>
          <cell r="AT18">
            <v>340.31575933796489</v>
          </cell>
          <cell r="AU18">
            <v>855.85386178688623</v>
          </cell>
          <cell r="AV18">
            <v>58.124184508526881</v>
          </cell>
          <cell r="AW18">
            <v>268.8579849151576</v>
          </cell>
          <cell r="AX18">
            <v>216.92236645334512</v>
          </cell>
          <cell r="AY18">
            <v>928.07785687383068</v>
          </cell>
          <cell r="AZ18">
            <v>1173.6904507323109</v>
          </cell>
          <cell r="BA18">
            <v>7971.6615202619823</v>
          </cell>
          <cell r="BB18">
            <v>5567.6341089769758</v>
          </cell>
          <cell r="BC18">
            <v>2478.1173280845433</v>
          </cell>
          <cell r="BG18">
            <v>312.68704917504522</v>
          </cell>
          <cell r="BH18">
            <v>2552.07476754033</v>
          </cell>
          <cell r="BI18">
            <v>752.86106554225717</v>
          </cell>
          <cell r="BJ18">
            <v>579.73686808695436</v>
          </cell>
          <cell r="BK18">
            <v>348.03768326941224</v>
          </cell>
          <cell r="BL18">
            <v>263.96871703195711</v>
          </cell>
          <cell r="BM18">
            <v>354.91662103666317</v>
          </cell>
          <cell r="BN18">
            <v>906.11939039407571</v>
          </cell>
          <cell r="BO18">
            <v>61.343829487330609</v>
          </cell>
          <cell r="BP18">
            <v>276.63810063582144</v>
          </cell>
          <cell r="BQ18">
            <v>226.04662667427237</v>
          </cell>
          <cell r="BR18">
            <v>949.65505953036745</v>
          </cell>
          <cell r="BS18">
            <v>1198.5768731398748</v>
          </cell>
          <cell r="BT18">
            <v>8127.7377102428591</v>
          </cell>
          <cell r="BU18">
            <v>5677.5016276117758</v>
          </cell>
          <cell r="BV18">
            <v>2526.324401996731</v>
          </cell>
          <cell r="BZ18">
            <v>326.61719787335505</v>
          </cell>
          <cell r="CA18">
            <v>2737.0897277898603</v>
          </cell>
          <cell r="CB18">
            <v>788.17017672493057</v>
          </cell>
          <cell r="CC18">
            <v>688.75878255834516</v>
          </cell>
          <cell r="CD18">
            <v>370.61560375549493</v>
          </cell>
          <cell r="CE18">
            <v>274.6530431535204</v>
          </cell>
          <cell r="CF18">
            <v>407.24689063131893</v>
          </cell>
          <cell r="CG18">
            <v>1101.7525962669777</v>
          </cell>
          <cell r="CH18">
            <v>76.860567470448061</v>
          </cell>
          <cell r="CI18">
            <v>299.28659944768202</v>
          </cell>
          <cell r="CJ18">
            <v>277.41924965040556</v>
          </cell>
          <cell r="CK18">
            <v>1018.4373552630996</v>
          </cell>
          <cell r="CL18">
            <v>1330.2986950664331</v>
          </cell>
          <cell r="CM18">
            <v>8694.3058663969496</v>
          </cell>
          <cell r="CN18">
            <v>6071.453177585161</v>
          </cell>
          <cell r="CO18">
            <v>2779.4007832581292</v>
          </cell>
          <cell r="CS18">
            <v>242.42730586897468</v>
          </cell>
          <cell r="CT18">
            <v>1708.146027314114</v>
          </cell>
          <cell r="CU18">
            <v>555.1337031166255</v>
          </cell>
          <cell r="CV18">
            <v>191.701913361766</v>
          </cell>
          <cell r="CW18">
            <v>270.12070662576707</v>
          </cell>
          <cell r="CX18">
            <v>203.60248330918549</v>
          </cell>
          <cell r="CY18">
            <v>53.869581399501712</v>
          </cell>
          <cell r="CZ18">
            <v>535.11018023723739</v>
          </cell>
          <cell r="DA18">
            <v>-19.853912789648501</v>
          </cell>
          <cell r="DB18">
            <v>185.23992102591205</v>
          </cell>
          <cell r="DC18">
            <v>122.9240273920954</v>
          </cell>
          <cell r="DD18">
            <v>594.81255211964094</v>
          </cell>
          <cell r="DE18">
            <v>795.14399281877331</v>
          </cell>
          <cell r="DF18">
            <v>5511.0255912987623</v>
          </cell>
          <cell r="DG18">
            <v>3905.5711542652452</v>
          </cell>
          <cell r="DH18">
            <v>1713.0565112297083</v>
          </cell>
        </row>
        <row r="19">
          <cell r="B19">
            <v>232.17400000000001</v>
          </cell>
          <cell r="C19">
            <v>1835.1579999999999</v>
          </cell>
          <cell r="D19">
            <v>489.19400000000002</v>
          </cell>
          <cell r="E19">
            <v>361.44200000000001</v>
          </cell>
          <cell r="F19">
            <v>299.786</v>
          </cell>
          <cell r="G19">
            <v>202.47</v>
          </cell>
          <cell r="H19">
            <v>234.44600000000003</v>
          </cell>
          <cell r="I19">
            <v>667.08799999999997</v>
          </cell>
          <cell r="J19">
            <v>52.667999999999999</v>
          </cell>
          <cell r="K19">
            <v>209.69</v>
          </cell>
          <cell r="L19">
            <v>140.536</v>
          </cell>
          <cell r="M19">
            <v>732.79399999999998</v>
          </cell>
          <cell r="N19">
            <v>966.37399999999991</v>
          </cell>
          <cell r="O19">
            <v>6181.442</v>
          </cell>
          <cell r="P19">
            <v>4205.3740000000007</v>
          </cell>
          <cell r="Q19">
            <v>2027.9460000000001</v>
          </cell>
          <cell r="U19">
            <v>1.0593281565924206E-2</v>
          </cell>
          <cell r="V19">
            <v>2327.7495406908806</v>
          </cell>
          <cell r="W19">
            <v>707.26105597306855</v>
          </cell>
          <cell r="X19">
            <v>448.16940965888216</v>
          </cell>
          <cell r="Y19">
            <v>324.51391759130217</v>
          </cell>
          <cell r="Z19">
            <v>247.56460453655839</v>
          </cell>
          <cell r="AA19">
            <v>294.63297018518159</v>
          </cell>
          <cell r="AB19">
            <v>782.1385369689508</v>
          </cell>
          <cell r="AC19">
            <v>42.011041768827198</v>
          </cell>
          <cell r="AD19">
            <v>248.23219391784633</v>
          </cell>
          <cell r="AE19">
            <v>195.81381254787195</v>
          </cell>
          <cell r="AF19">
            <v>855.12141798976859</v>
          </cell>
          <cell r="AG19">
            <v>1099.528544365427</v>
          </cell>
          <cell r="AH19">
            <v>7510.9356047271713</v>
          </cell>
          <cell r="AI19">
            <v>5232.745926827356</v>
          </cell>
          <cell r="AJ19">
            <v>2331.0596201133731</v>
          </cell>
          <cell r="AN19">
            <v>308.9626214306769</v>
          </cell>
          <cell r="AO19">
            <v>2541.2544480187325</v>
          </cell>
          <cell r="AP19">
            <v>752.6645595955282</v>
          </cell>
          <cell r="AQ19">
            <v>564.74859473814843</v>
          </cell>
          <cell r="AR19">
            <v>343.19902423211693</v>
          </cell>
          <cell r="AS19">
            <v>261.87803314964538</v>
          </cell>
          <cell r="AT19">
            <v>341.68172708624763</v>
          </cell>
          <cell r="AU19">
            <v>863.03978254846504</v>
          </cell>
          <cell r="AV19">
            <v>58.771705716281744</v>
          </cell>
          <cell r="AW19">
            <v>272.0925775437355</v>
          </cell>
          <cell r="AX19">
            <v>219.29823966894037</v>
          </cell>
          <cell r="AY19">
            <v>936.25232753092087</v>
          </cell>
          <cell r="AZ19">
            <v>1179.4300106834255</v>
          </cell>
          <cell r="BA19">
            <v>8040.8617495632952</v>
          </cell>
          <cell r="BB19">
            <v>5620.8809838406405</v>
          </cell>
          <cell r="BC19">
            <v>2495.8422325753918</v>
          </cell>
          <cell r="BG19">
            <v>316.08440723131378</v>
          </cell>
          <cell r="BH19">
            <v>2582.456741855804</v>
          </cell>
          <cell r="BI19">
            <v>761.82419900780326</v>
          </cell>
          <cell r="BJ19">
            <v>587.22725499381716</v>
          </cell>
          <cell r="BK19">
            <v>349.97354144505221</v>
          </cell>
          <cell r="BL19">
            <v>266.71367998760013</v>
          </cell>
          <cell r="BM19">
            <v>357.57024234839832</v>
          </cell>
          <cell r="BN19">
            <v>917.74201545839912</v>
          </cell>
          <cell r="BO19">
            <v>62.260609493418585</v>
          </cell>
          <cell r="BP19">
            <v>280.88732643800483</v>
          </cell>
          <cell r="BQ19">
            <v>229.2111409145889</v>
          </cell>
          <cell r="BR19">
            <v>960.52842842369137</v>
          </cell>
          <cell r="BS19">
            <v>1206.4249853183508</v>
          </cell>
          <cell r="BT19">
            <v>8218.3707524739548</v>
          </cell>
          <cell r="BU19">
            <v>5744.9371034553624</v>
          </cell>
          <cell r="BV19">
            <v>2549.4066379686974</v>
          </cell>
          <cell r="BZ19">
            <v>330.88359410346175</v>
          </cell>
          <cell r="CA19">
            <v>2774.4799626295785</v>
          </cell>
          <cell r="CB19">
            <v>799.27492804882149</v>
          </cell>
          <cell r="CC19">
            <v>703.71639700492506</v>
          </cell>
          <cell r="CD19">
            <v>374.05591453247678</v>
          </cell>
          <cell r="CE19">
            <v>277.752965307186</v>
          </cell>
          <cell r="CF19">
            <v>411.89168499909829</v>
          </cell>
          <cell r="CG19">
            <v>1122.3305327720404</v>
          </cell>
          <cell r="CH19">
            <v>78.475383226813079</v>
          </cell>
          <cell r="CI19">
            <v>305.58006345182753</v>
          </cell>
          <cell r="CJ19">
            <v>283.02080961618594</v>
          </cell>
          <cell r="CK19">
            <v>1031.8616713385793</v>
          </cell>
          <cell r="CL19">
            <v>1344.0936530105967</v>
          </cell>
          <cell r="CM19">
            <v>8826.4754130610254</v>
          </cell>
          <cell r="CN19">
            <v>6164.7945166329591</v>
          </cell>
          <cell r="CO19">
            <v>2811.0671684442605</v>
          </cell>
          <cell r="CS19">
            <v>243.21368296143544</v>
          </cell>
          <cell r="CT19">
            <v>1703.157816920721</v>
          </cell>
          <cell r="CU19">
            <v>558.65041711117317</v>
          </cell>
          <cell r="CV19">
            <v>186.01706819399948</v>
          </cell>
          <cell r="CW19">
            <v>269.22619907905766</v>
          </cell>
          <cell r="CX19">
            <v>203.73987508013505</v>
          </cell>
          <cell r="CY19">
            <v>48.822821133631962</v>
          </cell>
          <cell r="CZ19">
            <v>533.89942852164961</v>
          </cell>
          <cell r="DA19">
            <v>-21.856708363735045</v>
          </cell>
          <cell r="DB19">
            <v>185.7542184055248</v>
          </cell>
          <cell r="DC19">
            <v>121.81765301087341</v>
          </cell>
          <cell r="DD19">
            <v>588.99450598336523</v>
          </cell>
          <cell r="DE19">
            <v>792.44398774252454</v>
          </cell>
          <cell r="DF19">
            <v>5500.0976060158264</v>
          </cell>
          <cell r="DG19">
            <v>3907.9462960430042</v>
          </cell>
          <cell r="DH19">
            <v>1705.5042672015038</v>
          </cell>
        </row>
        <row r="20">
          <cell r="U20">
            <v>293.86344756253214</v>
          </cell>
          <cell r="V20">
            <v>2351.3561646047988</v>
          </cell>
          <cell r="W20">
            <v>714.93206062641718</v>
          </cell>
          <cell r="X20">
            <v>452.11958968644637</v>
          </cell>
          <cell r="Y20">
            <v>325.67808828435562</v>
          </cell>
          <cell r="Z20">
            <v>249.70887195500399</v>
          </cell>
          <cell r="AA20">
            <v>295.87126242557662</v>
          </cell>
          <cell r="AB20">
            <v>788.6915588405509</v>
          </cell>
          <cell r="AC20">
            <v>42.543733359508167</v>
          </cell>
          <cell r="AD20">
            <v>251.30006964445383</v>
          </cell>
          <cell r="AE20">
            <v>197.92288668943962</v>
          </cell>
          <cell r="AF20">
            <v>862.69397689889865</v>
          </cell>
          <cell r="AG20">
            <v>1104.7616577133601</v>
          </cell>
          <cell r="AH20">
            <v>7576.3874227988108</v>
          </cell>
          <cell r="AI20">
            <v>5283.1829752027425</v>
          </cell>
          <cell r="AJ20">
            <v>2347.4049292457739</v>
          </cell>
          <cell r="AN20">
            <v>311.44661095982667</v>
          </cell>
          <cell r="AO20">
            <v>2566.906024023845</v>
          </cell>
          <cell r="AP20">
            <v>760.60935669767014</v>
          </cell>
          <cell r="AQ20">
            <v>569.34022450927978</v>
          </cell>
          <cell r="AR20">
            <v>344.42435964115714</v>
          </cell>
          <cell r="AS20">
            <v>264.11529693112641</v>
          </cell>
          <cell r="AT20">
            <v>343.05795903710737</v>
          </cell>
          <cell r="AU20">
            <v>870.2706224876631</v>
          </cell>
          <cell r="AV20">
            <v>59.415580808836367</v>
          </cell>
          <cell r="AW20">
            <v>275.33940532235249</v>
          </cell>
          <cell r="AX20">
            <v>221.67462116032999</v>
          </cell>
          <cell r="AY20">
            <v>944.42694557202503</v>
          </cell>
          <cell r="AZ20">
            <v>1185.1924106644396</v>
          </cell>
          <cell r="BA20">
            <v>8110.1297868877809</v>
          </cell>
          <cell r="BB20">
            <v>5674.3347693390369</v>
          </cell>
          <cell r="BC20">
            <v>2513.2486653950214</v>
          </cell>
          <cell r="BG20">
            <v>319.46804577161095</v>
          </cell>
          <cell r="BH20">
            <v>2612.9014976688695</v>
          </cell>
          <cell r="BI20">
            <v>770.7604944899665</v>
          </cell>
          <cell r="BJ20">
            <v>594.91376867047472</v>
          </cell>
          <cell r="BK20">
            <v>351.87716585333078</v>
          </cell>
          <cell r="BL20">
            <v>269.46201680255626</v>
          </cell>
          <cell r="BM20">
            <v>360.22359485338325</v>
          </cell>
          <cell r="BN20">
            <v>929.41395253650762</v>
          </cell>
          <cell r="BO20">
            <v>63.176022585476019</v>
          </cell>
          <cell r="BP20">
            <v>285.1529704823165</v>
          </cell>
          <cell r="BQ20">
            <v>232.35992325682625</v>
          </cell>
          <cell r="BR20">
            <v>971.41738638664219</v>
          </cell>
          <cell r="BS20">
            <v>1214.2617318303683</v>
          </cell>
          <cell r="BT20">
            <v>8311.0757131241771</v>
          </cell>
          <cell r="BU20">
            <v>5813.4414314844189</v>
          </cell>
          <cell r="BV20">
            <v>2573.0946985532114</v>
          </cell>
          <cell r="BZ20">
            <v>335.12395477470955</v>
          </cell>
          <cell r="CA20">
            <v>2812.3028050312128</v>
          </cell>
          <cell r="CB20">
            <v>810.37410731708496</v>
          </cell>
          <cell r="CC20">
            <v>719.43969168855176</v>
          </cell>
          <cell r="CD20">
            <v>377.42747440291316</v>
          </cell>
          <cell r="CE20">
            <v>280.86286792647928</v>
          </cell>
          <cell r="CF20">
            <v>416.50673206457429</v>
          </cell>
          <cell r="CG20">
            <v>1142.7462591442757</v>
          </cell>
          <cell r="CH20">
            <v>80.108841219891545</v>
          </cell>
          <cell r="CI20">
            <v>312.02236268957222</v>
          </cell>
          <cell r="CJ20">
            <v>288.52476104770739</v>
          </cell>
          <cell r="CK20">
            <v>1045.3832932994735</v>
          </cell>
          <cell r="CL20">
            <v>1357.7043239456616</v>
          </cell>
          <cell r="CM20">
            <v>8963.00218253204</v>
          </cell>
          <cell r="CN20">
            <v>6260.5781997782342</v>
          </cell>
          <cell r="CO20">
            <v>2842.263122778234</v>
          </cell>
          <cell r="CS20">
            <v>243.9459403635426</v>
          </cell>
          <cell r="CT20">
            <v>1698.0976931216912</v>
          </cell>
          <cell r="CU20">
            <v>561.963215136229</v>
          </cell>
          <cell r="CV20">
            <v>180.30073423039042</v>
          </cell>
          <cell r="CW20">
            <v>268.30517962085241</v>
          </cell>
          <cell r="CX20">
            <v>203.82826860201189</v>
          </cell>
          <cell r="CY20">
            <v>43.757861520847101</v>
          </cell>
          <cell r="CZ20">
            <v>532.73406892593641</v>
          </cell>
          <cell r="DA20">
            <v>-23.864362764841655</v>
          </cell>
          <cell r="DB20">
            <v>186.25107685688263</v>
          </cell>
          <cell r="DC20">
            <v>120.70533212043165</v>
          </cell>
          <cell r="DD20">
            <v>583.15014579494107</v>
          </cell>
          <cell r="DE20">
            <v>789.74471851091869</v>
          </cell>
          <cell r="DF20">
            <v>5489.0387179088484</v>
          </cell>
          <cell r="DG20">
            <v>3910.201570193869</v>
          </cell>
          <cell r="DH20">
            <v>1697.9314347716672</v>
          </cell>
        </row>
        <row r="21">
          <cell r="U21">
            <v>296.19793508131653</v>
          </cell>
          <cell r="V21">
            <v>2374.8815346442029</v>
          </cell>
          <cell r="W21">
            <v>722.58075366974413</v>
          </cell>
          <cell r="X21">
            <v>456.06923952009237</v>
          </cell>
          <cell r="Y21">
            <v>326.81872421572348</v>
          </cell>
          <cell r="Z21">
            <v>251.85851691123898</v>
          </cell>
          <cell r="AA21">
            <v>297.12036247579357</v>
          </cell>
          <cell r="AB21">
            <v>795.27836752740996</v>
          </cell>
          <cell r="AC21">
            <v>43.082334388555509</v>
          </cell>
          <cell r="AD21">
            <v>254.36196896005683</v>
          </cell>
          <cell r="AE21">
            <v>200.05889616709288</v>
          </cell>
          <cell r="AF21">
            <v>870.25033346761802</v>
          </cell>
          <cell r="AG21">
            <v>1110.018463793891</v>
          </cell>
          <cell r="AH21">
            <v>7639.6997967698499</v>
          </cell>
          <cell r="AI21">
            <v>5331.7703401718163</v>
          </cell>
          <cell r="AJ21">
            <v>2363.3093541199128</v>
          </cell>
          <cell r="AN21">
            <v>313.88136832593852</v>
          </cell>
          <cell r="AO21">
            <v>2592.4693074401735</v>
          </cell>
          <cell r="AP21">
            <v>768.53104584685741</v>
          </cell>
          <cell r="AQ21">
            <v>573.93123799098578</v>
          </cell>
          <cell r="AR21">
            <v>345.62492378855256</v>
          </cell>
          <cell r="AS21">
            <v>266.35817147291948</v>
          </cell>
          <cell r="AT21">
            <v>344.44620273504154</v>
          </cell>
          <cell r="AU21">
            <v>877.53874401358257</v>
          </cell>
          <cell r="AV21">
            <v>60.066598758987496</v>
          </cell>
          <cell r="AW21">
            <v>278.57990808033793</v>
          </cell>
          <cell r="AX21">
            <v>224.08135181435767</v>
          </cell>
          <cell r="AY21">
            <v>952.58407309957636</v>
          </cell>
          <cell r="AZ21">
            <v>1190.9808997042596</v>
          </cell>
          <cell r="BA21">
            <v>8177.1336381563224</v>
          </cell>
          <cell r="BB21">
            <v>5725.828238299775</v>
          </cell>
          <cell r="BC21">
            <v>2530.1855921220767</v>
          </cell>
          <cell r="BG21">
            <v>322.84732039994856</v>
          </cell>
          <cell r="BH21">
            <v>2643.3705421959316</v>
          </cell>
          <cell r="BI21">
            <v>779.68309594510356</v>
          </cell>
          <cell r="BJ21">
            <v>602.75812757418919</v>
          </cell>
          <cell r="BK21">
            <v>353.76642525055627</v>
          </cell>
          <cell r="BL21">
            <v>272.21839403399417</v>
          </cell>
          <cell r="BM21">
            <v>362.87158933399689</v>
          </cell>
          <cell r="BN21">
            <v>941.12769457452589</v>
          </cell>
          <cell r="BO21">
            <v>64.103211790528121</v>
          </cell>
          <cell r="BP21">
            <v>289.43802070252366</v>
          </cell>
          <cell r="BQ21">
            <v>235.54532836083453</v>
          </cell>
          <cell r="BR21">
            <v>982.3582284320704</v>
          </cell>
          <cell r="BS21">
            <v>1222.1129630211869</v>
          </cell>
          <cell r="BT21">
            <v>8402.9452123567444</v>
          </cell>
          <cell r="BU21">
            <v>5881.5324302550844</v>
          </cell>
          <cell r="BV21">
            <v>2595.897737161933</v>
          </cell>
          <cell r="BZ21">
            <v>339.37871861750068</v>
          </cell>
          <cell r="CA21">
            <v>2850.4530557782055</v>
          </cell>
          <cell r="CB21">
            <v>821.50609054395784</v>
          </cell>
          <cell r="CC21">
            <v>735.90142560691891</v>
          </cell>
          <cell r="CD21">
            <v>380.82103881483397</v>
          </cell>
          <cell r="CE21">
            <v>284.00142280305204</v>
          </cell>
          <cell r="CF21">
            <v>421.06556342541535</v>
          </cell>
          <cell r="CG21">
            <v>1163.024818990941</v>
          </cell>
          <cell r="CH21">
            <v>81.791058633616629</v>
          </cell>
          <cell r="CI21">
            <v>318.66102273747038</v>
          </cell>
          <cell r="CJ21">
            <v>294.09378183447836</v>
          </cell>
          <cell r="CK21">
            <v>1059.0985215485769</v>
          </cell>
          <cell r="CL21">
            <v>1371.2366315583938</v>
          </cell>
          <cell r="CM21">
            <v>9103.7617263096326</v>
          </cell>
          <cell r="CN21">
            <v>6358.4978584996616</v>
          </cell>
          <cell r="CO21">
            <v>2873.2059133594475</v>
          </cell>
          <cell r="CS21">
            <v>244.60693608865199</v>
          </cell>
          <cell r="CT21">
            <v>1692.9750142518837</v>
          </cell>
          <cell r="CU21">
            <v>565.04319808980119</v>
          </cell>
          <cell r="CV21">
            <v>174.55649415338803</v>
          </cell>
          <cell r="CW21">
            <v>267.34647186322854</v>
          </cell>
          <cell r="CX21">
            <v>203.8643509409483</v>
          </cell>
          <cell r="CY21">
            <v>38.676866765506574</v>
          </cell>
          <cell r="CZ21">
            <v>531.59711000719551</v>
          </cell>
          <cell r="DA21">
            <v>-25.876231988911123</v>
          </cell>
          <cell r="DB21">
            <v>186.725404413673</v>
          </cell>
          <cell r="DC21">
            <v>119.59019905431705</v>
          </cell>
          <cell r="DD21">
            <v>577.2826536709299</v>
          </cell>
          <cell r="DE21">
            <v>787.03788223811057</v>
          </cell>
          <cell r="DF21">
            <v>5477.8634148696046</v>
          </cell>
          <cell r="DG21">
            <v>3912.3517609757537</v>
          </cell>
          <cell r="DH21">
            <v>1690.3254387081142</v>
          </cell>
        </row>
        <row r="22">
          <cell r="U22">
            <v>298.50301481206196</v>
          </cell>
          <cell r="V22">
            <v>2398.3370175099017</v>
          </cell>
          <cell r="W22">
            <v>730.21337199502261</v>
          </cell>
          <cell r="X22">
            <v>460.03869137613799</v>
          </cell>
          <cell r="Y22">
            <v>327.94967973907791</v>
          </cell>
          <cell r="Z22">
            <v>254.01092850107443</v>
          </cell>
          <cell r="AA22">
            <v>298.37976172859248</v>
          </cell>
          <cell r="AB22">
            <v>801.89753953413231</v>
          </cell>
          <cell r="AC22">
            <v>43.617849655752707</v>
          </cell>
          <cell r="AD22">
            <v>257.4501355680066</v>
          </cell>
          <cell r="AE22">
            <v>202.19276691631464</v>
          </cell>
          <cell r="AF22">
            <v>877.81497850250969</v>
          </cell>
          <cell r="AG22">
            <v>1115.3050710783123</v>
          </cell>
          <cell r="AH22">
            <v>7705.9513959367068</v>
          </cell>
          <cell r="AI22">
            <v>5382.40930156793</v>
          </cell>
          <cell r="AJ22">
            <v>2379.8850412863658</v>
          </cell>
          <cell r="AN22">
            <v>316.28545479405977</v>
          </cell>
          <cell r="AO22">
            <v>2617.9566496226084</v>
          </cell>
          <cell r="AP22">
            <v>776.43608654135846</v>
          </cell>
          <cell r="AQ22">
            <v>578.54526904529462</v>
          </cell>
          <cell r="AR22">
            <v>346.81529892605147</v>
          </cell>
          <cell r="AS22">
            <v>268.60393263654794</v>
          </cell>
          <cell r="AT22">
            <v>345.84589291644636</v>
          </cell>
          <cell r="AU22">
            <v>884.84257639022371</v>
          </cell>
          <cell r="AV22">
            <v>60.713886886420156</v>
          </cell>
          <cell r="AW22">
            <v>281.84821032632766</v>
          </cell>
          <cell r="AX22">
            <v>226.485672674173</v>
          </cell>
          <cell r="AY22">
            <v>960.75014807090713</v>
          </cell>
          <cell r="AZ22">
            <v>1196.8022040961109</v>
          </cell>
          <cell r="BA22">
            <v>8247.2480884359738</v>
          </cell>
          <cell r="BB22">
            <v>5779.4960136260252</v>
          </cell>
          <cell r="BC22">
            <v>2547.8373589234848</v>
          </cell>
          <cell r="BG22">
            <v>326.21402456520866</v>
          </cell>
          <cell r="BH22">
            <v>2673.8583461478952</v>
          </cell>
          <cell r="BI22">
            <v>788.56843540458271</v>
          </cell>
          <cell r="BJ22">
            <v>610.79353792740244</v>
          </cell>
          <cell r="BK22">
            <v>355.63675941680253</v>
          </cell>
          <cell r="BL22">
            <v>274.98005701994464</v>
          </cell>
          <cell r="BM22">
            <v>365.53144807626143</v>
          </cell>
          <cell r="BN22">
            <v>952.90550585804806</v>
          </cell>
          <cell r="BO22">
            <v>65.028758456947926</v>
          </cell>
          <cell r="BP22">
            <v>293.74765790767162</v>
          </cell>
          <cell r="BQ22">
            <v>238.72471095740556</v>
          </cell>
          <cell r="BR22">
            <v>993.32298315579294</v>
          </cell>
          <cell r="BS22">
            <v>1229.9876844338303</v>
          </cell>
          <cell r="BT22">
            <v>8496.7855985930619</v>
          </cell>
          <cell r="BU22">
            <v>5950.567674688773</v>
          </cell>
          <cell r="BV22">
            <v>2619.4455949978574</v>
          </cell>
          <cell r="BZ22">
            <v>343.5704338551634</v>
          </cell>
          <cell r="CA22">
            <v>2888.8991679074525</v>
          </cell>
          <cell r="CB22">
            <v>832.52804618382993</v>
          </cell>
          <cell r="CC22">
            <v>753.13159586735753</v>
          </cell>
          <cell r="CD22">
            <v>384.14488210455102</v>
          </cell>
          <cell r="CE22">
            <v>287.15891261917739</v>
          </cell>
          <cell r="CF22">
            <v>425.62944215268169</v>
          </cell>
          <cell r="CG22">
            <v>1183.2315790147106</v>
          </cell>
          <cell r="CH22">
            <v>83.48924454004478</v>
          </cell>
          <cell r="CI22">
            <v>325.46287351898826</v>
          </cell>
          <cell r="CJ22">
            <v>299.63697538351443</v>
          </cell>
          <cell r="CK22">
            <v>1072.925118061763</v>
          </cell>
          <cell r="CL22">
            <v>1384.6873205279667</v>
          </cell>
          <cell r="CM22">
            <v>9248.4824492483331</v>
          </cell>
          <cell r="CN22">
            <v>6458.451960259511</v>
          </cell>
          <cell r="CO22">
            <v>2903.8365917879323</v>
          </cell>
          <cell r="CS22">
            <v>245.22467390965053</v>
          </cell>
          <cell r="CT22">
            <v>1687.7974542546615</v>
          </cell>
          <cell r="CU22">
            <v>568.01772284212552</v>
          </cell>
          <cell r="CV22">
            <v>168.78765656741723</v>
          </cell>
          <cell r="CW22">
            <v>266.36341290219474</v>
          </cell>
          <cell r="CX22">
            <v>203.87115353399301</v>
          </cell>
          <cell r="CY22">
            <v>33.581644835235423</v>
          </cell>
          <cell r="CZ22">
            <v>530.47806565300266</v>
          </cell>
          <cell r="DA22">
            <v>-27.891780165002483</v>
          </cell>
          <cell r="DB22">
            <v>187.18417529902516</v>
          </cell>
          <cell r="DC22">
            <v>118.46230944548324</v>
          </cell>
          <cell r="DD22">
            <v>571.39483723466753</v>
          </cell>
          <cell r="DE22">
            <v>784.32624596103233</v>
          </cell>
          <cell r="DF22">
            <v>5466.58688056349</v>
          </cell>
          <cell r="DG22">
            <v>3914.4100931320736</v>
          </cell>
          <cell r="DH22">
            <v>1682.6903446033984</v>
          </cell>
        </row>
        <row r="23">
          <cell r="U23">
            <v>300.76769882464833</v>
          </cell>
          <cell r="V23">
            <v>2421.7072930872737</v>
          </cell>
          <cell r="W23">
            <v>737.86041197893849</v>
          </cell>
          <cell r="X23">
            <v>463.99233842762669</v>
          </cell>
          <cell r="Y23">
            <v>329.04855639106722</v>
          </cell>
          <cell r="Z23">
            <v>256.19892987332366</v>
          </cell>
          <cell r="AA23">
            <v>299.64791478310849</v>
          </cell>
          <cell r="AB23">
            <v>808.55107538896834</v>
          </cell>
          <cell r="AC23">
            <v>44.149518017418799</v>
          </cell>
          <cell r="AD23">
            <v>260.50836239185548</v>
          </cell>
          <cell r="AE23">
            <v>204.34116610449817</v>
          </cell>
          <cell r="AF23">
            <v>883.83451965060544</v>
          </cell>
          <cell r="AG23">
            <v>1120.6060564735053</v>
          </cell>
          <cell r="AH23">
            <v>7769.7783725349809</v>
          </cell>
          <cell r="AI23">
            <v>5432.4157746189212</v>
          </cell>
          <cell r="AJ23">
            <v>2394.5450337110883</v>
          </cell>
          <cell r="AN23">
            <v>318.64741048548763</v>
          </cell>
          <cell r="AO23">
            <v>2643.3514033332372</v>
          </cell>
          <cell r="AP23">
            <v>784.35606363036436</v>
          </cell>
          <cell r="AQ23">
            <v>583.14092883281967</v>
          </cell>
          <cell r="AR23">
            <v>347.97190979066477</v>
          </cell>
          <cell r="AS23">
            <v>270.8868271029072</v>
          </cell>
          <cell r="AT23">
            <v>347.25531203034518</v>
          </cell>
          <cell r="AU23">
            <v>892.18432707238458</v>
          </cell>
          <cell r="AV23">
            <v>61.356525181382722</v>
          </cell>
          <cell r="AW23">
            <v>285.08482637269026</v>
          </cell>
          <cell r="AX23">
            <v>228.90636332998892</v>
          </cell>
          <cell r="AY23">
            <v>967.24827509228487</v>
          </cell>
          <cell r="AZ23">
            <v>1202.6393408270933</v>
          </cell>
          <cell r="BA23">
            <v>8314.7965466389105</v>
          </cell>
          <cell r="BB23">
            <v>5832.4934702595801</v>
          </cell>
          <cell r="BC23">
            <v>2563.4490656957582</v>
          </cell>
          <cell r="BG23">
            <v>329.65602216565924</v>
          </cell>
          <cell r="BH23">
            <v>2704.4108279612624</v>
          </cell>
          <cell r="BI23">
            <v>797.61431193358624</v>
          </cell>
          <cell r="BJ23">
            <v>619.11441986806255</v>
          </cell>
          <cell r="BK23">
            <v>357.60883235148015</v>
          </cell>
          <cell r="BL23">
            <v>277.77000911593865</v>
          </cell>
          <cell r="BM23">
            <v>368.18694483430784</v>
          </cell>
          <cell r="BN23">
            <v>964.754046655254</v>
          </cell>
          <cell r="BO23">
            <v>65.959898238246325</v>
          </cell>
          <cell r="BP23">
            <v>298.11842027048505</v>
          </cell>
          <cell r="BQ23">
            <v>241.90359646942326</v>
          </cell>
          <cell r="BR23">
            <v>1002.9380665700836</v>
          </cell>
          <cell r="BS23">
            <v>1237.8658779690172</v>
          </cell>
          <cell r="BT23">
            <v>8590.5475643551545</v>
          </cell>
          <cell r="BU23">
            <v>6020.4412159862859</v>
          </cell>
          <cell r="BV23">
            <v>2641.5907563268297</v>
          </cell>
          <cell r="BZ23">
            <v>348.26197699337627</v>
          </cell>
          <cell r="CA23">
            <v>2927.7911787044704</v>
          </cell>
          <cell r="CB23">
            <v>844.35600297901465</v>
          </cell>
          <cell r="CC23">
            <v>771.71823178416116</v>
          </cell>
          <cell r="CD23">
            <v>388.13360450299831</v>
          </cell>
          <cell r="CE23">
            <v>290.44735070635039</v>
          </cell>
          <cell r="CF23">
            <v>430.14376669961086</v>
          </cell>
          <cell r="CG23">
            <v>1203.3520533042654</v>
          </cell>
          <cell r="CH23">
            <v>85.227461404802483</v>
          </cell>
          <cell r="CI23">
            <v>332.77137029528791</v>
          </cell>
          <cell r="CJ23">
            <v>305.07883320573029</v>
          </cell>
          <cell r="CK23">
            <v>1085.7479309916489</v>
          </cell>
          <cell r="CL23">
            <v>1398.0527715013632</v>
          </cell>
          <cell r="CM23">
            <v>9397.4767820945235</v>
          </cell>
          <cell r="CN23">
            <v>6561.8154408848477</v>
          </cell>
          <cell r="CO23">
            <v>2932.3727967256173</v>
          </cell>
          <cell r="CS23">
            <v>245.6113120040861</v>
          </cell>
          <cell r="CT23">
            <v>1682.5712323616224</v>
          </cell>
          <cell r="CU23">
            <v>570.21546389069715</v>
          </cell>
          <cell r="CV23">
            <v>162.99618180831385</v>
          </cell>
          <cell r="CW23">
            <v>265.25491034299836</v>
          </cell>
          <cell r="CX23">
            <v>203.61547529944036</v>
          </cell>
          <cell r="CY23">
            <v>28.473782407165615</v>
          </cell>
          <cell r="CZ23">
            <v>529.37846467302677</v>
          </cell>
          <cell r="DA23">
            <v>-29.910557951390778</v>
          </cell>
          <cell r="DB23">
            <v>187.59350035274124</v>
          </cell>
          <cell r="DC23">
            <v>117.33389665952421</v>
          </cell>
          <cell r="DD23">
            <v>565.48818399635775</v>
          </cell>
          <cell r="DE23">
            <v>781.59689759662979</v>
          </cell>
          <cell r="DF23">
            <v>5455.1999246910782</v>
          </cell>
          <cell r="DG23">
            <v>3916.3705467596219</v>
          </cell>
          <cell r="DH23">
            <v>1674.9493680150524</v>
          </cell>
        </row>
        <row r="24">
          <cell r="U24">
            <v>303.00149893386066</v>
          </cell>
          <cell r="V24">
            <v>2445.0205176040245</v>
          </cell>
          <cell r="W24">
            <v>745.48084519023837</v>
          </cell>
          <cell r="X24">
            <v>467.97254093656557</v>
          </cell>
          <cell r="Y24">
            <v>330.14422392161504</v>
          </cell>
          <cell r="Z24">
            <v>258.37480918434591</v>
          </cell>
          <cell r="AA24">
            <v>300.92372597875845</v>
          </cell>
          <cell r="AB24">
            <v>815.22655310313371</v>
          </cell>
          <cell r="AC24">
            <v>44.687896706212179</v>
          </cell>
          <cell r="AD24">
            <v>263.59913631337912</v>
          </cell>
          <cell r="AE24">
            <v>206.49840350964359</v>
          </cell>
          <cell r="AF24">
            <v>889.89537420304737</v>
          </cell>
          <cell r="AG24">
            <v>1125.9314005534766</v>
          </cell>
          <cell r="AH24">
            <v>7834.9701234526174</v>
          </cell>
          <cell r="AI24">
            <v>5483.4360102871296</v>
          </cell>
          <cell r="AJ24">
            <v>2409.4180586152829</v>
          </cell>
          <cell r="AN24">
            <v>320.97715576215467</v>
          </cell>
          <cell r="AO24">
            <v>2668.684163866737</v>
          </cell>
          <cell r="AP24">
            <v>792.2484843014654</v>
          </cell>
          <cell r="AQ24">
            <v>587.76745628413801</v>
          </cell>
          <cell r="AR24">
            <v>349.12514292883498</v>
          </cell>
          <cell r="AS24">
            <v>273.15707377715501</v>
          </cell>
          <cell r="AT24">
            <v>348.67324236491459</v>
          </cell>
          <cell r="AU24">
            <v>899.55028919102278</v>
          </cell>
          <cell r="AV24">
            <v>62.007274384374895</v>
          </cell>
          <cell r="AW24">
            <v>288.355888019286</v>
          </cell>
          <cell r="AX24">
            <v>231.33701237218449</v>
          </cell>
          <cell r="AY24">
            <v>973.79100015569304</v>
          </cell>
          <cell r="AZ24">
            <v>1208.503299924681</v>
          </cell>
          <cell r="BA24">
            <v>8383.7893533913339</v>
          </cell>
          <cell r="BB24">
            <v>5886.5653246073653</v>
          </cell>
          <cell r="BC24">
            <v>2579.2876348364516</v>
          </cell>
          <cell r="BG24">
            <v>333.04502748506889</v>
          </cell>
          <cell r="BH24">
            <v>2735.0190180160557</v>
          </cell>
          <cell r="BI24">
            <v>806.54098765127924</v>
          </cell>
          <cell r="BJ24">
            <v>627.59438608346841</v>
          </cell>
          <cell r="BK24">
            <v>359.50543031251425</v>
          </cell>
          <cell r="BL24">
            <v>280.553678451824</v>
          </cell>
          <cell r="BM24">
            <v>370.85647081097761</v>
          </cell>
          <cell r="BN24">
            <v>976.69639532394069</v>
          </cell>
          <cell r="BO24">
            <v>66.894538302429311</v>
          </cell>
          <cell r="BP24">
            <v>302.48887958779449</v>
          </cell>
          <cell r="BQ24">
            <v>245.11325658683029</v>
          </cell>
          <cell r="BR24">
            <v>1012.5085523770865</v>
          </cell>
          <cell r="BS24">
            <v>1245.7862480423698</v>
          </cell>
          <cell r="BT24">
            <v>8686.1779412498399</v>
          </cell>
          <cell r="BU24">
            <v>6091.2388461863584</v>
          </cell>
          <cell r="BV24">
            <v>2664.3362757315585</v>
          </cell>
          <cell r="BZ24">
            <v>352.65261016023692</v>
          </cell>
          <cell r="CA24">
            <v>2967.0690409254908</v>
          </cell>
          <cell r="CB24">
            <v>855.69589814839162</v>
          </cell>
          <cell r="CC24">
            <v>790.92277185220576</v>
          </cell>
          <cell r="CD24">
            <v>391.73896363048982</v>
          </cell>
          <cell r="CE24">
            <v>293.71062474696043</v>
          </cell>
          <cell r="CF24">
            <v>434.67771048896896</v>
          </cell>
          <cell r="CG24">
            <v>1223.5701925397316</v>
          </cell>
          <cell r="CH24">
            <v>86.9830480724533</v>
          </cell>
          <cell r="CI24">
            <v>340.09107435545934</v>
          </cell>
          <cell r="CJ24">
            <v>310.66223330719959</v>
          </cell>
          <cell r="CK24">
            <v>1098.5022828739116</v>
          </cell>
          <cell r="CL24">
            <v>1411.4681565708827</v>
          </cell>
          <cell r="CM24">
            <v>9550.2854665248615</v>
          </cell>
          <cell r="CN24">
            <v>6667.0302090288433</v>
          </cell>
          <cell r="CO24">
            <v>2960.9105923381112</v>
          </cell>
          <cell r="CS24">
            <v>246.00527750864717</v>
          </cell>
          <cell r="CT24">
            <v>1677.3018328173318</v>
          </cell>
          <cell r="CU24">
            <v>572.56147711646372</v>
          </cell>
          <cell r="CV24">
            <v>157.18543560296527</v>
          </cell>
          <cell r="CW24">
            <v>264.14879630200778</v>
          </cell>
          <cell r="CX24">
            <v>203.42810794037356</v>
          </cell>
          <cell r="CY24">
            <v>23.354618741461351</v>
          </cell>
          <cell r="CZ24">
            <v>528.26344129373786</v>
          </cell>
          <cell r="DA24">
            <v>-31.932185823463268</v>
          </cell>
          <cell r="DB24">
            <v>187.99543757590234</v>
          </cell>
          <cell r="DC24">
            <v>116.18883807357383</v>
          </cell>
          <cell r="DD24">
            <v>559.56568562503935</v>
          </cell>
          <cell r="DE24">
            <v>778.8464286919891</v>
          </cell>
          <cell r="DF24">
            <v>5443.7296482812671</v>
          </cell>
          <cell r="DG24">
            <v>3918.2515187730687</v>
          </cell>
          <cell r="DH24">
            <v>1667.1779674709771</v>
          </cell>
        </row>
        <row r="25">
          <cell r="U25">
            <v>305.19531759206239</v>
          </cell>
          <cell r="V25">
            <v>2468.241036872103</v>
          </cell>
          <cell r="W25">
            <v>753.07398790244565</v>
          </cell>
          <cell r="X25">
            <v>471.9690767238248</v>
          </cell>
          <cell r="Y25">
            <v>331.23024651809453</v>
          </cell>
          <cell r="Z25">
            <v>260.54200394852154</v>
          </cell>
          <cell r="AA25">
            <v>302.20512986431845</v>
          </cell>
          <cell r="AB25">
            <v>821.92709204660719</v>
          </cell>
          <cell r="AC25">
            <v>45.222592935436708</v>
          </cell>
          <cell r="AD25">
            <v>266.68876072356909</v>
          </cell>
          <cell r="AE25">
            <v>208.66700452015723</v>
          </cell>
          <cell r="AF25">
            <v>895.97257293235282</v>
          </cell>
          <cell r="AG25">
            <v>1131.2746320137487</v>
          </cell>
          <cell r="AH25">
            <v>7900.9626791583141</v>
          </cell>
          <cell r="AI25">
            <v>5534.748449667858</v>
          </cell>
          <cell r="AJ25">
            <v>2424.6137142429334</v>
          </cell>
          <cell r="AN25">
            <v>323.26520232269127</v>
          </cell>
          <cell r="AO25">
            <v>2693.9161884482828</v>
          </cell>
          <cell r="AP25">
            <v>800.11264042471328</v>
          </cell>
          <cell r="AQ25">
            <v>592.41296929218356</v>
          </cell>
          <cell r="AR25">
            <v>350.26822439482999</v>
          </cell>
          <cell r="AS25">
            <v>275.41825925784485</v>
          </cell>
          <cell r="AT25">
            <v>350.09738838774763</v>
          </cell>
          <cell r="AU25">
            <v>906.9439047711262</v>
          </cell>
          <cell r="AV25">
            <v>62.653572524055377</v>
          </cell>
          <cell r="AW25">
            <v>291.62573310248007</v>
          </cell>
          <cell r="AX25">
            <v>233.78046526083588</v>
          </cell>
          <cell r="AY25">
            <v>980.35136884586711</v>
          </cell>
          <cell r="AZ25">
            <v>1214.386955564853</v>
          </cell>
          <cell r="BA25">
            <v>8453.6296564789754</v>
          </cell>
          <cell r="BB25">
            <v>5940.9468599351831</v>
          </cell>
          <cell r="BC25">
            <v>2595.4697796151395</v>
          </cell>
          <cell r="BG25">
            <v>336.39990870416045</v>
          </cell>
          <cell r="BH25">
            <v>2765.7007384628955</v>
          </cell>
          <cell r="BI25">
            <v>815.39403902449624</v>
          </cell>
          <cell r="BJ25">
            <v>636.2214530786963</v>
          </cell>
          <cell r="BK25">
            <v>361.34545622894632</v>
          </cell>
          <cell r="BL25">
            <v>283.33332118756647</v>
          </cell>
          <cell r="BM25">
            <v>373.5413477535393</v>
          </cell>
          <cell r="BN25">
            <v>988.73544943148022</v>
          </cell>
          <cell r="BO25">
            <v>67.833994192358091</v>
          </cell>
          <cell r="BP25">
            <v>306.8528913974821</v>
          </cell>
          <cell r="BQ25">
            <v>248.33727358111335</v>
          </cell>
          <cell r="BR25">
            <v>1022.0373185131448</v>
          </cell>
          <cell r="BS25">
            <v>1253.730622318913</v>
          </cell>
          <cell r="BT25">
            <v>8781.9570015984682</v>
          </cell>
          <cell r="BU25">
            <v>6162.1068841539727</v>
          </cell>
          <cell r="BV25">
            <v>2686.8650081007859</v>
          </cell>
          <cell r="BZ25">
            <v>356.82247419728947</v>
          </cell>
          <cell r="CA25">
            <v>3006.8496015115893</v>
          </cell>
          <cell r="CB25">
            <v>866.72947559273382</v>
          </cell>
          <cell r="CC25">
            <v>810.74756242456726</v>
          </cell>
          <cell r="CD25">
            <v>395.02939924841064</v>
          </cell>
          <cell r="CE25">
            <v>296.95546813767237</v>
          </cell>
          <cell r="CF25">
            <v>439.24074935367753</v>
          </cell>
          <cell r="CG25">
            <v>1243.8534330278997</v>
          </cell>
          <cell r="CH25">
            <v>88.773785472281062</v>
          </cell>
          <cell r="CI25">
            <v>347.45072748526377</v>
          </cell>
          <cell r="CJ25">
            <v>316.2621853319468</v>
          </cell>
          <cell r="CK25">
            <v>1111.1983738639353</v>
          </cell>
          <cell r="CL25">
            <v>1424.8783722604855</v>
          </cell>
          <cell r="CM25">
            <v>9707.1972547548849</v>
          </cell>
          <cell r="CN25">
            <v>6774.4422191819358</v>
          </cell>
          <cell r="CO25">
            <v>2989.4055672583158</v>
          </cell>
          <cell r="CS25">
            <v>246.39285252665687</v>
          </cell>
          <cell r="CT25">
            <v>1671.9936895374835</v>
          </cell>
          <cell r="CU25">
            <v>574.92872376069556</v>
          </cell>
          <cell r="CV25">
            <v>151.35733557372376</v>
          </cell>
          <cell r="CW25">
            <v>263.04916213302516</v>
          </cell>
          <cell r="CX25">
            <v>203.28910420534328</v>
          </cell>
          <cell r="CY25">
            <v>18.225327849985078</v>
          </cell>
          <cell r="CZ25">
            <v>527.14045276475929</v>
          </cell>
          <cell r="DA25">
            <v>-33.956341107195271</v>
          </cell>
          <cell r="DB25">
            <v>188.38228890626874</v>
          </cell>
          <cell r="DC25">
            <v>115.03548017868961</v>
          </cell>
          <cell r="DD25">
            <v>553.62893974748147</v>
          </cell>
          <cell r="DE25">
            <v>776.07464716438722</v>
          </cell>
          <cell r="DF25">
            <v>5432.1801892618942</v>
          </cell>
          <cell r="DG25">
            <v>3920.0621755707666</v>
          </cell>
          <cell r="DH25">
            <v>1659.368178186138</v>
          </cell>
        </row>
        <row r="26">
          <cell r="U26">
            <v>307.36767960861181</v>
          </cell>
          <cell r="V26">
            <v>2491.3989858526679</v>
          </cell>
          <cell r="W26">
            <v>760.69106420158528</v>
          </cell>
          <cell r="X26">
            <v>475.95645018921658</v>
          </cell>
          <cell r="Y26">
            <v>332.29811592258102</v>
          </cell>
          <cell r="Z26">
            <v>262.74360000950435</v>
          </cell>
          <cell r="AA26">
            <v>303.49308977370839</v>
          </cell>
          <cell r="AB26">
            <v>828.65351613681605</v>
          </cell>
          <cell r="AC26">
            <v>45.754124262078761</v>
          </cell>
          <cell r="AD26">
            <v>269.78270310280965</v>
          </cell>
          <cell r="AE26">
            <v>210.84917707388587</v>
          </cell>
          <cell r="AF26">
            <v>902.0012031820155</v>
          </cell>
          <cell r="AG26">
            <v>1136.642495881139</v>
          </cell>
          <cell r="AH26">
            <v>7965.9056408907218</v>
          </cell>
          <cell r="AI26">
            <v>5585.2512813343383</v>
          </cell>
          <cell r="AJ26">
            <v>2439.4666886990408</v>
          </cell>
          <cell r="AN26">
            <v>325.53087064565125</v>
          </cell>
          <cell r="AO26">
            <v>2719.0802225161633</v>
          </cell>
          <cell r="AP26">
            <v>808.00158436920447</v>
          </cell>
          <cell r="AQ26">
            <v>597.04783215528244</v>
          </cell>
          <cell r="AR26">
            <v>351.39219891279004</v>
          </cell>
          <cell r="AS26">
            <v>277.71533801132364</v>
          </cell>
          <cell r="AT26">
            <v>351.52882074345985</v>
          </cell>
          <cell r="AU26">
            <v>914.36608295280689</v>
          </cell>
          <cell r="AV26">
            <v>63.296045182014609</v>
          </cell>
          <cell r="AW26">
            <v>294.90014802588604</v>
          </cell>
          <cell r="AX26">
            <v>236.23920977127997</v>
          </cell>
          <cell r="AY26">
            <v>986.85930760123563</v>
          </cell>
          <cell r="AZ26">
            <v>1220.297734978747</v>
          </cell>
          <cell r="BA26">
            <v>8522.3591681988692</v>
          </cell>
          <cell r="BB26">
            <v>5994.4703633501667</v>
          </cell>
          <cell r="BC26">
            <v>2611.2869966495618</v>
          </cell>
          <cell r="BG26">
            <v>339.81517890522696</v>
          </cell>
          <cell r="BH26">
            <v>2796.48134090542</v>
          </cell>
          <cell r="BI26">
            <v>824.38140341142514</v>
          </cell>
          <cell r="BJ26">
            <v>645.17039275047728</v>
          </cell>
          <cell r="BK26">
            <v>363.267821883068</v>
          </cell>
          <cell r="BL26">
            <v>286.13783134262388</v>
          </cell>
          <cell r="BM26">
            <v>376.22394280249205</v>
          </cell>
          <cell r="BN26">
            <v>1000.8336198379304</v>
          </cell>
          <cell r="BO26">
            <v>68.77479347957383</v>
          </cell>
          <cell r="BP26">
            <v>311.28291262626641</v>
          </cell>
          <cell r="BQ26">
            <v>251.56190895108722</v>
          </cell>
          <cell r="BR26">
            <v>1031.733716774879</v>
          </cell>
          <cell r="BS26">
            <v>1261.707041173993</v>
          </cell>
          <cell r="BT26">
            <v>8878.6332846932546</v>
          </cell>
          <cell r="BU26">
            <v>6233.5177493164256</v>
          </cell>
          <cell r="BV26">
            <v>2709.2523035113131</v>
          </cell>
          <cell r="BZ26">
            <v>361.44272399159161</v>
          </cell>
          <cell r="CA26">
            <v>3047.1764646104079</v>
          </cell>
          <cell r="CB26">
            <v>878.47798357196234</v>
          </cell>
          <cell r="CC26">
            <v>832.06841901112057</v>
          </cell>
          <cell r="CD26">
            <v>398.87663341451139</v>
          </cell>
          <cell r="CE26">
            <v>300.33520140684197</v>
          </cell>
          <cell r="CF26">
            <v>443.76950178992377</v>
          </cell>
          <cell r="CG26">
            <v>1264.0718346397332</v>
          </cell>
          <cell r="CH26">
            <v>90.585594054156289</v>
          </cell>
          <cell r="CI26">
            <v>355.29330827885917</v>
          </cell>
          <cell r="CJ26">
            <v>321.7706943134209</v>
          </cell>
          <cell r="CK26">
            <v>1124.4668886029883</v>
          </cell>
          <cell r="CL26">
            <v>1438.2755386665135</v>
          </cell>
          <cell r="CM26">
            <v>9869.8569323001684</v>
          </cell>
          <cell r="CN26">
            <v>6885.2512466216058</v>
          </cell>
          <cell r="CO26">
            <v>3017.7213420545904</v>
          </cell>
          <cell r="CS26">
            <v>246.52777289585694</v>
          </cell>
          <cell r="CT26">
            <v>1666.6507785256561</v>
          </cell>
          <cell r="CU26">
            <v>576.56681635863231</v>
          </cell>
          <cell r="CV26">
            <v>145.51285551871391</v>
          </cell>
          <cell r="CW26">
            <v>261.81340505344059</v>
          </cell>
          <cell r="CX26">
            <v>202.92876151512252</v>
          </cell>
          <cell r="CY26">
            <v>13.086933288936379</v>
          </cell>
          <cell r="CZ26">
            <v>526.01871343782977</v>
          </cell>
          <cell r="DA26">
            <v>-35.982747804190964</v>
          </cell>
          <cell r="DB26">
            <v>188.72150688198786</v>
          </cell>
          <cell r="DC26">
            <v>113.87871977074126</v>
          </cell>
          <cell r="DD26">
            <v>547.6789605072762</v>
          </cell>
          <cell r="DE26">
            <v>773.28559238200319</v>
          </cell>
          <cell r="DF26">
            <v>5420.5469651062658</v>
          </cell>
          <cell r="DG26">
            <v>3921.7889394165209</v>
          </cell>
          <cell r="DH26">
            <v>1651.5328930828136</v>
          </cell>
        </row>
        <row r="27">
          <cell r="U27">
            <v>309.53565367763656</v>
          </cell>
          <cell r="V27">
            <v>2514.4984951584252</v>
          </cell>
          <cell r="W27">
            <v>768.3424650086688</v>
          </cell>
          <cell r="X27">
            <v>479.93568460625244</v>
          </cell>
          <cell r="Y27">
            <v>333.35720048196782</v>
          </cell>
          <cell r="Z27">
            <v>264.97814023244973</v>
          </cell>
          <cell r="AA27">
            <v>304.78954466532571</v>
          </cell>
          <cell r="AB27">
            <v>835.40895484351984</v>
          </cell>
          <cell r="AC27">
            <v>46.291905682982218</v>
          </cell>
          <cell r="AD27">
            <v>272.8837913084335</v>
          </cell>
          <cell r="AE27">
            <v>213.02670162358385</v>
          </cell>
          <cell r="AF27">
            <v>907.98874298081546</v>
          </cell>
          <cell r="AG27">
            <v>1142.0226814345526</v>
          </cell>
          <cell r="AH27">
            <v>8030.8845441261656</v>
          </cell>
          <cell r="AI27">
            <v>5635.8377578497175</v>
          </cell>
          <cell r="AJ27">
            <v>2454.1754137270773</v>
          </cell>
          <cell r="AN27">
            <v>327.79196255195791</v>
          </cell>
          <cell r="AO27">
            <v>2744.1807545023607</v>
          </cell>
          <cell r="AP27">
            <v>815.92607792728199</v>
          </cell>
          <cell r="AQ27">
            <v>601.67323431115301</v>
          </cell>
          <cell r="AR27">
            <v>352.50692703601783</v>
          </cell>
          <cell r="AS27">
            <v>280.04678970715838</v>
          </cell>
          <cell r="AT27">
            <v>352.96969438094868</v>
          </cell>
          <cell r="AU27">
            <v>921.82027690551399</v>
          </cell>
          <cell r="AV27">
            <v>63.946072455236092</v>
          </cell>
          <cell r="AW27">
            <v>298.18212559839191</v>
          </cell>
          <cell r="AX27">
            <v>238.69271718240518</v>
          </cell>
          <cell r="AY27">
            <v>993.32288899405739</v>
          </cell>
          <cell r="AZ27">
            <v>1226.2220823164726</v>
          </cell>
          <cell r="BA27">
            <v>8591.1267170191386</v>
          </cell>
          <cell r="BB27">
            <v>6048.0825145737572</v>
          </cell>
          <cell r="BC27">
            <v>2626.9505997046676</v>
          </cell>
          <cell r="BG27">
            <v>343.28597428928185</v>
          </cell>
          <cell r="BH27">
            <v>2827.3510478093681</v>
          </cell>
          <cell r="BI27">
            <v>833.49463349208327</v>
          </cell>
          <cell r="BJ27">
            <v>654.39013437681183</v>
          </cell>
          <cell r="BK27">
            <v>365.27025055217644</v>
          </cell>
          <cell r="BL27">
            <v>288.96574100840184</v>
          </cell>
          <cell r="BM27">
            <v>378.91490766158472</v>
          </cell>
          <cell r="BN27">
            <v>1013.0205485016611</v>
          </cell>
          <cell r="BO27">
            <v>69.72190281752188</v>
          </cell>
          <cell r="BP27">
            <v>315.77578105401875</v>
          </cell>
          <cell r="BQ27">
            <v>254.78777848935283</v>
          </cell>
          <cell r="BR27">
            <v>1041.590113689816</v>
          </cell>
          <cell r="BS27">
            <v>1269.6829320304237</v>
          </cell>
          <cell r="BT27">
            <v>8977.1641974562135</v>
          </cell>
          <cell r="BU27">
            <v>6305.9830680679424</v>
          </cell>
          <cell r="BV27">
            <v>2731.9649963132238</v>
          </cell>
          <cell r="BZ27">
            <v>366.54063264596175</v>
          </cell>
          <cell r="CA27">
            <v>3088.0292832467144</v>
          </cell>
          <cell r="CB27">
            <v>890.94856007381213</v>
          </cell>
          <cell r="CC27">
            <v>854.69511117307957</v>
          </cell>
          <cell r="CD27">
            <v>403.30729255977451</v>
          </cell>
          <cell r="CE27">
            <v>303.86152645035247</v>
          </cell>
          <cell r="CF27">
            <v>448.29256000823023</v>
          </cell>
          <cell r="CG27">
            <v>1284.2733137983375</v>
          </cell>
          <cell r="CH27">
            <v>92.421615112148388</v>
          </cell>
          <cell r="CI27">
            <v>363.6197534969096</v>
          </cell>
          <cell r="CJ27">
            <v>327.31161122674922</v>
          </cell>
          <cell r="CK27">
            <v>1138.3484931132823</v>
          </cell>
          <cell r="CL27">
            <v>1451.5680995745511</v>
          </cell>
          <cell r="CM27">
            <v>10038.047073174484</v>
          </cell>
          <cell r="CN27">
            <v>6999.3648351621641</v>
          </cell>
          <cell r="CO27">
            <v>3045.901705955554</v>
          </cell>
          <cell r="CS27">
            <v>246.37808201456593</v>
          </cell>
          <cell r="CT27">
            <v>1661.2765281645698</v>
          </cell>
          <cell r="CU27">
            <v>577.48164109104789</v>
          </cell>
          <cell r="CV27">
            <v>139.65378906622152</v>
          </cell>
          <cell r="CW27">
            <v>260.41336087256417</v>
          </cell>
          <cell r="CX27">
            <v>202.36291249527159</v>
          </cell>
          <cell r="CY27">
            <v>7.9403177120220789</v>
          </cell>
          <cell r="CZ27">
            <v>524.89645072835162</v>
          </cell>
          <cell r="DA27">
            <v>-38.011168462980379</v>
          </cell>
          <cell r="DB27">
            <v>189.00767659692525</v>
          </cell>
          <cell r="DC27">
            <v>112.70749916090166</v>
          </cell>
          <cell r="DD27">
            <v>541.71699304743493</v>
          </cell>
          <cell r="DE27">
            <v>770.47733066003752</v>
          </cell>
          <cell r="DF27">
            <v>5408.835018796126</v>
          </cell>
          <cell r="DG27">
            <v>3923.4294793571016</v>
          </cell>
          <cell r="DH27">
            <v>1643.6688713469159</v>
          </cell>
        </row>
        <row r="28">
          <cell r="U28">
            <v>311.70901876778299</v>
          </cell>
          <cell r="V28">
            <v>2537.3898516997033</v>
          </cell>
          <cell r="W28">
            <v>775.96574881849165</v>
          </cell>
          <cell r="X28">
            <v>484.02027129066323</v>
          </cell>
          <cell r="Y28">
            <v>334.4264804384826</v>
          </cell>
          <cell r="Z28">
            <v>267.23712686113356</v>
          </cell>
          <cell r="AA28">
            <v>306.16041383328422</v>
          </cell>
          <cell r="AB28">
            <v>842.03719512024543</v>
          </cell>
          <cell r="AC28">
            <v>46.844288236163003</v>
          </cell>
          <cell r="AD28">
            <v>276.14584158581232</v>
          </cell>
          <cell r="AE28">
            <v>215.25826276920827</v>
          </cell>
          <cell r="AF28">
            <v>914.1297303966445</v>
          </cell>
          <cell r="AG28">
            <v>1147.5032626592151</v>
          </cell>
          <cell r="AH28">
            <v>8097.8623669969465</v>
          </cell>
          <cell r="AI28">
            <v>5687.5233549162494</v>
          </cell>
          <cell r="AJ28">
            <v>2469.6353769434486</v>
          </cell>
          <cell r="AN28">
            <v>330.05867703207628</v>
          </cell>
          <cell r="AO28">
            <v>2769.0551022413661</v>
          </cell>
          <cell r="AP28">
            <v>823.82145094007865</v>
          </cell>
          <cell r="AQ28">
            <v>606.42109635592976</v>
          </cell>
          <cell r="AR28">
            <v>353.63238621542564</v>
          </cell>
          <cell r="AS28">
            <v>282.40374804347823</v>
          </cell>
          <cell r="AT28">
            <v>354.49327168188631</v>
          </cell>
          <cell r="AU28">
            <v>929.13411553731544</v>
          </cell>
          <cell r="AV28">
            <v>64.613748412163005</v>
          </cell>
          <cell r="AW28">
            <v>301.63445431039969</v>
          </cell>
          <cell r="AX28">
            <v>241.20710987199757</v>
          </cell>
          <cell r="AY28">
            <v>999.9521179141658</v>
          </cell>
          <cell r="AZ28">
            <v>1232.2569795268328</v>
          </cell>
          <cell r="BA28">
            <v>8662.0097340416469</v>
          </cell>
          <cell r="BB28">
            <v>6102.8595268681411</v>
          </cell>
          <cell r="BC28">
            <v>2643.4142106978838</v>
          </cell>
          <cell r="BG28">
            <v>346.69532356698176</v>
          </cell>
          <cell r="BH28">
            <v>2858.0151863947449</v>
          </cell>
          <cell r="BI28">
            <v>842.45126203136556</v>
          </cell>
          <cell r="BJ28">
            <v>664.05906937836107</v>
          </cell>
          <cell r="BK28">
            <v>367.18757284812511</v>
          </cell>
          <cell r="BL28">
            <v>291.7956328957892</v>
          </cell>
          <cell r="BM28">
            <v>381.68741752617973</v>
          </cell>
          <cell r="BN28">
            <v>1024.3581613224203</v>
          </cell>
          <cell r="BO28">
            <v>70.68945851373735</v>
          </cell>
          <cell r="BP28">
            <v>320.36833532998992</v>
          </cell>
          <cell r="BQ28">
            <v>258.08938099019065</v>
          </cell>
          <cell r="BR28">
            <v>1051.407612998195</v>
          </cell>
          <cell r="BS28">
            <v>1277.8475909665754</v>
          </cell>
          <cell r="BT28">
            <v>9076.1257188440704</v>
          </cell>
          <cell r="BU28">
            <v>6378.2167927381406</v>
          </cell>
          <cell r="BV28">
            <v>2755.0138797922177</v>
          </cell>
          <cell r="BZ28">
            <v>371.1344917700967</v>
          </cell>
          <cell r="CA28">
            <v>3128.726966628531</v>
          </cell>
          <cell r="CB28">
            <v>902.58699887747525</v>
          </cell>
          <cell r="CC28">
            <v>878.51237702238461</v>
          </cell>
          <cell r="CD28">
            <v>407.13152674295122</v>
          </cell>
          <cell r="CE28">
            <v>307.39617893024496</v>
          </cell>
          <cell r="CF28">
            <v>452.9414785595585</v>
          </cell>
          <cell r="CG28">
            <v>1303.3102401274812</v>
          </cell>
          <cell r="CH28">
            <v>94.315137284591728</v>
          </cell>
          <cell r="CI28">
            <v>372.23419675567555</v>
          </cell>
          <cell r="CJ28">
            <v>332.99757333749017</v>
          </cell>
          <cell r="CK28">
            <v>1152.0676624587379</v>
          </cell>
          <cell r="CL28">
            <v>1465.14646853053</v>
          </cell>
          <cell r="CM28">
            <v>10207.564439021397</v>
          </cell>
          <cell r="CN28">
            <v>7112.9244003147905</v>
          </cell>
          <cell r="CO28">
            <v>3074.679853815971</v>
          </cell>
          <cell r="CS28">
            <v>246.40569198669513</v>
          </cell>
          <cell r="CT28">
            <v>1655.8740124040773</v>
          </cell>
          <cell r="CU28">
            <v>578.98275363862899</v>
          </cell>
          <cell r="CV28">
            <v>133.782277676918</v>
          </cell>
          <cell r="CW28">
            <v>259.09758979396969</v>
          </cell>
          <cell r="CX28">
            <v>202.1146597730361</v>
          </cell>
          <cell r="CY28">
            <v>3.3852952356014754</v>
          </cell>
          <cell r="CZ28">
            <v>523.6642971735937</v>
          </cell>
          <cell r="DA28">
            <v>-40.041397700607661</v>
          </cell>
          <cell r="DB28">
            <v>189.31781549835824</v>
          </cell>
          <cell r="DC28">
            <v>111.53476047336507</v>
          </cell>
          <cell r="DD28">
            <v>535.74475332239683</v>
          </cell>
          <cell r="DE28">
            <v>767.66857155910122</v>
          </cell>
          <cell r="DF28">
            <v>5397.082289167397</v>
          </cell>
          <cell r="DG28">
            <v>3925.0312469867195</v>
          </cell>
          <cell r="DH28">
            <v>1635.7989975084374</v>
          </cell>
        </row>
        <row r="29">
          <cell r="U29">
            <v>313.89871324790198</v>
          </cell>
          <cell r="V29">
            <v>2560.2767493551223</v>
          </cell>
          <cell r="W29">
            <v>783.64307644434029</v>
          </cell>
          <cell r="X29">
            <v>488.10171393914874</v>
          </cell>
          <cell r="Y29">
            <v>335.49397597171458</v>
          </cell>
          <cell r="Z29">
            <v>269.54024849006362</v>
          </cell>
          <cell r="AA29">
            <v>307.63041954102619</v>
          </cell>
          <cell r="AB29">
            <v>848.70812568059705</v>
          </cell>
          <cell r="AC29">
            <v>47.40290476842074</v>
          </cell>
          <cell r="AD29">
            <v>279.42811022338446</v>
          </cell>
          <cell r="AE29">
            <v>217.48903202194643</v>
          </cell>
          <cell r="AF29">
            <v>920.2378765022163</v>
          </cell>
          <cell r="AG29">
            <v>1153.0092501504669</v>
          </cell>
          <cell r="AH29">
            <v>8163.8886472164668</v>
          </cell>
          <cell r="AI29">
            <v>5738.5076839717385</v>
          </cell>
          <cell r="AJ29">
            <v>2484.7462042247203</v>
          </cell>
          <cell r="AN29">
            <v>332.34242227470679</v>
          </cell>
          <cell r="AO29">
            <v>2793.9246048381806</v>
          </cell>
          <cell r="AP29">
            <v>831.77279669339009</v>
          </cell>
          <cell r="AQ29">
            <v>611.16530382069868</v>
          </cell>
          <cell r="AR29">
            <v>354.75596721919624</v>
          </cell>
          <cell r="AS29">
            <v>284.80675550440674</v>
          </cell>
          <cell r="AT29">
            <v>356.12702884917292</v>
          </cell>
          <cell r="AU29">
            <v>936.49506016294811</v>
          </cell>
          <cell r="AV29">
            <v>65.288959505603017</v>
          </cell>
          <cell r="AW29">
            <v>305.108180738405</v>
          </cell>
          <cell r="AX29">
            <v>243.7206103029628</v>
          </cell>
          <cell r="AY29">
            <v>1006.545894463346</v>
          </cell>
          <cell r="AZ29">
            <v>1238.3198526399451</v>
          </cell>
          <cell r="BA29">
            <v>8731.8857279771673</v>
          </cell>
          <cell r="BB29">
            <v>6156.893326959459</v>
          </cell>
          <cell r="BC29">
            <v>2659.5060201454698</v>
          </cell>
          <cell r="BG29">
            <v>350.18363702500778</v>
          </cell>
          <cell r="BH29">
            <v>2888.70788088995</v>
          </cell>
          <cell r="BI29">
            <v>851.59011823643505</v>
          </cell>
          <cell r="BJ29">
            <v>674.05960697924968</v>
          </cell>
          <cell r="BK29">
            <v>369.21314413497305</v>
          </cell>
          <cell r="BL29">
            <v>294.65643984554117</v>
          </cell>
          <cell r="BM29">
            <v>384.46247687907294</v>
          </cell>
          <cell r="BN29">
            <v>1035.683340533164</v>
          </cell>
          <cell r="BO29">
            <v>71.657424943000436</v>
          </cell>
          <cell r="BP29">
            <v>325.04006271397321</v>
          </cell>
          <cell r="BQ29">
            <v>261.36675883988823</v>
          </cell>
          <cell r="BR29">
            <v>1061.3954125528101</v>
          </cell>
          <cell r="BS29">
            <v>1285.9828822354075</v>
          </cell>
          <cell r="BT29">
            <v>9175.7928132695215</v>
          </cell>
          <cell r="BU29">
            <v>6450.9262151516295</v>
          </cell>
          <cell r="BV29">
            <v>2777.8509235018614</v>
          </cell>
          <cell r="BZ29">
            <v>376.44704922730614</v>
          </cell>
          <cell r="CA29">
            <v>3169.6442965578867</v>
          </cell>
          <cell r="CB29">
            <v>915.29549177071544</v>
          </cell>
          <cell r="CC29">
            <v>903.79993316518937</v>
          </cell>
          <cell r="CD29">
            <v>411.75794947429142</v>
          </cell>
          <cell r="CE29">
            <v>311.15440348597116</v>
          </cell>
          <cell r="CF29">
            <v>457.50890827795115</v>
          </cell>
          <cell r="CG29">
            <v>1321.8911213938225</v>
          </cell>
          <cell r="CH29">
            <v>96.20971659871546</v>
          </cell>
          <cell r="CI29">
            <v>381.39415420439963</v>
          </cell>
          <cell r="CJ29">
            <v>338.5128742111005</v>
          </cell>
          <cell r="CK29">
            <v>1166.4729472398267</v>
          </cell>
          <cell r="CL29">
            <v>1478.3537922865662</v>
          </cell>
          <cell r="CM29">
            <v>10380.083662238601</v>
          </cell>
          <cell r="CN29">
            <v>7228.673859033569</v>
          </cell>
          <cell r="CO29">
            <v>3102.7255133000526</v>
          </cell>
          <cell r="CS29">
            <v>246.05728243371055</v>
          </cell>
          <cell r="CT29">
            <v>1650.4459763596767</v>
          </cell>
          <cell r="CU29">
            <v>579.52889424692455</v>
          </cell>
          <cell r="CV29">
            <v>127.89875361726618</v>
          </cell>
          <cell r="CW29">
            <v>257.56596297710871</v>
          </cell>
          <cell r="CX29">
            <v>201.63180058015814</v>
          </cell>
          <cell r="CY29">
            <v>0.4361913198991374</v>
          </cell>
          <cell r="CZ29">
            <v>522.47715441378546</v>
          </cell>
          <cell r="DA29">
            <v>-42.073257035515468</v>
          </cell>
          <cell r="DB29">
            <v>189.57791456743902</v>
          </cell>
          <cell r="DC29">
            <v>110.35511057089575</v>
          </cell>
          <cell r="DD29">
            <v>529.76256469600196</v>
          </cell>
          <cell r="DE29">
            <v>764.85241145773512</v>
          </cell>
          <cell r="DF29">
            <v>5385.2867290526656</v>
          </cell>
          <cell r="DG29">
            <v>3926.5643738464701</v>
          </cell>
          <cell r="DH29">
            <v>1627.9175857438679</v>
          </cell>
        </row>
        <row r="30">
          <cell r="U30">
            <v>316.03868861589035</v>
          </cell>
          <cell r="V30">
            <v>2583.1780610930291</v>
          </cell>
          <cell r="W30">
            <v>791.27025434694303</v>
          </cell>
          <cell r="X30">
            <v>492.23706192082045</v>
          </cell>
          <cell r="Y30">
            <v>336.54839922017288</v>
          </cell>
          <cell r="Z30">
            <v>271.81826652490844</v>
          </cell>
          <cell r="AA30">
            <v>309.1189967585043</v>
          </cell>
          <cell r="AB30">
            <v>855.41844372510468</v>
          </cell>
          <cell r="AC30">
            <v>47.958130436480403</v>
          </cell>
          <cell r="AD30">
            <v>282.71058515031757</v>
          </cell>
          <cell r="AE30">
            <v>219.74759875132207</v>
          </cell>
          <cell r="AF30">
            <v>926.39281020174587</v>
          </cell>
          <cell r="AG30">
            <v>1158.5454853260271</v>
          </cell>
          <cell r="AH30">
            <v>8230.1886554281482</v>
          </cell>
          <cell r="AI30">
            <v>5789.496045586282</v>
          </cell>
          <cell r="AJ30">
            <v>2499.9946824071426</v>
          </cell>
          <cell r="AN30">
            <v>334.5743128924903</v>
          </cell>
          <cell r="AO30">
            <v>2818.8097701546553</v>
          </cell>
          <cell r="AP30">
            <v>839.67220278639343</v>
          </cell>
          <cell r="AQ30">
            <v>615.9721700329053</v>
          </cell>
          <cell r="AR30">
            <v>355.86578912947152</v>
          </cell>
          <cell r="AS30">
            <v>287.18357063440277</v>
          </cell>
          <cell r="AT30">
            <v>357.78142630171749</v>
          </cell>
          <cell r="AU30">
            <v>943.89946635472847</v>
          </cell>
          <cell r="AV30">
            <v>65.960071992949793</v>
          </cell>
          <cell r="AW30">
            <v>308.5821254888221</v>
          </cell>
          <cell r="AX30">
            <v>246.26543130615769</v>
          </cell>
          <cell r="AY30">
            <v>1013.1901784716634</v>
          </cell>
          <cell r="AZ30">
            <v>1244.4160327433513</v>
          </cell>
          <cell r="BA30">
            <v>8802.0514098287222</v>
          </cell>
          <cell r="BB30">
            <v>6210.9314008049651</v>
          </cell>
          <cell r="BC30">
            <v>2675.7444166746477</v>
          </cell>
          <cell r="BG30">
            <v>353.60711971898593</v>
          </cell>
          <cell r="BH30">
            <v>2919.2972324864982</v>
          </cell>
          <cell r="BI30">
            <v>860.57869648595931</v>
          </cell>
          <cell r="BJ30">
            <v>684.18336141658517</v>
          </cell>
          <cell r="BK30">
            <v>371.15490949964681</v>
          </cell>
          <cell r="BL30">
            <v>297.5027002776992</v>
          </cell>
          <cell r="BM30">
            <v>387.24199201954434</v>
          </cell>
          <cell r="BN30">
            <v>1047.0078448785735</v>
          </cell>
          <cell r="BO30">
            <v>72.626117349355908</v>
          </cell>
          <cell r="BP30">
            <v>329.67413900581334</v>
          </cell>
          <cell r="BQ30">
            <v>264.66266375950858</v>
          </cell>
          <cell r="BR30">
            <v>1071.2661993466775</v>
          </cell>
          <cell r="BS30">
            <v>1294.1097913313797</v>
          </cell>
          <cell r="BT30">
            <v>9274.5638570562442</v>
          </cell>
          <cell r="BU30">
            <v>6523.004139767665</v>
          </cell>
          <cell r="BV30">
            <v>2800.2194979619835</v>
          </cell>
          <cell r="BZ30">
            <v>381.25436650020299</v>
          </cell>
          <cell r="CA30">
            <v>3210.2853068818254</v>
          </cell>
          <cell r="CB30">
            <v>927.23724470872298</v>
          </cell>
          <cell r="CC30">
            <v>929.23198910933843</v>
          </cell>
          <cell r="CD30">
            <v>415.85341112231526</v>
          </cell>
          <cell r="CE30">
            <v>314.85516206564716</v>
          </cell>
          <cell r="CF30">
            <v>462.01748475376814</v>
          </cell>
          <cell r="CG30">
            <v>1340.0782197844319</v>
          </cell>
          <cell r="CH30">
            <v>98.119233894357578</v>
          </cell>
          <cell r="CI30">
            <v>390.34443510832995</v>
          </cell>
          <cell r="CJ30">
            <v>343.95473417671997</v>
          </cell>
          <cell r="CK30">
            <v>1180.5516603045201</v>
          </cell>
          <cell r="CL30">
            <v>1491.2698469873408</v>
          </cell>
          <cell r="CM30">
            <v>10551.038654512919</v>
          </cell>
          <cell r="CN30">
            <v>7343.0620061628715</v>
          </cell>
          <cell r="CO30">
            <v>3130.1249161778146</v>
          </cell>
          <cell r="CS30">
            <v>245.82045398010499</v>
          </cell>
          <cell r="CT30">
            <v>1644.9950027115167</v>
          </cell>
          <cell r="CU30">
            <v>580.48486619870255</v>
          </cell>
          <cell r="CV30">
            <v>122.00532047554796</v>
          </cell>
          <cell r="CW30">
            <v>256.09248355947852</v>
          </cell>
          <cell r="CX30">
            <v>201.28690909625931</v>
          </cell>
          <cell r="CY30">
            <v>-2.5190377725626973</v>
          </cell>
          <cell r="CZ30">
            <v>521.31893763873211</v>
          </cell>
          <cell r="DA30">
            <v>-44.106590587433708</v>
          </cell>
          <cell r="DB30">
            <v>189.85338386656912</v>
          </cell>
          <cell r="DC30">
            <v>109.17106977955483</v>
          </cell>
          <cell r="DD30">
            <v>523.7718886195986</v>
          </cell>
          <cell r="DE30">
            <v>762.02269293351947</v>
          </cell>
          <cell r="DF30">
            <v>5373.4930910902658</v>
          </cell>
          <cell r="DG30">
            <v>3928.0915047759299</v>
          </cell>
          <cell r="DH30">
            <v>1620.0122135042639</v>
          </cell>
        </row>
        <row r="31">
          <cell r="U31">
            <v>318.16639801404006</v>
          </cell>
          <cell r="V31">
            <v>2606.0284410197519</v>
          </cell>
          <cell r="W31">
            <v>798.89868186281433</v>
          </cell>
          <cell r="X31">
            <v>496.36656549824096</v>
          </cell>
          <cell r="Y31">
            <v>337.59219209436361</v>
          </cell>
          <cell r="Z31">
            <v>274.10911069578106</v>
          </cell>
          <cell r="AA31">
            <v>310.61688953298494</v>
          </cell>
          <cell r="AB31">
            <v>862.15041756190089</v>
          </cell>
          <cell r="AC31">
            <v>48.510279417869583</v>
          </cell>
          <cell r="AD31">
            <v>286.01299866895891</v>
          </cell>
          <cell r="AE31">
            <v>222.01608649204485</v>
          </cell>
          <cell r="AF31">
            <v>932.54850635415346</v>
          </cell>
          <cell r="AG31">
            <v>1164.1089528133107</v>
          </cell>
          <cell r="AH31">
            <v>8297.0301893844389</v>
          </cell>
          <cell r="AI31">
            <v>5840.8962919941241</v>
          </cell>
          <cell r="AJ31">
            <v>2515.2803452226576</v>
          </cell>
          <cell r="AN31">
            <v>336.79341069807106</v>
          </cell>
          <cell r="AO31">
            <v>2843.6395916307551</v>
          </cell>
          <cell r="AP31">
            <v>847.57290309369125</v>
          </cell>
          <cell r="AQ31">
            <v>620.77224279763175</v>
          </cell>
          <cell r="AR31">
            <v>356.96442215303182</v>
          </cell>
          <cell r="AS31">
            <v>289.57376816686616</v>
          </cell>
          <cell r="AT31">
            <v>359.44617701883794</v>
          </cell>
          <cell r="AU31">
            <v>951.32776832632817</v>
          </cell>
          <cell r="AV31">
            <v>66.627465626931169</v>
          </cell>
          <cell r="AW31">
            <v>312.07717186759504</v>
          </cell>
          <cell r="AX31">
            <v>248.8214307251686</v>
          </cell>
          <cell r="AY31">
            <v>1019.8352855519605</v>
          </cell>
          <cell r="AZ31">
            <v>1250.5421994841802</v>
          </cell>
          <cell r="BA31">
            <v>8872.7901915053844</v>
          </cell>
          <cell r="BB31">
            <v>6265.40599506751</v>
          </cell>
          <cell r="BC31">
            <v>2692.0224118319466</v>
          </cell>
          <cell r="BG31">
            <v>357.03898963834797</v>
          </cell>
          <cell r="BH31">
            <v>2949.9584574587334</v>
          </cell>
          <cell r="BI31">
            <v>869.58401546572861</v>
          </cell>
          <cell r="BJ31">
            <v>694.56312416875903</v>
          </cell>
          <cell r="BK31">
            <v>373.10158933647745</v>
          </cell>
          <cell r="BL31">
            <v>300.3597790247569</v>
          </cell>
          <cell r="BM31">
            <v>390.04203395603588</v>
          </cell>
          <cell r="BN31">
            <v>1058.4100342265804</v>
          </cell>
          <cell r="BO31">
            <v>73.592882830917461</v>
          </cell>
          <cell r="BP31">
            <v>334.35196130423469</v>
          </cell>
          <cell r="BQ31">
            <v>267.9752073569768</v>
          </cell>
          <cell r="BR31">
            <v>1081.195448052657</v>
          </cell>
          <cell r="BS31">
            <v>1302.2863598740564</v>
          </cell>
          <cell r="BT31">
            <v>9375.1490610820947</v>
          </cell>
          <cell r="BU31">
            <v>6596.0303776108158</v>
          </cell>
          <cell r="BV31">
            <v>2822.9684176249252</v>
          </cell>
          <cell r="BZ31">
            <v>386.17567692223759</v>
          </cell>
          <cell r="CA31">
            <v>3251.3531429581253</v>
          </cell>
          <cell r="CB31">
            <v>939.33724540209369</v>
          </cell>
          <cell r="CC31">
            <v>955.81893690664629</v>
          </cell>
          <cell r="CD31">
            <v>420.04061845327726</v>
          </cell>
          <cell r="CE31">
            <v>318.66805010603446</v>
          </cell>
          <cell r="CF31">
            <v>466.55915042630807</v>
          </cell>
          <cell r="CG31">
            <v>1358.289724027296</v>
          </cell>
          <cell r="CH31">
            <v>100.03372066961599</v>
          </cell>
          <cell r="CI31">
            <v>399.58192027588274</v>
          </cell>
          <cell r="CJ31">
            <v>349.43014739188459</v>
          </cell>
          <cell r="CK31">
            <v>1194.9231847922879</v>
          </cell>
          <cell r="CL31">
            <v>1504.2369766484721</v>
          </cell>
          <cell r="CM31">
            <v>10726.124177711412</v>
          </cell>
          <cell r="CN31">
            <v>7459.7375590933143</v>
          </cell>
          <cell r="CO31">
            <v>3157.672076058936</v>
          </cell>
          <cell r="CS31">
            <v>245.45220160556582</v>
          </cell>
          <cell r="CT31">
            <v>1639.5225802202226</v>
          </cell>
          <cell r="CU31">
            <v>581.16524171809874</v>
          </cell>
          <cell r="CV31">
            <v>116.10200301866679</v>
          </cell>
          <cell r="CW31">
            <v>254.54610925852884</v>
          </cell>
          <cell r="CX31">
            <v>200.86895007835838</v>
          </cell>
          <cell r="CY31">
            <v>-5.4798757871433139</v>
          </cell>
          <cell r="CZ31">
            <v>520.14430010157582</v>
          </cell>
          <cell r="DA31">
            <v>-46.14126167104574</v>
          </cell>
          <cell r="DB31">
            <v>190.10588284490075</v>
          </cell>
          <cell r="DC31">
            <v>107.97571728874573</v>
          </cell>
          <cell r="DD31">
            <v>517.77310922627044</v>
          </cell>
          <cell r="DE31">
            <v>759.16341660351327</v>
          </cell>
          <cell r="DF31">
            <v>5361.6558822161287</v>
          </cell>
          <cell r="DG31">
            <v>3929.5571653108395</v>
          </cell>
          <cell r="DH31">
            <v>1612.0668266366538</v>
          </cell>
        </row>
        <row r="32">
          <cell r="U32">
            <v>320.28130778892978</v>
          </cell>
          <cell r="V32">
            <v>2628.8429661917617</v>
          </cell>
          <cell r="W32">
            <v>806.53270731263842</v>
          </cell>
          <cell r="X32">
            <v>500.50368096008441</v>
          </cell>
          <cell r="Y32">
            <v>338.63172327491259</v>
          </cell>
          <cell r="Z32">
            <v>276.40924068254077</v>
          </cell>
          <cell r="AA32">
            <v>312.11733075351157</v>
          </cell>
          <cell r="AB32">
            <v>868.90233280986899</v>
          </cell>
          <cell r="AC32">
            <v>49.067738104484704</v>
          </cell>
          <cell r="AD32">
            <v>289.32061476189403</v>
          </cell>
          <cell r="AE32">
            <v>224.28134414855916</v>
          </cell>
          <cell r="AF32">
            <v>938.69843026577405</v>
          </cell>
          <cell r="AG32">
            <v>1169.6876663609412</v>
          </cell>
          <cell r="AH32">
            <v>8363.483965604968</v>
          </cell>
          <cell r="AI32">
            <v>5891.8114665550502</v>
          </cell>
          <cell r="AJ32">
            <v>2530.5874211280284</v>
          </cell>
          <cell r="AN32">
            <v>338.99915911678863</v>
          </cell>
          <cell r="AO32">
            <v>2868.4304523910405</v>
          </cell>
          <cell r="AP32">
            <v>855.4794011356347</v>
          </cell>
          <cell r="AQ32">
            <v>625.5811635021704</v>
          </cell>
          <cell r="AR32">
            <v>358.05856957653987</v>
          </cell>
          <cell r="AS32">
            <v>291.97365423882184</v>
          </cell>
          <cell r="AT32">
            <v>361.11376006645276</v>
          </cell>
          <cell r="AU32">
            <v>958.77807436798446</v>
          </cell>
          <cell r="AV32">
            <v>67.301277208940277</v>
          </cell>
          <cell r="AW32">
            <v>315.57772429167187</v>
          </cell>
          <cell r="AX32">
            <v>251.37379067405496</v>
          </cell>
          <cell r="AY32">
            <v>1026.4741614673051</v>
          </cell>
          <cell r="AZ32">
            <v>1256.6851542997194</v>
          </cell>
          <cell r="BA32">
            <v>8943.1186069293581</v>
          </cell>
          <cell r="BB32">
            <v>6319.3665044005929</v>
          </cell>
          <cell r="BC32">
            <v>2708.3232101988397</v>
          </cell>
          <cell r="BG32">
            <v>360.4779958651842</v>
          </cell>
          <cell r="BH32">
            <v>2980.6965024373267</v>
          </cell>
          <cell r="BI32">
            <v>878.61066425120998</v>
          </cell>
          <cell r="BJ32">
            <v>705.27166034699292</v>
          </cell>
          <cell r="BK32">
            <v>375.06551975514299</v>
          </cell>
          <cell r="BL32">
            <v>303.22619437043227</v>
          </cell>
          <cell r="BM32">
            <v>392.84357462926016</v>
          </cell>
          <cell r="BN32">
            <v>1069.8936200866549</v>
          </cell>
          <cell r="BO32">
            <v>74.570913507995527</v>
          </cell>
          <cell r="BP32">
            <v>339.06763139260443</v>
          </cell>
          <cell r="BQ32">
            <v>271.27822803514738</v>
          </cell>
          <cell r="BR32">
            <v>1091.1900286336688</v>
          </cell>
          <cell r="BS32">
            <v>1310.4810772275346</v>
          </cell>
          <cell r="BT32">
            <v>9475.3124600112824</v>
          </cell>
          <cell r="BU32">
            <v>6668.770690995384</v>
          </cell>
          <cell r="BV32">
            <v>2845.2069532861674</v>
          </cell>
          <cell r="BZ32">
            <v>391.21143688818904</v>
          </cell>
          <cell r="CA32">
            <v>3292.8468660366093</v>
          </cell>
          <cell r="CB32">
            <v>951.62225871208989</v>
          </cell>
          <cell r="CC32">
            <v>983.74653451275162</v>
          </cell>
          <cell r="CD32">
            <v>424.40662171500321</v>
          </cell>
          <cell r="CE32">
            <v>322.59670565331203</v>
          </cell>
          <cell r="CF32">
            <v>471.0866176597566</v>
          </cell>
          <cell r="CG32">
            <v>1376.5514558635941</v>
          </cell>
          <cell r="CH32">
            <v>101.98334712269617</v>
          </cell>
          <cell r="CI32">
            <v>409.10570293057407</v>
          </cell>
          <cell r="CJ32">
            <v>354.85227004759957</v>
          </cell>
          <cell r="CK32">
            <v>1209.6354512784924</v>
          </cell>
          <cell r="CL32">
            <v>1517.1704124221012</v>
          </cell>
          <cell r="CM32">
            <v>10905.094953331489</v>
          </cell>
          <cell r="CN32">
            <v>7578.5410127598025</v>
          </cell>
          <cell r="CO32">
            <v>3185.1122806504522</v>
          </cell>
          <cell r="CS32">
            <v>244.94669582221104</v>
          </cell>
          <cell r="CT32">
            <v>1634.030531914852</v>
          </cell>
          <cell r="CU32">
            <v>581.57788819411257</v>
          </cell>
          <cell r="CV32">
            <v>110.18965009701792</v>
          </cell>
          <cell r="CW32">
            <v>252.91066480368588</v>
          </cell>
          <cell r="CX32">
            <v>200.3777955721481</v>
          </cell>
          <cell r="CY32">
            <v>-8.4458580222537449</v>
          </cell>
          <cell r="CZ32">
            <v>518.95086861805009</v>
          </cell>
          <cell r="DA32">
            <v>-48.177149909501701</v>
          </cell>
          <cell r="DB32">
            <v>190.32892102913877</v>
          </cell>
          <cell r="DC32">
            <v>106.76968566229448</v>
          </cell>
          <cell r="DD32">
            <v>511.76687424347119</v>
          </cell>
          <cell r="DE32">
            <v>756.27537769486412</v>
          </cell>
          <cell r="DF32">
            <v>5349.7787079116579</v>
          </cell>
          <cell r="DG32">
            <v>3930.988616338359</v>
          </cell>
          <cell r="DH32">
            <v>1604.0818721026099</v>
          </cell>
        </row>
        <row r="33">
          <cell r="U33">
            <v>322.3574319684094</v>
          </cell>
          <cell r="V33">
            <v>2651.6275323892983</v>
          </cell>
          <cell r="W33">
            <v>814.11919521799746</v>
          </cell>
          <cell r="X33">
            <v>504.66623253011238</v>
          </cell>
          <cell r="Y33">
            <v>339.65564480599977</v>
          </cell>
          <cell r="Z33">
            <v>278.69333320734825</v>
          </cell>
          <cell r="AA33">
            <v>313.62242604032156</v>
          </cell>
          <cell r="AB33">
            <v>875.67657055296695</v>
          </cell>
          <cell r="AC33">
            <v>49.630716015944373</v>
          </cell>
          <cell r="AD33">
            <v>292.64822073886467</v>
          </cell>
          <cell r="AE33">
            <v>226.570386409706</v>
          </cell>
          <cell r="AF33">
            <v>944.87623387291137</v>
          </cell>
          <cell r="AG33">
            <v>1175.2908334446747</v>
          </cell>
          <cell r="AH33">
            <v>8430.0540275608146</v>
          </cell>
          <cell r="AI33">
            <v>5942.9746889461858</v>
          </cell>
          <cell r="AJ33">
            <v>2545.73733828897</v>
          </cell>
          <cell r="AN33">
            <v>341.16445603882278</v>
          </cell>
          <cell r="AO33">
            <v>2893.1887589447801</v>
          </cell>
          <cell r="AP33">
            <v>863.33666492957855</v>
          </cell>
          <cell r="AQ33">
            <v>630.41965075577423</v>
          </cell>
          <cell r="AR33">
            <v>359.13628723049396</v>
          </cell>
          <cell r="AS33">
            <v>294.3568073079515</v>
          </cell>
          <cell r="AT33">
            <v>362.78651562061464</v>
          </cell>
          <cell r="AU33">
            <v>966.25301185334581</v>
          </cell>
          <cell r="AV33">
            <v>67.981759989574954</v>
          </cell>
          <cell r="AW33">
            <v>319.09943262836111</v>
          </cell>
          <cell r="AX33">
            <v>253.95294972550241</v>
          </cell>
          <cell r="AY33">
            <v>1033.1431336637993</v>
          </cell>
          <cell r="AZ33">
            <v>1262.8550359266246</v>
          </cell>
          <cell r="BA33">
            <v>9013.5700882190577</v>
          </cell>
          <cell r="BB33">
            <v>6373.5898977829302</v>
          </cell>
          <cell r="BC33">
            <v>2724.4566472081251</v>
          </cell>
          <cell r="BG33">
            <v>363.86586977203297</v>
          </cell>
          <cell r="BH33">
            <v>3011.449105189693</v>
          </cell>
          <cell r="BI33">
            <v>887.51104174749059</v>
          </cell>
          <cell r="BJ33">
            <v>716.20229516322854</v>
          </cell>
          <cell r="BK33">
            <v>376.96565509920651</v>
          </cell>
          <cell r="BL33">
            <v>306.08180271357764</v>
          </cell>
          <cell r="BM33">
            <v>395.656040389076</v>
          </cell>
          <cell r="BN33">
            <v>1081.467833906288</v>
          </cell>
          <cell r="BO33">
            <v>75.555040163250624</v>
          </cell>
          <cell r="BP33">
            <v>343.78505484872341</v>
          </cell>
          <cell r="BQ33">
            <v>274.61840265616189</v>
          </cell>
          <cell r="BR33">
            <v>1101.1175270201607</v>
          </cell>
          <cell r="BS33">
            <v>1318.7339036635112</v>
          </cell>
          <cell r="BT33">
            <v>9577.4623305522746</v>
          </cell>
          <cell r="BU33">
            <v>6742.4967950804639</v>
          </cell>
          <cell r="BV33">
            <v>2867.9053331223004</v>
          </cell>
          <cell r="BZ33">
            <v>395.7441452718997</v>
          </cell>
          <cell r="CA33">
            <v>3334.5369993195441</v>
          </cell>
          <cell r="CB33">
            <v>963.15314871581518</v>
          </cell>
          <cell r="CC33">
            <v>1012.404613084949</v>
          </cell>
          <cell r="CD33">
            <v>428.29422606710659</v>
          </cell>
          <cell r="CE33">
            <v>326.47595625980762</v>
          </cell>
          <cell r="CF33">
            <v>475.63270174646107</v>
          </cell>
          <cell r="CG33">
            <v>1394.8621319353656</v>
          </cell>
          <cell r="CH33">
            <v>103.94965417686673</v>
          </cell>
          <cell r="CI33">
            <v>418.59463137907562</v>
          </cell>
          <cell r="CJ33">
            <v>360.34944247404383</v>
          </cell>
          <cell r="CK33">
            <v>1224.1594845652546</v>
          </cell>
          <cell r="CL33">
            <v>1530.2179000438091</v>
          </cell>
          <cell r="CM33">
            <v>11086.278994058097</v>
          </cell>
          <cell r="CN33">
            <v>7698.030587366572</v>
          </cell>
          <cell r="CO33">
            <v>3212.9246266016935</v>
          </cell>
          <cell r="CS33">
            <v>244.60580216617086</v>
          </cell>
          <cell r="CT33">
            <v>1628.5205850828283</v>
          </cell>
          <cell r="CU33">
            <v>582.43489709520622</v>
          </cell>
          <cell r="CV33">
            <v>104.269327271441</v>
          </cell>
          <cell r="CW33">
            <v>251.35404403369157</v>
          </cell>
          <cell r="CX33">
            <v>200.01669039743169</v>
          </cell>
          <cell r="CY33">
            <v>-11.416569572228923</v>
          </cell>
          <cell r="CZ33">
            <v>517.73870528962095</v>
          </cell>
          <cell r="DA33">
            <v>-50.21414891188968</v>
          </cell>
          <cell r="DB33">
            <v>190.56682686047711</v>
          </cell>
          <cell r="DC33">
            <v>105.55533494539405</v>
          </cell>
          <cell r="DD33">
            <v>505.75406667371294</v>
          </cell>
          <cell r="DE33">
            <v>753.35857325740233</v>
          </cell>
          <cell r="DF33">
            <v>5337.8815791347452</v>
          </cell>
          <cell r="DG33">
            <v>3932.3630067352715</v>
          </cell>
          <cell r="DH33">
            <v>1596.0604133415841</v>
          </cell>
        </row>
        <row r="34">
          <cell r="U34">
            <v>324.46717376240321</v>
          </cell>
          <cell r="V34">
            <v>2674.300316201191</v>
          </cell>
          <cell r="W34">
            <v>821.77563550155412</v>
          </cell>
          <cell r="X34">
            <v>508.78431584461697</v>
          </cell>
          <cell r="Y34">
            <v>340.68639887984915</v>
          </cell>
          <cell r="Z34">
            <v>281.02651151749109</v>
          </cell>
          <cell r="AA34">
            <v>315.13054009389583</v>
          </cell>
          <cell r="AB34">
            <v>882.45595581394423</v>
          </cell>
          <cell r="AC34">
            <v>50.190471400763926</v>
          </cell>
          <cell r="AD34">
            <v>295.97353027018039</v>
          </cell>
          <cell r="AE34">
            <v>228.86570340362962</v>
          </cell>
          <cell r="AF34">
            <v>950.99331732601843</v>
          </cell>
          <cell r="AG34">
            <v>1180.90858176662</v>
          </cell>
          <cell r="AH34">
            <v>8497.0045721050828</v>
          </cell>
          <cell r="AI34">
            <v>5994.3456684209332</v>
          </cell>
          <cell r="AJ34">
            <v>2560.978564439306</v>
          </cell>
          <cell r="AN34">
            <v>343.36481450387691</v>
          </cell>
          <cell r="AO34">
            <v>2917.8255998297382</v>
          </cell>
          <cell r="AP34">
            <v>871.26637783243416</v>
          </cell>
          <cell r="AQ34">
            <v>635.2064487788856</v>
          </cell>
          <cell r="AR34">
            <v>360.22119640424012</v>
          </cell>
          <cell r="AS34">
            <v>296.79117500113955</v>
          </cell>
          <cell r="AT34">
            <v>364.4626262174213</v>
          </cell>
          <cell r="AU34">
            <v>973.73362929500797</v>
          </cell>
          <cell r="AV34">
            <v>68.658347637125203</v>
          </cell>
          <cell r="AW34">
            <v>322.61871056557885</v>
          </cell>
          <cell r="AX34">
            <v>256.53917877915615</v>
          </cell>
          <cell r="AY34">
            <v>1039.7465581276776</v>
          </cell>
          <cell r="AZ34">
            <v>1269.0409735647813</v>
          </cell>
          <cell r="BA34">
            <v>9084.4242364309703</v>
          </cell>
          <cell r="BB34">
            <v>6428.0334746006756</v>
          </cell>
          <cell r="BC34">
            <v>2740.6873209094083</v>
          </cell>
          <cell r="BG34">
            <v>367.33868600287587</v>
          </cell>
          <cell r="BH34">
            <v>3042.4436587683222</v>
          </cell>
          <cell r="BI34">
            <v>896.61708326889811</v>
          </cell>
          <cell r="BJ34">
            <v>727.63225187983471</v>
          </cell>
          <cell r="BK34">
            <v>378.97651742092933</v>
          </cell>
          <cell r="BL34">
            <v>308.97696611178338</v>
          </cell>
          <cell r="BM34">
            <v>398.4979991564976</v>
          </cell>
          <cell r="BN34">
            <v>1093.1819111804286</v>
          </cell>
          <cell r="BO34">
            <v>76.539473511476785</v>
          </cell>
          <cell r="BP34">
            <v>348.61649554376572</v>
          </cell>
          <cell r="BQ34">
            <v>277.99051828653381</v>
          </cell>
          <cell r="BR34">
            <v>1111.303410856237</v>
          </cell>
          <cell r="BS34">
            <v>1327.0456439886502</v>
          </cell>
          <cell r="BT34">
            <v>9681.9333355964245</v>
          </cell>
          <cell r="BU34">
            <v>6817.5413752723607</v>
          </cell>
          <cell r="BV34">
            <v>2890.9226806819206</v>
          </cell>
          <cell r="BZ34">
            <v>401.21365545994263</v>
          </cell>
          <cell r="CA34">
            <v>3377.4392227945491</v>
          </cell>
          <cell r="CB34">
            <v>976.07431557717655</v>
          </cell>
          <cell r="CC34">
            <v>1043.6115522347845</v>
          </cell>
          <cell r="CD34">
            <v>433.14268867078999</v>
          </cell>
          <cell r="CE34">
            <v>330.75154024699964</v>
          </cell>
          <cell r="CF34">
            <v>480.26776943169546</v>
          </cell>
          <cell r="CG34">
            <v>1413.5497071106513</v>
          </cell>
          <cell r="CH34">
            <v>105.92574675090125</v>
          </cell>
          <cell r="CI34">
            <v>428.94262199634755</v>
          </cell>
          <cell r="CJ34">
            <v>366.00433048406853</v>
          </cell>
          <cell r="CK34">
            <v>1239.8563875930615</v>
          </cell>
          <cell r="CL34">
            <v>1543.4545992693402</v>
          </cell>
          <cell r="CM34">
            <v>11277.510463650478</v>
          </cell>
          <cell r="CN34">
            <v>7823.6450349155084</v>
          </cell>
          <cell r="CO34">
            <v>3241.3571642294874</v>
          </cell>
          <cell r="CS34">
            <v>243.74701002797434</v>
          </cell>
          <cell r="CT34">
            <v>1622.9934910948427</v>
          </cell>
          <cell r="CU34">
            <v>582.0969364242593</v>
          </cell>
          <cell r="CV34">
            <v>98.340798038183308</v>
          </cell>
          <cell r="CW34">
            <v>249.50274878375578</v>
          </cell>
          <cell r="CX34">
            <v>199.32311885147328</v>
          </cell>
          <cell r="CY34">
            <v>-14.391638846723012</v>
          </cell>
          <cell r="CZ34">
            <v>516.48205679398757</v>
          </cell>
          <cell r="DA34">
            <v>-52.25216427038162</v>
          </cell>
          <cell r="DB34">
            <v>190.70655305674973</v>
          </cell>
          <cell r="DC34">
            <v>104.32994806313133</v>
          </cell>
          <cell r="DD34">
            <v>499.73451377542881</v>
          </cell>
          <cell r="DE34">
            <v>750.41149891562077</v>
          </cell>
          <cell r="DF34">
            <v>5325.8924283145388</v>
          </cell>
          <cell r="DG34">
            <v>3933.6302589212496</v>
          </cell>
          <cell r="DH34">
            <v>1587.9980682830085</v>
          </cell>
        </row>
        <row r="35">
          <cell r="U35">
            <v>326.59135474766788</v>
          </cell>
          <cell r="V35">
            <v>2696.8365817697954</v>
          </cell>
          <cell r="W35">
            <v>829.47877310554725</v>
          </cell>
          <cell r="X35">
            <v>512.88781407845499</v>
          </cell>
          <cell r="Y35">
            <v>341.7179201210372</v>
          </cell>
          <cell r="Z35">
            <v>283.39250755021612</v>
          </cell>
          <cell r="AA35">
            <v>316.64262505529751</v>
          </cell>
          <cell r="AB35">
            <v>889.24402162009005</v>
          </cell>
          <cell r="AC35">
            <v>50.746864278349221</v>
          </cell>
          <cell r="AD35">
            <v>299.30951709907669</v>
          </cell>
          <cell r="AE35">
            <v>231.16934461032605</v>
          </cell>
          <cell r="AF35">
            <v>957.07252312143021</v>
          </cell>
          <cell r="AG35">
            <v>1186.5439752682312</v>
          </cell>
          <cell r="AH35">
            <v>8564.801648839677</v>
          </cell>
          <cell r="AI35">
            <v>6046.1650942816705</v>
          </cell>
          <cell r="AJ35">
            <v>2576.4921795591349</v>
          </cell>
          <cell r="AN35">
            <v>345.58023234578536</v>
          </cell>
          <cell r="AO35">
            <v>2942.3140964149538</v>
          </cell>
          <cell r="AP35">
            <v>879.24445477009965</v>
          </cell>
          <cell r="AQ35">
            <v>639.97629332389329</v>
          </cell>
          <cell r="AR35">
            <v>361.30691305176151</v>
          </cell>
          <cell r="AS35">
            <v>299.25978371365767</v>
          </cell>
          <cell r="AT35">
            <v>366.14315006180209</v>
          </cell>
          <cell r="AU35">
            <v>981.22382516230789</v>
          </cell>
          <cell r="AV35">
            <v>69.330870954217545</v>
          </cell>
          <cell r="AW35">
            <v>326.14928861710194</v>
          </cell>
          <cell r="AX35">
            <v>259.13478706930698</v>
          </cell>
          <cell r="AY35">
            <v>1046.3090934565005</v>
          </cell>
          <cell r="AZ35">
            <v>1275.2463410482733</v>
          </cell>
          <cell r="BA35">
            <v>9156.1742745521842</v>
          </cell>
          <cell r="BB35">
            <v>6482.9523202475129</v>
          </cell>
          <cell r="BC35">
            <v>2757.2080668424178</v>
          </cell>
          <cell r="BG35">
            <v>370.85836738132252</v>
          </cell>
          <cell r="BH35">
            <v>3073.706346692783</v>
          </cell>
          <cell r="BI35">
            <v>905.85510923493268</v>
          </cell>
          <cell r="BJ35">
            <v>739.63972114690409</v>
          </cell>
          <cell r="BK35">
            <v>381.03694258735857</v>
          </cell>
          <cell r="BL35">
            <v>311.89988953669558</v>
          </cell>
          <cell r="BM35">
            <v>401.36599711204633</v>
          </cell>
          <cell r="BN35">
            <v>1105.038776388039</v>
          </cell>
          <cell r="BO35">
            <v>77.528454314506305</v>
          </cell>
          <cell r="BP35">
            <v>353.54577643570479</v>
          </cell>
          <cell r="BQ35">
            <v>281.38315141618705</v>
          </cell>
          <cell r="BR35">
            <v>1121.6435406823041</v>
          </cell>
          <cell r="BS35">
            <v>1335.4402443175422</v>
          </cell>
          <cell r="BT35">
            <v>9788.379594644699</v>
          </cell>
          <cell r="BU35">
            <v>6893.6694711203736</v>
          </cell>
          <cell r="BV35">
            <v>2914.1728460815443</v>
          </cell>
          <cell r="BZ35">
            <v>407.31117357260257</v>
          </cell>
          <cell r="CA35">
            <v>3421.7682762804416</v>
          </cell>
          <cell r="CB35">
            <v>990.02183290420999</v>
          </cell>
          <cell r="CC35">
            <v>1077.4473673945972</v>
          </cell>
          <cell r="CD35">
            <v>438.51887839381573</v>
          </cell>
          <cell r="CE35">
            <v>335.36993411254684</v>
          </cell>
          <cell r="CF35">
            <v>484.97673730764404</v>
          </cell>
          <cell r="CG35">
            <v>1432.5823029901176</v>
          </cell>
          <cell r="CH35">
            <v>107.92483363028285</v>
          </cell>
          <cell r="CI35">
            <v>439.97247803863178</v>
          </cell>
          <cell r="CJ35">
            <v>371.72392957722815</v>
          </cell>
          <cell r="CK35">
            <v>1256.3794951650025</v>
          </cell>
          <cell r="CL35">
            <v>1556.9823518421213</v>
          </cell>
          <cell r="CM35">
            <v>11478.649557427045</v>
          </cell>
          <cell r="CN35">
            <v>7955.3977995360492</v>
          </cell>
          <cell r="CO35">
            <v>3270.3266784102325</v>
          </cell>
          <cell r="CS35">
            <v>242.49194568144173</v>
          </cell>
          <cell r="CT35">
            <v>1617.4503646548642</v>
          </cell>
          <cell r="CU35">
            <v>580.85847400701857</v>
          </cell>
          <cell r="CV35">
            <v>92.404925487424606</v>
          </cell>
          <cell r="CW35">
            <v>247.45139275175259</v>
          </cell>
          <cell r="CX35">
            <v>198.43988885335801</v>
          </cell>
          <cell r="CY35">
            <v>-17.370730314809208</v>
          </cell>
          <cell r="CZ35">
            <v>515.18962953012658</v>
          </cell>
          <cell r="DA35">
            <v>-54.291111945194501</v>
          </cell>
          <cell r="DB35">
            <v>190.7701074426445</v>
          </cell>
          <cell r="DC35">
            <v>103.09652570799676</v>
          </cell>
          <cell r="DD35">
            <v>493.70888837379709</v>
          </cell>
          <cell r="DE35">
            <v>747.43608588972393</v>
          </cell>
          <cell r="DF35">
            <v>5313.8173010057499</v>
          </cell>
          <cell r="DG35">
            <v>3934.8098941286635</v>
          </cell>
          <cell r="DH35">
            <v>1579.9004142697434</v>
          </cell>
        </row>
        <row r="36">
          <cell r="U36">
            <v>328.69279196034603</v>
          </cell>
          <cell r="V36">
            <v>2719.3580056131786</v>
          </cell>
          <cell r="W36">
            <v>837.15624303358823</v>
          </cell>
          <cell r="X36">
            <v>516.99769371884065</v>
          </cell>
          <cell r="Y36">
            <v>342.73971099388598</v>
          </cell>
          <cell r="Z36">
            <v>285.74436540662208</v>
          </cell>
          <cell r="AA36">
            <v>318.15412420503077</v>
          </cell>
          <cell r="AB36">
            <v>896.05133094495295</v>
          </cell>
          <cell r="AC36">
            <v>51.308701352344343</v>
          </cell>
          <cell r="AD36">
            <v>302.65291852390595</v>
          </cell>
          <cell r="AE36">
            <v>233.48014528565727</v>
          </cell>
          <cell r="AF36">
            <v>963.17644859292977</v>
          </cell>
          <cell r="AG36">
            <v>1192.19737139823</v>
          </cell>
          <cell r="AH36">
            <v>8634.1227843662036</v>
          </cell>
          <cell r="AI36">
            <v>6099.2626936019524</v>
          </cell>
          <cell r="AJ36">
            <v>2592.216983641903</v>
          </cell>
          <cell r="AN36">
            <v>347.77192953491999</v>
          </cell>
          <cell r="AO36">
            <v>2966.7864655927119</v>
          </cell>
          <cell r="AP36">
            <v>887.19594790463384</v>
          </cell>
          <cell r="AQ36">
            <v>644.75355551976281</v>
          </cell>
          <cell r="AR36">
            <v>362.38238810418</v>
          </cell>
          <cell r="AS36">
            <v>301.71364108054473</v>
          </cell>
          <cell r="AT36">
            <v>367.82302283795434</v>
          </cell>
          <cell r="AU36">
            <v>988.73525502003781</v>
          </cell>
          <cell r="AV36">
            <v>70.009974781549943</v>
          </cell>
          <cell r="AW36">
            <v>329.68771376485307</v>
          </cell>
          <cell r="AX36">
            <v>261.73846223032621</v>
          </cell>
          <cell r="AY36">
            <v>1052.8983138085159</v>
          </cell>
          <cell r="AZ36">
            <v>1281.4715319788379</v>
          </cell>
          <cell r="BA36">
            <v>9229.5372329007441</v>
          </cell>
          <cell r="BB36">
            <v>6539.2257893732613</v>
          </cell>
          <cell r="BC36">
            <v>2773.953711947775</v>
          </cell>
          <cell r="BG36">
            <v>374.34512453717048</v>
          </cell>
          <cell r="BH36">
            <v>3105.0419127008663</v>
          </cell>
          <cell r="BI36">
            <v>915.01290499313802</v>
          </cell>
          <cell r="BJ36">
            <v>751.85285495091375</v>
          </cell>
          <cell r="BK36">
            <v>383.05649690904886</v>
          </cell>
          <cell r="BL36">
            <v>314.81615863303523</v>
          </cell>
          <cell r="BM36">
            <v>404.23784047175718</v>
          </cell>
          <cell r="BN36">
            <v>1116.9865235201514</v>
          </cell>
          <cell r="BO36">
            <v>78.523231128001044</v>
          </cell>
          <cell r="BP36">
            <v>358.48527027952974</v>
          </cell>
          <cell r="BQ36">
            <v>284.800691098551</v>
          </cell>
          <cell r="BR36">
            <v>1131.963190034822</v>
          </cell>
          <cell r="BS36">
            <v>1343.8719446412574</v>
          </cell>
          <cell r="BT36">
            <v>9897.9939640822031</v>
          </cell>
          <cell r="BU36">
            <v>6971.4721361597731</v>
          </cell>
          <cell r="BV36">
            <v>2938.345688259893</v>
          </cell>
          <cell r="BZ36">
            <v>413.11057004583222</v>
          </cell>
          <cell r="CA36">
            <v>3466.5694513401427</v>
          </cell>
          <cell r="CB36">
            <v>1003.542008481568</v>
          </cell>
          <cell r="CC36">
            <v>1112.2056627969484</v>
          </cell>
          <cell r="CD36">
            <v>443.6205138570075</v>
          </cell>
          <cell r="CE36">
            <v>340.0233778950855</v>
          </cell>
          <cell r="CF36">
            <v>489.69560320657217</v>
          </cell>
          <cell r="CG36">
            <v>1451.6889673610974</v>
          </cell>
          <cell r="CH36">
            <v>109.93721444970862</v>
          </cell>
          <cell r="CI36">
            <v>451.05393296671974</v>
          </cell>
          <cell r="CJ36">
            <v>377.54357569825362</v>
          </cell>
          <cell r="CK36">
            <v>1272.9590517175091</v>
          </cell>
          <cell r="CL36">
            <v>1570.5469779264677</v>
          </cell>
          <cell r="CM36">
            <v>11682.937908156988</v>
          </cell>
          <cell r="CN36">
            <v>8088.5748984816646</v>
          </cell>
          <cell r="CO36">
            <v>3299.9600139879794</v>
          </cell>
          <cell r="CS36">
            <v>241.32288469614079</v>
          </cell>
          <cell r="CT36">
            <v>1611.8930599068426</v>
          </cell>
          <cell r="CU36">
            <v>579.88577093898868</v>
          </cell>
          <cell r="CV36">
            <v>86.462885321024658</v>
          </cell>
          <cell r="CW36">
            <v>245.43176996862775</v>
          </cell>
          <cell r="CX36">
            <v>197.62436546842386</v>
          </cell>
          <cell r="CY36">
            <v>-20.353541652351666</v>
          </cell>
          <cell r="CZ36">
            <v>513.88152851702887</v>
          </cell>
          <cell r="DA36">
            <v>-56.330916896884219</v>
          </cell>
          <cell r="DB36">
            <v>190.8310534339119</v>
          </cell>
          <cell r="DC36">
            <v>101.85545383690737</v>
          </cell>
          <cell r="DD36">
            <v>487.67804477444815</v>
          </cell>
          <cell r="DE36">
            <v>744.44069212552449</v>
          </cell>
          <cell r="DF36">
            <v>5301.7128098854009</v>
          </cell>
          <cell r="DG36">
            <v>3935.915558367491</v>
          </cell>
          <cell r="DH36">
            <v>1571.7769972463686</v>
          </cell>
        </row>
        <row r="37">
          <cell r="U37">
            <v>330.80531411412591</v>
          </cell>
          <cell r="V37">
            <v>2741.8114423578595</v>
          </cell>
          <cell r="W37">
            <v>844.86304961843996</v>
          </cell>
          <cell r="X37">
            <v>521.10389881586138</v>
          </cell>
          <cell r="Y37">
            <v>343.76542211044966</v>
          </cell>
          <cell r="Z37">
            <v>288.1220756543504</v>
          </cell>
          <cell r="AA37">
            <v>319.67670554299571</v>
          </cell>
          <cell r="AB37">
            <v>902.87788427822295</v>
          </cell>
          <cell r="AC37">
            <v>51.867520808664779</v>
          </cell>
          <cell r="AD37">
            <v>306.00729515719416</v>
          </cell>
          <cell r="AE37">
            <v>235.81487891767176</v>
          </cell>
          <cell r="AF37">
            <v>969.26125003897653</v>
          </cell>
          <cell r="AG37">
            <v>1197.8734550540698</v>
          </cell>
          <cell r="AH37">
            <v>8702.3838301277992</v>
          </cell>
          <cell r="AI37">
            <v>6151.5059311774885</v>
          </cell>
          <cell r="AJ37">
            <v>2607.6797995082502</v>
          </cell>
          <cell r="AN37">
            <v>349.97518778051062</v>
          </cell>
          <cell r="AO37">
            <v>2991.1849582078539</v>
          </cell>
          <cell r="AP37">
            <v>895.17782477592084</v>
          </cell>
          <cell r="AQ37">
            <v>649.52654648176667</v>
          </cell>
          <cell r="AR37">
            <v>363.46198936718304</v>
          </cell>
          <cell r="AS37">
            <v>304.19447205075789</v>
          </cell>
          <cell r="AT37">
            <v>369.51521230400613</v>
          </cell>
          <cell r="AU37">
            <v>996.26791940853957</v>
          </cell>
          <cell r="AV37">
            <v>70.685431153406086</v>
          </cell>
          <cell r="AW37">
            <v>333.23775431520721</v>
          </cell>
          <cell r="AX37">
            <v>264.36910364832784</v>
          </cell>
          <cell r="AY37">
            <v>1059.4668896722731</v>
          </cell>
          <cell r="AZ37">
            <v>1287.721705093006</v>
          </cell>
          <cell r="BA37">
            <v>9301.7782921246053</v>
          </cell>
          <cell r="BB37">
            <v>6594.5937957308115</v>
          </cell>
          <cell r="BC37">
            <v>2790.420360782598</v>
          </cell>
          <cell r="BG37">
            <v>377.86492561785246</v>
          </cell>
          <cell r="BH37">
            <v>3136.5062615896782</v>
          </cell>
          <cell r="BI37">
            <v>924.25780527178347</v>
          </cell>
          <cell r="BJ37">
            <v>764.61710564614373</v>
          </cell>
          <cell r="BK37">
            <v>385.12749977535452</v>
          </cell>
          <cell r="BL37">
            <v>317.75718925821309</v>
          </cell>
          <cell r="BM37">
            <v>407.13513980501102</v>
          </cell>
          <cell r="BN37">
            <v>1129.0291922097133</v>
          </cell>
          <cell r="BO37">
            <v>79.517773088311543</v>
          </cell>
          <cell r="BP37">
            <v>363.51915098093991</v>
          </cell>
          <cell r="BQ37">
            <v>288.24926237401399</v>
          </cell>
          <cell r="BR37">
            <v>1142.4277571627692</v>
          </cell>
          <cell r="BS37">
            <v>1352.3580688550983</v>
          </cell>
          <cell r="BT37">
            <v>10008.58888131785</v>
          </cell>
          <cell r="BU37">
            <v>7049.762100924735</v>
          </cell>
          <cell r="BV37">
            <v>2962.2273432783386</v>
          </cell>
          <cell r="BZ37">
            <v>419.41356191495083</v>
          </cell>
          <cell r="CA37">
            <v>3512.1916513193355</v>
          </cell>
          <cell r="CB37">
            <v>1017.8577745029723</v>
          </cell>
          <cell r="CC37">
            <v>1149.44376829061</v>
          </cell>
          <cell r="CD37">
            <v>449.30091932702112</v>
          </cell>
          <cell r="CE37">
            <v>345.04126144681771</v>
          </cell>
          <cell r="CF37">
            <v>494.45823758288373</v>
          </cell>
          <cell r="CG37">
            <v>1470.8983290660046</v>
          </cell>
          <cell r="CH37">
            <v>111.95584697330024</v>
          </cell>
          <cell r="CI37">
            <v>462.76420144424935</v>
          </cell>
          <cell r="CJ37">
            <v>383.38220683773432</v>
          </cell>
          <cell r="CK37">
            <v>1290.3646177930093</v>
          </cell>
          <cell r="CL37">
            <v>1584.2023646516127</v>
          </cell>
          <cell r="CM37">
            <v>11894.19137110261</v>
          </cell>
          <cell r="CN37">
            <v>8225.7724280235871</v>
          </cell>
          <cell r="CO37">
            <v>3329.8577130650251</v>
          </cell>
          <cell r="CS37">
            <v>239.83134711723753</v>
          </cell>
          <cell r="CT37">
            <v>1606.3223115931453</v>
          </cell>
          <cell r="CU37">
            <v>578.23262791236812</v>
          </cell>
          <cell r="CV37">
            <v>80.514726793610706</v>
          </cell>
          <cell r="CW37">
            <v>243.19917587486148</v>
          </cell>
          <cell r="CX37">
            <v>196.63509375219786</v>
          </cell>
          <cell r="CY37">
            <v>-23.339800012767853</v>
          </cell>
          <cell r="CZ37">
            <v>512.55564793609938</v>
          </cell>
          <cell r="DA37">
            <v>-58.371511894900955</v>
          </cell>
          <cell r="DB37">
            <v>190.8215133335961</v>
          </cell>
          <cell r="DC37">
            <v>100.6096231799319</v>
          </cell>
          <cell r="DD37">
            <v>481.64197726199086</v>
          </cell>
          <cell r="DE37">
            <v>741.42656853858432</v>
          </cell>
          <cell r="DF37">
            <v>5289.5523897655221</v>
          </cell>
          <cell r="DG37">
            <v>3936.9140514708988</v>
          </cell>
          <cell r="DH37">
            <v>1563.6305887111284</v>
          </cell>
        </row>
        <row r="38">
          <cell r="U38">
            <v>332.92097698936425</v>
          </cell>
          <cell r="V38">
            <v>2764.2417535848158</v>
          </cell>
          <cell r="W38">
            <v>852.57138681055892</v>
          </cell>
          <cell r="X38">
            <v>525.2131851860255</v>
          </cell>
          <cell r="Y38">
            <v>344.7881403784985</v>
          </cell>
          <cell r="Z38">
            <v>290.50264415105289</v>
          </cell>
          <cell r="AA38">
            <v>321.19845625893487</v>
          </cell>
          <cell r="AB38">
            <v>909.72075149919488</v>
          </cell>
          <cell r="AC38">
            <v>52.431301555188512</v>
          </cell>
          <cell r="AD38">
            <v>309.3677685488002</v>
          </cell>
          <cell r="AE38">
            <v>238.1427072974472</v>
          </cell>
          <cell r="AF38">
            <v>975.35098840954697</v>
          </cell>
          <cell r="AG38">
            <v>1203.5712140975468</v>
          </cell>
          <cell r="AH38">
            <v>8770.9941467948447</v>
          </cell>
          <cell r="AI38">
            <v>6203.9739783712894</v>
          </cell>
          <cell r="AJ38">
            <v>2623.261276853626</v>
          </cell>
          <cell r="AN38">
            <v>352.18172164640077</v>
          </cell>
          <cell r="AO38">
            <v>3015.5583220295803</v>
          </cell>
          <cell r="AP38">
            <v>903.1612868847003</v>
          </cell>
          <cell r="AQ38">
            <v>654.30311906926579</v>
          </cell>
          <cell r="AR38">
            <v>364.5384405394982</v>
          </cell>
          <cell r="AS38">
            <v>306.6782852315169</v>
          </cell>
          <cell r="AT38">
            <v>371.20647862079352</v>
          </cell>
          <cell r="AU38">
            <v>1003.8185851272779</v>
          </cell>
          <cell r="AV38">
            <v>71.366884337009807</v>
          </cell>
          <cell r="AW38">
            <v>336.79424725347729</v>
          </cell>
          <cell r="AX38">
            <v>266.99196463163969</v>
          </cell>
          <cell r="AY38">
            <v>1066.0407949725868</v>
          </cell>
          <cell r="AZ38">
            <v>1293.995745883069</v>
          </cell>
          <cell r="BA38">
            <v>9374.3889867662092</v>
          </cell>
          <cell r="BB38">
            <v>6650.2000580034046</v>
          </cell>
          <cell r="BC38">
            <v>2807.0133744996183</v>
          </cell>
          <cell r="BG38">
            <v>381.38193775546233</v>
          </cell>
          <cell r="BH38">
            <v>3168.1017268619735</v>
          </cell>
          <cell r="BI38">
            <v>933.49528763883973</v>
          </cell>
          <cell r="BJ38">
            <v>777.70173314938756</v>
          </cell>
          <cell r="BK38">
            <v>387.18861359463119</v>
          </cell>
          <cell r="BL38">
            <v>320.70473571449389</v>
          </cell>
          <cell r="BM38">
            <v>410.03509446446515</v>
          </cell>
          <cell r="BN38">
            <v>1141.1827295981464</v>
          </cell>
          <cell r="BO38">
            <v>80.524116367120286</v>
          </cell>
          <cell r="BP38">
            <v>368.59382920226733</v>
          </cell>
          <cell r="BQ38">
            <v>291.70124879794309</v>
          </cell>
          <cell r="BR38">
            <v>1152.9243688717022</v>
          </cell>
          <cell r="BS38">
            <v>1360.9004062406511</v>
          </cell>
          <cell r="BT38">
            <v>10120.348739591302</v>
          </cell>
          <cell r="BU38">
            <v>7128.6419599525962</v>
          </cell>
          <cell r="BV38">
            <v>2986.1694627563379</v>
          </cell>
          <cell r="BZ38">
            <v>425.76488716377264</v>
          </cell>
          <cell r="CA38">
            <v>3558.5694669547402</v>
          </cell>
          <cell r="CB38">
            <v>1032.2576695020271</v>
          </cell>
          <cell r="CC38">
            <v>1188.1707304297731</v>
          </cell>
          <cell r="CD38">
            <v>454.98345837243664</v>
          </cell>
          <cell r="CE38">
            <v>350.24267099873293</v>
          </cell>
          <cell r="CF38">
            <v>499.22846177279109</v>
          </cell>
          <cell r="CG38">
            <v>1490.2475499686541</v>
          </cell>
          <cell r="CH38">
            <v>114.00567478476889</v>
          </cell>
          <cell r="CI38">
            <v>474.72196985238708</v>
          </cell>
          <cell r="CJ38">
            <v>389.27340868702538</v>
          </cell>
          <cell r="CK38">
            <v>1308.0994729599659</v>
          </cell>
          <cell r="CL38">
            <v>1597.9608340584623</v>
          </cell>
          <cell r="CM38">
            <v>12110.277146824785</v>
          </cell>
          <cell r="CN38">
            <v>8365.6055995667011</v>
          </cell>
          <cell r="CO38">
            <v>3360.0525155533082</v>
          </cell>
          <cell r="CS38">
            <v>238.29626185038296</v>
          </cell>
          <cell r="CT38">
            <v>1600.7391586637016</v>
          </cell>
          <cell r="CU38">
            <v>576.52717649305623</v>
          </cell>
          <cell r="CV38">
            <v>74.561177780611303</v>
          </cell>
          <cell r="CW38">
            <v>240.93373241642638</v>
          </cell>
          <cell r="CX38">
            <v>195.62731156886392</v>
          </cell>
          <cell r="CY38">
            <v>-26.329258709742533</v>
          </cell>
          <cell r="CZ38">
            <v>511.21167544079856</v>
          </cell>
          <cell r="DA38">
            <v>-60.412836532320945</v>
          </cell>
          <cell r="DB38">
            <v>190.78611200068428</v>
          </cell>
          <cell r="DC38">
            <v>99.356885737836308</v>
          </cell>
          <cell r="DD38">
            <v>475.60129678812598</v>
          </cell>
          <cell r="DE38">
            <v>738.39486644500323</v>
          </cell>
          <cell r="DF38">
            <v>5277.3528315826043</v>
          </cell>
          <cell r="DG38">
            <v>3937.8534486032358</v>
          </cell>
          <cell r="DH38">
            <v>1555.4614340350111</v>
          </cell>
        </row>
        <row r="39">
          <cell r="U39">
            <v>1555.4609375</v>
          </cell>
          <cell r="V39">
            <v>1555.4609375</v>
          </cell>
          <cell r="W39">
            <v>1555.4609375</v>
          </cell>
          <cell r="X39">
            <v>1555.4609375</v>
          </cell>
          <cell r="Y39">
            <v>1555.4609375</v>
          </cell>
          <cell r="Z39">
            <v>1555.4609375</v>
          </cell>
          <cell r="AA39">
            <v>1555.4609375</v>
          </cell>
          <cell r="AB39">
            <v>1555.4609375</v>
          </cell>
          <cell r="AC39">
            <v>1555.4609375</v>
          </cell>
          <cell r="AD39">
            <v>1555.4609375</v>
          </cell>
          <cell r="AE39">
            <v>1555.4609375</v>
          </cell>
          <cell r="AF39">
            <v>1555.4609375</v>
          </cell>
          <cell r="AG39">
            <v>1555.4609375</v>
          </cell>
          <cell r="AH39">
            <v>1555.4609375</v>
          </cell>
          <cell r="AI39">
            <v>1555.4609375</v>
          </cell>
          <cell r="AJ39">
            <v>1555.4609375</v>
          </cell>
          <cell r="AN39">
            <v>1555.4609375</v>
          </cell>
          <cell r="AO39">
            <v>1555.4609375</v>
          </cell>
          <cell r="AP39">
            <v>1555.4609375</v>
          </cell>
          <cell r="AQ39">
            <v>1555.4609375</v>
          </cell>
          <cell r="AR39">
            <v>1555.4609375</v>
          </cell>
          <cell r="AS39">
            <v>1555.4609375</v>
          </cell>
          <cell r="AT39">
            <v>1555.4609375</v>
          </cell>
          <cell r="AU39">
            <v>1555.4609375</v>
          </cell>
          <cell r="AV39">
            <v>1555.4609375</v>
          </cell>
          <cell r="AW39">
            <v>1555.4609375</v>
          </cell>
          <cell r="AX39">
            <v>1555.4609375</v>
          </cell>
          <cell r="AY39">
            <v>1555.4609375</v>
          </cell>
          <cell r="AZ39">
            <v>1555.4609375</v>
          </cell>
          <cell r="BA39">
            <v>1555.4609375</v>
          </cell>
          <cell r="BB39">
            <v>1555.4609375</v>
          </cell>
          <cell r="BC39">
            <v>1555.4609375</v>
          </cell>
          <cell r="BG39">
            <v>1555.4609375</v>
          </cell>
          <cell r="BH39">
            <v>1555.4609375</v>
          </cell>
          <cell r="BI39">
            <v>1555.4609375</v>
          </cell>
          <cell r="BJ39">
            <v>1555.4609375</v>
          </cell>
          <cell r="BK39">
            <v>1555.4609375</v>
          </cell>
          <cell r="BL39">
            <v>1555.4609375</v>
          </cell>
          <cell r="BM39">
            <v>1555.4609375</v>
          </cell>
          <cell r="BN39">
            <v>1555.4609375</v>
          </cell>
          <cell r="BO39">
            <v>1555.4609375</v>
          </cell>
          <cell r="BP39">
            <v>1555.4609375</v>
          </cell>
          <cell r="BQ39">
            <v>1555.4609375</v>
          </cell>
          <cell r="BR39">
            <v>1555.4609375</v>
          </cell>
          <cell r="BS39">
            <v>1555.4609375</v>
          </cell>
          <cell r="BT39">
            <v>1555.4609375</v>
          </cell>
          <cell r="BU39">
            <v>1555.4609375</v>
          </cell>
          <cell r="BV39">
            <v>1555.4609375</v>
          </cell>
          <cell r="BZ39">
            <v>1555.4609375</v>
          </cell>
          <cell r="CA39">
            <v>1555.4609375</v>
          </cell>
          <cell r="CB39">
            <v>1555.4609375</v>
          </cell>
          <cell r="CC39">
            <v>1555.4609375</v>
          </cell>
          <cell r="CD39">
            <v>1555.4609375</v>
          </cell>
          <cell r="CE39">
            <v>1555.4609375</v>
          </cell>
          <cell r="CF39">
            <v>1555.4609375</v>
          </cell>
          <cell r="CG39">
            <v>1555.4609375</v>
          </cell>
          <cell r="CH39">
            <v>1555.4609375</v>
          </cell>
          <cell r="CI39">
            <v>1555.4609375</v>
          </cell>
          <cell r="CJ39">
            <v>1555.4609375</v>
          </cell>
          <cell r="CK39">
            <v>1555.4609375</v>
          </cell>
          <cell r="CL39">
            <v>1555.4609375</v>
          </cell>
          <cell r="CM39">
            <v>1555.4609375</v>
          </cell>
          <cell r="CN39">
            <v>1555.4609375</v>
          </cell>
          <cell r="CO39">
            <v>1555.4609375</v>
          </cell>
          <cell r="CS39">
            <v>1555.4609375</v>
          </cell>
          <cell r="CT39">
            <v>1555.4609375</v>
          </cell>
          <cell r="CU39">
            <v>1555.4609375</v>
          </cell>
          <cell r="CV39">
            <v>1555.4609375</v>
          </cell>
          <cell r="CW39">
            <v>1555.4609375</v>
          </cell>
          <cell r="CX39">
            <v>1555.4609375</v>
          </cell>
          <cell r="CY39">
            <v>1555.4609375</v>
          </cell>
          <cell r="CZ39">
            <v>1555.4609375</v>
          </cell>
          <cell r="DA39">
            <v>1555.4609375</v>
          </cell>
          <cell r="DB39">
            <v>1555.4609375</v>
          </cell>
          <cell r="DC39">
            <v>1555.4609375</v>
          </cell>
          <cell r="DD39">
            <v>1555.4609375</v>
          </cell>
          <cell r="DE39">
            <v>1555.4609375</v>
          </cell>
          <cell r="DF39">
            <v>1555.4609375</v>
          </cell>
          <cell r="DG39">
            <v>1555.4609375</v>
          </cell>
          <cell r="DH39">
            <v>1555.4609375</v>
          </cell>
        </row>
      </sheetData>
      <sheetData sheetId="2">
        <row r="3">
          <cell r="B3">
            <v>170.53400000000002</v>
          </cell>
          <cell r="C3">
            <v>1119.912</v>
          </cell>
          <cell r="D3">
            <v>412.04399999999998</v>
          </cell>
          <cell r="E3">
            <v>335.46799999999996</v>
          </cell>
          <cell r="F3">
            <v>233.86799999999999</v>
          </cell>
          <cell r="G3">
            <v>142.036</v>
          </cell>
          <cell r="H3">
            <v>237.56400000000002</v>
          </cell>
          <cell r="I3">
            <v>392.64</v>
          </cell>
          <cell r="J3">
            <v>38.054000000000002</v>
          </cell>
          <cell r="K3">
            <v>133.82400000000001</v>
          </cell>
          <cell r="L3">
            <v>111.23</v>
          </cell>
          <cell r="M3">
            <v>475.27600000000001</v>
          </cell>
          <cell r="N3">
            <v>860.55200000000002</v>
          </cell>
          <cell r="O3">
            <v>4516.03</v>
          </cell>
          <cell r="P3">
            <v>2963.6659999999997</v>
          </cell>
          <cell r="Q3">
            <v>1592.518</v>
          </cell>
          <cell r="U3">
            <v>214.47079595490047</v>
          </cell>
          <cell r="V3">
            <v>1479.6777443101148</v>
          </cell>
          <cell r="W3">
            <v>498.52187199294832</v>
          </cell>
          <cell r="X3">
            <v>314.17940471398003</v>
          </cell>
          <cell r="Y3">
            <v>266.27582094997888</v>
          </cell>
          <cell r="Z3">
            <v>188.0427100994643</v>
          </cell>
          <cell r="AA3">
            <v>230.15128519227432</v>
          </cell>
          <cell r="AB3">
            <v>470.12447487729543</v>
          </cell>
          <cell r="AC3">
            <v>54.829860023361881</v>
          </cell>
          <cell r="AD3">
            <v>161.41568644037324</v>
          </cell>
          <cell r="AE3">
            <v>210.73898922425997</v>
          </cell>
          <cell r="AF3">
            <v>706.20062554890455</v>
          </cell>
          <cell r="AG3">
            <v>989.19204465819166</v>
          </cell>
          <cell r="AH3">
            <v>5323.0240520540501</v>
          </cell>
          <cell r="AI3">
            <v>3422.8765336192291</v>
          </cell>
          <cell r="AJ3">
            <v>1998.6561681757153</v>
          </cell>
          <cell r="AN3">
            <v>231.85484783337969</v>
          </cell>
          <cell r="AO3">
            <v>1645.7442872967958</v>
          </cell>
          <cell r="AP3">
            <v>532.48408221014756</v>
          </cell>
          <cell r="AQ3">
            <v>385.26021364593407</v>
          </cell>
          <cell r="AR3">
            <v>280.58966837053345</v>
          </cell>
          <cell r="AS3">
            <v>206.36674775046063</v>
          </cell>
          <cell r="AT3">
            <v>280.54921875041941</v>
          </cell>
          <cell r="AU3">
            <v>498.99633018850955</v>
          </cell>
          <cell r="AV3">
            <v>68.520537775895974</v>
          </cell>
          <cell r="AW3">
            <v>189.90543035922676</v>
          </cell>
          <cell r="AX3">
            <v>223.52806174887422</v>
          </cell>
          <cell r="AY3">
            <v>740.06305088551824</v>
          </cell>
          <cell r="AZ3">
            <v>1041.5083957673542</v>
          </cell>
          <cell r="BA3">
            <v>5826.1023577554888</v>
          </cell>
          <cell r="BB3">
            <v>3787.1159233445019</v>
          </cell>
          <cell r="BC3">
            <v>2142.0026592740869</v>
          </cell>
          <cell r="BG3">
            <v>231.85484783337969</v>
          </cell>
          <cell r="BH3">
            <v>1645.7442872967958</v>
          </cell>
          <cell r="BI3">
            <v>532.48408221014756</v>
          </cell>
          <cell r="BJ3">
            <v>385.26021364593407</v>
          </cell>
          <cell r="BK3">
            <v>280.58966837053345</v>
          </cell>
          <cell r="BL3">
            <v>206.36674775046063</v>
          </cell>
          <cell r="BM3">
            <v>280.54921875041941</v>
          </cell>
          <cell r="BN3">
            <v>498.99633018850955</v>
          </cell>
          <cell r="BO3">
            <v>68.520537775895974</v>
          </cell>
          <cell r="BP3">
            <v>189.90543035922676</v>
          </cell>
          <cell r="BQ3">
            <v>223.52806174887422</v>
          </cell>
          <cell r="BR3">
            <v>740.06305088551824</v>
          </cell>
          <cell r="BS3">
            <v>1041.5083957673542</v>
          </cell>
          <cell r="BT3">
            <v>5826.1023577554888</v>
          </cell>
          <cell r="BU3">
            <v>3787.1159233445019</v>
          </cell>
          <cell r="BV3">
            <v>2142.0026592740869</v>
          </cell>
          <cell r="BZ3">
            <v>241.30095410077905</v>
          </cell>
          <cell r="CA3">
            <v>1747.8076703514685</v>
          </cell>
          <cell r="CB3">
            <v>544.01450636640084</v>
          </cell>
          <cell r="CC3">
            <v>420.5218766691782</v>
          </cell>
          <cell r="CD3">
            <v>291.51286069780303</v>
          </cell>
          <cell r="CE3">
            <v>217.35340241288583</v>
          </cell>
          <cell r="CF3">
            <v>289.79623949875236</v>
          </cell>
          <cell r="CG3">
            <v>526.71298777913182</v>
          </cell>
          <cell r="CH3">
            <v>77.683196243513834</v>
          </cell>
          <cell r="CI3">
            <v>197.24477724723323</v>
          </cell>
          <cell r="CJ3">
            <v>237.8930248279874</v>
          </cell>
          <cell r="CK3">
            <v>771.64539762418565</v>
          </cell>
          <cell r="CL3">
            <v>1076.7560923713472</v>
          </cell>
          <cell r="CM3">
            <v>6068.5887512272247</v>
          </cell>
          <cell r="CN3">
            <v>3960.6827737260446</v>
          </cell>
          <cell r="CO3">
            <v>2226.5645848392555</v>
          </cell>
          <cell r="CS3">
            <v>187.34448140152506</v>
          </cell>
          <cell r="CT3">
            <v>1266.6326218118747</v>
          </cell>
          <cell r="CU3">
            <v>411.83416180295558</v>
          </cell>
          <cell r="CV3">
            <v>202.167425268893</v>
          </cell>
          <cell r="CW3">
            <v>237.77537077819204</v>
          </cell>
          <cell r="CX3">
            <v>160.10989878278528</v>
          </cell>
          <cell r="CY3">
            <v>85.301919900117227</v>
          </cell>
          <cell r="CZ3">
            <v>353.22673930983535</v>
          </cell>
          <cell r="DA3">
            <v>25.693104853004403</v>
          </cell>
          <cell r="DB3">
            <v>139.22379463177208</v>
          </cell>
          <cell r="DC3">
            <v>186.48113195536723</v>
          </cell>
          <cell r="DD3">
            <v>620.83477930527204</v>
          </cell>
          <cell r="DE3">
            <v>786.40967022994278</v>
          </cell>
          <cell r="DF3">
            <v>4478.0688701670251</v>
          </cell>
          <cell r="DG3">
            <v>2855.2518733465613</v>
          </cell>
          <cell r="DH3">
            <v>1673.0693638709724</v>
          </cell>
        </row>
        <row r="4">
          <cell r="B4">
            <v>177.14600000000002</v>
          </cell>
          <cell r="C4">
            <v>1130.9379999999999</v>
          </cell>
          <cell r="D4">
            <v>412.96600000000001</v>
          </cell>
          <cell r="E4">
            <v>349.12400000000002</v>
          </cell>
          <cell r="F4">
            <v>237.13400000000001</v>
          </cell>
          <cell r="G4">
            <v>148.53</v>
          </cell>
          <cell r="H4">
            <v>236.37799999999999</v>
          </cell>
          <cell r="I4">
            <v>393.91399999999999</v>
          </cell>
          <cell r="J4">
            <v>38.393999999999998</v>
          </cell>
          <cell r="K4">
            <v>140.30600000000001</v>
          </cell>
          <cell r="L4">
            <v>105.78400000000001</v>
          </cell>
          <cell r="M4">
            <v>473.93</v>
          </cell>
          <cell r="N4">
            <v>901.4559999999999</v>
          </cell>
          <cell r="O4">
            <v>4500.9360000000006</v>
          </cell>
          <cell r="P4">
            <v>2936.9839999999999</v>
          </cell>
          <cell r="Q4">
            <v>1606.8440000000001</v>
          </cell>
          <cell r="U4">
            <v>216.13991521135992</v>
          </cell>
          <cell r="V4">
            <v>1504.0566364765746</v>
          </cell>
          <cell r="W4">
            <v>510.29154843238882</v>
          </cell>
          <cell r="X4">
            <v>316.18326446688081</v>
          </cell>
          <cell r="Y4">
            <v>267.20612730247092</v>
          </cell>
          <cell r="Z4">
            <v>189.44709080885391</v>
          </cell>
          <cell r="AA4">
            <v>237.1259601144971</v>
          </cell>
          <cell r="AB4">
            <v>473.4256584348679</v>
          </cell>
          <cell r="AC4">
            <v>46.115073321212556</v>
          </cell>
          <cell r="AD4">
            <v>163.4936754772651</v>
          </cell>
          <cell r="AE4">
            <v>223.01942688235931</v>
          </cell>
          <cell r="AF4">
            <v>718.37324786081729</v>
          </cell>
          <cell r="AG4">
            <v>992.15941394646063</v>
          </cell>
          <cell r="AH4">
            <v>5391.7741412337382</v>
          </cell>
          <cell r="AI4">
            <v>3478.1143296894938</v>
          </cell>
          <cell r="AJ4">
            <v>2013.0513434189102</v>
          </cell>
          <cell r="AN4">
            <v>234.09377746945259</v>
          </cell>
          <cell r="AO4">
            <v>1673.3472858144569</v>
          </cell>
          <cell r="AP4">
            <v>544.82954251037052</v>
          </cell>
          <cell r="AQ4">
            <v>387.63242586164853</v>
          </cell>
          <cell r="AR4">
            <v>282.88892154413412</v>
          </cell>
          <cell r="AS4">
            <v>208.64772977541256</v>
          </cell>
          <cell r="AT4">
            <v>288.15784506590268</v>
          </cell>
          <cell r="AU4">
            <v>505.35011758585841</v>
          </cell>
          <cell r="AV4">
            <v>60.449822428814308</v>
          </cell>
          <cell r="AW4">
            <v>193.21312841895883</v>
          </cell>
          <cell r="AX4">
            <v>237.69272182481001</v>
          </cell>
          <cell r="AY4">
            <v>754.4188655614513</v>
          </cell>
          <cell r="AZ4">
            <v>1047.8943335805368</v>
          </cell>
          <cell r="BA4">
            <v>5916.3737525884235</v>
          </cell>
          <cell r="BB4">
            <v>3853.3050815294396</v>
          </cell>
          <cell r="BC4">
            <v>2170.7056435666232</v>
          </cell>
          <cell r="BG4">
            <v>234.09377746945259</v>
          </cell>
          <cell r="BH4">
            <v>1673.3472858144569</v>
          </cell>
          <cell r="BI4">
            <v>544.82954251037052</v>
          </cell>
          <cell r="BJ4">
            <v>387.63242586164853</v>
          </cell>
          <cell r="BK4">
            <v>282.88892154413412</v>
          </cell>
          <cell r="BL4">
            <v>208.64772977541256</v>
          </cell>
          <cell r="BM4">
            <v>288.15784506590268</v>
          </cell>
          <cell r="BN4">
            <v>505.35011758585841</v>
          </cell>
          <cell r="BO4">
            <v>60.449822428814308</v>
          </cell>
          <cell r="BP4">
            <v>193.21312841895883</v>
          </cell>
          <cell r="BQ4">
            <v>237.69272182481001</v>
          </cell>
          <cell r="BR4">
            <v>754.4188655614513</v>
          </cell>
          <cell r="BS4">
            <v>1047.8943335805368</v>
          </cell>
          <cell r="BT4">
            <v>5916.3737525884235</v>
          </cell>
          <cell r="BU4">
            <v>3853.3050815294396</v>
          </cell>
          <cell r="BV4">
            <v>2170.7056435666232</v>
          </cell>
          <cell r="BZ4">
            <v>243.73237632939623</v>
          </cell>
          <cell r="CA4">
            <v>1777.8767592498384</v>
          </cell>
          <cell r="CB4">
            <v>556.83311282833733</v>
          </cell>
          <cell r="CC4">
            <v>421.76092258999398</v>
          </cell>
          <cell r="CD4">
            <v>295.15917002134381</v>
          </cell>
          <cell r="CE4">
            <v>220.09201982998303</v>
          </cell>
          <cell r="CF4">
            <v>297.74258927434465</v>
          </cell>
          <cell r="CG4">
            <v>537.49516614949619</v>
          </cell>
          <cell r="CH4">
            <v>70.389765590629366</v>
          </cell>
          <cell r="CI4">
            <v>202.65462754938258</v>
          </cell>
          <cell r="CJ4">
            <v>257.77921133055185</v>
          </cell>
          <cell r="CK4">
            <v>787.51447463133434</v>
          </cell>
          <cell r="CL4">
            <v>1086.1382678340447</v>
          </cell>
          <cell r="CM4">
            <v>6195.430390306019</v>
          </cell>
          <cell r="CN4">
            <v>4050.5652242792657</v>
          </cell>
          <cell r="CO4">
            <v>2271.0144979835245</v>
          </cell>
          <cell r="CS4">
            <v>186.45403875103912</v>
          </cell>
          <cell r="CT4">
            <v>1254.8498427680165</v>
          </cell>
          <cell r="CU4">
            <v>421.52434455894246</v>
          </cell>
          <cell r="CV4">
            <v>198.44342145172317</v>
          </cell>
          <cell r="CW4">
            <v>235.96049636601913</v>
          </cell>
          <cell r="CX4">
            <v>159.47197365986912</v>
          </cell>
          <cell r="CY4">
            <v>89.55919107070963</v>
          </cell>
          <cell r="CZ4">
            <v>350.79350595864423</v>
          </cell>
          <cell r="DA4">
            <v>12.830539025981654</v>
          </cell>
          <cell r="DB4">
            <v>138.69565875007277</v>
          </cell>
          <cell r="DC4">
            <v>193.93519955705403</v>
          </cell>
          <cell r="DD4">
            <v>628.41547356456533</v>
          </cell>
          <cell r="DE4">
            <v>780.91664687192883</v>
          </cell>
          <cell r="DF4">
            <v>4463.1878303437788</v>
          </cell>
          <cell r="DG4">
            <v>2846.1176362127908</v>
          </cell>
          <cell r="DH4">
            <v>1680.2528937494722</v>
          </cell>
        </row>
        <row r="5">
          <cell r="B5">
            <v>168.10199999999998</v>
          </cell>
          <cell r="C5">
            <v>1168.6979999999999</v>
          </cell>
          <cell r="D5">
            <v>422.51600000000002</v>
          </cell>
          <cell r="E5">
            <v>352.99200000000002</v>
          </cell>
          <cell r="F5">
            <v>247.654</v>
          </cell>
          <cell r="G5">
            <v>147.09799999999998</v>
          </cell>
          <cell r="H5">
            <v>221.20999999999998</v>
          </cell>
          <cell r="I5">
            <v>416.62</v>
          </cell>
          <cell r="J5">
            <v>41.155999999999999</v>
          </cell>
          <cell r="K5">
            <v>144.36600000000001</v>
          </cell>
          <cell r="L5">
            <v>104.366</v>
          </cell>
          <cell r="M5">
            <v>511.53200000000004</v>
          </cell>
          <cell r="N5">
            <v>916.39800000000002</v>
          </cell>
          <cell r="O5">
            <v>4678.8980000000001</v>
          </cell>
          <cell r="P5">
            <v>3058.22</v>
          </cell>
          <cell r="Q5">
            <v>1695.7139999999999</v>
          </cell>
          <cell r="U5">
            <v>218.44595314685412</v>
          </cell>
          <cell r="V5">
            <v>1513.5480906830173</v>
          </cell>
          <cell r="W5">
            <v>516.29903334727896</v>
          </cell>
          <cell r="X5">
            <v>319.02111651665479</v>
          </cell>
          <cell r="Y5">
            <v>268.5931273400717</v>
          </cell>
          <cell r="Z5">
            <v>191.33863375632552</v>
          </cell>
          <cell r="AA5">
            <v>238.17641239551824</v>
          </cell>
          <cell r="AB5">
            <v>477.17168606514531</v>
          </cell>
          <cell r="AC5">
            <v>50.053784414424825</v>
          </cell>
          <cell r="AD5">
            <v>165.9783218098612</v>
          </cell>
          <cell r="AE5">
            <v>234.81524317860271</v>
          </cell>
          <cell r="AF5">
            <v>724.41391517008663</v>
          </cell>
          <cell r="AG5">
            <v>996.75592702857762</v>
          </cell>
          <cell r="AH5">
            <v>5443.7024789165544</v>
          </cell>
          <cell r="AI5">
            <v>3509.5256559747227</v>
          </cell>
          <cell r="AJ5">
            <v>2034.3431582286121</v>
          </cell>
          <cell r="AN5">
            <v>236.36663870205911</v>
          </cell>
          <cell r="AO5">
            <v>1686.4751741758641</v>
          </cell>
          <cell r="AP5">
            <v>551.3667553958735</v>
          </cell>
          <cell r="AQ5">
            <v>392.70541932828911</v>
          </cell>
          <cell r="AR5">
            <v>285.68076504247284</v>
          </cell>
          <cell r="AS5">
            <v>211.28754931871785</v>
          </cell>
          <cell r="AT5">
            <v>289.86802191666334</v>
          </cell>
          <cell r="AU5">
            <v>512.28600469100854</v>
          </cell>
          <cell r="AV5">
            <v>65.124785625709976</v>
          </cell>
          <cell r="AW5">
            <v>196.74031524374377</v>
          </cell>
          <cell r="AX5">
            <v>251.5361869324239</v>
          </cell>
          <cell r="AY5">
            <v>762.67973908130205</v>
          </cell>
          <cell r="AZ5">
            <v>1056.0949187753099</v>
          </cell>
          <cell r="BA5">
            <v>5989.4942072884278</v>
          </cell>
          <cell r="BB5">
            <v>3896.6543832572697</v>
          </cell>
          <cell r="BC5">
            <v>2206.2228646619869</v>
          </cell>
          <cell r="BG5">
            <v>236.36663870205911</v>
          </cell>
          <cell r="BH5">
            <v>1686.4751741758641</v>
          </cell>
          <cell r="BI5">
            <v>551.3667553958735</v>
          </cell>
          <cell r="BJ5">
            <v>392.70541932828911</v>
          </cell>
          <cell r="BK5">
            <v>285.68076504247284</v>
          </cell>
          <cell r="BL5">
            <v>211.28754931871785</v>
          </cell>
          <cell r="BM5">
            <v>289.86802191666334</v>
          </cell>
          <cell r="BN5">
            <v>512.28600469100854</v>
          </cell>
          <cell r="BO5">
            <v>65.124785625709976</v>
          </cell>
          <cell r="BP5">
            <v>196.74031524374377</v>
          </cell>
          <cell r="BQ5">
            <v>251.5361869324239</v>
          </cell>
          <cell r="BR5">
            <v>762.67973908130205</v>
          </cell>
          <cell r="BS5">
            <v>1056.0949187753099</v>
          </cell>
          <cell r="BT5">
            <v>5989.4942072884278</v>
          </cell>
          <cell r="BU5">
            <v>3896.6543832572697</v>
          </cell>
          <cell r="BV5">
            <v>2206.2228646619869</v>
          </cell>
          <cell r="BZ5">
            <v>246.18387506147874</v>
          </cell>
          <cell r="CA5">
            <v>1793.9057793587647</v>
          </cell>
          <cell r="CB5">
            <v>563.83710181914728</v>
          </cell>
          <cell r="CC5">
            <v>429.43467643475333</v>
          </cell>
          <cell r="CD5">
            <v>299.61644675981449</v>
          </cell>
          <cell r="CE5">
            <v>223.30137540644577</v>
          </cell>
          <cell r="CF5">
            <v>299.8481489314313</v>
          </cell>
          <cell r="CG5">
            <v>549.1393718273722</v>
          </cell>
          <cell r="CH5">
            <v>76.37706058380158</v>
          </cell>
          <cell r="CI5">
            <v>208.55604722569464</v>
          </cell>
          <cell r="CJ5">
            <v>278.23647995092227</v>
          </cell>
          <cell r="CK5">
            <v>797.06252979796795</v>
          </cell>
          <cell r="CL5">
            <v>1098.187618260298</v>
          </cell>
          <cell r="CM5">
            <v>6307.1327836374521</v>
          </cell>
          <cell r="CN5">
            <v>4118.4414575081992</v>
          </cell>
          <cell r="CO5">
            <v>2325.1514024326634</v>
          </cell>
          <cell r="CS5">
            <v>185.47685418739715</v>
          </cell>
          <cell r="CT5">
            <v>1227.9397571847262</v>
          </cell>
          <cell r="CU5">
            <v>425.13720343052108</v>
          </cell>
          <cell r="CV5">
            <v>194.12470922798133</v>
          </cell>
          <cell r="CW5">
            <v>234.03453135295587</v>
          </cell>
          <cell r="CX5">
            <v>159.20662580097505</v>
          </cell>
          <cell r="CY5">
            <v>87.546149782513652</v>
          </cell>
          <cell r="CZ5">
            <v>348.19212344902837</v>
          </cell>
          <cell r="DA5">
            <v>12.210455484175236</v>
          </cell>
          <cell r="DB5">
            <v>138.97338926194931</v>
          </cell>
          <cell r="DC5">
            <v>201.62658955384973</v>
          </cell>
          <cell r="DD5">
            <v>627.36991364968833</v>
          </cell>
          <cell r="DE5">
            <v>775.03967628726139</v>
          </cell>
          <cell r="DF5">
            <v>4424.7388058354527</v>
          </cell>
          <cell r="DG5">
            <v>2811.1148357035177</v>
          </cell>
          <cell r="DH5">
            <v>1686.2374403797699</v>
          </cell>
        </row>
        <row r="6">
          <cell r="B6">
            <v>173.52199999999999</v>
          </cell>
          <cell r="C6">
            <v>1211.848</v>
          </cell>
          <cell r="D6">
            <v>390.91600000000005</v>
          </cell>
          <cell r="E6">
            <v>366.78</v>
          </cell>
          <cell r="F6">
            <v>243.31800000000001</v>
          </cell>
          <cell r="G6">
            <v>163.93</v>
          </cell>
          <cell r="H6">
            <v>227.60599999999999</v>
          </cell>
          <cell r="I6">
            <v>412.81599999999997</v>
          </cell>
          <cell r="J6">
            <v>38.531999999999996</v>
          </cell>
          <cell r="K6">
            <v>148.16</v>
          </cell>
          <cell r="L6">
            <v>111.01</v>
          </cell>
          <cell r="M6">
            <v>502.69800000000004</v>
          </cell>
          <cell r="N6">
            <v>896.11</v>
          </cell>
          <cell r="O6">
            <v>4739.4440000000004</v>
          </cell>
          <cell r="P6">
            <v>3071.4279999999999</v>
          </cell>
          <cell r="Q6">
            <v>1671.0159999999998</v>
          </cell>
          <cell r="U6">
            <v>220.83186536797976</v>
          </cell>
          <cell r="V6">
            <v>1535.8748377215986</v>
          </cell>
          <cell r="W6">
            <v>522.32754092852929</v>
          </cell>
          <cell r="X6">
            <v>322.14338610354497</v>
          </cell>
          <cell r="Y6">
            <v>270.07820258069728</v>
          </cell>
          <cell r="Z6">
            <v>193.40196469613781</v>
          </cell>
          <cell r="AA6">
            <v>238.56866853882875</v>
          </cell>
          <cell r="AB6">
            <v>481.39259256258163</v>
          </cell>
          <cell r="AC6">
            <v>52.653546655244313</v>
          </cell>
          <cell r="AD6">
            <v>168.5727845657581</v>
          </cell>
          <cell r="AE6">
            <v>243.33814780000446</v>
          </cell>
          <cell r="AF6">
            <v>737.87486483631233</v>
          </cell>
          <cell r="AG6">
            <v>1001.446825567923</v>
          </cell>
          <cell r="AH6">
            <v>5513.343803457411</v>
          </cell>
          <cell r="AI6">
            <v>3553.6263227151553</v>
          </cell>
          <cell r="AJ6">
            <v>2059.9130726813819</v>
          </cell>
          <cell r="AN6">
            <v>238.66522489453885</v>
          </cell>
          <cell r="AO6">
            <v>1713.2315271911496</v>
          </cell>
          <cell r="AP6">
            <v>557.9655237607268</v>
          </cell>
          <cell r="AQ6">
            <v>398.77362412331757</v>
          </cell>
          <cell r="AR6">
            <v>288.6298064343211</v>
          </cell>
          <cell r="AS6">
            <v>214.0572989233423</v>
          </cell>
          <cell r="AT6">
            <v>290.91697771501174</v>
          </cell>
          <cell r="AU6">
            <v>520.58201306023591</v>
          </cell>
          <cell r="AV6">
            <v>68.363206199257846</v>
          </cell>
          <cell r="AW6">
            <v>200.42307204124944</v>
          </cell>
          <cell r="AX6">
            <v>262.27297741482403</v>
          </cell>
          <cell r="AY6">
            <v>778.71180221256066</v>
          </cell>
          <cell r="AZ6">
            <v>1064.3071354982105</v>
          </cell>
          <cell r="BA6">
            <v>6077.3383346465916</v>
          </cell>
          <cell r="BB6">
            <v>3951.7207445262011</v>
          </cell>
          <cell r="BC6">
            <v>2244.5875912283045</v>
          </cell>
          <cell r="BG6">
            <v>238.66522489453885</v>
          </cell>
          <cell r="BH6">
            <v>1713.2315271911496</v>
          </cell>
          <cell r="BI6">
            <v>557.9655237607268</v>
          </cell>
          <cell r="BJ6">
            <v>398.77362412331757</v>
          </cell>
          <cell r="BK6">
            <v>288.6298064343211</v>
          </cell>
          <cell r="BL6">
            <v>214.0572989233423</v>
          </cell>
          <cell r="BM6">
            <v>290.91697771501174</v>
          </cell>
          <cell r="BN6">
            <v>520.58201306023591</v>
          </cell>
          <cell r="BO6">
            <v>68.363206199257846</v>
          </cell>
          <cell r="BP6">
            <v>200.42307204124944</v>
          </cell>
          <cell r="BQ6">
            <v>262.27297741482403</v>
          </cell>
          <cell r="BR6">
            <v>778.71180221256066</v>
          </cell>
          <cell r="BS6">
            <v>1064.3071354982105</v>
          </cell>
          <cell r="BT6">
            <v>6077.3383346465916</v>
          </cell>
          <cell r="BU6">
            <v>3951.7207445262011</v>
          </cell>
          <cell r="BV6">
            <v>2244.5875912283045</v>
          </cell>
          <cell r="BZ6">
            <v>248.65440988425289</v>
          </cell>
          <cell r="CA6">
            <v>1824.4705277087448</v>
          </cell>
          <cell r="CB6">
            <v>570.95942868096552</v>
          </cell>
          <cell r="CC6">
            <v>439.57873984361635</v>
          </cell>
          <cell r="CD6">
            <v>304.52251509013877</v>
          </cell>
          <cell r="CE6">
            <v>226.73359546298724</v>
          </cell>
          <cell r="CF6">
            <v>301.35520013481039</v>
          </cell>
          <cell r="CG6">
            <v>563.22788866264943</v>
          </cell>
          <cell r="CH6">
            <v>80.828987171696383</v>
          </cell>
          <cell r="CI6">
            <v>214.99784954827317</v>
          </cell>
          <cell r="CJ6">
            <v>294.94616396341877</v>
          </cell>
          <cell r="CK6">
            <v>814.46992688896876</v>
          </cell>
          <cell r="CL6">
            <v>1110.7743926550911</v>
          </cell>
          <cell r="CM6">
            <v>6443.3134583826732</v>
          </cell>
          <cell r="CN6">
            <v>4204.6943860288175</v>
          </cell>
          <cell r="CO6">
            <v>2385.456474766077</v>
          </cell>
          <cell r="CS6">
            <v>184.45219543413387</v>
          </cell>
          <cell r="CT6">
            <v>1207.5584526823945</v>
          </cell>
          <cell r="CU6">
            <v>428.53776742239205</v>
          </cell>
          <cell r="CV6">
            <v>189.45565389689443</v>
          </cell>
          <cell r="CW6">
            <v>231.99884442225851</v>
          </cell>
          <cell r="CX6">
            <v>158.91317974125482</v>
          </cell>
          <cell r="CY6">
            <v>84.725255596218801</v>
          </cell>
          <cell r="CZ6">
            <v>345.38023671254308</v>
          </cell>
          <cell r="DA6">
            <v>10.036341412188129</v>
          </cell>
          <cell r="DB6">
            <v>139.44170630012454</v>
          </cell>
          <cell r="DC6">
            <v>207.16328092094102</v>
          </cell>
          <cell r="DD6">
            <v>631.54126867175</v>
          </cell>
          <cell r="DE6">
            <v>768.80477169895858</v>
          </cell>
          <cell r="DF6">
            <v>4392.9767084048035</v>
          </cell>
          <cell r="DG6">
            <v>2781.5613907093798</v>
          </cell>
          <cell r="DH6">
            <v>1690.8903261353198</v>
          </cell>
        </row>
        <row r="7">
          <cell r="B7">
            <v>174.61600000000001</v>
          </cell>
          <cell r="C7">
            <v>1246.528</v>
          </cell>
          <cell r="D7">
            <v>418.06599999999997</v>
          </cell>
          <cell r="E7">
            <v>354.89599999999996</v>
          </cell>
          <cell r="F7">
            <v>265.25200000000001</v>
          </cell>
          <cell r="G7">
            <v>161.88400000000004</v>
          </cell>
          <cell r="H7">
            <v>246.23000000000002</v>
          </cell>
          <cell r="I7">
            <v>439.78000000000003</v>
          </cell>
          <cell r="J7">
            <v>38.330000000000005</v>
          </cell>
          <cell r="K7">
            <v>160.024</v>
          </cell>
          <cell r="L7">
            <v>116.40200000000002</v>
          </cell>
          <cell r="M7">
            <v>523.39200000000017</v>
          </cell>
          <cell r="N7">
            <v>935.178</v>
          </cell>
          <cell r="O7">
            <v>4873.8429274087375</v>
          </cell>
          <cell r="P7">
            <v>3148.5959999999995</v>
          </cell>
          <cell r="Q7">
            <v>1728.3319999999999</v>
          </cell>
          <cell r="U7">
            <v>223.32556669430031</v>
          </cell>
          <cell r="V7">
            <v>1559.5272668966991</v>
          </cell>
          <cell r="W7">
            <v>528.46911878248784</v>
          </cell>
          <cell r="X7">
            <v>325.34875821597808</v>
          </cell>
          <cell r="Y7">
            <v>271.60695258877303</v>
          </cell>
          <cell r="Z7">
            <v>195.35558871022567</v>
          </cell>
          <cell r="AA7">
            <v>239.01411117616013</v>
          </cell>
          <cell r="AB7">
            <v>485.57389208041377</v>
          </cell>
          <cell r="AC7">
            <v>54.592637782336105</v>
          </cell>
          <cell r="AD7">
            <v>171.21976427557732</v>
          </cell>
          <cell r="AE7">
            <v>273.41861044625409</v>
          </cell>
          <cell r="AF7">
            <v>752.51073890515408</v>
          </cell>
          <cell r="AG7">
            <v>1006.4398705730096</v>
          </cell>
          <cell r="AH7">
            <v>5607.5739787934226</v>
          </cell>
          <cell r="AI7">
            <v>3600.4487677997013</v>
          </cell>
          <cell r="AJ7">
            <v>2107.7132538392916</v>
          </cell>
          <cell r="AN7">
            <v>241.00999109880965</v>
          </cell>
          <cell r="AO7">
            <v>1743.5932189737528</v>
          </cell>
          <cell r="AP7">
            <v>564.69962587581847</v>
          </cell>
          <cell r="AQ7">
            <v>405.44623354871078</v>
          </cell>
          <cell r="AR7">
            <v>291.87385389824851</v>
          </cell>
          <cell r="AS7">
            <v>216.79117675984673</v>
          </cell>
          <cell r="AT7">
            <v>292.06392523424813</v>
          </cell>
          <cell r="AU7">
            <v>529.44254560778529</v>
          </cell>
          <cell r="AV7">
            <v>71.10961766830853</v>
          </cell>
          <cell r="AW7">
            <v>204.29605532377934</v>
          </cell>
          <cell r="AX7">
            <v>295.48887491917958</v>
          </cell>
          <cell r="AY7">
            <v>796.19844433671528</v>
          </cell>
          <cell r="AZ7">
            <v>1073.2132723511747</v>
          </cell>
          <cell r="BA7">
            <v>6190.2456315529889</v>
          </cell>
          <cell r="BB7">
            <v>4009.8559769201584</v>
          </cell>
          <cell r="BC7">
            <v>2305.4587755870552</v>
          </cell>
          <cell r="BG7">
            <v>241.00999109880965</v>
          </cell>
          <cell r="BH7">
            <v>1743.5932189737528</v>
          </cell>
          <cell r="BI7">
            <v>564.69962587581847</v>
          </cell>
          <cell r="BJ7">
            <v>405.44623354871078</v>
          </cell>
          <cell r="BK7">
            <v>291.87385389824851</v>
          </cell>
          <cell r="BL7">
            <v>216.79117675984673</v>
          </cell>
          <cell r="BM7">
            <v>292.06392523424813</v>
          </cell>
          <cell r="BN7">
            <v>529.44254560778529</v>
          </cell>
          <cell r="BO7">
            <v>71.10961766830853</v>
          </cell>
          <cell r="BP7">
            <v>204.29605532377934</v>
          </cell>
          <cell r="BQ7">
            <v>295.48887491917958</v>
          </cell>
          <cell r="BR7">
            <v>796.19844433671528</v>
          </cell>
          <cell r="BS7">
            <v>1073.2132723511747</v>
          </cell>
          <cell r="BT7">
            <v>6190.2456315529889</v>
          </cell>
          <cell r="BU7">
            <v>4009.8559769201584</v>
          </cell>
          <cell r="BV7">
            <v>2305.4587755870552</v>
          </cell>
          <cell r="BZ7">
            <v>251.14350950263238</v>
          </cell>
          <cell r="CA7">
            <v>1860.7253332461012</v>
          </cell>
          <cell r="CB7">
            <v>578.26741268189323</v>
          </cell>
          <cell r="CC7">
            <v>451.40134909188947</v>
          </cell>
          <cell r="CD7">
            <v>310.27789523297031</v>
          </cell>
          <cell r="CE7">
            <v>230.21025214288957</v>
          </cell>
          <cell r="CF7">
            <v>303.06652569035305</v>
          </cell>
          <cell r="CG7">
            <v>578.50092485712014</v>
          </cell>
          <cell r="CH7">
            <v>85.41585879627398</v>
          </cell>
          <cell r="CI7">
            <v>222.04796828766521</v>
          </cell>
          <cell r="CJ7">
            <v>335.62045962992704</v>
          </cell>
          <cell r="CK7">
            <v>833.67299561539187</v>
          </cell>
          <cell r="CL7">
            <v>1125.3931913854547</v>
          </cell>
          <cell r="CM7">
            <v>6618.9406823910376</v>
          </cell>
          <cell r="CN7">
            <v>4303.261096119174</v>
          </cell>
          <cell r="CO7">
            <v>2475.2105224716925</v>
          </cell>
          <cell r="CS7">
            <v>183.39848539259208</v>
          </cell>
          <cell r="CT7">
            <v>1186.7383750820336</v>
          </cell>
          <cell r="CU7">
            <v>431.80003695203158</v>
          </cell>
          <cell r="CV7">
            <v>184.54689315600177</v>
          </cell>
          <cell r="CW7">
            <v>229.86738101607244</v>
          </cell>
          <cell r="CX7">
            <v>158.30591492093345</v>
          </cell>
          <cell r="CY7">
            <v>81.835310992782496</v>
          </cell>
          <cell r="CZ7">
            <v>342.29453196236796</v>
          </cell>
          <cell r="DA7">
            <v>7.0737249596705052</v>
          </cell>
          <cell r="DB7">
            <v>139.87603679276657</v>
          </cell>
          <cell r="DC7">
            <v>233.89536595452628</v>
          </cell>
          <cell r="DD7">
            <v>635.32144300312291</v>
          </cell>
          <cell r="DE7">
            <v>762.30534312306486</v>
          </cell>
          <cell r="DF7">
            <v>4380.3603931696589</v>
          </cell>
          <cell r="DG7">
            <v>2751.4212456366035</v>
          </cell>
          <cell r="DH7">
            <v>1712.6729269000487</v>
          </cell>
        </row>
        <row r="8">
          <cell r="B8">
            <v>185.02799999999999</v>
          </cell>
          <cell r="C8">
            <v>1279.998</v>
          </cell>
          <cell r="D8">
            <v>416.21800000000002</v>
          </cell>
          <cell r="E8">
            <v>371.04</v>
          </cell>
          <cell r="F8">
            <v>256.02199999999999</v>
          </cell>
          <cell r="G8">
            <v>164.87799999999999</v>
          </cell>
          <cell r="H8">
            <v>211.15799999999999</v>
          </cell>
          <cell r="I8">
            <v>437.34</v>
          </cell>
          <cell r="J8">
            <v>38.281999999999996</v>
          </cell>
          <cell r="K8">
            <v>157.768</v>
          </cell>
          <cell r="L8">
            <v>126.002</v>
          </cell>
          <cell r="M8">
            <v>558.524</v>
          </cell>
          <cell r="N8">
            <v>946.88400000000013</v>
          </cell>
          <cell r="O8">
            <v>4867.3459999999995</v>
          </cell>
          <cell r="P8">
            <v>3179.096</v>
          </cell>
          <cell r="Q8">
            <v>1812.3979999999999</v>
          </cell>
          <cell r="U8">
            <v>225.34602171795748</v>
          </cell>
          <cell r="V8">
            <v>1575.6554892330055</v>
          </cell>
          <cell r="W8">
            <v>534.35640097671399</v>
          </cell>
          <cell r="X8">
            <v>328.15461040645539</v>
          </cell>
          <cell r="Y8">
            <v>272.88441478463938</v>
          </cell>
          <cell r="Z8">
            <v>197.2386741176212</v>
          </cell>
          <cell r="AA8">
            <v>239.37373908207437</v>
          </cell>
          <cell r="AB8">
            <v>489.13751713958072</v>
          </cell>
          <cell r="AC8">
            <v>55.993436368248787</v>
          </cell>
          <cell r="AD8">
            <v>173.61838271048708</v>
          </cell>
          <cell r="AE8">
            <v>277.95154465333258</v>
          </cell>
          <cell r="AF8">
            <v>769.10973673918352</v>
          </cell>
          <cell r="AG8">
            <v>1010.8201359443658</v>
          </cell>
          <cell r="AH8">
            <v>5661.5081211701099</v>
          </cell>
          <cell r="AI8">
            <v>3634.3199585582274</v>
          </cell>
          <cell r="AJ8">
            <v>2129.0689918205571</v>
          </cell>
          <cell r="AN8">
            <v>243.32442464285489</v>
          </cell>
          <cell r="AO8">
            <v>1764.4175955033727</v>
          </cell>
          <cell r="AP8">
            <v>571.24322979310466</v>
          </cell>
          <cell r="AQ8">
            <v>410.28249777781184</v>
          </cell>
          <cell r="AR8">
            <v>294.72826457260368</v>
          </cell>
          <cell r="AS8">
            <v>219.50112920430078</v>
          </cell>
          <cell r="AT8">
            <v>293.062977917431</v>
          </cell>
          <cell r="AU8">
            <v>536.80979161415121</v>
          </cell>
          <cell r="AV8">
            <v>73.207417003046217</v>
          </cell>
          <cell r="AW8">
            <v>207.80310785448168</v>
          </cell>
          <cell r="AX8">
            <v>302.71194381735359</v>
          </cell>
          <cell r="AY8">
            <v>815.7707002697781</v>
          </cell>
          <cell r="AZ8">
            <v>1081.3682971533788</v>
          </cell>
          <cell r="BA8">
            <v>6267.8797280692961</v>
          </cell>
          <cell r="BB8">
            <v>4058.4559808129297</v>
          </cell>
          <cell r="BC8">
            <v>2340.4400766899917</v>
          </cell>
          <cell r="BG8">
            <v>243.32442464285489</v>
          </cell>
          <cell r="BH8">
            <v>1764.4175955033727</v>
          </cell>
          <cell r="BI8">
            <v>571.24322979310466</v>
          </cell>
          <cell r="BJ8">
            <v>410.28249777781184</v>
          </cell>
          <cell r="BK8">
            <v>294.72826457260368</v>
          </cell>
          <cell r="BL8">
            <v>219.50112920430078</v>
          </cell>
          <cell r="BM8">
            <v>293.062977917431</v>
          </cell>
          <cell r="BN8">
            <v>536.80979161415121</v>
          </cell>
          <cell r="BO8">
            <v>73.207417003046217</v>
          </cell>
          <cell r="BP8">
            <v>207.80310785448168</v>
          </cell>
          <cell r="BQ8">
            <v>302.71194381735359</v>
          </cell>
          <cell r="BR8">
            <v>815.7707002697781</v>
          </cell>
          <cell r="BS8">
            <v>1081.3682971533788</v>
          </cell>
          <cell r="BT8">
            <v>6267.8797280692961</v>
          </cell>
          <cell r="BU8">
            <v>4058.4559808129297</v>
          </cell>
          <cell r="BV8">
            <v>2340.4400766899917</v>
          </cell>
          <cell r="BZ8">
            <v>253.64913764664371</v>
          </cell>
          <cell r="CA8">
            <v>1885.9705795696452</v>
          </cell>
          <cell r="CB8">
            <v>585.45410691479412</v>
          </cell>
          <cell r="CC8">
            <v>458.84667850795603</v>
          </cell>
          <cell r="CD8">
            <v>315.69928591444472</v>
          </cell>
          <cell r="CE8">
            <v>233.73239570264232</v>
          </cell>
          <cell r="CF8">
            <v>304.6236467485715</v>
          </cell>
          <cell r="CG8">
            <v>591.80549264631031</v>
          </cell>
          <cell r="CH8">
            <v>89.031168891201148</v>
          </cell>
          <cell r="CI8">
            <v>228.74220906818482</v>
          </cell>
          <cell r="CJ8">
            <v>350.69705251775224</v>
          </cell>
          <cell r="CK8">
            <v>855.14818357335844</v>
          </cell>
          <cell r="CL8">
            <v>1139.6393732842698</v>
          </cell>
          <cell r="CM8">
            <v>6760.1164983364561</v>
          </cell>
          <cell r="CN8">
            <v>4392.7631466799457</v>
          </cell>
          <cell r="CO8">
            <v>2539.6675610145253</v>
          </cell>
          <cell r="CS8">
            <v>182.3249999577028</v>
          </cell>
          <cell r="CT8">
            <v>1165.6280073744147</v>
          </cell>
          <cell r="CU8">
            <v>434.90991640385391</v>
          </cell>
          <cell r="CV8">
            <v>179.48064754772463</v>
          </cell>
          <cell r="CW8">
            <v>227.65502845288319</v>
          </cell>
          <cell r="CX8">
            <v>157.51876912613602</v>
          </cell>
          <cell r="CY8">
            <v>78.894233018704711</v>
          </cell>
          <cell r="CZ8">
            <v>338.93497563770313</v>
          </cell>
          <cell r="DA8">
            <v>3.6739480167033349</v>
          </cell>
          <cell r="DB8">
            <v>139.69418231892368</v>
          </cell>
          <cell r="DC8">
            <v>233.80766398023295</v>
          </cell>
          <cell r="DD8">
            <v>640.9599772879526</v>
          </cell>
          <cell r="DE8">
            <v>755.59539125279264</v>
          </cell>
          <cell r="DF8">
            <v>4344.7068059356452</v>
          </cell>
          <cell r="DG8">
            <v>2720.7795333847448</v>
          </cell>
          <cell r="DH8">
            <v>1709.6118128717187</v>
          </cell>
        </row>
        <row r="9">
          <cell r="B9">
            <v>184.98400000000001</v>
          </cell>
          <cell r="C9">
            <v>1290.4119999999996</v>
          </cell>
          <cell r="D9">
            <v>452.91800000000001</v>
          </cell>
          <cell r="E9">
            <v>365.20600000000007</v>
          </cell>
          <cell r="F9">
            <v>259.048</v>
          </cell>
          <cell r="G9">
            <v>155.41600000000003</v>
          </cell>
          <cell r="H9">
            <v>255.22199999999998</v>
          </cell>
          <cell r="I9">
            <v>430.80799999999999</v>
          </cell>
          <cell r="J9">
            <v>41.864000000000004</v>
          </cell>
          <cell r="K9">
            <v>159.57999999999998</v>
          </cell>
          <cell r="L9">
            <v>131.21800000000002</v>
          </cell>
          <cell r="M9">
            <v>579.43200000000002</v>
          </cell>
          <cell r="N9">
            <v>956.51</v>
          </cell>
          <cell r="O9">
            <v>4941.7775269496442</v>
          </cell>
          <cell r="P9">
            <v>3272.7099999999978</v>
          </cell>
          <cell r="Q9">
            <v>1795.1139999999998</v>
          </cell>
          <cell r="U9">
            <v>226.99853163417268</v>
          </cell>
          <cell r="V9">
            <v>1590.5876834951559</v>
          </cell>
          <cell r="W9">
            <v>539.9873784050352</v>
          </cell>
          <cell r="X9">
            <v>330.73239775779058</v>
          </cell>
          <cell r="Y9">
            <v>273.99628372501411</v>
          </cell>
          <cell r="Z9">
            <v>198.96225919187179</v>
          </cell>
          <cell r="AA9">
            <v>239.67033055651146</v>
          </cell>
          <cell r="AB9">
            <v>492.53597685595815</v>
          </cell>
          <cell r="AC9">
            <v>57.125768954711944</v>
          </cell>
          <cell r="AD9">
            <v>175.87140599347879</v>
          </cell>
          <cell r="AE9">
            <v>282.33117844527328</v>
          </cell>
          <cell r="AF9">
            <v>782.97049054481067</v>
          </cell>
          <cell r="AG9">
            <v>1014.5700352122599</v>
          </cell>
          <cell r="AH9">
            <v>5710.8084581110734</v>
          </cell>
          <cell r="AI9">
            <v>3666.8006045156658</v>
          </cell>
          <cell r="AJ9">
            <v>2146.7671469373504</v>
          </cell>
          <cell r="AN9">
            <v>245.07028569282394</v>
          </cell>
          <cell r="AO9">
            <v>1780.9264236305269</v>
          </cell>
          <cell r="AP9">
            <v>577.0571361840806</v>
          </cell>
          <cell r="AQ9">
            <v>413.26251877878389</v>
          </cell>
          <cell r="AR9">
            <v>295.95029915461527</v>
          </cell>
          <cell r="AS9">
            <v>221.37758286267385</v>
          </cell>
          <cell r="AT9">
            <v>293.37774013919471</v>
          </cell>
          <cell r="AU9">
            <v>540.53947169026981</v>
          </cell>
          <cell r="AV9">
            <v>74.538055100168251</v>
          </cell>
          <cell r="AW9">
            <v>210.21159834101434</v>
          </cell>
          <cell r="AX9">
            <v>307.58939609704964</v>
          </cell>
          <cell r="AY9">
            <v>830.47134985140929</v>
          </cell>
          <cell r="AZ9">
            <v>1085.6116796072818</v>
          </cell>
          <cell r="BA9">
            <v>6321.5712815217994</v>
          </cell>
          <cell r="BB9">
            <v>4093.7567134873061</v>
          </cell>
          <cell r="BC9">
            <v>2360.0329371334628</v>
          </cell>
          <cell r="BG9">
            <v>245.6021049798961</v>
          </cell>
          <cell r="BH9">
            <v>1784.323120542582</v>
          </cell>
          <cell r="BI9">
            <v>577.58439730650571</v>
          </cell>
          <cell r="BJ9">
            <v>413.9673810719305</v>
          </cell>
          <cell r="BK9">
            <v>297.23509717543374</v>
          </cell>
          <cell r="BL9">
            <v>222.11437223376953</v>
          </cell>
          <cell r="BM9">
            <v>293.95763373624123</v>
          </cell>
          <cell r="BN9">
            <v>543.79592337237398</v>
          </cell>
          <cell r="BO9">
            <v>75.077992252302693</v>
          </cell>
          <cell r="BP9">
            <v>211.00093328133309</v>
          </cell>
          <cell r="BQ9">
            <v>309.21344818638926</v>
          </cell>
          <cell r="BR9">
            <v>832.61807461833109</v>
          </cell>
          <cell r="BS9">
            <v>1088.5876815603983</v>
          </cell>
          <cell r="BT9">
            <v>6337.7639649336697</v>
          </cell>
          <cell r="BU9">
            <v>4103.9949403315704</v>
          </cell>
          <cell r="BV9">
            <v>2370.1699646808511</v>
          </cell>
          <cell r="BZ9">
            <v>256.16996759643581</v>
          </cell>
          <cell r="CA9">
            <v>1910.7263824399804</v>
          </cell>
          <cell r="CB9">
            <v>592.4789385591929</v>
          </cell>
          <cell r="CC9">
            <v>463.56327017185089</v>
          </cell>
          <cell r="CD9">
            <v>320.75898045927954</v>
          </cell>
          <cell r="CE9">
            <v>237.14703160325254</v>
          </cell>
          <cell r="CF9">
            <v>306.06840311341381</v>
          </cell>
          <cell r="CG9">
            <v>604.93334051658815</v>
          </cell>
          <cell r="CH9">
            <v>92.638557731724731</v>
          </cell>
          <cell r="CI9">
            <v>235.0613991806994</v>
          </cell>
          <cell r="CJ9">
            <v>364.87839490757545</v>
          </cell>
          <cell r="CK9">
            <v>873.98632900434916</v>
          </cell>
          <cell r="CL9">
            <v>1152.9290763679755</v>
          </cell>
          <cell r="CM9">
            <v>6896.3377974980076</v>
          </cell>
          <cell r="CN9">
            <v>4481.5268051866433</v>
          </cell>
          <cell r="CO9">
            <v>2598.7957413380054</v>
          </cell>
          <cell r="CS9">
            <v>181.23699690304429</v>
          </cell>
          <cell r="CT9">
            <v>1144.3092034739116</v>
          </cell>
          <cell r="CU9">
            <v>437.91589727235601</v>
          </cell>
          <cell r="CV9">
            <v>174.28426444889664</v>
          </cell>
          <cell r="CW9">
            <v>225.38289903853536</v>
          </cell>
          <cell r="CX9">
            <v>156.55542051383188</v>
          </cell>
          <cell r="CY9">
            <v>75.913789640468536</v>
          </cell>
          <cell r="CZ9">
            <v>335.40999539367238</v>
          </cell>
          <cell r="DA9">
            <v>7.9819691327472242E-2</v>
          </cell>
          <cell r="DB9">
            <v>139.07637513937294</v>
          </cell>
          <cell r="DC9">
            <v>233.08253464195138</v>
          </cell>
          <cell r="DD9">
            <v>643.73958973411732</v>
          </cell>
          <cell r="DE9">
            <v>748.72614266660503</v>
          </cell>
          <cell r="DF9">
            <v>4305.776167320364</v>
          </cell>
          <cell r="DG9">
            <v>2689.8225834566642</v>
          </cell>
          <cell r="DH9">
            <v>1702.5981182542857</v>
          </cell>
        </row>
        <row r="10">
          <cell r="B10">
            <v>187.952</v>
          </cell>
          <cell r="C10">
            <v>1323.932</v>
          </cell>
          <cell r="D10">
            <v>438.23399999999998</v>
          </cell>
          <cell r="E10">
            <v>368.03000000000003</v>
          </cell>
          <cell r="F10">
            <v>272.584</v>
          </cell>
          <cell r="G10">
            <v>157.89800000000002</v>
          </cell>
          <cell r="H10">
            <v>179.61</v>
          </cell>
          <cell r="I10">
            <v>426.24799999999999</v>
          </cell>
          <cell r="J10">
            <v>37.905999999999999</v>
          </cell>
          <cell r="K10">
            <v>157.16800000000001</v>
          </cell>
          <cell r="L10">
            <v>131.756</v>
          </cell>
          <cell r="M10">
            <v>575.63200000000006</v>
          </cell>
          <cell r="N10">
            <v>963.64799999999991</v>
          </cell>
          <cell r="O10">
            <v>5128.9340000000002</v>
          </cell>
          <cell r="P10">
            <v>3285.5160000000005</v>
          </cell>
          <cell r="Q10">
            <v>1843.4180000000001</v>
          </cell>
          <cell r="U10">
            <v>228.65877107226262</v>
          </cell>
          <cell r="V10">
            <v>1605.1259885507613</v>
          </cell>
          <cell r="W10">
            <v>545.63259150961221</v>
          </cell>
          <cell r="X10">
            <v>333.2987722195553</v>
          </cell>
          <cell r="Y10">
            <v>275.11565935544354</v>
          </cell>
          <cell r="Z10">
            <v>200.63849894347777</v>
          </cell>
          <cell r="AA10">
            <v>239.97326269110198</v>
          </cell>
          <cell r="AB10">
            <v>495.87714237048903</v>
          </cell>
          <cell r="AC10">
            <v>58.097959112878854</v>
          </cell>
          <cell r="AD10">
            <v>178.14503869782027</v>
          </cell>
          <cell r="AE10">
            <v>294.20389445798691</v>
          </cell>
          <cell r="AF10">
            <v>799.49070231904079</v>
          </cell>
          <cell r="AG10">
            <v>1018.4089678509642</v>
          </cell>
          <cell r="AH10">
            <v>5772.6877813687788</v>
          </cell>
          <cell r="AI10">
            <v>3701.3565229079859</v>
          </cell>
          <cell r="AJ10">
            <v>2174.8884235536798</v>
          </cell>
          <cell r="AN10">
            <v>246.82431290932763</v>
          </cell>
          <cell r="AO10">
            <v>1796.9997732809188</v>
          </cell>
          <cell r="AP10">
            <v>582.88574071409494</v>
          </cell>
          <cell r="AQ10">
            <v>416.22934604188458</v>
          </cell>
          <cell r="AR10">
            <v>297.18058420078705</v>
          </cell>
          <cell r="AS10">
            <v>223.20249203669823</v>
          </cell>
          <cell r="AT10">
            <v>293.6992314831665</v>
          </cell>
          <cell r="AU10">
            <v>544.20627356245564</v>
          </cell>
          <cell r="AV10">
            <v>75.710582094564899</v>
          </cell>
          <cell r="AW10">
            <v>212.64212037761067</v>
          </cell>
          <cell r="AX10">
            <v>319.96271986394839</v>
          </cell>
          <cell r="AY10">
            <v>847.83990789145105</v>
          </cell>
          <cell r="AZ10">
            <v>1089.9558121391249</v>
          </cell>
          <cell r="BA10">
            <v>6388.1345358727076</v>
          </cell>
          <cell r="BB10">
            <v>4131.3129012270247</v>
          </cell>
          <cell r="BC10">
            <v>2390.1698163131632</v>
          </cell>
          <cell r="BG10">
            <v>247.91554369208862</v>
          </cell>
          <cell r="BH10">
            <v>1804.8112045943992</v>
          </cell>
          <cell r="BI10">
            <v>584.02199809486683</v>
          </cell>
          <cell r="BJ10">
            <v>417.83660780960224</v>
          </cell>
          <cell r="BK10">
            <v>299.84768517986589</v>
          </cell>
          <cell r="BL10">
            <v>224.73204213428176</v>
          </cell>
          <cell r="BM10">
            <v>294.88755793311759</v>
          </cell>
          <cell r="BN10">
            <v>550.78950166868549</v>
          </cell>
          <cell r="BO10">
            <v>76.777194181743567</v>
          </cell>
          <cell r="BP10">
            <v>214.26628447535791</v>
          </cell>
          <cell r="BQ10">
            <v>323.5889493510565</v>
          </cell>
          <cell r="BR10">
            <v>852.33766731580147</v>
          </cell>
          <cell r="BS10">
            <v>1096.1649876477854</v>
          </cell>
          <cell r="BT10">
            <v>6417.7537057391255</v>
          </cell>
          <cell r="BU10">
            <v>4149.914082314468</v>
          </cell>
          <cell r="BV10">
            <v>2409.935109010542</v>
          </cell>
          <cell r="BZ10">
            <v>258.70815411050148</v>
          </cell>
          <cell r="CA10">
            <v>1937.2492933063747</v>
          </cell>
          <cell r="CB10">
            <v>599.69104112785737</v>
          </cell>
          <cell r="CC10">
            <v>468.96864546198645</v>
          </cell>
          <cell r="CD10">
            <v>326.27304383157514</v>
          </cell>
          <cell r="CE10">
            <v>240.65157941801584</v>
          </cell>
          <cell r="CF10">
            <v>307.6105094973542</v>
          </cell>
          <cell r="CG10">
            <v>618.57538126098711</v>
          </cell>
          <cell r="CH10">
            <v>96.109374159163309</v>
          </cell>
          <cell r="CI10">
            <v>241.82463722977059</v>
          </cell>
          <cell r="CJ10">
            <v>388.48774161745155</v>
          </cell>
          <cell r="CK10">
            <v>896.19890595655829</v>
          </cell>
          <cell r="CL10">
            <v>1167.6725554277214</v>
          </cell>
          <cell r="CM10">
            <v>7050.9299238886879</v>
          </cell>
          <cell r="CN10">
            <v>4575.9207535750811</v>
          </cell>
          <cell r="CO10">
            <v>2672.2407155340034</v>
          </cell>
          <cell r="CS10">
            <v>180.13778022524579</v>
          </cell>
          <cell r="CT10">
            <v>1122.8283921209313</v>
          </cell>
          <cell r="CU10">
            <v>440.85068453303126</v>
          </cell>
          <cell r="CV10">
            <v>168.979994420308</v>
          </cell>
          <cell r="CW10">
            <v>223.06498091315109</v>
          </cell>
          <cell r="CX10">
            <v>155.47686294781025</v>
          </cell>
          <cell r="CY10">
            <v>72.902103841920194</v>
          </cell>
          <cell r="CZ10">
            <v>331.75346136896019</v>
          </cell>
          <cell r="DA10">
            <v>-3.7100981053934134</v>
          </cell>
          <cell r="DB10">
            <v>138.2437583538624</v>
          </cell>
          <cell r="DC10">
            <v>239.18397599168094</v>
          </cell>
          <cell r="DD10">
            <v>648.8119609458106</v>
          </cell>
          <cell r="DE10">
            <v>741.73797549172002</v>
          </cell>
          <cell r="DF10">
            <v>4275.6096158317541</v>
          </cell>
          <cell r="DG10">
            <v>2658.6211164276497</v>
          </cell>
          <cell r="DH10">
            <v>1704.2097038487739</v>
          </cell>
        </row>
        <row r="11">
          <cell r="B11">
            <v>201.404</v>
          </cell>
          <cell r="C11">
            <v>1336.992</v>
          </cell>
          <cell r="D11">
            <v>434.99</v>
          </cell>
          <cell r="E11">
            <v>368.05799999999994</v>
          </cell>
          <cell r="F11">
            <v>236.32399999999998</v>
          </cell>
          <cell r="G11">
            <v>156.24200000000002</v>
          </cell>
          <cell r="H11">
            <v>207.12800000000004</v>
          </cell>
          <cell r="I11">
            <v>441.43200000000002</v>
          </cell>
          <cell r="J11">
            <v>46.866</v>
          </cell>
          <cell r="K11">
            <v>165.18</v>
          </cell>
          <cell r="L11">
            <v>140.33600000000001</v>
          </cell>
          <cell r="M11">
            <v>613.654</v>
          </cell>
          <cell r="N11">
            <v>950.69799999999998</v>
          </cell>
          <cell r="O11">
            <v>5175.7119999999995</v>
          </cell>
          <cell r="P11">
            <v>3328.0619999999999</v>
          </cell>
          <cell r="Q11">
            <v>1899.3040000000001</v>
          </cell>
          <cell r="U11">
            <v>230.33893619453744</v>
          </cell>
          <cell r="V11">
            <v>1618.9480533760475</v>
          </cell>
          <cell r="W11">
            <v>551.30960428071626</v>
          </cell>
          <cell r="X11">
            <v>335.88603763158341</v>
          </cell>
          <cell r="Y11">
            <v>276.27186837497027</v>
          </cell>
          <cell r="Z11">
            <v>202.39940899583243</v>
          </cell>
          <cell r="AA11">
            <v>240.27921572882366</v>
          </cell>
          <cell r="AB11">
            <v>499.25032904299871</v>
          </cell>
          <cell r="AC11">
            <v>59.089515895062917</v>
          </cell>
          <cell r="AD11">
            <v>180.45794424229356</v>
          </cell>
          <cell r="AE11">
            <v>298.38877804844464</v>
          </cell>
          <cell r="AF11">
            <v>813.55239896949138</v>
          </cell>
          <cell r="AG11">
            <v>1022.369342751867</v>
          </cell>
          <cell r="AH11">
            <v>5823.3474348898981</v>
          </cell>
          <cell r="AI11">
            <v>3734.6954795321722</v>
          </cell>
          <cell r="AJ11">
            <v>2193.231661549486</v>
          </cell>
          <cell r="AN11">
            <v>248.5993914221479</v>
          </cell>
          <cell r="AO11">
            <v>1812.2812576064628</v>
          </cell>
          <cell r="AP11">
            <v>588.74717796041932</v>
          </cell>
          <cell r="AQ11">
            <v>419.22032404437141</v>
          </cell>
          <cell r="AR11">
            <v>298.45135214347209</v>
          </cell>
          <cell r="AS11">
            <v>225.11958110829136</v>
          </cell>
          <cell r="AT11">
            <v>294.02392880661932</v>
          </cell>
          <cell r="AU11">
            <v>547.90821743569325</v>
          </cell>
          <cell r="AV11">
            <v>76.906466545586355</v>
          </cell>
          <cell r="AW11">
            <v>215.11462523016397</v>
          </cell>
          <cell r="AX11">
            <v>324.65330675854671</v>
          </cell>
          <cell r="AY11">
            <v>862.75367649886618</v>
          </cell>
          <cell r="AZ11">
            <v>1094.4373686196554</v>
          </cell>
          <cell r="BA11">
            <v>6443.3443218111888</v>
          </cell>
          <cell r="BB11">
            <v>4167.5464661929191</v>
          </cell>
          <cell r="BC11">
            <v>2410.5233920520295</v>
          </cell>
          <cell r="BG11">
            <v>250.27029777085139</v>
          </cell>
          <cell r="BH11">
            <v>1825.3944331855598</v>
          </cell>
          <cell r="BI11">
            <v>590.56828582769549</v>
          </cell>
          <cell r="BJ11">
            <v>422.09663155270999</v>
          </cell>
          <cell r="BK11">
            <v>302.52946192186937</v>
          </cell>
          <cell r="BL11">
            <v>227.41604313788085</v>
          </cell>
          <cell r="BM11">
            <v>295.83330298199814</v>
          </cell>
          <cell r="BN11">
            <v>557.87410565711366</v>
          </cell>
          <cell r="BO11">
            <v>78.550137586711855</v>
          </cell>
          <cell r="BP11">
            <v>217.58684223344477</v>
          </cell>
          <cell r="BQ11">
            <v>330.37021151241453</v>
          </cell>
          <cell r="BR11">
            <v>869.95913043214853</v>
          </cell>
          <cell r="BS11">
            <v>1103.8850237891593</v>
          </cell>
          <cell r="BT11">
            <v>6488.0990309481613</v>
          </cell>
          <cell r="BU11">
            <v>4195.835294486822</v>
          </cell>
          <cell r="BV11">
            <v>2440.1751730555325</v>
          </cell>
          <cell r="BZ11">
            <v>261.266264579976</v>
          </cell>
          <cell r="CA11">
            <v>1964.9356057336688</v>
          </cell>
          <cell r="CB11">
            <v>607.12335289027851</v>
          </cell>
          <cell r="CC11">
            <v>475.62119126983572</v>
          </cell>
          <cell r="CD11">
            <v>331.97935646735812</v>
          </cell>
          <cell r="CE11">
            <v>244.32669737997116</v>
          </cell>
          <cell r="CF11">
            <v>309.20701785549477</v>
          </cell>
          <cell r="CG11">
            <v>632.49423819617425</v>
          </cell>
          <cell r="CH11">
            <v>99.925059299105925</v>
          </cell>
          <cell r="CI11">
            <v>248.79774344262376</v>
          </cell>
          <cell r="CJ11">
            <v>404.76158039425474</v>
          </cell>
          <cell r="CK11">
            <v>917.22363147130955</v>
          </cell>
          <cell r="CL11">
            <v>1182.9779218785277</v>
          </cell>
          <cell r="CM11">
            <v>7197.8995762587965</v>
          </cell>
          <cell r="CN11">
            <v>4671.6176836905488</v>
          </cell>
          <cell r="CO11">
            <v>2737.4532080379549</v>
          </cell>
          <cell r="CS11">
            <v>179.02959664688274</v>
          </cell>
          <cell r="CT11">
            <v>1101.217506292696</v>
          </cell>
          <cell r="CU11">
            <v>443.72005355359443</v>
          </cell>
          <cell r="CV11">
            <v>163.59149314475019</v>
          </cell>
          <cell r="CW11">
            <v>220.71648019047927</v>
          </cell>
          <cell r="CX11">
            <v>154.41341599107724</v>
          </cell>
          <cell r="CY11">
            <v>69.86510416911625</v>
          </cell>
          <cell r="CZ11">
            <v>328.02188383000106</v>
          </cell>
          <cell r="DA11">
            <v>-7.5198653238970152</v>
          </cell>
          <cell r="DB11">
            <v>137.39944729241657</v>
          </cell>
          <cell r="DC11">
            <v>237.65717940493658</v>
          </cell>
          <cell r="DD11">
            <v>651.19246933637362</v>
          </cell>
          <cell r="DE11">
            <v>734.66063864950297</v>
          </cell>
          <cell r="DF11">
            <v>4235.4015680211905</v>
          </cell>
          <cell r="DG11">
            <v>2627.2671921258839</v>
          </cell>
          <cell r="DH11">
            <v>1695.9425750232847</v>
          </cell>
        </row>
        <row r="12">
          <cell r="B12">
            <v>201.02</v>
          </cell>
          <cell r="C12">
            <v>1359.2200000000003</v>
          </cell>
          <cell r="D12">
            <v>436.69200000000001</v>
          </cell>
          <cell r="E12">
            <v>352.99799999999999</v>
          </cell>
          <cell r="F12">
            <v>250.01399999999998</v>
          </cell>
          <cell r="G12">
            <v>160.316</v>
          </cell>
          <cell r="H12">
            <v>237.18800000000002</v>
          </cell>
          <cell r="I12">
            <v>443.166</v>
          </cell>
          <cell r="J12">
            <v>46.926000000000002</v>
          </cell>
          <cell r="K12">
            <v>171.93</v>
          </cell>
          <cell r="L12">
            <v>146.31</v>
          </cell>
          <cell r="M12">
            <v>579.10200000000009</v>
          </cell>
          <cell r="N12">
            <v>995.65</v>
          </cell>
          <cell r="O12">
            <v>5122.8899999999994</v>
          </cell>
          <cell r="P12">
            <v>3286.3040000000001</v>
          </cell>
          <cell r="Q12">
            <v>1882.008</v>
          </cell>
          <cell r="U12">
            <v>231.98486941754282</v>
          </cell>
          <cell r="V12">
            <v>1633.3333360102843</v>
          </cell>
          <cell r="W12">
            <v>556.93532611440389</v>
          </cell>
          <cell r="X12">
            <v>338.45039333781648</v>
          </cell>
          <cell r="Y12">
            <v>277.4445863682364</v>
          </cell>
          <cell r="Z12">
            <v>204.11270227061954</v>
          </cell>
          <cell r="AA12">
            <v>240.59271770476857</v>
          </cell>
          <cell r="AB12">
            <v>502.69863127131072</v>
          </cell>
          <cell r="AC12">
            <v>60.091275739537664</v>
          </cell>
          <cell r="AD12">
            <v>182.77330971508809</v>
          </cell>
          <cell r="AE12">
            <v>312.37136288438558</v>
          </cell>
          <cell r="AF12">
            <v>827.74861812541201</v>
          </cell>
          <cell r="AG12">
            <v>1026.3186209505418</v>
          </cell>
          <cell r="AH12">
            <v>5883.8413526872264</v>
          </cell>
          <cell r="AI12">
            <v>3768.4512458903273</v>
          </cell>
          <cell r="AJ12">
            <v>2221.063002456704</v>
          </cell>
          <cell r="AN12">
            <v>250.33830425813048</v>
          </cell>
          <cell r="AO12">
            <v>1828.1854277772939</v>
          </cell>
          <cell r="AP12">
            <v>594.55565802255319</v>
          </cell>
          <cell r="AQ12">
            <v>422.18481754868583</v>
          </cell>
          <cell r="AR12">
            <v>299.74026479376664</v>
          </cell>
          <cell r="AS12">
            <v>226.9848301646735</v>
          </cell>
          <cell r="AT12">
            <v>294.35663755579367</v>
          </cell>
          <cell r="AU12">
            <v>551.69259776993488</v>
          </cell>
          <cell r="AV12">
            <v>78.114656578865393</v>
          </cell>
          <cell r="AW12">
            <v>217.58975975547918</v>
          </cell>
          <cell r="AX12">
            <v>339.14494233017962</v>
          </cell>
          <cell r="AY12">
            <v>877.81011903595993</v>
          </cell>
          <cell r="AZ12">
            <v>1098.9063680824729</v>
          </cell>
          <cell r="BA12">
            <v>6508.438154755836</v>
          </cell>
          <cell r="BB12">
            <v>4204.2330298157422</v>
          </cell>
          <cell r="BC12">
            <v>2440.387877860856</v>
          </cell>
          <cell r="BG12">
            <v>252.62121373446553</v>
          </cell>
          <cell r="BH12">
            <v>1847.3459293291357</v>
          </cell>
          <cell r="BI12">
            <v>597.02429869025093</v>
          </cell>
          <cell r="BJ12">
            <v>426.31843345937739</v>
          </cell>
          <cell r="BK12">
            <v>305.11192606226047</v>
          </cell>
          <cell r="BL12">
            <v>230.04876192669798</v>
          </cell>
          <cell r="BM12">
            <v>296.75327334084727</v>
          </cell>
          <cell r="BN12">
            <v>564.89127788658232</v>
          </cell>
          <cell r="BO12">
            <v>80.296379546778951</v>
          </cell>
          <cell r="BP12">
            <v>220.8058552271626</v>
          </cell>
          <cell r="BQ12">
            <v>346.82512262781643</v>
          </cell>
          <cell r="BR12">
            <v>887.31640300552726</v>
          </cell>
          <cell r="BS12">
            <v>1111.3205782348916</v>
          </cell>
          <cell r="BT12">
            <v>6566.8925319778937</v>
          </cell>
          <cell r="BU12">
            <v>4241.3705815255307</v>
          </cell>
          <cell r="BV12">
            <v>2479.0989852358043</v>
          </cell>
          <cell r="BZ12">
            <v>263.84124223835624</v>
          </cell>
          <cell r="CA12">
            <v>1995.2857031047147</v>
          </cell>
          <cell r="CB12">
            <v>614.40993823025042</v>
          </cell>
          <cell r="CC12">
            <v>482.27141772374387</v>
          </cell>
          <cell r="CD12">
            <v>337.36608172550496</v>
          </cell>
          <cell r="CE12">
            <v>247.87082778045104</v>
          </cell>
          <cell r="CF12">
            <v>310.74223776061694</v>
          </cell>
          <cell r="CG12">
            <v>645.89794456648542</v>
          </cell>
          <cell r="CH12">
            <v>103.62259886145742</v>
          </cell>
          <cell r="CI12">
            <v>255.32995630468906</v>
          </cell>
          <cell r="CJ12">
            <v>430.2562462114152</v>
          </cell>
          <cell r="CK12">
            <v>937.64852201990607</v>
          </cell>
          <cell r="CL12">
            <v>1197.5197425352756</v>
          </cell>
          <cell r="CM12">
            <v>7347.7762654536891</v>
          </cell>
          <cell r="CN12">
            <v>4763.4711496179716</v>
          </cell>
          <cell r="CO12">
            <v>2808.737493230451</v>
          </cell>
          <cell r="CS12">
            <v>177.91408421135941</v>
          </cell>
          <cell r="CT12">
            <v>1079.5001159505618</v>
          </cell>
          <cell r="CU12">
            <v>446.56636825393679</v>
          </cell>
          <cell r="CV12">
            <v>158.13684808688345</v>
          </cell>
          <cell r="CW12">
            <v>218.34990392358571</v>
          </cell>
          <cell r="CX12">
            <v>153.3399565158654</v>
          </cell>
          <cell r="CY12">
            <v>66.807293943332638</v>
          </cell>
          <cell r="CZ12">
            <v>324.27672211896748</v>
          </cell>
          <cell r="DA12">
            <v>-11.345217475614685</v>
          </cell>
          <cell r="DB12">
            <v>136.70859701822303</v>
          </cell>
          <cell r="DC12">
            <v>246.31396757457151</v>
          </cell>
          <cell r="DD12">
            <v>653.53242844004558</v>
          </cell>
          <cell r="DE12">
            <v>727.51387980402035</v>
          </cell>
          <cell r="DF12">
            <v>4204.4431450973352</v>
          </cell>
          <cell r="DG12">
            <v>2595.8634636829356</v>
          </cell>
          <cell r="DH12">
            <v>1697.2690083704592</v>
          </cell>
        </row>
        <row r="13">
          <cell r="B13">
            <v>207.99</v>
          </cell>
          <cell r="C13">
            <v>1399.8039999999999</v>
          </cell>
          <cell r="D13">
            <v>484.94799999999998</v>
          </cell>
          <cell r="E13">
            <v>361.79199999999997</v>
          </cell>
          <cell r="F13">
            <v>240.07399999999998</v>
          </cell>
          <cell r="G13">
            <v>161.428</v>
          </cell>
          <cell r="H13">
            <v>243.19799999999998</v>
          </cell>
          <cell r="I13">
            <v>432.416</v>
          </cell>
          <cell r="J13">
            <v>54.36</v>
          </cell>
          <cell r="K13">
            <v>167.36799999999999</v>
          </cell>
          <cell r="L13">
            <v>155.928</v>
          </cell>
          <cell r="M13">
            <v>637.36</v>
          </cell>
          <cell r="N13">
            <v>939.4079999999999</v>
          </cell>
          <cell r="O13">
            <v>5238.43</v>
          </cell>
          <cell r="P13">
            <v>3357.5540000000001</v>
          </cell>
          <cell r="Q13">
            <v>1926.5279999999998</v>
          </cell>
          <cell r="U13">
            <v>233.65998479585215</v>
          </cell>
          <cell r="V13">
            <v>1647.4473187365516</v>
          </cell>
          <cell r="W13">
            <v>562.59047777613864</v>
          </cell>
          <cell r="X13">
            <v>341.01434435425057</v>
          </cell>
          <cell r="Y13">
            <v>278.66791911850407</v>
          </cell>
          <cell r="Z13">
            <v>205.82083328486524</v>
          </cell>
          <cell r="AA13">
            <v>240.92089782796032</v>
          </cell>
          <cell r="AB13">
            <v>506.18068896018508</v>
          </cell>
          <cell r="AC13">
            <v>61.116888760146608</v>
          </cell>
          <cell r="AD13">
            <v>185.11191412298848</v>
          </cell>
          <cell r="AE13">
            <v>316.63150121081736</v>
          </cell>
          <cell r="AF13">
            <v>841.95246090894932</v>
          </cell>
          <cell r="AG13">
            <v>1030.4451240115761</v>
          </cell>
          <cell r="AH13">
            <v>5935.635054216913</v>
          </cell>
          <cell r="AI13">
            <v>3802.4667675110891</v>
          </cell>
          <cell r="AJ13">
            <v>2240.099141936963</v>
          </cell>
          <cell r="AN13">
            <v>252.10804776435555</v>
          </cell>
          <cell r="AO13">
            <v>1843.7896525099025</v>
          </cell>
          <cell r="AP13">
            <v>600.39452397551088</v>
          </cell>
          <cell r="AQ13">
            <v>425.14884321607838</v>
          </cell>
          <cell r="AR13">
            <v>301.08480718707301</v>
          </cell>
          <cell r="AS13">
            <v>228.84445910817399</v>
          </cell>
          <cell r="AT13">
            <v>294.70492371240209</v>
          </cell>
          <cell r="AU13">
            <v>555.51402343624636</v>
          </cell>
          <cell r="AV13">
            <v>79.351615153653</v>
          </cell>
          <cell r="AW13">
            <v>220.08973679109695</v>
          </cell>
          <cell r="AX13">
            <v>343.91987777849187</v>
          </cell>
          <cell r="AY13">
            <v>892.87464715625549</v>
          </cell>
          <cell r="AZ13">
            <v>1103.5759150313975</v>
          </cell>
          <cell r="BA13">
            <v>6564.8838462610793</v>
          </cell>
          <cell r="BB13">
            <v>4241.2019015890264</v>
          </cell>
          <cell r="BC13">
            <v>2461.510294021823</v>
          </cell>
          <cell r="BG13">
            <v>255.00356903525645</v>
          </cell>
          <cell r="BH13">
            <v>1869.4711694284547</v>
          </cell>
          <cell r="BI13">
            <v>603.5815634315943</v>
          </cell>
          <cell r="BJ13">
            <v>430.78078090295185</v>
          </cell>
          <cell r="BK13">
            <v>307.70290647358388</v>
          </cell>
          <cell r="BL13">
            <v>232.66613429713837</v>
          </cell>
          <cell r="BM13">
            <v>297.68058700054445</v>
          </cell>
          <cell r="BN13">
            <v>571.7786086018674</v>
          </cell>
          <cell r="BO13">
            <v>82.071619560324976</v>
          </cell>
          <cell r="BP13">
            <v>224.01506745003027</v>
          </cell>
          <cell r="BQ13">
            <v>353.6702560574941</v>
          </cell>
          <cell r="BR13">
            <v>905.11850169963668</v>
          </cell>
          <cell r="BS13">
            <v>1118.8433027053675</v>
          </cell>
          <cell r="BT13">
            <v>6636.017537829689</v>
          </cell>
          <cell r="BU13">
            <v>4286.547215148461</v>
          </cell>
          <cell r="BV13">
            <v>2508.8703119618995</v>
          </cell>
          <cell r="BZ13">
            <v>266.43995241109218</v>
          </cell>
          <cell r="CA13">
            <v>2026.7035784820675</v>
          </cell>
          <cell r="CB13">
            <v>621.9211522133354</v>
          </cell>
          <cell r="CC13">
            <v>489.7748698509144</v>
          </cell>
          <cell r="CD13">
            <v>342.59281012149142</v>
          </cell>
          <cell r="CE13">
            <v>251.35234712058792</v>
          </cell>
          <cell r="CF13">
            <v>312.2800603931442</v>
          </cell>
          <cell r="CG13">
            <v>658.80476136433833</v>
          </cell>
          <cell r="CH13">
            <v>107.39996644362157</v>
          </cell>
          <cell r="CI13">
            <v>261.70522367237891</v>
          </cell>
          <cell r="CJ13">
            <v>446.05442788404667</v>
          </cell>
          <cell r="CK13">
            <v>959.75250845375922</v>
          </cell>
          <cell r="CL13">
            <v>1211.9750658547059</v>
          </cell>
          <cell r="CM13">
            <v>7483.7012917215088</v>
          </cell>
          <cell r="CN13">
            <v>4851.9327648868766</v>
          </cell>
          <cell r="CO13">
            <v>2869.6734126527313</v>
          </cell>
          <cell r="CS13">
            <v>176.79247972342947</v>
          </cell>
          <cell r="CT13">
            <v>1057.6939814734917</v>
          </cell>
          <cell r="CU13">
            <v>449.35359756350664</v>
          </cell>
          <cell r="CV13">
            <v>152.62696993334947</v>
          </cell>
          <cell r="CW13">
            <v>215.97135739627277</v>
          </cell>
          <cell r="CX13">
            <v>152.27550141193203</v>
          </cell>
          <cell r="CY13">
            <v>63.732069383585781</v>
          </cell>
          <cell r="CZ13">
            <v>320.51317037333985</v>
          </cell>
          <cell r="DA13">
            <v>-15.18301865033829</v>
          </cell>
          <cell r="DB13">
            <v>136.18411251618559</v>
          </cell>
          <cell r="DC13">
            <v>245.59215649508542</v>
          </cell>
          <cell r="DD13">
            <v>655.75061917309495</v>
          </cell>
          <cell r="DE13">
            <v>720.31135098565687</v>
          </cell>
          <cell r="DF13">
            <v>4164.1834034083804</v>
          </cell>
          <cell r="DG13">
            <v>2564.4149437373835</v>
          </cell>
          <cell r="DH13">
            <v>1689.7260105409719</v>
          </cell>
        </row>
        <row r="14">
          <cell r="B14">
            <v>187.39599999999999</v>
          </cell>
          <cell r="C14">
            <v>1371.0039999999999</v>
          </cell>
          <cell r="D14">
            <v>463.60200000000003</v>
          </cell>
          <cell r="E14">
            <v>362.27800000000002</v>
          </cell>
          <cell r="F14">
            <v>270.12599999999998</v>
          </cell>
          <cell r="G14">
            <v>168.35599999999999</v>
          </cell>
          <cell r="H14">
            <v>186.01799999999997</v>
          </cell>
          <cell r="I14">
            <v>465.57799999999997</v>
          </cell>
          <cell r="J14">
            <v>52.248000000000005</v>
          </cell>
          <cell r="K14">
            <v>175.232</v>
          </cell>
          <cell r="L14">
            <v>162.5</v>
          </cell>
          <cell r="M14">
            <v>668.346</v>
          </cell>
          <cell r="N14">
            <v>812.55200000000002</v>
          </cell>
          <cell r="O14">
            <v>5028.0299999999988</v>
          </cell>
          <cell r="P14">
            <v>3334.06</v>
          </cell>
          <cell r="Q14">
            <v>1788.0300000000002</v>
          </cell>
          <cell r="U14">
            <v>235.27959811042203</v>
          </cell>
          <cell r="V14">
            <v>1660.9367928517011</v>
          </cell>
          <cell r="W14">
            <v>568.19794620072139</v>
          </cell>
          <cell r="X14">
            <v>343.53516916411797</v>
          </cell>
          <cell r="Y14">
            <v>279.88231119687487</v>
          </cell>
          <cell r="Z14">
            <v>207.52582962166508</v>
          </cell>
          <cell r="AA14">
            <v>241.24779255099082</v>
          </cell>
          <cell r="AB14">
            <v>509.66766523835048</v>
          </cell>
          <cell r="AC14">
            <v>62.128535813490757</v>
          </cell>
          <cell r="AD14">
            <v>187.44474979183025</v>
          </cell>
          <cell r="AE14">
            <v>320.89314368689736</v>
          </cell>
          <cell r="AF14">
            <v>856.07413994468425</v>
          </cell>
          <cell r="AG14">
            <v>1034.5433486596344</v>
          </cell>
          <cell r="AH14">
            <v>5986.059138025651</v>
          </cell>
          <cell r="AI14">
            <v>3835.5361153799172</v>
          </cell>
          <cell r="AJ14">
            <v>2258.7604184721758</v>
          </cell>
          <cell r="AN14">
            <v>253.81915386675945</v>
          </cell>
          <cell r="AO14">
            <v>1858.703429131278</v>
          </cell>
          <cell r="AP14">
            <v>606.18415764495307</v>
          </cell>
          <cell r="AQ14">
            <v>428.06301333538062</v>
          </cell>
          <cell r="AR14">
            <v>302.41952305330625</v>
          </cell>
          <cell r="AS14">
            <v>230.70067535273148</v>
          </cell>
          <cell r="AT14">
            <v>295.05184571850231</v>
          </cell>
          <cell r="AU14">
            <v>559.34084706693375</v>
          </cell>
          <cell r="AV14">
            <v>80.571729828630183</v>
          </cell>
          <cell r="AW14">
            <v>222.58354702264887</v>
          </cell>
          <cell r="AX14">
            <v>348.69649913860417</v>
          </cell>
          <cell r="AY14">
            <v>907.85203279630105</v>
          </cell>
          <cell r="AZ14">
            <v>1108.2134621550272</v>
          </cell>
          <cell r="BA14">
            <v>6619.8369041627466</v>
          </cell>
          <cell r="BB14">
            <v>4277.142449395963</v>
          </cell>
          <cell r="BC14">
            <v>2482.2167639171721</v>
          </cell>
          <cell r="BG14">
            <v>257.38887782411462</v>
          </cell>
          <cell r="BH14">
            <v>1891.2310907877788</v>
          </cell>
          <cell r="BI14">
            <v>610.12958095824649</v>
          </cell>
          <cell r="BJ14">
            <v>435.22944527234023</v>
          </cell>
          <cell r="BK14">
            <v>310.19949875333936</v>
          </cell>
          <cell r="BL14">
            <v>235.27168762914934</v>
          </cell>
          <cell r="BM14">
            <v>298.58156780226591</v>
          </cell>
          <cell r="BN14">
            <v>578.4607955514756</v>
          </cell>
          <cell r="BO14">
            <v>83.796457724539763</v>
          </cell>
          <cell r="BP14">
            <v>227.13887608922573</v>
          </cell>
          <cell r="BQ14">
            <v>360.31865622650349</v>
          </cell>
          <cell r="BR14">
            <v>922.9557962672917</v>
          </cell>
          <cell r="BS14">
            <v>1126.1533409576991</v>
          </cell>
          <cell r="BT14">
            <v>6703.4822920054767</v>
          </cell>
          <cell r="BU14">
            <v>4330.6330935353117</v>
          </cell>
          <cell r="BV14">
            <v>2538.0288830105137</v>
          </cell>
          <cell r="BZ14">
            <v>269.06122182278477</v>
          </cell>
          <cell r="CA14">
            <v>2058.3120642711506</v>
          </cell>
          <cell r="CB14">
            <v>629.47447349875017</v>
          </cell>
          <cell r="CC14">
            <v>497.44032597690062</v>
          </cell>
          <cell r="CD14">
            <v>347.5853734475055</v>
          </cell>
          <cell r="CE14">
            <v>254.77089849406431</v>
          </cell>
          <cell r="CF14">
            <v>313.75721461069696</v>
          </cell>
          <cell r="CG14">
            <v>671.15716445800342</v>
          </cell>
          <cell r="CH14">
            <v>111.01299752760266</v>
          </cell>
          <cell r="CI14">
            <v>267.68275371777781</v>
          </cell>
          <cell r="CJ14">
            <v>461.15453117935982</v>
          </cell>
          <cell r="CK14">
            <v>982.53107265383585</v>
          </cell>
          <cell r="CL14">
            <v>1225.8009021407715</v>
          </cell>
          <cell r="CM14">
            <v>7612.8115408593712</v>
          </cell>
          <cell r="CN14">
            <v>4935.9395385867247</v>
          </cell>
          <cell r="CO14">
            <v>2927.7366180921563</v>
          </cell>
          <cell r="CS14">
            <v>175.66575005117815</v>
          </cell>
          <cell r="CT14">
            <v>1035.8130864060934</v>
          </cell>
          <cell r="CU14">
            <v>452.08635596816151</v>
          </cell>
          <cell r="CV14">
            <v>147.07141552383177</v>
          </cell>
          <cell r="CW14">
            <v>213.57733954163024</v>
          </cell>
          <cell r="CX14">
            <v>151.22179964084427</v>
          </cell>
          <cell r="CY14">
            <v>60.642153803814864</v>
          </cell>
          <cell r="CZ14">
            <v>316.72854589703957</v>
          </cell>
          <cell r="DA14">
            <v>-19.030913667193538</v>
          </cell>
          <cell r="DB14">
            <v>135.81391467889901</v>
          </cell>
          <cell r="DC14">
            <v>245.17986499690903</v>
          </cell>
          <cell r="DD14">
            <v>657.8967587478769</v>
          </cell>
          <cell r="DE14">
            <v>713.05728803005809</v>
          </cell>
          <cell r="DF14">
            <v>4123.8570688900154</v>
          </cell>
          <cell r="DG14">
            <v>2532.913839553526</v>
          </cell>
          <cell r="DH14">
            <v>1682.3612580504237</v>
          </cell>
        </row>
        <row r="15">
          <cell r="B15">
            <v>193.762</v>
          </cell>
          <cell r="C15">
            <v>1416.7999999999997</v>
          </cell>
          <cell r="D15">
            <v>451.92399999999998</v>
          </cell>
          <cell r="E15">
            <v>372.928</v>
          </cell>
          <cell r="F15">
            <v>255.57400000000001</v>
          </cell>
          <cell r="G15">
            <v>182.32</v>
          </cell>
          <cell r="H15">
            <v>199.48799999999997</v>
          </cell>
          <cell r="I15">
            <v>469.12799999999999</v>
          </cell>
          <cell r="J15">
            <v>56.821999999999996</v>
          </cell>
          <cell r="K15">
            <v>170.428</v>
          </cell>
          <cell r="L15">
            <v>168.77</v>
          </cell>
          <cell r="M15">
            <v>688.09800000000007</v>
          </cell>
          <cell r="N15">
            <v>928.31799999999987</v>
          </cell>
          <cell r="O15">
            <v>5240.0419999999995</v>
          </cell>
          <cell r="P15">
            <v>3275.2640000000001</v>
          </cell>
          <cell r="Q15">
            <v>1972.7059999999999</v>
          </cell>
          <cell r="U15">
            <v>236.84456568582098</v>
          </cell>
          <cell r="V15">
            <v>1674.5714112304679</v>
          </cell>
          <cell r="W15">
            <v>573.79946347007694</v>
          </cell>
          <cell r="X15">
            <v>346.02900099292219</v>
          </cell>
          <cell r="Y15">
            <v>281.10148662184889</v>
          </cell>
          <cell r="Z15">
            <v>209.19402565548398</v>
          </cell>
          <cell r="AA15">
            <v>241.57292689028523</v>
          </cell>
          <cell r="AB15">
            <v>513.17555148883901</v>
          </cell>
          <cell r="AC15">
            <v>63.163319022554461</v>
          </cell>
          <cell r="AD15">
            <v>189.76751244408553</v>
          </cell>
          <cell r="AE15">
            <v>325.14920243545481</v>
          </cell>
          <cell r="AF15">
            <v>870.32250859480837</v>
          </cell>
          <cell r="AG15">
            <v>1038.6228486966336</v>
          </cell>
          <cell r="AH15">
            <v>6035.2904903930012</v>
          </cell>
          <cell r="AI15">
            <v>3867.7089429599769</v>
          </cell>
          <cell r="AJ15">
            <v>2277.1458627607412</v>
          </cell>
          <cell r="AN15">
            <v>255.47252726412529</v>
          </cell>
          <cell r="AO15">
            <v>1873.7776752496095</v>
          </cell>
          <cell r="AP15">
            <v>611.96764682885089</v>
          </cell>
          <cell r="AQ15">
            <v>430.9459785337628</v>
          </cell>
          <cell r="AR15">
            <v>303.7594962072958</v>
          </cell>
          <cell r="AS15">
            <v>232.51682739379274</v>
          </cell>
          <cell r="AT15">
            <v>295.39689949053752</v>
          </cell>
          <cell r="AU15">
            <v>563.19061859569081</v>
          </cell>
          <cell r="AV15">
            <v>81.81974827006691</v>
          </cell>
          <cell r="AW15">
            <v>225.06658916103353</v>
          </cell>
          <cell r="AX15">
            <v>353.46686203093032</v>
          </cell>
          <cell r="AY15">
            <v>922.96378483898854</v>
          </cell>
          <cell r="AZ15">
            <v>1112.8298205265469</v>
          </cell>
          <cell r="BA15">
            <v>6673.490102255194</v>
          </cell>
          <cell r="BB15">
            <v>4312.1086377922993</v>
          </cell>
          <cell r="BC15">
            <v>2502.6171715717851</v>
          </cell>
          <cell r="BG15">
            <v>259.76892798438161</v>
          </cell>
          <cell r="BH15">
            <v>1913.5309713766624</v>
          </cell>
          <cell r="BI15">
            <v>616.68491512816661</v>
          </cell>
          <cell r="BJ15">
            <v>439.6951734903721</v>
          </cell>
          <cell r="BK15">
            <v>312.6295157983842</v>
          </cell>
          <cell r="BL15">
            <v>237.85298662850568</v>
          </cell>
          <cell r="BM15">
            <v>299.46259255255927</v>
          </cell>
          <cell r="BN15">
            <v>585.04397946033771</v>
          </cell>
          <cell r="BO15">
            <v>85.527171979946758</v>
          </cell>
          <cell r="BP15">
            <v>230.20846890314334</v>
          </cell>
          <cell r="BQ15">
            <v>366.8650097488968</v>
          </cell>
          <cell r="BR15">
            <v>940.72925949214982</v>
          </cell>
          <cell r="BS15">
            <v>1133.2925627895647</v>
          </cell>
          <cell r="BT15">
            <v>6770.4001909115268</v>
          </cell>
          <cell r="BU15">
            <v>4374.5002755150608</v>
          </cell>
          <cell r="BV15">
            <v>2566.8368744422469</v>
          </cell>
          <cell r="BZ15">
            <v>271.70315304590048</v>
          </cell>
          <cell r="CA15">
            <v>2091.4685708172078</v>
          </cell>
          <cell r="CB15">
            <v>637.06955460131508</v>
          </cell>
          <cell r="CC15">
            <v>505.31161753847221</v>
          </cell>
          <cell r="CD15">
            <v>352.36092699145206</v>
          </cell>
          <cell r="CE15">
            <v>258.10585899190386</v>
          </cell>
          <cell r="CF15">
            <v>315.18673219592807</v>
          </cell>
          <cell r="CG15">
            <v>683.14859590220351</v>
          </cell>
          <cell r="CH15">
            <v>114.63408752015928</v>
          </cell>
          <cell r="CI15">
            <v>273.4523391394452</v>
          </cell>
          <cell r="CJ15">
            <v>476.14086707564735</v>
          </cell>
          <cell r="CK15">
            <v>1005.2488311161254</v>
          </cell>
          <cell r="CL15">
            <v>1239.0674052414042</v>
          </cell>
          <cell r="CM15">
            <v>7737.767927376015</v>
          </cell>
          <cell r="CN15">
            <v>5017.3009996566479</v>
          </cell>
          <cell r="CO15">
            <v>2983.9180450695112</v>
          </cell>
          <cell r="CS15">
            <v>174.53466476734067</v>
          </cell>
          <cell r="CT15">
            <v>1013.8686671256764</v>
          </cell>
          <cell r="CU15">
            <v>454.77964098496295</v>
          </cell>
          <cell r="CV15">
            <v>141.47725487734795</v>
          </cell>
          <cell r="CW15">
            <v>211.17121383754989</v>
          </cell>
          <cell r="CX15">
            <v>150.15175719623554</v>
          </cell>
          <cell r="CY15">
            <v>57.539732064633199</v>
          </cell>
          <cell r="CZ15">
            <v>312.92621275745307</v>
          </cell>
          <cell r="DA15">
            <v>-22.517685548881175</v>
          </cell>
          <cell r="DB15">
            <v>135.50298928057114</v>
          </cell>
          <cell r="DC15">
            <v>244.82289049906706</v>
          </cell>
          <cell r="DD15">
            <v>660.01741835790324</v>
          </cell>
          <cell r="DE15">
            <v>705.75843911207016</v>
          </cell>
          <cell r="DF15">
            <v>4083.4769840388453</v>
          </cell>
          <cell r="DG15">
            <v>2501.3692831158805</v>
          </cell>
          <cell r="DH15">
            <v>1675.1298453028162</v>
          </cell>
        </row>
        <row r="16">
          <cell r="B16">
            <v>206.33799999999999</v>
          </cell>
          <cell r="C16">
            <v>1412.434</v>
          </cell>
          <cell r="D16">
            <v>466.18799999999999</v>
          </cell>
          <cell r="E16">
            <v>345.084</v>
          </cell>
          <cell r="F16">
            <v>259.08199999999999</v>
          </cell>
          <cell r="G16">
            <v>179.07599999999999</v>
          </cell>
          <cell r="H16">
            <v>164.88800000000003</v>
          </cell>
          <cell r="I16">
            <v>456.25</v>
          </cell>
          <cell r="J16">
            <v>58.988</v>
          </cell>
          <cell r="K16">
            <v>168.49600000000001</v>
          </cell>
          <cell r="L16">
            <v>161.40799999999999</v>
          </cell>
          <cell r="M16">
            <v>663.44799999999998</v>
          </cell>
          <cell r="N16">
            <v>935.25</v>
          </cell>
          <cell r="O16">
            <v>5119.9840000000004</v>
          </cell>
          <cell r="P16">
            <v>3230.0060000000003</v>
          </cell>
          <cell r="Q16">
            <v>1985.0740000000001</v>
          </cell>
          <cell r="U16">
            <v>238.43264627948847</v>
          </cell>
          <cell r="V16">
            <v>1688.1124085145264</v>
          </cell>
          <cell r="W16">
            <v>579.40010501002143</v>
          </cell>
          <cell r="X16">
            <v>348.53502689318111</v>
          </cell>
          <cell r="Y16">
            <v>282.34711502226281</v>
          </cell>
          <cell r="Z16">
            <v>210.86599012204147</v>
          </cell>
          <cell r="AA16">
            <v>241.90670218545512</v>
          </cell>
          <cell r="AB16">
            <v>516.70652593484226</v>
          </cell>
          <cell r="AC16">
            <v>64.275682629349646</v>
          </cell>
          <cell r="AD16">
            <v>192.10056401045793</v>
          </cell>
          <cell r="AE16">
            <v>329.43063109094447</v>
          </cell>
          <cell r="AF16">
            <v>884.5824855271992</v>
          </cell>
          <cell r="AG16">
            <v>1042.8052042274696</v>
          </cell>
          <cell r="AH16">
            <v>6081.761671150829</v>
          </cell>
          <cell r="AI16">
            <v>3898.015599216415</v>
          </cell>
          <cell r="AJ16">
            <v>2294.6796538352996</v>
          </cell>
          <cell r="AN16">
            <v>257.15031934603053</v>
          </cell>
          <cell r="AO16">
            <v>1888.7484151762535</v>
          </cell>
          <cell r="AP16">
            <v>617.75023183423173</v>
          </cell>
          <cell r="AQ16">
            <v>433.8430405462222</v>
          </cell>
          <cell r="AR16">
            <v>305.12854333719281</v>
          </cell>
          <cell r="AS16">
            <v>234.33708209825267</v>
          </cell>
          <cell r="AT16">
            <v>295.75112360866808</v>
          </cell>
          <cell r="AU16">
            <v>567.06572853949217</v>
          </cell>
          <cell r="AV16">
            <v>83.161333911101408</v>
          </cell>
          <cell r="AW16">
            <v>227.56063018786952</v>
          </cell>
          <cell r="AX16">
            <v>358.26566054169149</v>
          </cell>
          <cell r="AY16">
            <v>938.08784857065348</v>
          </cell>
          <cell r="AZ16">
            <v>1117.5625700773103</v>
          </cell>
          <cell r="BA16">
            <v>6724.1352165349153</v>
          </cell>
          <cell r="BB16">
            <v>4345.046627146472</v>
          </cell>
          <cell r="BC16">
            <v>2522.0725885874217</v>
          </cell>
          <cell r="BG16">
            <v>262.16171240669837</v>
          </cell>
          <cell r="BH16">
            <v>1936.0174132140969</v>
          </cell>
          <cell r="BI16">
            <v>623.24579296577429</v>
          </cell>
          <cell r="BJ16">
            <v>444.3406317440668</v>
          </cell>
          <cell r="BK16">
            <v>315.07115971311208</v>
          </cell>
          <cell r="BL16">
            <v>240.43315089543574</v>
          </cell>
          <cell r="BM16">
            <v>300.35051675695462</v>
          </cell>
          <cell r="BN16">
            <v>591.58230416440301</v>
          </cell>
          <cell r="BO16">
            <v>87.327527552592088</v>
          </cell>
          <cell r="BP16">
            <v>233.27466397718641</v>
          </cell>
          <cell r="BQ16">
            <v>373.42658857809943</v>
          </cell>
          <cell r="BR16">
            <v>958.54496647682765</v>
          </cell>
          <cell r="BS16">
            <v>1140.5229624623914</v>
          </cell>
          <cell r="BT16">
            <v>6837.2190777000833</v>
          </cell>
          <cell r="BU16">
            <v>4418.1721360194215</v>
          </cell>
          <cell r="BV16">
            <v>2595.8014012506815</v>
          </cell>
          <cell r="BZ16">
            <v>274.36996865294941</v>
          </cell>
          <cell r="CA16">
            <v>2125.656507338887</v>
          </cell>
          <cell r="CB16">
            <v>644.69539688995815</v>
          </cell>
          <cell r="CC16">
            <v>513.82675714112452</v>
          </cell>
          <cell r="CD16">
            <v>357.05817257801709</v>
          </cell>
          <cell r="CE16">
            <v>261.40301638029723</v>
          </cell>
          <cell r="CF16">
            <v>316.61837435859286</v>
          </cell>
          <cell r="CG16">
            <v>694.90835964364078</v>
          </cell>
          <cell r="CH16">
            <v>118.32563880578341</v>
          </cell>
          <cell r="CI16">
            <v>279.11325060799714</v>
          </cell>
          <cell r="CJ16">
            <v>490.78850363565198</v>
          </cell>
          <cell r="CK16">
            <v>1028.4259341707582</v>
          </cell>
          <cell r="CL16">
            <v>1252.3690568242346</v>
          </cell>
          <cell r="CM16">
            <v>7860.2915698313145</v>
          </cell>
          <cell r="CN16">
            <v>5096.8806404725156</v>
          </cell>
          <cell r="CO16">
            <v>3039.6044301055463</v>
          </cell>
          <cell r="CS16">
            <v>173.39985038985085</v>
          </cell>
          <cell r="CT16">
            <v>991.86978227840177</v>
          </cell>
          <cell r="CU16">
            <v>457.43704219593332</v>
          </cell>
          <cell r="CV16">
            <v>135.85004331474465</v>
          </cell>
          <cell r="CW16">
            <v>208.75467587286533</v>
          </cell>
          <cell r="CX16">
            <v>149.09117583937396</v>
          </cell>
          <cell r="CY16">
            <v>54.426585697223373</v>
          </cell>
          <cell r="CZ16">
            <v>309.10552587372274</v>
          </cell>
          <cell r="DA16">
            <v>-25.506268971627879</v>
          </cell>
          <cell r="DB16">
            <v>135.30901562124959</v>
          </cell>
          <cell r="DC16">
            <v>244.82580048934119</v>
          </cell>
          <cell r="DD16">
            <v>662.0942270146445</v>
          </cell>
          <cell r="DE16">
            <v>698.42083819442621</v>
          </cell>
          <cell r="DF16">
            <v>4043.0490495595568</v>
          </cell>
          <cell r="DG16">
            <v>2469.7833907581448</v>
          </cell>
          <cell r="DH16">
            <v>1668.1379258792804</v>
          </cell>
        </row>
        <row r="17">
          <cell r="B17">
            <v>189.70400000000001</v>
          </cell>
          <cell r="C17">
            <v>1437.35</v>
          </cell>
          <cell r="D17">
            <v>414.48600000000005</v>
          </cell>
          <cell r="E17">
            <v>347.06799999999998</v>
          </cell>
          <cell r="F17">
            <v>256.548</v>
          </cell>
          <cell r="G17">
            <v>171.946</v>
          </cell>
          <cell r="H17">
            <v>176.358</v>
          </cell>
          <cell r="I17">
            <v>464.90600000000001</v>
          </cell>
          <cell r="J17">
            <v>50.06</v>
          </cell>
          <cell r="K17">
            <v>176.404</v>
          </cell>
          <cell r="L17">
            <v>158.50200000000001</v>
          </cell>
          <cell r="M17">
            <v>645.71400000000006</v>
          </cell>
          <cell r="N17">
            <v>923.61200000000008</v>
          </cell>
          <cell r="O17">
            <v>5039.9579999999996</v>
          </cell>
          <cell r="P17">
            <v>3192.97</v>
          </cell>
          <cell r="Q17">
            <v>1873.932</v>
          </cell>
          <cell r="U17">
            <v>240.01266834175476</v>
          </cell>
          <cell r="V17">
            <v>1701.7937786154748</v>
          </cell>
          <cell r="W17">
            <v>584.99078374390172</v>
          </cell>
          <cell r="X17">
            <v>351.03855312556749</v>
          </cell>
          <cell r="Y17">
            <v>283.6056800735721</v>
          </cell>
          <cell r="Z17">
            <v>212.54549933284019</v>
          </cell>
          <cell r="AA17">
            <v>242.24565643197101</v>
          </cell>
          <cell r="AB17">
            <v>520.27237189608854</v>
          </cell>
          <cell r="AC17">
            <v>65.407477219936638</v>
          </cell>
          <cell r="AD17">
            <v>194.44335896442587</v>
          </cell>
          <cell r="AE17">
            <v>333.73184348522278</v>
          </cell>
          <cell r="AF17">
            <v>898.74973051677887</v>
          </cell>
          <cell r="AG17">
            <v>1047.0095022133798</v>
          </cell>
          <cell r="AH17">
            <v>6131.6061992420409</v>
          </cell>
          <cell r="AI17">
            <v>3930.5028764802873</v>
          </cell>
          <cell r="AJ17">
            <v>2313.4998283645391</v>
          </cell>
          <cell r="AN17">
            <v>258.81959766595753</v>
          </cell>
          <cell r="AO17">
            <v>1903.8743493541292</v>
          </cell>
          <cell r="AP17">
            <v>623.52253038000845</v>
          </cell>
          <cell r="AQ17">
            <v>436.73721284679294</v>
          </cell>
          <cell r="AR17">
            <v>306.51180890075182</v>
          </cell>
          <cell r="AS17">
            <v>236.16555070705914</v>
          </cell>
          <cell r="AT17">
            <v>296.11084396783247</v>
          </cell>
          <cell r="AU17">
            <v>570.97910864285996</v>
          </cell>
          <cell r="AV17">
            <v>84.526354630995911</v>
          </cell>
          <cell r="AW17">
            <v>230.06508693322365</v>
          </cell>
          <cell r="AX17">
            <v>363.08663346755458</v>
          </cell>
          <cell r="AY17">
            <v>953.11356124469148</v>
          </cell>
          <cell r="AZ17">
            <v>1122.320149689418</v>
          </cell>
          <cell r="BA17">
            <v>6778.456664370583</v>
          </cell>
          <cell r="BB17">
            <v>4380.3545668812012</v>
          </cell>
          <cell r="BC17">
            <v>2542.9553709940583</v>
          </cell>
          <cell r="BG17">
            <v>264.57280693199607</v>
          </cell>
          <cell r="BH17">
            <v>1958.9604635979513</v>
          </cell>
          <cell r="BI17">
            <v>629.86140320741788</v>
          </cell>
          <cell r="BJ17">
            <v>449.16990461962814</v>
          </cell>
          <cell r="BK17">
            <v>317.50901745334556</v>
          </cell>
          <cell r="BL17">
            <v>243.0153901531425</v>
          </cell>
          <cell r="BM17">
            <v>301.23448177923871</v>
          </cell>
          <cell r="BN17">
            <v>598.13804562805069</v>
          </cell>
          <cell r="BO17">
            <v>89.151719358477706</v>
          </cell>
          <cell r="BP17">
            <v>236.33021970309849</v>
          </cell>
          <cell r="BQ17">
            <v>380.0941662867092</v>
          </cell>
          <cell r="BR17">
            <v>976.66170917717432</v>
          </cell>
          <cell r="BS17">
            <v>1147.6996913221876</v>
          </cell>
          <cell r="BT17">
            <v>6904.4167956782449</v>
          </cell>
          <cell r="BU17">
            <v>4462.3467386269904</v>
          </cell>
          <cell r="BV17">
            <v>2624.754605791647</v>
          </cell>
          <cell r="BZ17">
            <v>277.07021082716847</v>
          </cell>
          <cell r="CA17">
            <v>2161.377346939702</v>
          </cell>
          <cell r="CB17">
            <v>652.52051832268671</v>
          </cell>
          <cell r="CC17">
            <v>523.08520855757047</v>
          </cell>
          <cell r="CD17">
            <v>361.68510647472658</v>
          </cell>
          <cell r="CE17">
            <v>264.6733707882741</v>
          </cell>
          <cell r="CF17">
            <v>318.02963913344735</v>
          </cell>
          <cell r="CG17">
            <v>706.52275730486076</v>
          </cell>
          <cell r="CH17">
            <v>122.02280519349644</v>
          </cell>
          <cell r="CI17">
            <v>284.60569341318421</v>
          </cell>
          <cell r="CJ17">
            <v>505.60254908378016</v>
          </cell>
          <cell r="CK17">
            <v>1053.4250931213289</v>
          </cell>
          <cell r="CL17">
            <v>1265.3821334983656</v>
          </cell>
          <cell r="CM17">
            <v>7980.659949025664</v>
          </cell>
          <cell r="CN17">
            <v>5175.1088720122107</v>
          </cell>
          <cell r="CO17">
            <v>3094.3069243909572</v>
          </cell>
          <cell r="CS17">
            <v>172.2618162642791</v>
          </cell>
          <cell r="CT17">
            <v>969.82388549276743</v>
          </cell>
          <cell r="CU17">
            <v>460.00331898298725</v>
          </cell>
          <cell r="CV17">
            <v>130.19435331222763</v>
          </cell>
          <cell r="CW17">
            <v>206.32738238635835</v>
          </cell>
          <cell r="CX17">
            <v>148.03815521060642</v>
          </cell>
          <cell r="CY17">
            <v>51.304182294844964</v>
          </cell>
          <cell r="CZ17">
            <v>305.26930762957471</v>
          </cell>
          <cell r="DA17">
            <v>-28.50064020782294</v>
          </cell>
          <cell r="DB17">
            <v>135.25554683439171</v>
          </cell>
          <cell r="DC17">
            <v>244.98508791408136</v>
          </cell>
          <cell r="DD17">
            <v>664.09413387919869</v>
          </cell>
          <cell r="DE17">
            <v>691.04839826838611</v>
          </cell>
          <cell r="DF17">
            <v>4002.5678074522698</v>
          </cell>
          <cell r="DG17">
            <v>2438.1583944130739</v>
          </cell>
          <cell r="DH17">
            <v>1661.3008906556897</v>
          </cell>
        </row>
        <row r="18">
          <cell r="B18">
            <v>190.17199999999997</v>
          </cell>
          <cell r="C18">
            <v>1337.8879999999999</v>
          </cell>
          <cell r="D18">
            <v>417.19599999999997</v>
          </cell>
          <cell r="E18">
            <v>308.31399999999996</v>
          </cell>
          <cell r="F18">
            <v>260.54599999999999</v>
          </cell>
          <cell r="G18">
            <v>180.49799999999999</v>
          </cell>
          <cell r="H18">
            <v>180.44399999999999</v>
          </cell>
          <cell r="I18">
            <v>421.20400000000001</v>
          </cell>
          <cell r="J18">
            <v>61.583999999999996</v>
          </cell>
          <cell r="K18">
            <v>176.84399999999999</v>
          </cell>
          <cell r="L18">
            <v>169.322</v>
          </cell>
          <cell r="M18">
            <v>672.39</v>
          </cell>
          <cell r="N18">
            <v>898.66199999999992</v>
          </cell>
          <cell r="O18">
            <v>4991.152000000001</v>
          </cell>
          <cell r="P18">
            <v>3209.8800000000006</v>
          </cell>
          <cell r="Q18">
            <v>1907.8239999999998</v>
          </cell>
          <cell r="U18">
            <v>241.59104741748749</v>
          </cell>
          <cell r="V18">
            <v>1715.6982887797724</v>
          </cell>
          <cell r="W18">
            <v>590.55081473393489</v>
          </cell>
          <cell r="X18">
            <v>353.55712753392532</v>
          </cell>
          <cell r="Y18">
            <v>284.87622306464687</v>
          </cell>
          <cell r="Z18">
            <v>214.20361286691914</v>
          </cell>
          <cell r="AA18">
            <v>242.58734506595923</v>
          </cell>
          <cell r="AB18">
            <v>523.85972757349032</v>
          </cell>
          <cell r="AC18">
            <v>66.536891746548136</v>
          </cell>
          <cell r="AD18">
            <v>196.79395855182131</v>
          </cell>
          <cell r="AE18">
            <v>338.05169564142767</v>
          </cell>
          <cell r="AF18">
            <v>912.91640670280515</v>
          </cell>
          <cell r="AG18">
            <v>1051.2430729332609</v>
          </cell>
          <cell r="AH18">
            <v>6181.0372043784282</v>
          </cell>
          <cell r="AI18">
            <v>3962.6800233987938</v>
          </cell>
          <cell r="AJ18">
            <v>2332.2676276576044</v>
          </cell>
          <cell r="AN18">
            <v>260.48714018619808</v>
          </cell>
          <cell r="AO18">
            <v>1919.2469841099266</v>
          </cell>
          <cell r="AP18">
            <v>629.26318555372586</v>
          </cell>
          <cell r="AQ18">
            <v>439.648781415678</v>
          </cell>
          <cell r="AR18">
            <v>307.90823919630679</v>
          </cell>
          <cell r="AS18">
            <v>237.9707260091098</v>
          </cell>
          <cell r="AT18">
            <v>296.47346623736894</v>
          </cell>
          <cell r="AU18">
            <v>574.91609484030676</v>
          </cell>
          <cell r="AV18">
            <v>85.888504832981752</v>
          </cell>
          <cell r="AW18">
            <v>232.57788686149246</v>
          </cell>
          <cell r="AX18">
            <v>367.92849859295478</v>
          </cell>
          <cell r="AY18">
            <v>968.13867064838519</v>
          </cell>
          <cell r="AZ18">
            <v>1127.1108542995153</v>
          </cell>
          <cell r="BA18">
            <v>6832.327447580069</v>
          </cell>
          <cell r="BB18">
            <v>4415.3254496365125</v>
          </cell>
          <cell r="BC18">
            <v>2563.7800380703175</v>
          </cell>
          <cell r="BG18">
            <v>266.9855622765582</v>
          </cell>
          <cell r="BH18">
            <v>1982.3883306155317</v>
          </cell>
          <cell r="BI18">
            <v>636.4394530627203</v>
          </cell>
          <cell r="BJ18">
            <v>454.13472895751471</v>
          </cell>
          <cell r="BK18">
            <v>319.94469192554772</v>
          </cell>
          <cell r="BL18">
            <v>245.59037323518865</v>
          </cell>
          <cell r="BM18">
            <v>302.11608362838524</v>
          </cell>
          <cell r="BN18">
            <v>604.69427173506415</v>
          </cell>
          <cell r="BO18">
            <v>90.984257939968913</v>
          </cell>
          <cell r="BP18">
            <v>239.39761026359389</v>
          </cell>
          <cell r="BQ18">
            <v>386.87080994868904</v>
          </cell>
          <cell r="BR18">
            <v>994.66478314093206</v>
          </cell>
          <cell r="BS18">
            <v>1154.8669456119062</v>
          </cell>
          <cell r="BT18">
            <v>6971.8950000168452</v>
          </cell>
          <cell r="BU18">
            <v>4506.7787973961158</v>
          </cell>
          <cell r="BV18">
            <v>2653.7750015436391</v>
          </cell>
          <cell r="BZ18">
            <v>279.79485414428086</v>
          </cell>
          <cell r="CA18">
            <v>2198.6984759785601</v>
          </cell>
          <cell r="CB18">
            <v>660.28287582819678</v>
          </cell>
          <cell r="CC18">
            <v>532.86105966192622</v>
          </cell>
          <cell r="CD18">
            <v>366.24975954397541</v>
          </cell>
          <cell r="CE18">
            <v>267.90949449779038</v>
          </cell>
          <cell r="CF18">
            <v>319.4264810876511</v>
          </cell>
          <cell r="CG18">
            <v>718.02366925216927</v>
          </cell>
          <cell r="CH18">
            <v>125.75721091134507</v>
          </cell>
          <cell r="CI18">
            <v>290.09692981375906</v>
          </cell>
          <cell r="CJ18">
            <v>520.58677259203807</v>
          </cell>
          <cell r="CK18">
            <v>1078.2958012363149</v>
          </cell>
          <cell r="CL18">
            <v>1278.2502176669755</v>
          </cell>
          <cell r="CM18">
            <v>8099.557897917226</v>
          </cell>
          <cell r="CN18">
            <v>5252.3066842444514</v>
          </cell>
          <cell r="CO18">
            <v>3148.6329374857846</v>
          </cell>
          <cell r="CS18">
            <v>171.12098406822179</v>
          </cell>
          <cell r="CT18">
            <v>947.73715185365927</v>
          </cell>
          <cell r="CU18">
            <v>462.53160502698898</v>
          </cell>
          <cell r="CV18">
            <v>124.51409948270397</v>
          </cell>
          <cell r="CW18">
            <v>203.89009705103888</v>
          </cell>
          <cell r="CX18">
            <v>146.97049635475256</v>
          </cell>
          <cell r="CY18">
            <v>48.173736248876679</v>
          </cell>
          <cell r="CZ18">
            <v>301.41388847877664</v>
          </cell>
          <cell r="DA18">
            <v>-31.499917520826457</v>
          </cell>
          <cell r="DB18">
            <v>135.25856248905541</v>
          </cell>
          <cell r="DC18">
            <v>245.29027446329513</v>
          </cell>
          <cell r="DD18">
            <v>666.07407875809224</v>
          </cell>
          <cell r="DE18">
            <v>683.64487732524094</v>
          </cell>
          <cell r="DF18">
            <v>3962.0183561605049</v>
          </cell>
          <cell r="DG18">
            <v>2406.4924081875079</v>
          </cell>
          <cell r="DH18">
            <v>1654.5569241336807</v>
          </cell>
        </row>
        <row r="19">
          <cell r="B19">
            <v>193.65199999999999</v>
          </cell>
          <cell r="C19">
            <v>1377.6680000000001</v>
          </cell>
          <cell r="D19">
            <v>466.84599999999995</v>
          </cell>
          <cell r="E19">
            <v>309.31400000000002</v>
          </cell>
          <cell r="F19">
            <v>260.22399999999999</v>
          </cell>
          <cell r="G19">
            <v>181.154</v>
          </cell>
          <cell r="H19">
            <v>151.37200000000001</v>
          </cell>
          <cell r="I19">
            <v>467.072</v>
          </cell>
          <cell r="J19">
            <v>49.118000000000002</v>
          </cell>
          <cell r="K19">
            <v>183.91399999999999</v>
          </cell>
          <cell r="L19">
            <v>173.648</v>
          </cell>
          <cell r="M19">
            <v>682.43799999999999</v>
          </cell>
          <cell r="N19">
            <v>956.12799999999993</v>
          </cell>
          <cell r="O19">
            <v>5158.3640000000005</v>
          </cell>
          <cell r="P19">
            <v>3225.9160000000002</v>
          </cell>
          <cell r="Q19">
            <v>1949.3239999999998</v>
          </cell>
          <cell r="U19">
            <v>243.17606245113186</v>
          </cell>
          <cell r="V19">
            <v>1729.6277134659349</v>
          </cell>
          <cell r="W19">
            <v>596.10526300338813</v>
          </cell>
          <cell r="X19">
            <v>356.08249207379919</v>
          </cell>
          <cell r="Y19">
            <v>286.15869520117872</v>
          </cell>
          <cell r="Z19">
            <v>215.87315843301684</v>
          </cell>
          <cell r="AA19">
            <v>242.93285448996485</v>
          </cell>
          <cell r="AB19">
            <v>527.46936669739205</v>
          </cell>
          <cell r="AC19">
            <v>67.664050565073495</v>
          </cell>
          <cell r="AD19">
            <v>199.14732710284127</v>
          </cell>
          <cell r="AE19">
            <v>342.39077569823974</v>
          </cell>
          <cell r="AF19">
            <v>927.01497305863245</v>
          </cell>
          <cell r="AG19">
            <v>1055.5252337888664</v>
          </cell>
          <cell r="AH19">
            <v>6230.8026657800865</v>
          </cell>
          <cell r="AI19">
            <v>3995.0721951866508</v>
          </cell>
          <cell r="AJ19">
            <v>2351.2096059641185</v>
          </cell>
          <cell r="AN19">
            <v>262.16169353302024</v>
          </cell>
          <cell r="AO19">
            <v>1934.6471640176367</v>
          </cell>
          <cell r="AP19">
            <v>634.99807664558148</v>
          </cell>
          <cell r="AQ19">
            <v>442.56819963690418</v>
          </cell>
          <cell r="AR19">
            <v>309.3177805949361</v>
          </cell>
          <cell r="AS19">
            <v>239.78834727546169</v>
          </cell>
          <cell r="AT19">
            <v>296.8401433785333</v>
          </cell>
          <cell r="AU19">
            <v>578.87753627141046</v>
          </cell>
          <cell r="AV19">
            <v>87.247934498660712</v>
          </cell>
          <cell r="AW19">
            <v>235.0936468224416</v>
          </cell>
          <cell r="AX19">
            <v>372.79191512752783</v>
          </cell>
          <cell r="AY19">
            <v>983.0915430900161</v>
          </cell>
          <cell r="AZ19">
            <v>1131.9565434610995</v>
          </cell>
          <cell r="BA19">
            <v>6886.562727139767</v>
          </cell>
          <cell r="BB19">
            <v>4450.5300264951129</v>
          </cell>
          <cell r="BC19">
            <v>2584.7979734094188</v>
          </cell>
          <cell r="BG19">
            <v>269.41125237274935</v>
          </cell>
          <cell r="BH19">
            <v>2006.058032358779</v>
          </cell>
          <cell r="BI19">
            <v>643.04149912807645</v>
          </cell>
          <cell r="BJ19">
            <v>459.26634353981154</v>
          </cell>
          <cell r="BK19">
            <v>322.37554811756161</v>
          </cell>
          <cell r="BL19">
            <v>248.17053190036697</v>
          </cell>
          <cell r="BM19">
            <v>302.99865353457994</v>
          </cell>
          <cell r="BN19">
            <v>611.25566961389222</v>
          </cell>
          <cell r="BO19">
            <v>92.82441108522508</v>
          </cell>
          <cell r="BP19">
            <v>242.45718702690306</v>
          </cell>
          <cell r="BQ19">
            <v>393.72471678253618</v>
          </cell>
          <cell r="BR19">
            <v>1012.7956365478356</v>
          </cell>
          <cell r="BS19">
            <v>1162.0714521387267</v>
          </cell>
          <cell r="BT19">
            <v>7039.615020933139</v>
          </cell>
          <cell r="BU19">
            <v>4551.4367064045782</v>
          </cell>
          <cell r="BV19">
            <v>2682.8796343745398</v>
          </cell>
          <cell r="BZ19">
            <v>282.55323575646401</v>
          </cell>
          <cell r="CA19">
            <v>2237.2507334369907</v>
          </cell>
          <cell r="CB19">
            <v>668.15198095348433</v>
          </cell>
          <cell r="CC19">
            <v>543.329014560823</v>
          </cell>
          <cell r="CD19">
            <v>370.73740165971356</v>
          </cell>
          <cell r="CE19">
            <v>271.13110292375552</v>
          </cell>
          <cell r="CF19">
            <v>320.81755666220789</v>
          </cell>
          <cell r="CG19">
            <v>729.40960677506041</v>
          </cell>
          <cell r="CH19">
            <v>129.52555118598536</v>
          </cell>
          <cell r="CI19">
            <v>295.49971869583669</v>
          </cell>
          <cell r="CJ19">
            <v>535.53724370560519</v>
          </cell>
          <cell r="CK19">
            <v>1104.2582157066513</v>
          </cell>
          <cell r="CL19">
            <v>1291.0864550606059</v>
          </cell>
          <cell r="CM19">
            <v>8216.952435909936</v>
          </cell>
          <cell r="CN19">
            <v>5328.4104815759492</v>
          </cell>
          <cell r="CO19">
            <v>3202.6626620345755</v>
          </cell>
          <cell r="CS19">
            <v>169.97770576188455</v>
          </cell>
          <cell r="CT19">
            <v>925.6147183032358</v>
          </cell>
          <cell r="CU19">
            <v>464.97932760936294</v>
          </cell>
          <cell r="CV19">
            <v>118.81235878845546</v>
          </cell>
          <cell r="CW19">
            <v>201.44377832092414</v>
          </cell>
          <cell r="CX19">
            <v>145.90822341317588</v>
          </cell>
          <cell r="CY19">
            <v>45.036262742654884</v>
          </cell>
          <cell r="CZ19">
            <v>297.54066197134983</v>
          </cell>
          <cell r="DA19">
            <v>-34.503388562645725</v>
          </cell>
          <cell r="DB19">
            <v>135.32878114405767</v>
          </cell>
          <cell r="DC19">
            <v>245.79897581697441</v>
          </cell>
          <cell r="DD19">
            <v>668.00219513338084</v>
          </cell>
          <cell r="DE19">
            <v>676.21384137214807</v>
          </cell>
          <cell r="DF19">
            <v>3921.399393493446</v>
          </cell>
          <cell r="DG19">
            <v>2374.787197332189</v>
          </cell>
          <cell r="DH19">
            <v>1647.8864945160203</v>
          </cell>
        </row>
        <row r="20">
          <cell r="U20">
            <v>244.75854757218207</v>
          </cell>
          <cell r="V20">
            <v>1743.7786070377492</v>
          </cell>
          <cell r="W20">
            <v>601.63938269567586</v>
          </cell>
          <cell r="X20">
            <v>358.62914292279248</v>
          </cell>
          <cell r="Y20">
            <v>287.45189998732633</v>
          </cell>
          <cell r="Z20">
            <v>217.53455651986454</v>
          </cell>
          <cell r="AA20">
            <v>243.28028662677744</v>
          </cell>
          <cell r="AB20">
            <v>531.10103611200975</v>
          </cell>
          <cell r="AC20">
            <v>68.790609657402911</v>
          </cell>
          <cell r="AD20">
            <v>201.50801117063824</v>
          </cell>
          <cell r="AE20">
            <v>346.73379762259754</v>
          </cell>
          <cell r="AF20">
            <v>941.09641883024483</v>
          </cell>
          <cell r="AG20">
            <v>1059.832813598613</v>
          </cell>
          <cell r="AH20">
            <v>6280.4431483860535</v>
          </cell>
          <cell r="AI20">
            <v>4027.2170469052066</v>
          </cell>
          <cell r="AJ20">
            <v>2370.419697066066</v>
          </cell>
          <cell r="AN20">
            <v>263.8335740511867</v>
          </cell>
          <cell r="AO20">
            <v>1950.2921968722444</v>
          </cell>
          <cell r="AP20">
            <v>640.71197876239569</v>
          </cell>
          <cell r="AQ20">
            <v>445.51222564751072</v>
          </cell>
          <cell r="AR20">
            <v>310.73911805019651</v>
          </cell>
          <cell r="AS20">
            <v>241.59709844455318</v>
          </cell>
          <cell r="AT20">
            <v>297.20886102796277</v>
          </cell>
          <cell r="AU20">
            <v>582.86315510734232</v>
          </cell>
          <cell r="AV20">
            <v>88.606640854040677</v>
          </cell>
          <cell r="AW20">
            <v>237.61722709873965</v>
          </cell>
          <cell r="AX20">
            <v>377.65974986677742</v>
          </cell>
          <cell r="AY20">
            <v>998.02625752143297</v>
          </cell>
          <cell r="AZ20">
            <v>1136.8309966870738</v>
          </cell>
          <cell r="BA20">
            <v>6940.6618025986199</v>
          </cell>
          <cell r="BB20">
            <v>4485.4658100648467</v>
          </cell>
          <cell r="BC20">
            <v>2606.1134055203361</v>
          </cell>
          <cell r="BG20">
            <v>271.84242873550528</v>
          </cell>
          <cell r="BH20">
            <v>2030.2002417272929</v>
          </cell>
          <cell r="BI20">
            <v>649.63560336753221</v>
          </cell>
          <cell r="BJ20">
            <v>464.55168182873138</v>
          </cell>
          <cell r="BK20">
            <v>324.80319432709513</v>
          </cell>
          <cell r="BL20">
            <v>250.75223959813644</v>
          </cell>
          <cell r="BM20">
            <v>303.88032517172167</v>
          </cell>
          <cell r="BN20">
            <v>617.83146756689052</v>
          </cell>
          <cell r="BO20">
            <v>94.657956416045892</v>
          </cell>
          <cell r="BP20">
            <v>245.51664494403647</v>
          </cell>
          <cell r="BQ20">
            <v>400.55933595910352</v>
          </cell>
          <cell r="BR20">
            <v>1030.8298466283925</v>
          </cell>
          <cell r="BS20">
            <v>1169.2666046289457</v>
          </cell>
          <cell r="BT20">
            <v>7108.1127966248132</v>
          </cell>
          <cell r="BU20">
            <v>4596.9065558090115</v>
          </cell>
          <cell r="BV20">
            <v>2712.0298675170993</v>
          </cell>
          <cell r="BZ20">
            <v>285.34036331631347</v>
          </cell>
          <cell r="CA20">
            <v>2277.5028095185053</v>
          </cell>
          <cell r="CB20">
            <v>676.03779331461863</v>
          </cell>
          <cell r="CC20">
            <v>554.3823918482309</v>
          </cell>
          <cell r="CD20">
            <v>375.15658515106509</v>
          </cell>
          <cell r="CE20">
            <v>274.34796967811292</v>
          </cell>
          <cell r="CF20">
            <v>322.19866617975958</v>
          </cell>
          <cell r="CG20">
            <v>740.7020025947802</v>
          </cell>
          <cell r="CH20">
            <v>133.24200087602608</v>
          </cell>
          <cell r="CI20">
            <v>300.80729242778239</v>
          </cell>
          <cell r="CJ20">
            <v>550.36877279694477</v>
          </cell>
          <cell r="CK20">
            <v>1130.1040746783633</v>
          </cell>
          <cell r="CL20">
            <v>1303.7699193479684</v>
          </cell>
          <cell r="CM20">
            <v>8333.0872261720651</v>
          </cell>
          <cell r="CN20">
            <v>5403.7223509734831</v>
          </cell>
          <cell r="CO20">
            <v>3256.1422960192103</v>
          </cell>
          <cell r="CS20">
            <v>168.83227824767417</v>
          </cell>
          <cell r="CT20">
            <v>904.54722002478684</v>
          </cell>
          <cell r="CU20">
            <v>467.35822627424204</v>
          </cell>
          <cell r="CV20">
            <v>113.09181563891269</v>
          </cell>
          <cell r="CW20">
            <v>198.98899301662289</v>
          </cell>
          <cell r="CX20">
            <v>144.83387312944484</v>
          </cell>
          <cell r="CY20">
            <v>41.892616194752179</v>
          </cell>
          <cell r="CZ20">
            <v>293.64997380487398</v>
          </cell>
          <cell r="DA20">
            <v>-37.510471785605134</v>
          </cell>
          <cell r="DB20">
            <v>135.48981867972839</v>
          </cell>
          <cell r="DC20">
            <v>246.4131062415513</v>
          </cell>
          <cell r="DD20">
            <v>669.91275927340712</v>
          </cell>
          <cell r="DE20">
            <v>668.75835332590577</v>
          </cell>
          <cell r="DF20">
            <v>3880.7089645305491</v>
          </cell>
          <cell r="DG20">
            <v>2343.0437934321858</v>
          </cell>
          <cell r="DH20">
            <v>1641.2791456408099</v>
          </cell>
        </row>
        <row r="21">
          <cell r="U21">
            <v>246.33715066076951</v>
          </cell>
          <cell r="V21">
            <v>1758.1165171290359</v>
          </cell>
          <cell r="W21">
            <v>607.16042970005219</v>
          </cell>
          <cell r="X21">
            <v>361.18071185765507</v>
          </cell>
          <cell r="Y21">
            <v>288.74834158802594</v>
          </cell>
          <cell r="Z21">
            <v>219.19295136282147</v>
          </cell>
          <cell r="AA21">
            <v>243.63033211917548</v>
          </cell>
          <cell r="AB21">
            <v>534.7506856144455</v>
          </cell>
          <cell r="AC21">
            <v>69.933262706696411</v>
          </cell>
          <cell r="AD21">
            <v>203.87014747110371</v>
          </cell>
          <cell r="AE21">
            <v>351.10728076279196</v>
          </cell>
          <cell r="AF21">
            <v>955.12930174445887</v>
          </cell>
          <cell r="AG21">
            <v>1064.1680766073159</v>
          </cell>
          <cell r="AH21">
            <v>6327.9260258539271</v>
          </cell>
          <cell r="AI21">
            <v>4057.9942967389325</v>
          </cell>
          <cell r="AJ21">
            <v>2388.7483431321439</v>
          </cell>
          <cell r="AN21">
            <v>265.5013532388831</v>
          </cell>
          <cell r="AO21">
            <v>1966.1439926126482</v>
          </cell>
          <cell r="AP21">
            <v>646.41238350956803</v>
          </cell>
          <cell r="AQ21">
            <v>448.46193715392337</v>
          </cell>
          <cell r="AR21">
            <v>312.16401302844776</v>
          </cell>
          <cell r="AS21">
            <v>243.40258000539035</v>
          </cell>
          <cell r="AT21">
            <v>297.58035214083009</v>
          </cell>
          <cell r="AU21">
            <v>586.86850640471198</v>
          </cell>
          <cell r="AV21">
            <v>89.984757608537038</v>
          </cell>
          <cell r="AW21">
            <v>240.14235981730172</v>
          </cell>
          <cell r="AX21">
            <v>382.56172676953253</v>
          </cell>
          <cell r="AY21">
            <v>1012.9094664171981</v>
          </cell>
          <cell r="AZ21">
            <v>1141.736776194723</v>
          </cell>
          <cell r="BA21">
            <v>6992.4094818371204</v>
          </cell>
          <cell r="BB21">
            <v>4518.9152516263393</v>
          </cell>
          <cell r="BC21">
            <v>2626.4507901185234</v>
          </cell>
          <cell r="BG21">
            <v>274.28071602778238</v>
          </cell>
          <cell r="BH21">
            <v>2054.7464811007412</v>
          </cell>
          <cell r="BI21">
            <v>656.23070293957403</v>
          </cell>
          <cell r="BJ21">
            <v>469.95924185294496</v>
          </cell>
          <cell r="BK21">
            <v>327.22487841184943</v>
          </cell>
          <cell r="BL21">
            <v>253.32959525763144</v>
          </cell>
          <cell r="BM21">
            <v>304.75896701542541</v>
          </cell>
          <cell r="BN21">
            <v>624.41773270795852</v>
          </cell>
          <cell r="BO21">
            <v>96.530979969667669</v>
          </cell>
          <cell r="BP21">
            <v>248.5751047551573</v>
          </cell>
          <cell r="BQ21">
            <v>407.61649969836782</v>
          </cell>
          <cell r="BR21">
            <v>1048.8748436425101</v>
          </cell>
          <cell r="BS21">
            <v>1176.4773177046964</v>
          </cell>
          <cell r="BT21">
            <v>7176.4382193716137</v>
          </cell>
          <cell r="BU21">
            <v>4642.0533242801166</v>
          </cell>
          <cell r="BV21">
            <v>2741.2650911313863</v>
          </cell>
          <cell r="BZ21">
            <v>288.15906247312432</v>
          </cell>
          <cell r="CA21">
            <v>2319.3231522182195</v>
          </cell>
          <cell r="CB21">
            <v>683.96050236195458</v>
          </cell>
          <cell r="CC21">
            <v>565.98947590189141</v>
          </cell>
          <cell r="CD21">
            <v>379.54010945860398</v>
          </cell>
          <cell r="CE21">
            <v>277.52181959926179</v>
          </cell>
          <cell r="CF21">
            <v>323.56392038813959</v>
          </cell>
          <cell r="CG21">
            <v>751.91306753324477</v>
          </cell>
          <cell r="CH21">
            <v>137.05479251214737</v>
          </cell>
          <cell r="CI21">
            <v>306.07634190641164</v>
          </cell>
          <cell r="CJ21">
            <v>565.50399114067079</v>
          </cell>
          <cell r="CK21">
            <v>1156.3831734180926</v>
          </cell>
          <cell r="CL21">
            <v>1316.3973380724765</v>
          </cell>
          <cell r="CM21">
            <v>8448.1348681746822</v>
          </cell>
          <cell r="CN21">
            <v>5478.2303345083519</v>
          </cell>
          <cell r="CO21">
            <v>3309.4633401733267</v>
          </cell>
          <cell r="CS21">
            <v>167.68495224755276</v>
          </cell>
          <cell r="CT21">
            <v>896.96856411295994</v>
          </cell>
          <cell r="CU21">
            <v>469.66004299172153</v>
          </cell>
          <cell r="CV21">
            <v>107.3546728242726</v>
          </cell>
          <cell r="CW21">
            <v>196.5259240542411</v>
          </cell>
          <cell r="CX21">
            <v>143.76017493116589</v>
          </cell>
          <cell r="CY21">
            <v>38.743520305857885</v>
          </cell>
          <cell r="CZ21">
            <v>289.74162239893116</v>
          </cell>
          <cell r="DA21">
            <v>-40.520687888919745</v>
          </cell>
          <cell r="DB21">
            <v>135.68721524740792</v>
          </cell>
          <cell r="DC21">
            <v>247.21107166501952</v>
          </cell>
          <cell r="DD21">
            <v>671.79137348275117</v>
          </cell>
          <cell r="DE21">
            <v>661.28104722887497</v>
          </cell>
          <cell r="DF21">
            <v>3839.9463087584909</v>
          </cell>
          <cell r="DG21">
            <v>2311.2641869220961</v>
          </cell>
          <cell r="DH21">
            <v>1634.7003126258264</v>
          </cell>
        </row>
        <row r="22">
          <cell r="U22">
            <v>247.93953006683134</v>
          </cell>
          <cell r="V22">
            <v>1772.5944077243344</v>
          </cell>
          <cell r="W22">
            <v>612.67372344685509</v>
          </cell>
          <cell r="X22">
            <v>363.75076126448238</v>
          </cell>
          <cell r="Y22">
            <v>290.06117573606952</v>
          </cell>
          <cell r="Z22">
            <v>220.85169588017064</v>
          </cell>
          <cell r="AA22">
            <v>243.98270948442615</v>
          </cell>
          <cell r="AB22">
            <v>538.41774465699984</v>
          </cell>
          <cell r="AC22">
            <v>71.07485292227895</v>
          </cell>
          <cell r="AD22">
            <v>206.24547485262786</v>
          </cell>
          <cell r="AE22">
            <v>355.48211145345977</v>
          </cell>
          <cell r="AF22">
            <v>969.15601294726582</v>
          </cell>
          <cell r="AG22">
            <v>1068.5392703239222</v>
          </cell>
          <cell r="AH22">
            <v>6377.9684731569969</v>
          </cell>
          <cell r="AI22">
            <v>4090.4471749457566</v>
          </cell>
          <cell r="AJ22">
            <v>2408.1304241407802</v>
          </cell>
          <cell r="AN22">
            <v>267.19425188043749</v>
          </cell>
          <cell r="AO22">
            <v>1982.1505488685739</v>
          </cell>
          <cell r="AP22">
            <v>652.10478312542318</v>
          </cell>
          <cell r="AQ22">
            <v>451.43301279440021</v>
          </cell>
          <cell r="AR22">
            <v>313.60692475221111</v>
          </cell>
          <cell r="AS22">
            <v>245.20844225401734</v>
          </cell>
          <cell r="AT22">
            <v>297.95431798929576</v>
          </cell>
          <cell r="AU22">
            <v>590.8929640091543</v>
          </cell>
          <cell r="AV22">
            <v>91.361592513792075</v>
          </cell>
          <cell r="AW22">
            <v>242.68159385184967</v>
          </cell>
          <cell r="AX22">
            <v>387.46521406139487</v>
          </cell>
          <cell r="AY22">
            <v>1027.7861296251899</v>
          </cell>
          <cell r="AZ22">
            <v>1146.6832148573471</v>
          </cell>
          <cell r="BA22">
            <v>7046.9466255285679</v>
          </cell>
          <cell r="BB22">
            <v>4554.1858056539404</v>
          </cell>
          <cell r="BC22">
            <v>2647.9570614691065</v>
          </cell>
          <cell r="BG22">
            <v>276.72596237686605</v>
          </cell>
          <cell r="BH22">
            <v>2079.6190639132933</v>
          </cell>
          <cell r="BI22">
            <v>662.81518007195689</v>
          </cell>
          <cell r="BJ22">
            <v>475.51100351764057</v>
          </cell>
          <cell r="BK22">
            <v>329.67051482875462</v>
          </cell>
          <cell r="BL22">
            <v>255.91254397535306</v>
          </cell>
          <cell r="BM22">
            <v>305.63987082742057</v>
          </cell>
          <cell r="BN22">
            <v>631.02632661686027</v>
          </cell>
          <cell r="BO22">
            <v>98.3983334100364</v>
          </cell>
          <cell r="BP22">
            <v>251.64529680016403</v>
          </cell>
          <cell r="BQ22">
            <v>414.69110807323921</v>
          </cell>
          <cell r="BR22">
            <v>1066.8664590285427</v>
          </cell>
          <cell r="BS22">
            <v>1183.7124488708264</v>
          </cell>
          <cell r="BT22">
            <v>7245.5442065356547</v>
          </cell>
          <cell r="BU22">
            <v>4687.9622741326193</v>
          </cell>
          <cell r="BV22">
            <v>2770.6042076274484</v>
          </cell>
          <cell r="BZ22">
            <v>291.00622686719532</v>
          </cell>
          <cell r="CA22">
            <v>2362.535532191976</v>
          </cell>
          <cell r="CB22">
            <v>691.86192014631456</v>
          </cell>
          <cell r="CC22">
            <v>578.1762264428246</v>
          </cell>
          <cell r="CD22">
            <v>383.91043388392825</v>
          </cell>
          <cell r="CE22">
            <v>280.70416861789545</v>
          </cell>
          <cell r="CF22">
            <v>324.92799397387824</v>
          </cell>
          <cell r="CG22">
            <v>763.07809942687027</v>
          </cell>
          <cell r="CH22">
            <v>140.8208979921622</v>
          </cell>
          <cell r="CI22">
            <v>311.28182624848426</v>
          </cell>
          <cell r="CJ22">
            <v>580.72939352764229</v>
          </cell>
          <cell r="CK22">
            <v>1182.6106661160061</v>
          </cell>
          <cell r="CL22">
            <v>1328.9663773713633</v>
          </cell>
          <cell r="CM22">
            <v>8562.3284414058508</v>
          </cell>
          <cell r="CN22">
            <v>5552.1772086062101</v>
          </cell>
          <cell r="CO22">
            <v>3362.4964246906288</v>
          </cell>
          <cell r="CS22">
            <v>166.53594387104187</v>
          </cell>
          <cell r="CT22">
            <v>889.36523250163987</v>
          </cell>
          <cell r="CU22">
            <v>471.91739812521678</v>
          </cell>
          <cell r="CV22">
            <v>101.60282766155206</v>
          </cell>
          <cell r="CW22">
            <v>194.05579841064292</v>
          </cell>
          <cell r="CX22">
            <v>142.67662387205527</v>
          </cell>
          <cell r="CY22">
            <v>35.5895909629063</v>
          </cell>
          <cell r="CZ22">
            <v>285.81597917593052</v>
          </cell>
          <cell r="DA22">
            <v>-43.533638394694158</v>
          </cell>
          <cell r="DB22">
            <v>135.97616075611555</v>
          </cell>
          <cell r="DC22">
            <v>248.0338489536357</v>
          </cell>
          <cell r="DD22">
            <v>673.65601174811661</v>
          </cell>
          <cell r="DE22">
            <v>653.78440669848976</v>
          </cell>
          <cell r="DF22">
            <v>3799.1133139254794</v>
          </cell>
          <cell r="DG22">
            <v>2279.4502583585709</v>
          </cell>
          <cell r="DH22">
            <v>1628.1529721120978</v>
          </cell>
        </row>
        <row r="23">
          <cell r="U23">
            <v>249.52159254001938</v>
          </cell>
          <cell r="V23">
            <v>1787.2504909995823</v>
          </cell>
          <cell r="W23">
            <v>618.20007346077341</v>
          </cell>
          <cell r="X23">
            <v>366.31603872133439</v>
          </cell>
          <cell r="Y23">
            <v>291.37738309008898</v>
          </cell>
          <cell r="Z23">
            <v>222.50480962813918</v>
          </cell>
          <cell r="AA23">
            <v>244.33714982850438</v>
          </cell>
          <cell r="AB23">
            <v>542.1038055966751</v>
          </cell>
          <cell r="AC23">
            <v>72.212752505027709</v>
          </cell>
          <cell r="AD23">
            <v>208.61616338760516</v>
          </cell>
          <cell r="AE23">
            <v>359.87516674604228</v>
          </cell>
          <cell r="AF23">
            <v>981.71359371818937</v>
          </cell>
          <cell r="AG23">
            <v>1072.9271875030358</v>
          </cell>
          <cell r="AH23">
            <v>6425.5743524915961</v>
          </cell>
          <cell r="AI23">
            <v>4122.1752999265773</v>
          </cell>
          <cell r="AJ23">
            <v>2425.9507977793451</v>
          </cell>
          <cell r="AN23">
            <v>268.86568587514705</v>
          </cell>
          <cell r="AO23">
            <v>1998.3541124949606</v>
          </cell>
          <cell r="AP23">
            <v>657.81066315667545</v>
          </cell>
          <cell r="AQ23">
            <v>454.39857187776664</v>
          </cell>
          <cell r="AR23">
            <v>315.05354390425589</v>
          </cell>
          <cell r="AS23">
            <v>247.00817432783512</v>
          </cell>
          <cell r="AT23">
            <v>298.33047320547826</v>
          </cell>
          <cell r="AU23">
            <v>594.938275471819</v>
          </cell>
          <cell r="AV23">
            <v>92.733976266576931</v>
          </cell>
          <cell r="AW23">
            <v>245.21586894173822</v>
          </cell>
          <cell r="AX23">
            <v>392.38912822465107</v>
          </cell>
          <cell r="AY23">
            <v>1041.1046400824953</v>
          </cell>
          <cell r="AZ23">
            <v>1151.6485777742791</v>
          </cell>
          <cell r="BA23">
            <v>7098.8283543757798</v>
          </cell>
          <cell r="BB23">
            <v>4588.6686807690112</v>
          </cell>
          <cell r="BC23">
            <v>2667.7304692300672</v>
          </cell>
          <cell r="BG23">
            <v>279.19524533644221</v>
          </cell>
          <cell r="BH23">
            <v>2104.9254482428096</v>
          </cell>
          <cell r="BI23">
            <v>669.48477721572442</v>
          </cell>
          <cell r="BJ23">
            <v>481.27000397046254</v>
          </cell>
          <cell r="BK23">
            <v>332.10742452086185</v>
          </cell>
          <cell r="BL23">
            <v>258.49428497718003</v>
          </cell>
          <cell r="BM23">
            <v>306.5180316801812</v>
          </cell>
          <cell r="BN23">
            <v>637.66105115687458</v>
          </cell>
          <cell r="BO23">
            <v>100.28533660038163</v>
          </cell>
          <cell r="BP23">
            <v>254.70898046383275</v>
          </cell>
          <cell r="BQ23">
            <v>421.82796844950843</v>
          </cell>
          <cell r="BR23">
            <v>1083.7598788284927</v>
          </cell>
          <cell r="BS23">
            <v>1190.9526154154796</v>
          </cell>
          <cell r="BT23">
            <v>7313.7473923160233</v>
          </cell>
          <cell r="BU23">
            <v>4734.4365320975185</v>
          </cell>
          <cell r="BV23">
            <v>2798.4491282997651</v>
          </cell>
          <cell r="BZ23">
            <v>293.9147160348914</v>
          </cell>
          <cell r="CA23">
            <v>2407.4698595913251</v>
          </cell>
          <cell r="CB23">
            <v>700.13031238804467</v>
          </cell>
          <cell r="CC23">
            <v>591.33022162126827</v>
          </cell>
          <cell r="CD23">
            <v>388.23096554044719</v>
          </cell>
          <cell r="CE23">
            <v>283.86695179741764</v>
          </cell>
          <cell r="CF23">
            <v>326.27826835785982</v>
          </cell>
          <cell r="CG23">
            <v>774.19187386946214</v>
          </cell>
          <cell r="CH23">
            <v>144.69497451471761</v>
          </cell>
          <cell r="CI23">
            <v>316.4691010948103</v>
          </cell>
          <cell r="CJ23">
            <v>595.78085055571455</v>
          </cell>
          <cell r="CK23">
            <v>1210.0863693123006</v>
          </cell>
          <cell r="CL23">
            <v>1341.4706985014686</v>
          </cell>
          <cell r="CM23">
            <v>8673.7089712991256</v>
          </cell>
          <cell r="CN23">
            <v>5625.5006991124337</v>
          </cell>
          <cell r="CO23">
            <v>3413.279121773639</v>
          </cell>
          <cell r="CS23">
            <v>165.38542881862065</v>
          </cell>
          <cell r="CT23">
            <v>881.73987513876841</v>
          </cell>
          <cell r="CU23">
            <v>473.93457083069308</v>
          </cell>
          <cell r="CV23">
            <v>95.837826186774109</v>
          </cell>
          <cell r="CW23">
            <v>191.5789282128402</v>
          </cell>
          <cell r="CX23">
            <v>141.58610103846581</v>
          </cell>
          <cell r="CY23">
            <v>32.431356467112408</v>
          </cell>
          <cell r="CZ23">
            <v>281.87442058167693</v>
          </cell>
          <cell r="DA23">
            <v>-46.548989373618475</v>
          </cell>
          <cell r="DB23">
            <v>136.26261204127374</v>
          </cell>
          <cell r="DC23">
            <v>249.05961420694985</v>
          </cell>
          <cell r="DD23">
            <v>675.37717969965422</v>
          </cell>
          <cell r="DE23">
            <v>646.27047335040527</v>
          </cell>
          <cell r="DF23">
            <v>3758.2030765901509</v>
          </cell>
          <cell r="DG23">
            <v>2247.6041561351353</v>
          </cell>
          <cell r="DH23">
            <v>1621.4892453189368</v>
          </cell>
        </row>
        <row r="24">
          <cell r="U24">
            <v>251.11586915704495</v>
          </cell>
          <cell r="V24">
            <v>1802.0400818228973</v>
          </cell>
          <cell r="W24">
            <v>623.70724533793054</v>
          </cell>
          <cell r="X24">
            <v>368.90312001763391</v>
          </cell>
          <cell r="Y24">
            <v>292.69859310395725</v>
          </cell>
          <cell r="Z24">
            <v>224.1582960177455</v>
          </cell>
          <cell r="AA24">
            <v>244.69311730033365</v>
          </cell>
          <cell r="AB24">
            <v>545.80113783460786</v>
          </cell>
          <cell r="AC24">
            <v>73.368854084585337</v>
          </cell>
          <cell r="AD24">
            <v>210.99974937682219</v>
          </cell>
          <cell r="AE24">
            <v>364.28014800789134</v>
          </cell>
          <cell r="AF24">
            <v>994.31705060910338</v>
          </cell>
          <cell r="AG24">
            <v>1077.3422981705664</v>
          </cell>
          <cell r="AH24">
            <v>6474.2383751299003</v>
          </cell>
          <cell r="AI24">
            <v>4154.5316575154538</v>
          </cell>
          <cell r="AJ24">
            <v>2444.3750246063682</v>
          </cell>
          <cell r="AN24">
            <v>270.55002399695161</v>
          </cell>
          <cell r="AO24">
            <v>2014.7052802260102</v>
          </cell>
          <cell r="AP24">
            <v>663.49674202670781</v>
          </cell>
          <cell r="AQ24">
            <v>457.38933703541295</v>
          </cell>
          <cell r="AR24">
            <v>316.50566138718773</v>
          </cell>
          <cell r="AS24">
            <v>248.80831209370427</v>
          </cell>
          <cell r="AT24">
            <v>298.70824910925722</v>
          </cell>
          <cell r="AU24">
            <v>598.99595675494697</v>
          </cell>
          <cell r="AV24">
            <v>94.128312856912174</v>
          </cell>
          <cell r="AW24">
            <v>247.76393145942276</v>
          </cell>
          <cell r="AX24">
            <v>397.32640949691705</v>
          </cell>
          <cell r="AY24">
            <v>1054.4718065345321</v>
          </cell>
          <cell r="AZ24">
            <v>1156.6447128169038</v>
          </cell>
          <cell r="BA24">
            <v>7151.8632665005962</v>
          </cell>
          <cell r="BB24">
            <v>4623.8343339108296</v>
          </cell>
          <cell r="BC24">
            <v>2688.1739098177982</v>
          </cell>
          <cell r="BG24">
            <v>281.66333890813019</v>
          </cell>
          <cell r="BH24">
            <v>2130.6514272298996</v>
          </cell>
          <cell r="BI24">
            <v>676.1024186320102</v>
          </cell>
          <cell r="BJ24">
            <v>487.14933596073274</v>
          </cell>
          <cell r="BK24">
            <v>334.55317454423539</v>
          </cell>
          <cell r="BL24">
            <v>261.08087316040815</v>
          </cell>
          <cell r="BM24">
            <v>307.398980920724</v>
          </cell>
          <cell r="BN24">
            <v>644.33341679990144</v>
          </cell>
          <cell r="BO24">
            <v>102.18733475701823</v>
          </cell>
          <cell r="BP24">
            <v>257.78831019381715</v>
          </cell>
          <cell r="BQ24">
            <v>429.14856195917287</v>
          </cell>
          <cell r="BR24">
            <v>1100.3933902880592</v>
          </cell>
          <cell r="BS24">
            <v>1198.235199161893</v>
          </cell>
          <cell r="BT24">
            <v>7383.0868751739208</v>
          </cell>
          <cell r="BU24">
            <v>4781.8748193468773</v>
          </cell>
          <cell r="BV24">
            <v>2826.4686704990372</v>
          </cell>
          <cell r="BZ24">
            <v>296.84574254147452</v>
          </cell>
          <cell r="CA24">
            <v>2454.1841225269864</v>
          </cell>
          <cell r="CB24">
            <v>708.21799143146416</v>
          </cell>
          <cell r="CC24">
            <v>604.96332853419813</v>
          </cell>
          <cell r="CD24">
            <v>392.55214377640493</v>
          </cell>
          <cell r="CE24">
            <v>287.03758999481494</v>
          </cell>
          <cell r="CF24">
            <v>327.63047688680058</v>
          </cell>
          <cell r="CG24">
            <v>785.34623691070124</v>
          </cell>
          <cell r="CH24">
            <v>148.51088614005701</v>
          </cell>
          <cell r="CI24">
            <v>321.62918227600835</v>
          </cell>
          <cell r="CJ24">
            <v>611.4006693584887</v>
          </cell>
          <cell r="CK24">
            <v>1236.2135426956759</v>
          </cell>
          <cell r="CL24">
            <v>1354.0359806999531</v>
          </cell>
          <cell r="CM24">
            <v>8785.2970802716009</v>
          </cell>
          <cell r="CN24">
            <v>5698.94624710682</v>
          </cell>
          <cell r="CO24">
            <v>3464.2934983821201</v>
          </cell>
          <cell r="CS24">
            <v>164.23357302306772</v>
          </cell>
          <cell r="CT24">
            <v>874.09476509239903</v>
          </cell>
          <cell r="CU24">
            <v>475.9685971980449</v>
          </cell>
          <cell r="CV24">
            <v>90.061150960966458</v>
          </cell>
          <cell r="CW24">
            <v>189.09587060734239</v>
          </cell>
          <cell r="CX24">
            <v>140.48626496064372</v>
          </cell>
          <cell r="CY24">
            <v>29.26927142444606</v>
          </cell>
          <cell r="CZ24">
            <v>277.91586617530214</v>
          </cell>
          <cell r="DA24">
            <v>-49.566458940096993</v>
          </cell>
          <cell r="DB24">
            <v>136.61747213041841</v>
          </cell>
          <cell r="DC24">
            <v>250.06646942035582</v>
          </cell>
          <cell r="DD24">
            <v>677.1175040643235</v>
          </cell>
          <cell r="DE24">
            <v>638.74111548510905</v>
          </cell>
          <cell r="DF24">
            <v>3717.223782959687</v>
          </cell>
          <cell r="DG24">
            <v>2215.7265455750635</v>
          </cell>
          <cell r="DH24">
            <v>1614.8262532035669</v>
          </cell>
        </row>
        <row r="25">
          <cell r="U25">
            <v>252.72036642454117</v>
          </cell>
          <cell r="V25">
            <v>1816.9399441082855</v>
          </cell>
          <cell r="W25">
            <v>629.1960506409647</v>
          </cell>
          <cell r="X25">
            <v>371.50540100926986</v>
          </cell>
          <cell r="Y25">
            <v>294.0296956513352</v>
          </cell>
          <cell r="Z25">
            <v>225.81112993650626</v>
          </cell>
          <cell r="AA25">
            <v>245.05014928567053</v>
          </cell>
          <cell r="AB25">
            <v>549.51198792281184</v>
          </cell>
          <cell r="AC25">
            <v>74.521304932465583</v>
          </cell>
          <cell r="AD25">
            <v>213.38429437224008</v>
          </cell>
          <cell r="AE25">
            <v>368.69971880555926</v>
          </cell>
          <cell r="AF25">
            <v>1006.9283660341928</v>
          </cell>
          <cell r="AG25">
            <v>1081.7776739245528</v>
          </cell>
          <cell r="AH25">
            <v>6523.5193554426469</v>
          </cell>
          <cell r="AI25">
            <v>4187.3868473427028</v>
          </cell>
          <cell r="AJ25">
            <v>2462.9119938292383</v>
          </cell>
          <cell r="AN25">
            <v>272.2451601390203</v>
          </cell>
          <cell r="AO25">
            <v>2031.1783625653713</v>
          </cell>
          <cell r="AP25">
            <v>669.16385766273106</v>
          </cell>
          <cell r="AQ25">
            <v>460.39767362356821</v>
          </cell>
          <cell r="AR25">
            <v>317.96865157068135</v>
          </cell>
          <cell r="AS25">
            <v>250.60773951964103</v>
          </cell>
          <cell r="AT25">
            <v>299.0871547442174</v>
          </cell>
          <cell r="AU25">
            <v>603.06847336379201</v>
          </cell>
          <cell r="AV25">
            <v>95.518246418266841</v>
          </cell>
          <cell r="AW25">
            <v>250.31301915839538</v>
          </cell>
          <cell r="AX25">
            <v>402.28004331138192</v>
          </cell>
          <cell r="AY25">
            <v>1067.84730771055</v>
          </cell>
          <cell r="AZ25">
            <v>1161.6637798121355</v>
          </cell>
          <cell r="BA25">
            <v>7205.57055000523</v>
          </cell>
          <cell r="BB25">
            <v>4659.5421297033572</v>
          </cell>
          <cell r="BC25">
            <v>2708.7424488692454</v>
          </cell>
          <cell r="BG25">
            <v>284.13230712730342</v>
          </cell>
          <cell r="BH25">
            <v>2156.8180502368036</v>
          </cell>
          <cell r="BI25">
            <v>682.68808697487339</v>
          </cell>
          <cell r="BJ25">
            <v>493.14101661849094</v>
          </cell>
          <cell r="BK25">
            <v>337.01535135170877</v>
          </cell>
          <cell r="BL25">
            <v>263.66916121483223</v>
          </cell>
          <cell r="BM25">
            <v>308.28286322316944</v>
          </cell>
          <cell r="BN25">
            <v>651.04518243407279</v>
          </cell>
          <cell r="BO25">
            <v>104.108463014593</v>
          </cell>
          <cell r="BP25">
            <v>260.87358029147128</v>
          </cell>
          <cell r="BQ25">
            <v>436.59292070915325</v>
          </cell>
          <cell r="BR25">
            <v>1116.8000151966007</v>
          </cell>
          <cell r="BS25">
            <v>1205.542731039292</v>
          </cell>
          <cell r="BT25">
            <v>7452.5247375441286</v>
          </cell>
          <cell r="BU25">
            <v>4829.3052896948848</v>
          </cell>
          <cell r="BV25">
            <v>2854.5831406009988</v>
          </cell>
          <cell r="BZ25">
            <v>299.79989801610782</v>
          </cell>
          <cell r="CA25">
            <v>2502.8276169880546</v>
          </cell>
          <cell r="CB25">
            <v>716.19753077877499</v>
          </cell>
          <cell r="CC25">
            <v>619.07294100315835</v>
          </cell>
          <cell r="CD25">
            <v>396.86875651710909</v>
          </cell>
          <cell r="CE25">
            <v>290.201651318926</v>
          </cell>
          <cell r="CF25">
            <v>328.98683812004521</v>
          </cell>
          <cell r="CG25">
            <v>796.52629281947725</v>
          </cell>
          <cell r="CH25">
            <v>152.42912119966181</v>
          </cell>
          <cell r="CI25">
            <v>326.81373032686349</v>
          </cell>
          <cell r="CJ25">
            <v>627.20894514964709</v>
          </cell>
          <cell r="CK25">
            <v>1261.149673860011</v>
          </cell>
          <cell r="CL25">
            <v>1366.6104582321259</v>
          </cell>
          <cell r="CM25">
            <v>8896.9361633162916</v>
          </cell>
          <cell r="CN25">
            <v>5772.4068014099585</v>
          </cell>
          <cell r="CO25">
            <v>3515.4859290398044</v>
          </cell>
          <cell r="CS25">
            <v>163.08051359599884</v>
          </cell>
          <cell r="CT25">
            <v>866.43185705683345</v>
          </cell>
          <cell r="CU25">
            <v>477.99046196179336</v>
          </cell>
          <cell r="CV25">
            <v>84.273986747993916</v>
          </cell>
          <cell r="CW25">
            <v>186.60738866008867</v>
          </cell>
          <cell r="CX25">
            <v>139.37943826924058</v>
          </cell>
          <cell r="CY25">
            <v>26.10372965192181</v>
          </cell>
          <cell r="CZ25">
            <v>273.94229996670265</v>
          </cell>
          <cell r="DA25">
            <v>-52.585807518425391</v>
          </cell>
          <cell r="DB25">
            <v>136.97190786834349</v>
          </cell>
          <cell r="DC25">
            <v>251.16174794525239</v>
          </cell>
          <cell r="DD25">
            <v>678.88090317830051</v>
          </cell>
          <cell r="DE25">
            <v>631.19800740662549</v>
          </cell>
          <cell r="DF25">
            <v>3676.1807912758245</v>
          </cell>
          <cell r="DG25">
            <v>2183.8206866329956</v>
          </cell>
          <cell r="DH25">
            <v>1608.1372286696728</v>
          </cell>
        </row>
        <row r="26">
          <cell r="U26">
            <v>254.31918052226666</v>
          </cell>
          <cell r="V26">
            <v>1832.0004360283738</v>
          </cell>
          <cell r="W26">
            <v>634.7037034070396</v>
          </cell>
          <cell r="X26">
            <v>374.10666691608247</v>
          </cell>
          <cell r="Y26">
            <v>295.36635548454234</v>
          </cell>
          <cell r="Z26">
            <v>227.46391837966428</v>
          </cell>
          <cell r="AA26">
            <v>245.40840404909389</v>
          </cell>
          <cell r="AB26">
            <v>553.23706431932135</v>
          </cell>
          <cell r="AC26">
            <v>75.671540162795111</v>
          </cell>
          <cell r="AD26">
            <v>215.77602644324261</v>
          </cell>
          <cell r="AE26">
            <v>373.1364206213953</v>
          </cell>
          <cell r="AF26">
            <v>1019.4500590976535</v>
          </cell>
          <cell r="AG26">
            <v>1086.2421550180763</v>
          </cell>
          <cell r="AH26">
            <v>6571.7713813679529</v>
          </cell>
          <cell r="AI26">
            <v>4219.5150448901077</v>
          </cell>
          <cell r="AJ26">
            <v>2481.1773698949519</v>
          </cell>
          <cell r="AN26">
            <v>273.93429206613962</v>
          </cell>
          <cell r="AO26">
            <v>2047.8290348144826</v>
          </cell>
          <cell r="AP26">
            <v>674.85043304392661</v>
          </cell>
          <cell r="AQ26">
            <v>463.40483673475313</v>
          </cell>
          <cell r="AR26">
            <v>319.43774966421608</v>
          </cell>
          <cell r="AS26">
            <v>252.40711743664292</v>
          </cell>
          <cell r="AT26">
            <v>299.46735807105472</v>
          </cell>
          <cell r="AU26">
            <v>607.15660280405825</v>
          </cell>
          <cell r="AV26">
            <v>96.905507795208166</v>
          </cell>
          <cell r="AW26">
            <v>252.86978986859219</v>
          </cell>
          <cell r="AX26">
            <v>407.25287826431901</v>
          </cell>
          <cell r="AY26">
            <v>1081.1277558359577</v>
          </cell>
          <cell r="AZ26">
            <v>1166.715782381975</v>
          </cell>
          <cell r="BA26">
            <v>7258.1564608291883</v>
          </cell>
          <cell r="BB26">
            <v>4694.4598131267921</v>
          </cell>
          <cell r="BC26">
            <v>2729.0096293549032</v>
          </cell>
          <cell r="BG26">
            <v>286.62217068214551</v>
          </cell>
          <cell r="BH26">
            <v>2183.4217191944758</v>
          </cell>
          <cell r="BI26">
            <v>689.34508917190442</v>
          </cell>
          <cell r="BJ26">
            <v>499.36180051568169</v>
          </cell>
          <cell r="BK26">
            <v>339.48292855356533</v>
          </cell>
          <cell r="BL26">
            <v>266.26023195897625</v>
          </cell>
          <cell r="BM26">
            <v>309.1647780580065</v>
          </cell>
          <cell r="BN26">
            <v>657.77717653335105</v>
          </cell>
          <cell r="BO26">
            <v>106.03581083543526</v>
          </cell>
          <cell r="BP26">
            <v>263.96447772466234</v>
          </cell>
          <cell r="BQ26">
            <v>444.1073706455656</v>
          </cell>
          <cell r="BR26">
            <v>1133.5558932698866</v>
          </cell>
          <cell r="BS26">
            <v>1212.8831737781934</v>
          </cell>
          <cell r="BT26">
            <v>7522.3746587619189</v>
          </cell>
          <cell r="BU26">
            <v>4876.9815574040458</v>
          </cell>
          <cell r="BV26">
            <v>2882.8052021439398</v>
          </cell>
          <cell r="BZ26">
            <v>302.81875800711771</v>
          </cell>
          <cell r="CA26">
            <v>2553.2018118172373</v>
          </cell>
          <cell r="CB26">
            <v>724.51290571885795</v>
          </cell>
          <cell r="CC26">
            <v>634.24540496035911</v>
          </cell>
          <cell r="CD26">
            <v>401.16855704076704</v>
          </cell>
          <cell r="CE26">
            <v>293.365945463993</v>
          </cell>
          <cell r="CF26">
            <v>330.33216095495777</v>
          </cell>
          <cell r="CG26">
            <v>807.66596085289279</v>
          </cell>
          <cell r="CH26">
            <v>156.37310543892082</v>
          </cell>
          <cell r="CI26">
            <v>331.9560773177987</v>
          </cell>
          <cell r="CJ26">
            <v>642.86317887581993</v>
          </cell>
          <cell r="CK26">
            <v>1288.6122334032145</v>
          </cell>
          <cell r="CL26">
            <v>1379.1880304762528</v>
          </cell>
          <cell r="CM26">
            <v>9007.9226796838066</v>
          </cell>
          <cell r="CN26">
            <v>5845.418845435036</v>
          </cell>
          <cell r="CO26">
            <v>3566.5390700672065</v>
          </cell>
          <cell r="CS26">
            <v>161.92636105871961</v>
          </cell>
          <cell r="CT26">
            <v>858.75290456534731</v>
          </cell>
          <cell r="CU26">
            <v>479.76327194296545</v>
          </cell>
          <cell r="CV26">
            <v>78.477317262448651</v>
          </cell>
          <cell r="CW26">
            <v>184.11394962863579</v>
          </cell>
          <cell r="CX26">
            <v>138.26472295855706</v>
          </cell>
          <cell r="CY26">
            <v>22.935073712184561</v>
          </cell>
          <cell r="CZ26">
            <v>269.95560490458996</v>
          </cell>
          <cell r="DA26">
            <v>-55.606830228129148</v>
          </cell>
          <cell r="DB26">
            <v>137.37233513039797</v>
          </cell>
          <cell r="DC26">
            <v>252.43068413148438</v>
          </cell>
          <cell r="DD26">
            <v>680.52923387229418</v>
          </cell>
          <cell r="DE26">
            <v>623.64260878783625</v>
          </cell>
          <cell r="DF26">
            <v>3635.0834028100858</v>
          </cell>
          <cell r="DG26">
            <v>2151.8901789415709</v>
          </cell>
          <cell r="DH26">
            <v>1601.4500563431188</v>
          </cell>
        </row>
        <row r="27">
          <cell r="U27">
            <v>255.92474937190647</v>
          </cell>
          <cell r="V27">
            <v>1847.1864314295519</v>
          </cell>
          <cell r="W27">
            <v>640.23937471966553</v>
          </cell>
          <cell r="X27">
            <v>376.70671032078656</v>
          </cell>
          <cell r="Y27">
            <v>296.70928749144196</v>
          </cell>
          <cell r="Z27">
            <v>229.11622312266041</v>
          </cell>
          <cell r="AA27">
            <v>245.76876568635257</v>
          </cell>
          <cell r="AB27">
            <v>556.97855532215465</v>
          </cell>
          <cell r="AC27">
            <v>76.838231268897346</v>
          </cell>
          <cell r="AD27">
            <v>218.17497823554805</v>
          </cell>
          <cell r="AE27">
            <v>377.57183177650643</v>
          </cell>
          <cell r="AF27">
            <v>1031.9017298535402</v>
          </cell>
          <cell r="AG27">
            <v>1090.7220316911462</v>
          </cell>
          <cell r="AH27">
            <v>6619.975668869587</v>
          </cell>
          <cell r="AI27">
            <v>4251.5296662950677</v>
          </cell>
          <cell r="AJ27">
            <v>2499.640637995577</v>
          </cell>
          <cell r="AN27">
            <v>275.63056032457752</v>
          </cell>
          <cell r="AO27">
            <v>2064.6184619821474</v>
          </cell>
          <cell r="AP27">
            <v>680.56593718730107</v>
          </cell>
          <cell r="AQ27">
            <v>466.41058658663434</v>
          </cell>
          <cell r="AR27">
            <v>320.91374138781669</v>
          </cell>
          <cell r="AS27">
            <v>254.20596875304247</v>
          </cell>
          <cell r="AT27">
            <v>299.84979734985484</v>
          </cell>
          <cell r="AU27">
            <v>611.26274664945868</v>
          </cell>
          <cell r="AV27">
            <v>98.312616069793776</v>
          </cell>
          <cell r="AW27">
            <v>255.43427848841054</v>
          </cell>
          <cell r="AX27">
            <v>412.22426659248123</v>
          </cell>
          <cell r="AY27">
            <v>1094.3339386348919</v>
          </cell>
          <cell r="AZ27">
            <v>1171.7852065750226</v>
          </cell>
          <cell r="BA27">
            <v>7310.6903454751373</v>
          </cell>
          <cell r="BB27">
            <v>4729.2540593178555</v>
          </cell>
          <cell r="BC27">
            <v>2749.4963899671238</v>
          </cell>
          <cell r="BG27">
            <v>289.13752433230798</v>
          </cell>
          <cell r="BH27">
            <v>2210.4168700895948</v>
          </cell>
          <cell r="BI27">
            <v>696.07113589473965</v>
          </cell>
          <cell r="BJ27">
            <v>505.77091445082789</v>
          </cell>
          <cell r="BK27">
            <v>341.95322257040766</v>
          </cell>
          <cell r="BL27">
            <v>268.85262872706528</v>
          </cell>
          <cell r="BM27">
            <v>310.0477123501056</v>
          </cell>
          <cell r="BN27">
            <v>664.5450107605725</v>
          </cell>
          <cell r="BO27">
            <v>107.99195179610163</v>
          </cell>
          <cell r="BP27">
            <v>267.06124310720384</v>
          </cell>
          <cell r="BQ27">
            <v>451.66983296561335</v>
          </cell>
          <cell r="BR27">
            <v>1150.6579267304712</v>
          </cell>
          <cell r="BS27">
            <v>1220.2250861824602</v>
          </cell>
          <cell r="BT27">
            <v>7593.1908791931701</v>
          </cell>
          <cell r="BU27">
            <v>4925.4441322910998</v>
          </cell>
          <cell r="BV27">
            <v>2911.128538602215</v>
          </cell>
          <cell r="BZ27">
            <v>305.91634045145565</v>
          </cell>
          <cell r="CA27">
            <v>2605.1897386475507</v>
          </cell>
          <cell r="CB27">
            <v>733.18007075177036</v>
          </cell>
          <cell r="CC27">
            <v>650.32757378443966</v>
          </cell>
          <cell r="CD27">
            <v>405.43711350990293</v>
          </cell>
          <cell r="CE27">
            <v>296.52430005992551</v>
          </cell>
          <cell r="CF27">
            <v>331.67430756913473</v>
          </cell>
          <cell r="CG27">
            <v>818.79269476864363</v>
          </cell>
          <cell r="CH27">
            <v>160.33479271549223</v>
          </cell>
          <cell r="CI27">
            <v>337.05956395748643</v>
          </cell>
          <cell r="CJ27">
            <v>658.77947014637107</v>
          </cell>
          <cell r="CK27">
            <v>1318.6721285694878</v>
          </cell>
          <cell r="CL27">
            <v>1391.6820774980315</v>
          </cell>
          <cell r="CM27">
            <v>9118.289170173517</v>
          </cell>
          <cell r="CN27">
            <v>5918.0190915889425</v>
          </cell>
          <cell r="CO27">
            <v>3617.4278642653862</v>
          </cell>
          <cell r="CS27">
            <v>160.77121728146938</v>
          </cell>
          <cell r="CT27">
            <v>851.05941526723927</v>
          </cell>
          <cell r="CU27">
            <v>481.27138639817406</v>
          </cell>
          <cell r="CV27">
            <v>72.672079377269739</v>
          </cell>
          <cell r="CW27">
            <v>181.61607698194189</v>
          </cell>
          <cell r="CX27">
            <v>137.1430312539994</v>
          </cell>
          <cell r="CY27">
            <v>19.763602707935718</v>
          </cell>
          <cell r="CZ27">
            <v>265.95667428160925</v>
          </cell>
          <cell r="DA27">
            <v>-58.62935084100279</v>
          </cell>
          <cell r="DB27">
            <v>137.81389428356016</v>
          </cell>
          <cell r="DC27">
            <v>253.65637399041998</v>
          </cell>
          <cell r="DD27">
            <v>682.03927907812215</v>
          </cell>
          <cell r="DE27">
            <v>616.07616787211475</v>
          </cell>
          <cell r="DF27">
            <v>3593.9345726449674</v>
          </cell>
          <cell r="DG27">
            <v>2119.936978773067</v>
          </cell>
          <cell r="DH27">
            <v>1594.7515409983957</v>
          </cell>
        </row>
        <row r="28">
          <cell r="U28">
            <v>257.66495728033749</v>
          </cell>
          <cell r="V28">
            <v>1862.0616951771522</v>
          </cell>
          <cell r="W28">
            <v>645.78024358491678</v>
          </cell>
          <cell r="X28">
            <v>379.38880606788081</v>
          </cell>
          <cell r="Y28">
            <v>298.10171866646112</v>
          </cell>
          <cell r="Z28">
            <v>230.84885686591755</v>
          </cell>
          <cell r="AA28">
            <v>246.14189749796986</v>
          </cell>
          <cell r="AB28">
            <v>560.63545170369468</v>
          </cell>
          <cell r="AC28">
            <v>78.036149428202421</v>
          </cell>
          <cell r="AD28">
            <v>220.64512227392518</v>
          </cell>
          <cell r="AE28">
            <v>382.06238948563663</v>
          </cell>
          <cell r="AF28">
            <v>1044.4919388877752</v>
          </cell>
          <cell r="AG28">
            <v>1095.32064274494</v>
          </cell>
          <cell r="AH28">
            <v>6669.8486856927884</v>
          </cell>
          <cell r="AI28">
            <v>4284.6352448854423</v>
          </cell>
          <cell r="AJ28">
            <v>2518.9129408643894</v>
          </cell>
          <cell r="AN28">
            <v>277.46907347137676</v>
          </cell>
          <cell r="AO28">
            <v>2081.0643485172354</v>
          </cell>
          <cell r="AP28">
            <v>686.28680773194617</v>
          </cell>
          <cell r="AQ28">
            <v>469.51119209190182</v>
          </cell>
          <cell r="AR28">
            <v>322.44413673132817</v>
          </cell>
          <cell r="AS28">
            <v>256.09227362695134</v>
          </cell>
          <cell r="AT28">
            <v>300.24578917078725</v>
          </cell>
          <cell r="AU28">
            <v>615.27605112057927</v>
          </cell>
          <cell r="AV28">
            <v>99.757386279678997</v>
          </cell>
          <cell r="AW28">
            <v>258.07487189093268</v>
          </cell>
          <cell r="AX28">
            <v>417.25746541022414</v>
          </cell>
          <cell r="AY28">
            <v>1107.6870544731255</v>
          </cell>
          <cell r="AZ28">
            <v>1176.98899048065</v>
          </cell>
          <cell r="BA28">
            <v>7365.0428408345333</v>
          </cell>
          <cell r="BB28">
            <v>4765.23398352813</v>
          </cell>
          <cell r="BC28">
            <v>2770.8808519793615</v>
          </cell>
          <cell r="BG28">
            <v>291.6823294460097</v>
          </cell>
          <cell r="BH28">
            <v>2237.0985013890086</v>
          </cell>
          <cell r="BI28">
            <v>702.73850256858157</v>
          </cell>
          <cell r="BJ28">
            <v>512.51449441429418</v>
          </cell>
          <cell r="BK28">
            <v>344.56717263303437</v>
          </cell>
          <cell r="BL28">
            <v>271.47908916652847</v>
          </cell>
          <cell r="BM28">
            <v>310.95191515920448</v>
          </cell>
          <cell r="BN28">
            <v>670.86022922767154</v>
          </cell>
          <cell r="BO28">
            <v>110.03502056428829</v>
          </cell>
          <cell r="BP28">
            <v>270.27618746001775</v>
          </cell>
          <cell r="BQ28">
            <v>459.68340997332012</v>
          </cell>
          <cell r="BR28">
            <v>1167.4134604366982</v>
          </cell>
          <cell r="BS28">
            <v>1227.7523046737176</v>
          </cell>
          <cell r="BT28">
            <v>7664.2742993149386</v>
          </cell>
          <cell r="BU28">
            <v>4973.8606721551268</v>
          </cell>
          <cell r="BV28">
            <v>2940.0672926266093</v>
          </cell>
          <cell r="BZ28">
            <v>309.07212267479036</v>
          </cell>
          <cell r="CA28">
            <v>2657.1126136806074</v>
          </cell>
          <cell r="CB28">
            <v>741.54858426966541</v>
          </cell>
          <cell r="CC28">
            <v>667.35330500061013</v>
          </cell>
          <cell r="CD28">
            <v>409.88220266522433</v>
          </cell>
          <cell r="CE28">
            <v>299.77383215590561</v>
          </cell>
          <cell r="CF28">
            <v>333.04824562457657</v>
          </cell>
          <cell r="CG28">
            <v>829.24403994878116</v>
          </cell>
          <cell r="CH28">
            <v>164.50522035204534</v>
          </cell>
          <cell r="CI28">
            <v>342.38961181279916</v>
          </cell>
          <cell r="CJ28">
            <v>675.19959297590401</v>
          </cell>
          <cell r="CK28">
            <v>1346.2729260686722</v>
          </cell>
          <cell r="CL28">
            <v>1404.4685666200003</v>
          </cell>
          <cell r="CM28">
            <v>9228.0505506898207</v>
          </cell>
          <cell r="CN28">
            <v>5989.662540925503</v>
          </cell>
          <cell r="CO28">
            <v>3669.5712218906247</v>
          </cell>
          <cell r="CS28">
            <v>159.61519662746204</v>
          </cell>
          <cell r="CT28">
            <v>843.35266480932182</v>
          </cell>
          <cell r="CU28">
            <v>482.97846581093188</v>
          </cell>
          <cell r="CV28">
            <v>66.859109690688385</v>
          </cell>
          <cell r="CW28">
            <v>179.1143818739711</v>
          </cell>
          <cell r="CX28">
            <v>136.02415503410248</v>
          </cell>
          <cell r="CY28">
            <v>16.589579074871409</v>
          </cell>
          <cell r="CZ28">
            <v>261.94314254413058</v>
          </cell>
          <cell r="DA28">
            <v>-61.653216952920012</v>
          </cell>
          <cell r="DB28">
            <v>138.41604019337387</v>
          </cell>
          <cell r="DC28">
            <v>255.16489373258923</v>
          </cell>
          <cell r="DD28">
            <v>683.65086601448593</v>
          </cell>
          <cell r="DE28">
            <v>608.49980315521657</v>
          </cell>
          <cell r="DF28">
            <v>3552.7375705445697</v>
          </cell>
          <cell r="DG28">
            <v>2087.9624118781767</v>
          </cell>
          <cell r="DH28">
            <v>1588.1056635373088</v>
          </cell>
        </row>
        <row r="29">
          <cell r="U29">
            <v>259.42164551357257</v>
          </cell>
          <cell r="V29">
            <v>1877.161858544644</v>
          </cell>
          <cell r="W29">
            <v>651.3620978034329</v>
          </cell>
          <cell r="X29">
            <v>382.0735799661939</v>
          </cell>
          <cell r="Y29">
            <v>299.50997146146585</v>
          </cell>
          <cell r="Z29">
            <v>232.58701580203265</v>
          </cell>
          <cell r="AA29">
            <v>246.51760126701794</v>
          </cell>
          <cell r="AB29">
            <v>564.31760526901689</v>
          </cell>
          <cell r="AC29">
            <v>79.251577208400619</v>
          </cell>
          <cell r="AD29">
            <v>223.12924317848839</v>
          </cell>
          <cell r="AE29">
            <v>386.55665284094988</v>
          </cell>
          <cell r="AF29">
            <v>1057.0103085522155</v>
          </cell>
          <cell r="AG29">
            <v>1099.9553098348879</v>
          </cell>
          <cell r="AH29">
            <v>6718.7726762253997</v>
          </cell>
          <cell r="AI29">
            <v>4317.0634412710833</v>
          </cell>
          <cell r="AJ29">
            <v>2537.9721186047209</v>
          </cell>
          <cell r="AN29">
            <v>279.32499792499107</v>
          </cell>
          <cell r="AO29">
            <v>2097.7588809717017</v>
          </cell>
          <cell r="AP29">
            <v>692.04999508753849</v>
          </cell>
          <cell r="AQ29">
            <v>472.61489364264867</v>
          </cell>
          <cell r="AR29">
            <v>323.9919213246547</v>
          </cell>
          <cell r="AS29">
            <v>257.98459373533075</v>
          </cell>
          <cell r="AT29">
            <v>300.64451052073514</v>
          </cell>
          <cell r="AU29">
            <v>619.31707438874093</v>
          </cell>
          <cell r="AV29">
            <v>101.22327427499577</v>
          </cell>
          <cell r="AW29">
            <v>260.73040661674025</v>
          </cell>
          <cell r="AX29">
            <v>422.29481766618017</v>
          </cell>
          <cell r="AY29">
            <v>1120.9639778173341</v>
          </cell>
          <cell r="AZ29">
            <v>1182.2335753625828</v>
          </cell>
          <cell r="BA29">
            <v>7418.3610705661231</v>
          </cell>
          <cell r="BB29">
            <v>4800.477712769899</v>
          </cell>
          <cell r="BC29">
            <v>2792.0288312917951</v>
          </cell>
          <cell r="BG29">
            <v>294.25571185449189</v>
          </cell>
          <cell r="BH29">
            <v>2263.9734655853426</v>
          </cell>
          <cell r="BI29">
            <v>709.49982790678769</v>
          </cell>
          <cell r="BJ29">
            <v>519.48367013984262</v>
          </cell>
          <cell r="BK29">
            <v>347.17439490963511</v>
          </cell>
          <cell r="BL29">
            <v>274.1017012623721</v>
          </cell>
          <cell r="BM29">
            <v>311.84991801444886</v>
          </cell>
          <cell r="BN29">
            <v>677.16245803854497</v>
          </cell>
          <cell r="BO29">
            <v>112.08889964509063</v>
          </cell>
          <cell r="BP29">
            <v>273.48936690914815</v>
          </cell>
          <cell r="BQ29">
            <v>467.6459312208475</v>
          </cell>
          <cell r="BR29">
            <v>1184.6292357550969</v>
          </cell>
          <cell r="BS29">
            <v>1235.2540231793382</v>
          </cell>
          <cell r="BT29">
            <v>7735.5737466887858</v>
          </cell>
          <cell r="BU29">
            <v>5022.3868390538373</v>
          </cell>
          <cell r="BV29">
            <v>2969.0416180284869</v>
          </cell>
          <cell r="BZ29">
            <v>312.32509563269974</v>
          </cell>
          <cell r="CA29">
            <v>2709.3705379082235</v>
          </cell>
          <cell r="CB29">
            <v>750.4140128612479</v>
          </cell>
          <cell r="CC29">
            <v>685.38184805616515</v>
          </cell>
          <cell r="CD29">
            <v>414.19381040713529</v>
          </cell>
          <cell r="CE29">
            <v>302.98859957517521</v>
          </cell>
          <cell r="CF29">
            <v>334.39971276154319</v>
          </cell>
          <cell r="CG29">
            <v>839.46578947614353</v>
          </cell>
          <cell r="CH29">
            <v>168.5691572889331</v>
          </cell>
          <cell r="CI29">
            <v>347.5516676740117</v>
          </cell>
          <cell r="CJ29">
            <v>691.22627218985872</v>
          </cell>
          <cell r="CK29">
            <v>1377.2538643100211</v>
          </cell>
          <cell r="CL29">
            <v>1416.9285864712936</v>
          </cell>
          <cell r="CM29">
            <v>9334.8329169265089</v>
          </cell>
          <cell r="CN29">
            <v>6059.4085268545477</v>
          </cell>
          <cell r="CO29">
            <v>3720.3192345937741</v>
          </cell>
          <cell r="CS29">
            <v>158.45863046058915</v>
          </cell>
          <cell r="CT29">
            <v>835.63411011346716</v>
          </cell>
          <cell r="CU29">
            <v>484.35007000837572</v>
          </cell>
          <cell r="CV29">
            <v>61.039071021106835</v>
          </cell>
          <cell r="CW29">
            <v>176.60915715896181</v>
          </cell>
          <cell r="CX29">
            <v>134.90022583615885</v>
          </cell>
          <cell r="CY29">
            <v>13.413233942971544</v>
          </cell>
          <cell r="CZ29">
            <v>257.9216789093731</v>
          </cell>
          <cell r="DA29">
            <v>-64.678296101257288</v>
          </cell>
          <cell r="DB29">
            <v>139.10725152664395</v>
          </cell>
          <cell r="DC29">
            <v>256.78228456147565</v>
          </cell>
          <cell r="DD29">
            <v>685.07682379589517</v>
          </cell>
          <cell r="DE29">
            <v>600.91445865872527</v>
          </cell>
          <cell r="DF29">
            <v>3511.5039582974314</v>
          </cell>
          <cell r="DG29">
            <v>2056.8379237677068</v>
          </cell>
          <cell r="DH29">
            <v>1581.490086722707</v>
          </cell>
        </row>
        <row r="30">
          <cell r="U30">
            <v>261.17762553991918</v>
          </cell>
          <cell r="V30">
            <v>1892.4973635906349</v>
          </cell>
          <cell r="W30">
            <v>656.90377750875041</v>
          </cell>
          <cell r="X30">
            <v>384.8001901102752</v>
          </cell>
          <cell r="Y30">
            <v>300.93052864455797</v>
          </cell>
          <cell r="Z30">
            <v>234.32227347332551</v>
          </cell>
          <cell r="AA30">
            <v>246.90592301137278</v>
          </cell>
          <cell r="AB30">
            <v>568.02296436904351</v>
          </cell>
          <cell r="AC30">
            <v>80.464060103922179</v>
          </cell>
          <cell r="AD30">
            <v>225.61544253195797</v>
          </cell>
          <cell r="AE30">
            <v>391.08182118706321</v>
          </cell>
          <cell r="AF30">
            <v>1069.5560753242758</v>
          </cell>
          <cell r="AG30">
            <v>1104.6304026197267</v>
          </cell>
          <cell r="AH30">
            <v>6767.8040383214184</v>
          </cell>
          <cell r="AI30">
            <v>4349.643120236582</v>
          </cell>
          <cell r="AJ30">
            <v>2556.9482209064809</v>
          </cell>
          <cell r="AN30">
            <v>281.18017416474629</v>
          </cell>
          <cell r="AO30">
            <v>2114.7136039415932</v>
          </cell>
          <cell r="AP30">
            <v>697.7717028133485</v>
          </cell>
          <cell r="AQ30">
            <v>475.76695949735046</v>
          </cell>
          <cell r="AR30">
            <v>325.55322944328827</v>
          </cell>
          <cell r="AS30">
            <v>259.87375525927422</v>
          </cell>
          <cell r="AT30">
            <v>301.05662288925248</v>
          </cell>
          <cell r="AU30">
            <v>623.38356484723772</v>
          </cell>
          <cell r="AV30">
            <v>102.68561054048918</v>
          </cell>
          <cell r="AW30">
            <v>263.38816321235953</v>
          </cell>
          <cell r="AX30">
            <v>427.36680948658073</v>
          </cell>
          <cell r="AY30">
            <v>1134.2699584036177</v>
          </cell>
          <cell r="AZ30">
            <v>1187.5239059225003</v>
          </cell>
          <cell r="BA30">
            <v>7471.7963157255645</v>
          </cell>
          <cell r="BB30">
            <v>4835.886076854933</v>
          </cell>
          <cell r="BC30">
            <v>2813.0846304650736</v>
          </cell>
          <cell r="BG30">
            <v>296.80531143404335</v>
          </cell>
          <cell r="BH30">
            <v>2290.9898716071361</v>
          </cell>
          <cell r="BI30">
            <v>716.18246725436586</v>
          </cell>
          <cell r="BJ30">
            <v>526.54617910505499</v>
          </cell>
          <cell r="BK30">
            <v>349.78447558013795</v>
          </cell>
          <cell r="BL30">
            <v>276.7170763697568</v>
          </cell>
          <cell r="BM30">
            <v>312.74902046355038</v>
          </cell>
          <cell r="BN30">
            <v>683.45779285150013</v>
          </cell>
          <cell r="BO30">
            <v>114.15216340355417</v>
          </cell>
          <cell r="BP30">
            <v>276.68932596732174</v>
          </cell>
          <cell r="BQ30">
            <v>475.781100196534</v>
          </cell>
          <cell r="BR30">
            <v>1201.5107840004048</v>
          </cell>
          <cell r="BS30">
            <v>1242.750632870318</v>
          </cell>
          <cell r="BT30">
            <v>7806.2459752890545</v>
          </cell>
          <cell r="BU30">
            <v>5070.3159606713443</v>
          </cell>
          <cell r="BV30">
            <v>2998.0454713608615</v>
          </cell>
          <cell r="BZ30">
            <v>315.55426150740851</v>
          </cell>
          <cell r="CA30">
            <v>2761.5795914160208</v>
          </cell>
          <cell r="CB30">
            <v>758.93113161558961</v>
          </cell>
          <cell r="CC30">
            <v>703.54245821914651</v>
          </cell>
          <cell r="CD30">
            <v>418.427053510424</v>
          </cell>
          <cell r="CE30">
            <v>306.16031035800995</v>
          </cell>
          <cell r="CF30">
            <v>335.7395631446268</v>
          </cell>
          <cell r="CG30">
            <v>849.49105750365413</v>
          </cell>
          <cell r="CH30">
            <v>172.66266391636557</v>
          </cell>
          <cell r="CI30">
            <v>352.57754998400577</v>
          </cell>
          <cell r="CJ30">
            <v>707.09759531406371</v>
          </cell>
          <cell r="CK30">
            <v>1406.1893414922331</v>
          </cell>
          <cell r="CL30">
            <v>1429.1361216559756</v>
          </cell>
          <cell r="CM30">
            <v>9438.9521907661583</v>
          </cell>
          <cell r="CN30">
            <v>6127.3940959268166</v>
          </cell>
          <cell r="CO30">
            <v>3769.9991948524626</v>
          </cell>
          <cell r="CS30">
            <v>157.30106541575935</v>
          </cell>
          <cell r="CT30">
            <v>827.90493590025903</v>
          </cell>
          <cell r="CU30">
            <v>485.86038577703238</v>
          </cell>
          <cell r="CV30">
            <v>55.212625006618083</v>
          </cell>
          <cell r="CW30">
            <v>174.10057999632875</v>
          </cell>
          <cell r="CX30">
            <v>133.76928827994513</v>
          </cell>
          <cell r="CY30">
            <v>10.542591643160065</v>
          </cell>
          <cell r="CZ30">
            <v>253.89193030813567</v>
          </cell>
          <cell r="DA30">
            <v>-67.704472610862396</v>
          </cell>
          <cell r="DB30">
            <v>139.82999219705744</v>
          </cell>
          <cell r="DC30">
            <v>258.62509723049828</v>
          </cell>
          <cell r="DD30">
            <v>686.58167615182435</v>
          </cell>
          <cell r="DE30">
            <v>593.32095118642519</v>
          </cell>
          <cell r="DF30">
            <v>3470.2318350792111</v>
          </cell>
          <cell r="DG30">
            <v>2047.6613278959617</v>
          </cell>
          <cell r="DH30">
            <v>1574.8679623653838</v>
          </cell>
        </row>
        <row r="31">
          <cell r="U31">
            <v>262.94773220074512</v>
          </cell>
          <cell r="V31">
            <v>1907.9565301830805</v>
          </cell>
          <cell r="W31">
            <v>662.44737613933603</v>
          </cell>
          <cell r="X31">
            <v>387.52502920540519</v>
          </cell>
          <cell r="Y31">
            <v>302.35567768415251</v>
          </cell>
          <cell r="Z31">
            <v>236.06247164329255</v>
          </cell>
          <cell r="AA31">
            <v>247.33005008225999</v>
          </cell>
          <cell r="AB31">
            <v>571.74029583091794</v>
          </cell>
          <cell r="AC31">
            <v>81.674820390504678</v>
          </cell>
          <cell r="AD31">
            <v>228.11481530851171</v>
          </cell>
          <cell r="AE31">
            <v>395.61965965213983</v>
          </cell>
          <cell r="AF31">
            <v>1082.0821097033725</v>
          </cell>
          <cell r="AG31">
            <v>1109.3359907676227</v>
          </cell>
          <cell r="AH31">
            <v>6817.2356411562369</v>
          </cell>
          <cell r="AI31">
            <v>4382.4223675015764</v>
          </cell>
          <cell r="AJ31">
            <v>2576.2868069476835</v>
          </cell>
          <cell r="AN31">
            <v>283.05027505981667</v>
          </cell>
          <cell r="AO31">
            <v>2131.8050454124982</v>
          </cell>
          <cell r="AP31">
            <v>703.49539180298382</v>
          </cell>
          <cell r="AQ31">
            <v>478.91697795156904</v>
          </cell>
          <cell r="AR31">
            <v>327.11958438645115</v>
          </cell>
          <cell r="AS31">
            <v>261.76829546568007</v>
          </cell>
          <cell r="AT31">
            <v>301.50673420616056</v>
          </cell>
          <cell r="AU31">
            <v>627.4631945167813</v>
          </cell>
          <cell r="AV31">
            <v>104.14586922325367</v>
          </cell>
          <cell r="AW31">
            <v>266.06000224752256</v>
          </cell>
          <cell r="AX31">
            <v>432.45300248908774</v>
          </cell>
          <cell r="AY31">
            <v>1147.5550109077469</v>
          </cell>
          <cell r="AZ31">
            <v>1192.8487450063217</v>
          </cell>
          <cell r="BA31">
            <v>7525.6677503173678</v>
          </cell>
          <cell r="BB31">
            <v>4871.5113364783147</v>
          </cell>
          <cell r="BC31">
            <v>2834.5426399921917</v>
          </cell>
          <cell r="BG31">
            <v>299.37132906020759</v>
          </cell>
          <cell r="BH31">
            <v>2318.4106598224712</v>
          </cell>
          <cell r="BI31">
            <v>722.87737086602112</v>
          </cell>
          <cell r="BJ31">
            <v>533.78952044239304</v>
          </cell>
          <cell r="BK31">
            <v>352.39690128154916</v>
          </cell>
          <cell r="BL31">
            <v>279.336343247282</v>
          </cell>
          <cell r="BM31">
            <v>313.65947435186695</v>
          </cell>
          <cell r="BN31">
            <v>689.78527920917259</v>
          </cell>
          <cell r="BO31">
            <v>116.21390000617384</v>
          </cell>
          <cell r="BP31">
            <v>279.9058061303212</v>
          </cell>
          <cell r="BQ31">
            <v>484.05615760443004</v>
          </cell>
          <cell r="BR31">
            <v>1218.4545863218418</v>
          </cell>
          <cell r="BS31">
            <v>1250.2976417052973</v>
          </cell>
          <cell r="BT31">
            <v>7877.8990469081427</v>
          </cell>
          <cell r="BU31">
            <v>5119.0141751834144</v>
          </cell>
          <cell r="BV31">
            <v>3027.2382714404298</v>
          </cell>
          <cell r="BZ31">
            <v>318.8527260840529</v>
          </cell>
          <cell r="CA31">
            <v>2815.2514879963992</v>
          </cell>
          <cell r="CB31">
            <v>767.54563876883742</v>
          </cell>
          <cell r="CC31">
            <v>722.52256364814593</v>
          </cell>
          <cell r="CD31">
            <v>422.63063173240346</v>
          </cell>
          <cell r="CE31">
            <v>309.34139336670552</v>
          </cell>
          <cell r="CF31">
            <v>337.09584678924733</v>
          </cell>
          <cell r="CG31">
            <v>859.52777731319043</v>
          </cell>
          <cell r="CH31">
            <v>176.72509614020686</v>
          </cell>
          <cell r="CI31">
            <v>357.59457248381352</v>
          </cell>
          <cell r="CJ31">
            <v>723.1915452315136</v>
          </cell>
          <cell r="CK31">
            <v>1435.7643423160316</v>
          </cell>
          <cell r="CL31">
            <v>1441.4064968367325</v>
          </cell>
          <cell r="CM31">
            <v>9543.0471686072051</v>
          </cell>
          <cell r="CN31">
            <v>6195.3420929662343</v>
          </cell>
          <cell r="CO31">
            <v>3819.8243220003246</v>
          </cell>
          <cell r="CS31">
            <v>156.14282364858133</v>
          </cell>
          <cell r="CT31">
            <v>820.16580253845723</v>
          </cell>
          <cell r="CU31">
            <v>487.25845911782932</v>
          </cell>
          <cell r="CV31">
            <v>49.380273001110538</v>
          </cell>
          <cell r="CW31">
            <v>171.58887832291299</v>
          </cell>
          <cell r="CX31">
            <v>132.62810292816835</v>
          </cell>
          <cell r="CY31">
            <v>9.0230385862315359</v>
          </cell>
          <cell r="CZ31">
            <v>249.8526777860007</v>
          </cell>
          <cell r="DA31">
            <v>-70.731645030144065</v>
          </cell>
          <cell r="DB31">
            <v>140.57500578141168</v>
          </cell>
          <cell r="DC31">
            <v>260.5000629476155</v>
          </cell>
          <cell r="DD31">
            <v>688.03424373898065</v>
          </cell>
          <cell r="DE31">
            <v>585.72000251521604</v>
          </cell>
          <cell r="DF31">
            <v>3428.9162018227612</v>
          </cell>
          <cell r="DG31">
            <v>2038.4734075177685</v>
          </cell>
          <cell r="DH31">
            <v>1568.1888174037663</v>
          </cell>
        </row>
        <row r="32">
          <cell r="U32">
            <v>264.71223013624308</v>
          </cell>
          <cell r="V32">
            <v>1923.53290287084</v>
          </cell>
          <cell r="W32">
            <v>667.99504471900457</v>
          </cell>
          <cell r="X32">
            <v>390.25819538454255</v>
          </cell>
          <cell r="Y32">
            <v>303.78656512140174</v>
          </cell>
          <cell r="Z32">
            <v>237.80275933093088</v>
          </cell>
          <cell r="AA32">
            <v>247.75638331814287</v>
          </cell>
          <cell r="AB32">
            <v>575.46857389990191</v>
          </cell>
          <cell r="AC32">
            <v>82.898547480660397</v>
          </cell>
          <cell r="AD32">
            <v>230.6212987860265</v>
          </cell>
          <cell r="AE32">
            <v>400.15796742393809</v>
          </cell>
          <cell r="AF32">
            <v>1094.5926311721519</v>
          </cell>
          <cell r="AG32">
            <v>1114.0586742644093</v>
          </cell>
          <cell r="AH32">
            <v>6866.3466904122697</v>
          </cell>
          <cell r="AI32">
            <v>4415.0647413696579</v>
          </cell>
          <cell r="AJ32">
            <v>2595.3515536009904</v>
          </cell>
          <cell r="AN32">
            <v>284.91445038978515</v>
          </cell>
          <cell r="AO32">
            <v>2149.026068326627</v>
          </cell>
          <cell r="AP32">
            <v>709.22328295881243</v>
          </cell>
          <cell r="AQ32">
            <v>482.07662283412969</v>
          </cell>
          <cell r="AR32">
            <v>328.69224629631185</v>
          </cell>
          <cell r="AS32">
            <v>263.66293312927809</v>
          </cell>
          <cell r="AT32">
            <v>301.95918684928836</v>
          </cell>
          <cell r="AU32">
            <v>631.55483767062219</v>
          </cell>
          <cell r="AV32">
            <v>105.62176674693103</v>
          </cell>
          <cell r="AW32">
            <v>268.7394426491457</v>
          </cell>
          <cell r="AX32">
            <v>437.53972150956162</v>
          </cell>
          <cell r="AY32">
            <v>1160.8236104929538</v>
          </cell>
          <cell r="AZ32">
            <v>1198.1929291707288</v>
          </cell>
          <cell r="BA32">
            <v>7579.1898399524553</v>
          </cell>
          <cell r="BB32">
            <v>4906.9878388632778</v>
          </cell>
          <cell r="BC32">
            <v>2855.6967985458286</v>
          </cell>
          <cell r="BG32">
            <v>301.94330017057996</v>
          </cell>
          <cell r="BH32">
            <v>2346.2397724462453</v>
          </cell>
          <cell r="BI32">
            <v>729.58634552725039</v>
          </cell>
          <cell r="BJ32">
            <v>541.26442236009052</v>
          </cell>
          <cell r="BK32">
            <v>355.02933849717238</v>
          </cell>
          <cell r="BL32">
            <v>281.95527574078119</v>
          </cell>
          <cell r="BM32">
            <v>314.56908245225594</v>
          </cell>
          <cell r="BN32">
            <v>696.14664879294241</v>
          </cell>
          <cell r="BO32">
            <v>118.33151528431786</v>
          </cell>
          <cell r="BP32">
            <v>283.13214709650441</v>
          </cell>
          <cell r="BQ32">
            <v>492.33822237444122</v>
          </cell>
          <cell r="BR32">
            <v>1235.4938337548119</v>
          </cell>
          <cell r="BS32">
            <v>1257.8646103986878</v>
          </cell>
          <cell r="BT32">
            <v>7948.9276619882985</v>
          </cell>
          <cell r="BU32">
            <v>5167.0863723582288</v>
          </cell>
          <cell r="BV32">
            <v>3056.5399423872473</v>
          </cell>
          <cell r="BZ32">
            <v>322.20297889302947</v>
          </cell>
          <cell r="CA32">
            <v>2870.3800623863508</v>
          </cell>
          <cell r="CB32">
            <v>776.27046882640263</v>
          </cell>
          <cell r="CC32">
            <v>742.45395962439306</v>
          </cell>
          <cell r="CD32">
            <v>426.85675989537242</v>
          </cell>
          <cell r="CE32">
            <v>312.51860714338159</v>
          </cell>
          <cell r="CF32">
            <v>338.44724289129812</v>
          </cell>
          <cell r="CG32">
            <v>869.58894168059885</v>
          </cell>
          <cell r="CH32">
            <v>180.93445757114085</v>
          </cell>
          <cell r="CI32">
            <v>362.6103628065211</v>
          </cell>
          <cell r="CJ32">
            <v>739.24980049659791</v>
          </cell>
          <cell r="CK32">
            <v>1466.2180636406886</v>
          </cell>
          <cell r="CL32">
            <v>1453.6592528861402</v>
          </cell>
          <cell r="CM32">
            <v>9647.0904388003364</v>
          </cell>
          <cell r="CN32">
            <v>6263.2525941403364</v>
          </cell>
          <cell r="CO32">
            <v>3869.7354543837114</v>
          </cell>
          <cell r="CS32">
            <v>154.98396143836808</v>
          </cell>
          <cell r="CT32">
            <v>812.41754142584796</v>
          </cell>
          <cell r="CU32">
            <v>488.53930322825317</v>
          </cell>
          <cell r="CV32">
            <v>43.542504760227864</v>
          </cell>
          <cell r="CW32">
            <v>169.07435665167793</v>
          </cell>
          <cell r="CX32">
            <v>131.47793788843225</v>
          </cell>
          <cell r="CY32">
            <v>7.5017113772803583</v>
          </cell>
          <cell r="CZ32">
            <v>245.80468030060155</v>
          </cell>
          <cell r="DA32">
            <v>-73.759724012054946</v>
          </cell>
          <cell r="DB32">
            <v>141.3191662833886</v>
          </cell>
          <cell r="DC32">
            <v>262.37373493316471</v>
          </cell>
          <cell r="DD32">
            <v>689.41958964224398</v>
          </cell>
          <cell r="DE32">
            <v>578.11228192570593</v>
          </cell>
          <cell r="DF32">
            <v>3387.5611890952714</v>
          </cell>
          <cell r="DG32">
            <v>2029.2749462441188</v>
          </cell>
          <cell r="DH32">
            <v>1561.4445873813797</v>
          </cell>
        </row>
        <row r="33">
          <cell r="U33">
            <v>266.49177040018969</v>
          </cell>
          <cell r="V33">
            <v>1939.2266558066228</v>
          </cell>
          <cell r="W33">
            <v>673.50878103690218</v>
          </cell>
          <cell r="X33">
            <v>393.01134460731447</v>
          </cell>
          <cell r="Y33">
            <v>305.22752152508446</v>
          </cell>
          <cell r="Z33">
            <v>239.55237258878876</v>
          </cell>
          <cell r="AA33">
            <v>248.18553548831946</v>
          </cell>
          <cell r="AB33">
            <v>579.20938763055756</v>
          </cell>
          <cell r="AC33">
            <v>84.13696716398168</v>
          </cell>
          <cell r="AD33">
            <v>233.14043083064234</v>
          </cell>
          <cell r="AE33">
            <v>404.72193202579223</v>
          </cell>
          <cell r="AF33">
            <v>1107.1212290655938</v>
          </cell>
          <cell r="AG33">
            <v>1118.8072633242396</v>
          </cell>
          <cell r="AH33">
            <v>6915.4211213606804</v>
          </cell>
          <cell r="AI33">
            <v>4447.5732500663635</v>
          </cell>
          <cell r="AJ33">
            <v>2614.7050358073848</v>
          </cell>
          <cell r="AN33">
            <v>286.79451779706073</v>
          </cell>
          <cell r="AO33">
            <v>2166.3768652248145</v>
          </cell>
          <cell r="AP33">
            <v>714.9161395232079</v>
          </cell>
          <cell r="AQ33">
            <v>485.25936888120793</v>
          </cell>
          <cell r="AR33">
            <v>330.27597482089675</v>
          </cell>
          <cell r="AS33">
            <v>265.56772346860782</v>
          </cell>
          <cell r="AT33">
            <v>302.41463112939078</v>
          </cell>
          <cell r="AU33">
            <v>635.66023823560806</v>
          </cell>
          <cell r="AV33">
            <v>107.11538453033289</v>
          </cell>
          <cell r="AW33">
            <v>271.43240441726391</v>
          </cell>
          <cell r="AX33">
            <v>442.65519774351969</v>
          </cell>
          <cell r="AY33">
            <v>1174.1113818482088</v>
          </cell>
          <cell r="AZ33">
            <v>1203.5664280456986</v>
          </cell>
          <cell r="BA33">
            <v>7632.6720223085786</v>
          </cell>
          <cell r="BB33">
            <v>4942.3188534203409</v>
          </cell>
          <cell r="BC33">
            <v>2877.1713367919506</v>
          </cell>
          <cell r="BG33">
            <v>304.51224735178067</v>
          </cell>
          <cell r="BH33">
            <v>2374.4727971041675</v>
          </cell>
          <cell r="BI33">
            <v>736.23213938215542</v>
          </cell>
          <cell r="BJ33">
            <v>548.90494752724589</v>
          </cell>
          <cell r="BK33">
            <v>357.69000232151745</v>
          </cell>
          <cell r="BL33">
            <v>284.5786781985247</v>
          </cell>
          <cell r="BM33">
            <v>315.48076201128953</v>
          </cell>
          <cell r="BN33">
            <v>702.54665639464235</v>
          </cell>
          <cell r="BO33">
            <v>120.48584992878907</v>
          </cell>
          <cell r="BP33">
            <v>286.38009225692554</v>
          </cell>
          <cell r="BQ33">
            <v>500.87149406275626</v>
          </cell>
          <cell r="BR33">
            <v>1252.2525722791679</v>
          </cell>
          <cell r="BS33">
            <v>1265.4900553456141</v>
          </cell>
          <cell r="BT33">
            <v>8021.2936842746431</v>
          </cell>
          <cell r="BU33">
            <v>5216.1868380411397</v>
          </cell>
          <cell r="BV33">
            <v>3086.0705452408602</v>
          </cell>
          <cell r="BZ33">
            <v>325.5685746037866</v>
          </cell>
          <cell r="CA33">
            <v>2926.9099719112414</v>
          </cell>
          <cell r="CB33">
            <v>784.66711202800002</v>
          </cell>
          <cell r="CC33">
            <v>762.94450202836947</v>
          </cell>
          <cell r="CD33">
            <v>431.10348232982938</v>
          </cell>
          <cell r="CE33">
            <v>315.70366350820433</v>
          </cell>
          <cell r="CF33">
            <v>339.80223665648526</v>
          </cell>
          <cell r="CG33">
            <v>879.67559468791433</v>
          </cell>
          <cell r="CH33">
            <v>185.1735266080845</v>
          </cell>
          <cell r="CI33">
            <v>367.65916364824631</v>
          </cell>
          <cell r="CJ33">
            <v>755.63402686063046</v>
          </cell>
          <cell r="CK33">
            <v>1494.8440552922571</v>
          </cell>
          <cell r="CL33">
            <v>1466.0328739400802</v>
          </cell>
          <cell r="CM33">
            <v>9751.4268234026822</v>
          </cell>
          <cell r="CN33">
            <v>6331.3108339560185</v>
          </cell>
          <cell r="CO33">
            <v>3920.0042617674831</v>
          </cell>
          <cell r="CS33">
            <v>153.82454004842674</v>
          </cell>
          <cell r="CT33">
            <v>804.66091339671789</v>
          </cell>
          <cell r="CU33">
            <v>489.97661881957129</v>
          </cell>
          <cell r="CV33">
            <v>37.699763463659764</v>
          </cell>
          <cell r="CW33">
            <v>166.5573253021322</v>
          </cell>
          <cell r="CX33">
            <v>130.32001182728294</v>
          </cell>
          <cell r="CY33">
            <v>5.9787538100503497</v>
          </cell>
          <cell r="CZ33">
            <v>241.7487963007751</v>
          </cell>
          <cell r="DA33">
            <v>-76.788630564860568</v>
          </cell>
          <cell r="DB33">
            <v>142.06714982775628</v>
          </cell>
          <cell r="DC33">
            <v>264.33657830314149</v>
          </cell>
          <cell r="DD33">
            <v>690.90195522711713</v>
          </cell>
          <cell r="DE33">
            <v>570.49837495590168</v>
          </cell>
          <cell r="DF33">
            <v>3346.1708148466842</v>
          </cell>
          <cell r="DG33">
            <v>2020.066673218902</v>
          </cell>
          <cell r="DH33">
            <v>1554.6424700345392</v>
          </cell>
        </row>
        <row r="34">
          <cell r="U34">
            <v>268.27028084199287</v>
          </cell>
          <cell r="V34">
            <v>1954.9458378557204</v>
          </cell>
          <cell r="W34">
            <v>679.07632648434435</v>
          </cell>
          <cell r="X34">
            <v>395.73611752993293</v>
          </cell>
          <cell r="Y34">
            <v>306.6664219182768</v>
          </cell>
          <cell r="Z34">
            <v>241.30412013953654</v>
          </cell>
          <cell r="AA34">
            <v>248.61675144028979</v>
          </cell>
          <cell r="AB34">
            <v>582.95192099592896</v>
          </cell>
          <cell r="AC34">
            <v>85.372491758554816</v>
          </cell>
          <cell r="AD34">
            <v>235.66558038025926</v>
          </cell>
          <cell r="AE34">
            <v>409.29341659962995</v>
          </cell>
          <cell r="AF34">
            <v>1119.574976052048</v>
          </cell>
          <cell r="AG34">
            <v>1123.5683940456299</v>
          </cell>
          <cell r="AH34">
            <v>6964.9117250698546</v>
          </cell>
          <cell r="AI34">
            <v>4480.3226445014461</v>
          </cell>
          <cell r="AJ34">
            <v>2634.3507168833316</v>
          </cell>
          <cell r="AN34">
            <v>288.67349720701122</v>
          </cell>
          <cell r="AO34">
            <v>2183.7557762001279</v>
          </cell>
          <cell r="AP34">
            <v>720.66455327037215</v>
          </cell>
          <cell r="AQ34">
            <v>488.40931083746636</v>
          </cell>
          <cell r="AR34">
            <v>331.85744362238927</v>
          </cell>
          <cell r="AS34">
            <v>267.47483739599892</v>
          </cell>
          <cell r="AT34">
            <v>302.87226562937013</v>
          </cell>
          <cell r="AU34">
            <v>639.76752603418583</v>
          </cell>
          <cell r="AV34">
            <v>108.60551064116444</v>
          </cell>
          <cell r="AW34">
            <v>274.13179892118967</v>
          </cell>
          <cell r="AX34">
            <v>447.77910266641771</v>
          </cell>
          <cell r="AY34">
            <v>1187.3197666874109</v>
          </cell>
          <cell r="AZ34">
            <v>1208.9541190529912</v>
          </cell>
          <cell r="BA34">
            <v>7686.607757096237</v>
          </cell>
          <cell r="BB34">
            <v>4977.9116682835502</v>
          </cell>
          <cell r="BC34">
            <v>2898.9700976111867</v>
          </cell>
          <cell r="BG34">
            <v>307.12473438847707</v>
          </cell>
          <cell r="BH34">
            <v>2403.3951892494488</v>
          </cell>
          <cell r="BI34">
            <v>742.99332044074413</v>
          </cell>
          <cell r="BJ34">
            <v>556.89049680491098</v>
          </cell>
          <cell r="BK34">
            <v>360.36922003955624</v>
          </cell>
          <cell r="BL34">
            <v>287.20638995660357</v>
          </cell>
          <cell r="BM34">
            <v>316.39989993537046</v>
          </cell>
          <cell r="BN34">
            <v>709.00904236775284</v>
          </cell>
          <cell r="BO34">
            <v>122.64993801225995</v>
          </cell>
          <cell r="BP34">
            <v>289.64933125781761</v>
          </cell>
          <cell r="BQ34">
            <v>509.61098941668052</v>
          </cell>
          <cell r="BR34">
            <v>1269.5632440114075</v>
          </cell>
          <cell r="BS34">
            <v>1273.174396223068</v>
          </cell>
          <cell r="BT34">
            <v>8094.5822733349078</v>
          </cell>
          <cell r="BU34">
            <v>5265.9673022901252</v>
          </cell>
          <cell r="BV34">
            <v>3115.8318344932859</v>
          </cell>
          <cell r="BZ34">
            <v>329.10765050064219</v>
          </cell>
          <cell r="CA34">
            <v>2986.4501564688562</v>
          </cell>
          <cell r="CB34">
            <v>793.76213174281281</v>
          </cell>
          <cell r="CC34">
            <v>785.19613700638797</v>
          </cell>
          <cell r="CD34">
            <v>435.41702703725048</v>
          </cell>
          <cell r="CE34">
            <v>318.90575954466033</v>
          </cell>
          <cell r="CF34">
            <v>341.1757982699047</v>
          </cell>
          <cell r="CG34">
            <v>889.94644155440881</v>
          </cell>
          <cell r="CH34">
            <v>189.43993671168337</v>
          </cell>
          <cell r="CI34">
            <v>372.8030840954633</v>
          </cell>
          <cell r="CJ34">
            <v>772.66616506776575</v>
          </cell>
          <cell r="CK34">
            <v>1527.7479287181741</v>
          </cell>
          <cell r="CL34">
            <v>1478.5952396551804</v>
          </cell>
          <cell r="CM34">
            <v>9857.5775528954618</v>
          </cell>
          <cell r="CN34">
            <v>6400.5212803218928</v>
          </cell>
          <cell r="CO34">
            <v>3971.3044950538037</v>
          </cell>
          <cell r="CS34">
            <v>152.66457326769469</v>
          </cell>
          <cell r="CT34">
            <v>796.89618650116381</v>
          </cell>
          <cell r="CU34">
            <v>490.92653997648944</v>
          </cell>
          <cell r="CV34">
            <v>31.852422325444621</v>
          </cell>
          <cell r="CW34">
            <v>164.03798915164361</v>
          </cell>
          <cell r="CX34">
            <v>129.1536408792355</v>
          </cell>
          <cell r="CY34">
            <v>4.454294692143435</v>
          </cell>
          <cell r="CZ34">
            <v>237.68500961115876</v>
          </cell>
          <cell r="DA34">
            <v>-79.818294593352391</v>
          </cell>
          <cell r="DB34">
            <v>142.78385769107837</v>
          </cell>
          <cell r="DC34">
            <v>266.23206264821562</v>
          </cell>
          <cell r="DD34">
            <v>692.09615636127103</v>
          </cell>
          <cell r="DE34">
            <v>562.87879896302002</v>
          </cell>
          <cell r="DF34">
            <v>3304.746389508387</v>
          </cell>
          <cell r="DG34">
            <v>2010.8482733146316</v>
          </cell>
          <cell r="DH34">
            <v>1547.7595074382893</v>
          </cell>
        </row>
        <row r="35">
          <cell r="U35">
            <v>270.04544712177687</v>
          </cell>
          <cell r="V35">
            <v>1970.687344908725</v>
          </cell>
          <cell r="W35">
            <v>684.68204710073292</v>
          </cell>
          <cell r="X35">
            <v>398.45500309444327</v>
          </cell>
          <cell r="Y35">
            <v>308.10718746538748</v>
          </cell>
          <cell r="Z35">
            <v>243.06804502754525</v>
          </cell>
          <cell r="AA35">
            <v>249.05016772612387</v>
          </cell>
          <cell r="AB35">
            <v>586.69852931530079</v>
          </cell>
          <cell r="AC35">
            <v>86.603283869726496</v>
          </cell>
          <cell r="AD35">
            <v>238.20228944654269</v>
          </cell>
          <cell r="AE35">
            <v>413.87504739398378</v>
          </cell>
          <cell r="AF35">
            <v>1131.9775698971068</v>
          </cell>
          <cell r="AG35">
            <v>1128.344236963414</v>
          </cell>
          <cell r="AH35">
            <v>7015.216922581214</v>
          </cell>
          <cell r="AI35">
            <v>4513.6277908789234</v>
          </cell>
          <cell r="AJ35">
            <v>2654.3345900738946</v>
          </cell>
          <cell r="AN35">
            <v>290.54894354151281</v>
          </cell>
          <cell r="AO35">
            <v>2201.1593693919972</v>
          </cell>
          <cell r="AP35">
            <v>726.4523823520035</v>
          </cell>
          <cell r="AQ35">
            <v>491.5524467820523</v>
          </cell>
          <cell r="AR35">
            <v>333.44096238004681</v>
          </cell>
          <cell r="AS35">
            <v>269.3952086957089</v>
          </cell>
          <cell r="AT35">
            <v>303.33223526719149</v>
          </cell>
          <cell r="AU35">
            <v>643.87928593954575</v>
          </cell>
          <cell r="AV35">
            <v>110.08992905737256</v>
          </cell>
          <cell r="AW35">
            <v>276.84355059254034</v>
          </cell>
          <cell r="AX35">
            <v>452.91437988389782</v>
          </cell>
          <cell r="AY35">
            <v>1200.4738987480703</v>
          </cell>
          <cell r="AZ35">
            <v>1214.3584583677648</v>
          </cell>
          <cell r="BA35">
            <v>7741.4312506094202</v>
          </cell>
          <cell r="BB35">
            <v>5014.1084874752905</v>
          </cell>
          <cell r="BC35">
            <v>2921.1441149048082</v>
          </cell>
          <cell r="BG35">
            <v>309.77699811457813</v>
          </cell>
          <cell r="BH35">
            <v>2433.0663738027483</v>
          </cell>
          <cell r="BI35">
            <v>749.83332106148498</v>
          </cell>
          <cell r="BJ35">
            <v>565.28605333160954</v>
          </cell>
          <cell r="BK35">
            <v>363.07630799648882</v>
          </cell>
          <cell r="BL35">
            <v>289.84404968898696</v>
          </cell>
          <cell r="BM35">
            <v>317.32527321734915</v>
          </cell>
          <cell r="BN35">
            <v>715.53523108775596</v>
          </cell>
          <cell r="BO35">
            <v>124.84224539580779</v>
          </cell>
          <cell r="BP35">
            <v>292.94854806155524</v>
          </cell>
          <cell r="BQ35">
            <v>518.51014885560528</v>
          </cell>
          <cell r="BR35">
            <v>1287.1494991625516</v>
          </cell>
          <cell r="BS35">
            <v>1280.94053267965</v>
          </cell>
          <cell r="BT35">
            <v>8168.5143730594154</v>
          </cell>
          <cell r="BU35">
            <v>5316.2035969332319</v>
          </cell>
          <cell r="BV35">
            <v>3145.8363881768701</v>
          </cell>
          <cell r="BZ35">
            <v>332.8327428574612</v>
          </cell>
          <cell r="CA35">
            <v>3049.2879975698493</v>
          </cell>
          <cell r="CB35">
            <v>803.39590265070694</v>
          </cell>
          <cell r="CC35">
            <v>809.3048385718173</v>
          </cell>
          <cell r="CD35">
            <v>439.80197172438523</v>
          </cell>
          <cell r="CE35">
            <v>322.14614215103006</v>
          </cell>
          <cell r="CF35">
            <v>342.56470491215219</v>
          </cell>
          <cell r="CG35">
            <v>900.38625767473411</v>
          </cell>
          <cell r="CH35">
            <v>193.83908159412931</v>
          </cell>
          <cell r="CI35">
            <v>378.0469196948618</v>
          </cell>
          <cell r="CJ35">
            <v>790.0365274694974</v>
          </cell>
          <cell r="CK35">
            <v>1563.0671374621902</v>
          </cell>
          <cell r="CL35">
            <v>1491.4416336818394</v>
          </cell>
          <cell r="CM35">
            <v>9965.6065406547896</v>
          </cell>
          <cell r="CN35">
            <v>6470.9279716807532</v>
          </cell>
          <cell r="CO35">
            <v>4023.6684132554979</v>
          </cell>
          <cell r="CS35">
            <v>151.50409922549235</v>
          </cell>
          <cell r="CT35">
            <v>789.12384109630875</v>
          </cell>
          <cell r="CU35">
            <v>491.48448090553876</v>
          </cell>
          <cell r="CV35">
            <v>26.000844156439392</v>
          </cell>
          <cell r="CW35">
            <v>161.51659674588575</v>
          </cell>
          <cell r="CX35">
            <v>127.97985170809916</v>
          </cell>
          <cell r="CY35">
            <v>2.9284497400613532</v>
          </cell>
          <cell r="CZ35">
            <v>233.61436471324805</v>
          </cell>
          <cell r="DA35">
            <v>-82.848653687315036</v>
          </cell>
          <cell r="DB35">
            <v>143.48479307238205</v>
          </cell>
          <cell r="DC35">
            <v>268.1275622741361</v>
          </cell>
          <cell r="DD35">
            <v>693.08601184945201</v>
          </cell>
          <cell r="DE35">
            <v>555.25401367841846</v>
          </cell>
          <cell r="DF35">
            <v>3263.2925405537712</v>
          </cell>
          <cell r="DG35">
            <v>2001.6206642784477</v>
          </cell>
          <cell r="DH35">
            <v>1540.8060687998091</v>
          </cell>
        </row>
        <row r="36">
          <cell r="U36">
            <v>271.82535824084778</v>
          </cell>
          <cell r="V36">
            <v>1986.5191020488619</v>
          </cell>
          <cell r="W36">
            <v>690.26696388129551</v>
          </cell>
          <cell r="X36">
            <v>401.17819276173236</v>
          </cell>
          <cell r="Y36">
            <v>309.55281618775689</v>
          </cell>
          <cell r="Z36">
            <v>244.83208968451092</v>
          </cell>
          <cell r="AA36">
            <v>249.48499238500298</v>
          </cell>
          <cell r="AB36">
            <v>590.455904801374</v>
          </cell>
          <cell r="AC36">
            <v>87.848440420020538</v>
          </cell>
          <cell r="AD36">
            <v>240.74530492886515</v>
          </cell>
          <cell r="AE36">
            <v>418.46509960638991</v>
          </cell>
          <cell r="AF36">
            <v>1144.4079316006657</v>
          </cell>
          <cell r="AG36">
            <v>1133.1406430248519</v>
          </cell>
          <cell r="AH36">
            <v>7066.7412488194286</v>
          </cell>
          <cell r="AI36">
            <v>4547.6315108699591</v>
          </cell>
          <cell r="AJ36">
            <v>2675.1625714492939</v>
          </cell>
          <cell r="AN36">
            <v>292.42940275370916</v>
          </cell>
          <cell r="AO36">
            <v>2218.6627418360495</v>
          </cell>
          <cell r="AP36">
            <v>732.21873176059307</v>
          </cell>
          <cell r="AQ36">
            <v>494.70055843445385</v>
          </cell>
          <cell r="AR36">
            <v>335.02982616365898</v>
          </cell>
          <cell r="AS36">
            <v>271.31571038695029</v>
          </cell>
          <cell r="AT36">
            <v>303.79369956236792</v>
          </cell>
          <cell r="AU36">
            <v>648.00286240019068</v>
          </cell>
          <cell r="AV36">
            <v>111.59167195736489</v>
          </cell>
          <cell r="AW36">
            <v>279.56204384670059</v>
          </cell>
          <cell r="AX36">
            <v>458.05909616755417</v>
          </cell>
          <cell r="AY36">
            <v>1213.6574812674251</v>
          </cell>
          <cell r="AZ36">
            <v>1219.7860669163883</v>
          </cell>
          <cell r="BA36">
            <v>7797.5833721601612</v>
          </cell>
          <cell r="BB36">
            <v>5051.0645329588324</v>
          </cell>
          <cell r="BC36">
            <v>2944.2547509064134</v>
          </cell>
          <cell r="BG36">
            <v>312.42704936306416</v>
          </cell>
          <cell r="BH36">
            <v>2463.2161364874673</v>
          </cell>
          <cell r="BI36">
            <v>756.63354245703351</v>
          </cell>
          <cell r="BJ36">
            <v>573.82854575515546</v>
          </cell>
          <cell r="BK36">
            <v>365.80219953696667</v>
          </cell>
          <cell r="BL36">
            <v>292.48153861149478</v>
          </cell>
          <cell r="BM36">
            <v>318.25049025063311</v>
          </cell>
          <cell r="BN36">
            <v>722.0995538938239</v>
          </cell>
          <cell r="BO36">
            <v>127.07274179967628</v>
          </cell>
          <cell r="BP36">
            <v>296.25890314741309</v>
          </cell>
          <cell r="BQ36">
            <v>527.58839593220921</v>
          </cell>
          <cell r="BR36">
            <v>1304.589218971817</v>
          </cell>
          <cell r="BS36">
            <v>1288.7448489565638</v>
          </cell>
          <cell r="BT36">
            <v>8244.4911620747935</v>
          </cell>
          <cell r="BU36">
            <v>5368.0715584372256</v>
          </cell>
          <cell r="BV36">
            <v>3176.0825301842497</v>
          </cell>
          <cell r="BZ36">
            <v>336.60342838748306</v>
          </cell>
          <cell r="CA36">
            <v>3113.8357399253919</v>
          </cell>
          <cell r="CB36">
            <v>812.85820749047571</v>
          </cell>
          <cell r="CC36">
            <v>834.07034868765663</v>
          </cell>
          <cell r="CD36">
            <v>444.20793913353407</v>
          </cell>
          <cell r="CE36">
            <v>325.38191818319137</v>
          </cell>
          <cell r="CF36">
            <v>343.95318408424765</v>
          </cell>
          <cell r="CG36">
            <v>910.86264878010093</v>
          </cell>
          <cell r="CH36">
            <v>198.2674903856815</v>
          </cell>
          <cell r="CI36">
            <v>383.29364208430707</v>
          </cell>
          <cell r="CJ36">
            <v>807.87271435571836</v>
          </cell>
          <cell r="CK36">
            <v>1597.483393105447</v>
          </cell>
          <cell r="CL36">
            <v>1504.3371938673467</v>
          </cell>
          <cell r="CM36">
            <v>10073.865905044455</v>
          </cell>
          <cell r="CN36">
            <v>6541.4481805889973</v>
          </cell>
          <cell r="CO36">
            <v>4076.349474468343</v>
          </cell>
          <cell r="CS36">
            <v>150.34318167626088</v>
          </cell>
          <cell r="CT36">
            <v>781.34478388844195</v>
          </cell>
          <cell r="CU36">
            <v>492.10776729760158</v>
          </cell>
          <cell r="CV36">
            <v>20.145354233583916</v>
          </cell>
          <cell r="CW36">
            <v>158.99335945744107</v>
          </cell>
          <cell r="CX36">
            <v>126.80052338825688</v>
          </cell>
          <cell r="CY36">
            <v>1.4013231484060782</v>
          </cell>
          <cell r="CZ36">
            <v>229.53801948749805</v>
          </cell>
          <cell r="DA36">
            <v>-85.879652101592697</v>
          </cell>
          <cell r="DB36">
            <v>144.18238022018761</v>
          </cell>
          <cell r="DC36">
            <v>269.99778233384319</v>
          </cell>
          <cell r="DD36">
            <v>694.11023662017317</v>
          </cell>
          <cell r="DE36">
            <v>547.62442886143674</v>
          </cell>
          <cell r="DF36">
            <v>3221.8142140041796</v>
          </cell>
          <cell r="DG36">
            <v>1992.3852592804524</v>
          </cell>
          <cell r="DH36">
            <v>1533.8070238975556</v>
          </cell>
        </row>
        <row r="37">
          <cell r="U37">
            <v>273.60562866596058</v>
          </cell>
          <cell r="V37">
            <v>2002.4406207895527</v>
          </cell>
          <cell r="W37">
            <v>695.87672679450054</v>
          </cell>
          <cell r="X37">
            <v>403.90301102417322</v>
          </cell>
          <cell r="Y37">
            <v>311.00671150187952</v>
          </cell>
          <cell r="Z37">
            <v>246.60165318212924</v>
          </cell>
          <cell r="AA37">
            <v>249.92454816738325</v>
          </cell>
          <cell r="AB37">
            <v>594.22293900235798</v>
          </cell>
          <cell r="AC37">
            <v>89.090896693963913</v>
          </cell>
          <cell r="AD37">
            <v>243.29998782893853</v>
          </cell>
          <cell r="AE37">
            <v>423.08051476732828</v>
          </cell>
          <cell r="AF37">
            <v>1156.7968750601442</v>
          </cell>
          <cell r="AG37">
            <v>1137.9601389434524</v>
          </cell>
          <cell r="AH37">
            <v>7117.3516631257426</v>
          </cell>
          <cell r="AI37">
            <v>4581.0182093031135</v>
          </cell>
          <cell r="AJ37">
            <v>2695.6862411592565</v>
          </cell>
          <cell r="AN37">
            <v>294.31024156933023</v>
          </cell>
          <cell r="AO37">
            <v>2236.2653534682581</v>
          </cell>
          <cell r="AP37">
            <v>738.01073445783459</v>
          </cell>
          <cell r="AQ37">
            <v>497.85055280528513</v>
          </cell>
          <cell r="AR37">
            <v>336.62777560532948</v>
          </cell>
          <cell r="AS37">
            <v>273.24222039706575</v>
          </cell>
          <cell r="AT37">
            <v>304.2601848344537</v>
          </cell>
          <cell r="AU37">
            <v>652.13703893250636</v>
          </cell>
          <cell r="AV37">
            <v>113.09015814169631</v>
          </cell>
          <cell r="AW37">
            <v>282.2930096149567</v>
          </cell>
          <cell r="AX37">
            <v>463.2322402703893</v>
          </cell>
          <cell r="AY37">
            <v>1226.7971357940423</v>
          </cell>
          <cell r="AZ37">
            <v>1225.2398039254711</v>
          </cell>
          <cell r="BA37">
            <v>7852.7394963319266</v>
          </cell>
          <cell r="BB37">
            <v>5087.349984849573</v>
          </cell>
          <cell r="BC37">
            <v>2967.0277240301725</v>
          </cell>
          <cell r="BG37">
            <v>315.101616788478</v>
          </cell>
          <cell r="BH37">
            <v>2493.9719956949352</v>
          </cell>
          <cell r="BI37">
            <v>763.48546466441064</v>
          </cell>
          <cell r="BJ37">
            <v>582.76415009132188</v>
          </cell>
          <cell r="BK37">
            <v>368.55717447442282</v>
          </cell>
          <cell r="BL37">
            <v>295.12251761959448</v>
          </cell>
          <cell r="BM37">
            <v>319.18177382795119</v>
          </cell>
          <cell r="BN37">
            <v>728.7038829991169</v>
          </cell>
          <cell r="BO37">
            <v>129.31197263719127</v>
          </cell>
          <cell r="BP37">
            <v>299.59222748934229</v>
          </cell>
          <cell r="BQ37">
            <v>536.89593233471408</v>
          </cell>
          <cell r="BR37">
            <v>1322.3187286240511</v>
          </cell>
          <cell r="BS37">
            <v>1296.6040367310807</v>
          </cell>
          <cell r="BT37">
            <v>8320.5594911896478</v>
          </cell>
          <cell r="BU37">
            <v>5419.857300510248</v>
          </cell>
          <cell r="BV37">
            <v>3206.5546502296888</v>
          </cell>
          <cell r="BZ37">
            <v>340.52578899256054</v>
          </cell>
          <cell r="CA37">
            <v>3180.6025809890216</v>
          </cell>
          <cell r="CB37">
            <v>822.73804856092977</v>
          </cell>
          <cell r="CC37">
            <v>860.57575616207782</v>
          </cell>
          <cell r="CD37">
            <v>448.64489948633047</v>
          </cell>
          <cell r="CE37">
            <v>328.62810355334574</v>
          </cell>
          <cell r="CF37">
            <v>345.35220682166874</v>
          </cell>
          <cell r="CG37">
            <v>921.38958586743126</v>
          </cell>
          <cell r="CH37">
            <v>202.71812368337359</v>
          </cell>
          <cell r="CI37">
            <v>388.57404090747866</v>
          </cell>
          <cell r="CJ37">
            <v>825.85769849428311</v>
          </cell>
          <cell r="CK37">
            <v>1634.426973480756</v>
          </cell>
          <cell r="CL37">
            <v>1517.3330126366352</v>
          </cell>
          <cell r="CM37">
            <v>10182.568356396016</v>
          </cell>
          <cell r="CN37">
            <v>6612.2429738632982</v>
          </cell>
          <cell r="CO37">
            <v>4129.3902592450231</v>
          </cell>
          <cell r="CS37">
            <v>149.18183333925901</v>
          </cell>
          <cell r="CT37">
            <v>773.55939905369019</v>
          </cell>
          <cell r="CU37">
            <v>492.4181933680253</v>
          </cell>
          <cell r="CV37">
            <v>14.286234041732204</v>
          </cell>
          <cell r="CW37">
            <v>156.46844107406366</v>
          </cell>
          <cell r="CX37">
            <v>125.61602114262614</v>
          </cell>
          <cell r="CY37">
            <v>-0.12699100647644457</v>
          </cell>
          <cell r="CZ37">
            <v>225.45641514380759</v>
          </cell>
          <cell r="DA37">
            <v>-88.91123988163352</v>
          </cell>
          <cell r="DB37">
            <v>144.8816401851584</v>
          </cell>
          <cell r="DC37">
            <v>271.97860355927622</v>
          </cell>
          <cell r="DD37">
            <v>694.90249203790495</v>
          </cell>
          <cell r="DE37">
            <v>539.99040719932373</v>
          </cell>
          <cell r="DF37">
            <v>3180.313826162213</v>
          </cell>
          <cell r="DG37">
            <v>1983.1425917127133</v>
          </cell>
          <cell r="DH37">
            <v>1526.7674155706154</v>
          </cell>
        </row>
        <row r="38">
          <cell r="U38">
            <v>275.39811078995274</v>
          </cell>
          <cell r="V38">
            <v>2018.4289760534693</v>
          </cell>
          <cell r="W38">
            <v>701.48843066315328</v>
          </cell>
          <cell r="X38">
            <v>406.63037259069671</v>
          </cell>
          <cell r="Y38">
            <v>312.4623880053415</v>
          </cell>
          <cell r="Z38">
            <v>248.37588363994286</v>
          </cell>
          <cell r="AA38">
            <v>250.36495904267778</v>
          </cell>
          <cell r="AB38">
            <v>598.00012078520251</v>
          </cell>
          <cell r="AC38">
            <v>90.344381540001834</v>
          </cell>
          <cell r="AD38">
            <v>245.86066018031289</v>
          </cell>
          <cell r="AE38">
            <v>427.69101310222936</v>
          </cell>
          <cell r="AF38">
            <v>1169.1994172699826</v>
          </cell>
          <cell r="AG38">
            <v>1142.8024034832454</v>
          </cell>
          <cell r="AH38">
            <v>7168.3050025436632</v>
          </cell>
          <cell r="AI38">
            <v>4614.6448187131618</v>
          </cell>
          <cell r="AJ38">
            <v>2716.3697958923754</v>
          </cell>
          <cell r="AN38">
            <v>296.20398192897119</v>
          </cell>
          <cell r="AO38">
            <v>2253.9418586391644</v>
          </cell>
          <cell r="AP38">
            <v>743.8047411647575</v>
          </cell>
          <cell r="AQ38">
            <v>501.00348733313683</v>
          </cell>
          <cell r="AR38">
            <v>338.22768271924951</v>
          </cell>
          <cell r="AS38">
            <v>275.17381129043019</v>
          </cell>
          <cell r="AT38">
            <v>304.72757758692484</v>
          </cell>
          <cell r="AU38">
            <v>656.28235204934697</v>
          </cell>
          <cell r="AV38">
            <v>114.60194552886534</v>
          </cell>
          <cell r="AW38">
            <v>285.03037812950794</v>
          </cell>
          <cell r="AX38">
            <v>468.39987339561293</v>
          </cell>
          <cell r="AY38">
            <v>1239.9512130906323</v>
          </cell>
          <cell r="AZ38">
            <v>1230.719305884694</v>
          </cell>
          <cell r="BA38">
            <v>7908.2693463523465</v>
          </cell>
          <cell r="BB38">
            <v>5123.8961776526739</v>
          </cell>
          <cell r="BC38">
            <v>2989.9781048683744</v>
          </cell>
          <cell r="BG38">
            <v>317.79232217644034</v>
          </cell>
          <cell r="BH38">
            <v>2525.2869528223555</v>
          </cell>
          <cell r="BI38">
            <v>770.33816532539163</v>
          </cell>
          <cell r="BJ38">
            <v>591.92460797042463</v>
          </cell>
          <cell r="BK38">
            <v>371.31733397800895</v>
          </cell>
          <cell r="BL38">
            <v>297.7651767059989</v>
          </cell>
          <cell r="BM38">
            <v>320.11260383746458</v>
          </cell>
          <cell r="BN38">
            <v>735.3562052682654</v>
          </cell>
          <cell r="BO38">
            <v>131.61842266199321</v>
          </cell>
          <cell r="BP38">
            <v>302.93679150347765</v>
          </cell>
          <cell r="BQ38">
            <v>546.26847638017966</v>
          </cell>
          <cell r="BR38">
            <v>1340.0681455189617</v>
          </cell>
          <cell r="BS38">
            <v>1304.5197537798526</v>
          </cell>
          <cell r="BT38">
            <v>8397.0085741572511</v>
          </cell>
          <cell r="BU38">
            <v>5471.8706824871988</v>
          </cell>
          <cell r="BV38">
            <v>3237.2254219867827</v>
          </cell>
          <cell r="BZ38">
            <v>344.56828681141161</v>
          </cell>
          <cell r="CA38">
            <v>3249.4117684452308</v>
          </cell>
          <cell r="CB38">
            <v>832.69378728863614</v>
          </cell>
          <cell r="CC38">
            <v>888.11689023619715</v>
          </cell>
          <cell r="CD38">
            <v>453.07797823543171</v>
          </cell>
          <cell r="CE38">
            <v>331.87614032541643</v>
          </cell>
          <cell r="CF38">
            <v>346.7510106089747</v>
          </cell>
          <cell r="CG38">
            <v>931.98649943282624</v>
          </cell>
          <cell r="CH38">
            <v>207.35194677179652</v>
          </cell>
          <cell r="CI38">
            <v>393.85414845657095</v>
          </cell>
          <cell r="CJ38">
            <v>844.18437810358603</v>
          </cell>
          <cell r="CK38">
            <v>1671.7128968404365</v>
          </cell>
          <cell r="CL38">
            <v>1530.4405826400489</v>
          </cell>
          <cell r="CM38">
            <v>10291.704492631336</v>
          </cell>
          <cell r="CN38">
            <v>6683.2797339368399</v>
          </cell>
          <cell r="CO38">
            <v>4182.8610521122446</v>
          </cell>
          <cell r="CS38">
            <v>148.02009371956626</v>
          </cell>
          <cell r="CT38">
            <v>765.76813898362661</v>
          </cell>
          <cell r="CU38">
            <v>492.66194104706142</v>
          </cell>
          <cell r="CV38">
            <v>8.4237457460360901</v>
          </cell>
          <cell r="CW38">
            <v>153.9419799804005</v>
          </cell>
          <cell r="CX38">
            <v>124.4271397249785</v>
          </cell>
          <cell r="CY38">
            <v>-1.6564075620857324</v>
          </cell>
          <cell r="CZ38">
            <v>221.36998956032068</v>
          </cell>
          <cell r="DA38">
            <v>-91.943372139875123</v>
          </cell>
          <cell r="DB38">
            <v>145.57637313251217</v>
          </cell>
          <cell r="DC38">
            <v>273.87867057178056</v>
          </cell>
          <cell r="DD38">
            <v>695.63470873037249</v>
          </cell>
          <cell r="DE38">
            <v>532.35227449741717</v>
          </cell>
          <cell r="DF38">
            <v>3138.793297538301</v>
          </cell>
          <cell r="DG38">
            <v>1973.8930689954013</v>
          </cell>
          <cell r="DH38">
            <v>1519.6837015073684</v>
          </cell>
        </row>
        <row r="39">
          <cell r="U39">
            <v>1519.68359375</v>
          </cell>
          <cell r="V39">
            <v>1519.68359375</v>
          </cell>
          <cell r="W39">
            <v>1519.68359375</v>
          </cell>
          <cell r="X39">
            <v>1519.68359375</v>
          </cell>
          <cell r="Y39">
            <v>1519.68359375</v>
          </cell>
          <cell r="Z39">
            <v>1519.68359375</v>
          </cell>
          <cell r="AA39">
            <v>1519.68359375</v>
          </cell>
          <cell r="AB39">
            <v>1519.68359375</v>
          </cell>
          <cell r="AC39">
            <v>1519.68359375</v>
          </cell>
          <cell r="AD39">
            <v>1519.68359375</v>
          </cell>
          <cell r="AE39">
            <v>1519.68359375</v>
          </cell>
          <cell r="AF39">
            <v>1519.68359375</v>
          </cell>
          <cell r="AG39">
            <v>1519.68359375</v>
          </cell>
          <cell r="AH39">
            <v>1519.68359375</v>
          </cell>
          <cell r="AI39">
            <v>1519.68359375</v>
          </cell>
          <cell r="AJ39">
            <v>1519.68359375</v>
          </cell>
          <cell r="AN39">
            <v>1519.68359375</v>
          </cell>
          <cell r="AO39">
            <v>1519.68359375</v>
          </cell>
          <cell r="AP39">
            <v>1519.68359375</v>
          </cell>
          <cell r="AQ39">
            <v>1519.68359375</v>
          </cell>
          <cell r="AR39">
            <v>1519.68359375</v>
          </cell>
          <cell r="AS39">
            <v>1519.68359375</v>
          </cell>
          <cell r="AT39">
            <v>1519.68359375</v>
          </cell>
          <cell r="AU39">
            <v>1519.68359375</v>
          </cell>
          <cell r="AV39">
            <v>1519.68359375</v>
          </cell>
          <cell r="AW39">
            <v>1519.68359375</v>
          </cell>
          <cell r="AX39">
            <v>1519.68359375</v>
          </cell>
          <cell r="AY39">
            <v>1519.68359375</v>
          </cell>
          <cell r="AZ39">
            <v>1519.68359375</v>
          </cell>
          <cell r="BA39">
            <v>1519.68359375</v>
          </cell>
          <cell r="BB39">
            <v>1519.68359375</v>
          </cell>
          <cell r="BC39">
            <v>1519.68359375</v>
          </cell>
          <cell r="BG39">
            <v>1519.68359375</v>
          </cell>
          <cell r="BH39">
            <v>1519.68359375</v>
          </cell>
          <cell r="BI39">
            <v>1519.68359375</v>
          </cell>
          <cell r="BJ39">
            <v>1519.68359375</v>
          </cell>
          <cell r="BK39">
            <v>1519.68359375</v>
          </cell>
          <cell r="BL39">
            <v>1519.68359375</v>
          </cell>
          <cell r="BM39">
            <v>1519.68359375</v>
          </cell>
          <cell r="BN39">
            <v>1519.68359375</v>
          </cell>
          <cell r="BO39">
            <v>1519.68359375</v>
          </cell>
          <cell r="BP39">
            <v>1519.68359375</v>
          </cell>
          <cell r="BQ39">
            <v>1519.68359375</v>
          </cell>
          <cell r="BR39">
            <v>1519.68359375</v>
          </cell>
          <cell r="BS39">
            <v>1519.68359375</v>
          </cell>
          <cell r="BT39">
            <v>1519.68359375</v>
          </cell>
          <cell r="BU39">
            <v>1519.68359375</v>
          </cell>
          <cell r="BV39">
            <v>1519.68359375</v>
          </cell>
          <cell r="BZ39">
            <v>1519.68359375</v>
          </cell>
          <cell r="CA39">
            <v>1519.68359375</v>
          </cell>
          <cell r="CB39">
            <v>1519.68359375</v>
          </cell>
          <cell r="CC39">
            <v>1519.68359375</v>
          </cell>
          <cell r="CD39">
            <v>1519.68359375</v>
          </cell>
          <cell r="CE39">
            <v>1519.68359375</v>
          </cell>
          <cell r="CF39">
            <v>1519.68359375</v>
          </cell>
          <cell r="CG39">
            <v>1519.68359375</v>
          </cell>
          <cell r="CH39">
            <v>1519.68359375</v>
          </cell>
          <cell r="CI39">
            <v>1519.68359375</v>
          </cell>
          <cell r="CJ39">
            <v>1519.68359375</v>
          </cell>
          <cell r="CK39">
            <v>1519.68359375</v>
          </cell>
          <cell r="CL39">
            <v>1519.68359375</v>
          </cell>
          <cell r="CM39">
            <v>1519.68359375</v>
          </cell>
          <cell r="CN39">
            <v>1519.68359375</v>
          </cell>
          <cell r="CO39">
            <v>1519.68359375</v>
          </cell>
          <cell r="CS39">
            <v>1519.68359375</v>
          </cell>
          <cell r="CT39">
            <v>1519.68359375</v>
          </cell>
          <cell r="CU39">
            <v>1519.68359375</v>
          </cell>
          <cell r="CV39">
            <v>1519.68359375</v>
          </cell>
          <cell r="CW39">
            <v>1519.68359375</v>
          </cell>
          <cell r="CX39">
            <v>1519.68359375</v>
          </cell>
          <cell r="CY39">
            <v>1519.68359375</v>
          </cell>
          <cell r="CZ39">
            <v>1519.68359375</v>
          </cell>
          <cell r="DA39">
            <v>1519.68359375</v>
          </cell>
          <cell r="DB39">
            <v>1519.68359375</v>
          </cell>
          <cell r="DC39">
            <v>1519.68359375</v>
          </cell>
          <cell r="DD39">
            <v>1519.68359375</v>
          </cell>
          <cell r="DE39">
            <v>1519.68359375</v>
          </cell>
          <cell r="DF39">
            <v>1519.68359375</v>
          </cell>
          <cell r="DG39">
            <v>1519.68359375</v>
          </cell>
          <cell r="DH39">
            <v>1519.68359375</v>
          </cell>
        </row>
      </sheetData>
      <sheetData sheetId="3">
        <row r="3">
          <cell r="B3">
            <v>185.18</v>
          </cell>
          <cell r="C3">
            <v>1332.7639999999999</v>
          </cell>
          <cell r="D3">
            <v>415.37200000000001</v>
          </cell>
          <cell r="E3">
            <v>331.012</v>
          </cell>
          <cell r="F3">
            <v>248.84800000000001</v>
          </cell>
          <cell r="G3">
            <v>150.762</v>
          </cell>
          <cell r="H3">
            <v>295.25599999999997</v>
          </cell>
          <cell r="I3">
            <v>481.94799999999998</v>
          </cell>
          <cell r="J3">
            <v>40.921999999999997</v>
          </cell>
          <cell r="K3">
            <v>149.84399999999999</v>
          </cell>
          <cell r="L3">
            <v>104.97</v>
          </cell>
          <cell r="M3">
            <v>534.452</v>
          </cell>
          <cell r="N3">
            <v>891.58600000000001</v>
          </cell>
          <cell r="O3">
            <v>5071.3099999999995</v>
          </cell>
          <cell r="P3">
            <v>3361.6319999999996</v>
          </cell>
          <cell r="Q3">
            <v>1709.6780000000003</v>
          </cell>
          <cell r="U3">
            <v>221.64283620709986</v>
          </cell>
          <cell r="V3">
            <v>1673.8111919121029</v>
          </cell>
          <cell r="W3">
            <v>507.32931598421607</v>
          </cell>
          <cell r="X3">
            <v>327.0801488430472</v>
          </cell>
          <cell r="Y3">
            <v>287.15996134139942</v>
          </cell>
          <cell r="Z3">
            <v>192.89046471688948</v>
          </cell>
          <cell r="AA3">
            <v>252.89855989442981</v>
          </cell>
          <cell r="AB3">
            <v>590.5574617127163</v>
          </cell>
          <cell r="AC3">
            <v>49.848003716226231</v>
          </cell>
          <cell r="AD3">
            <v>179.63515521174136</v>
          </cell>
          <cell r="AE3">
            <v>164.87161275809126</v>
          </cell>
          <cell r="AF3">
            <v>683.47104503307617</v>
          </cell>
          <cell r="AG3">
            <v>998.63268907824272</v>
          </cell>
          <cell r="AH3">
            <v>5812.411188543364</v>
          </cell>
          <cell r="AI3">
            <v>3843.4153735863679</v>
          </cell>
          <cell r="AJ3">
            <v>1975.1114818234296</v>
          </cell>
          <cell r="AN3">
            <v>242.77034393293349</v>
          </cell>
          <cell r="AO3">
            <v>1781.8902563727843</v>
          </cell>
          <cell r="AP3">
            <v>559.71473093500424</v>
          </cell>
          <cell r="AQ3">
            <v>420.20562802082998</v>
          </cell>
          <cell r="AR3">
            <v>304.65569976265505</v>
          </cell>
          <cell r="AS3">
            <v>207.63344098992542</v>
          </cell>
          <cell r="AT3">
            <v>310.28089730600277</v>
          </cell>
          <cell r="AU3">
            <v>630.51665155035107</v>
          </cell>
          <cell r="AV3">
            <v>62.466881479883924</v>
          </cell>
          <cell r="AW3">
            <v>208.13118367826831</v>
          </cell>
          <cell r="AX3">
            <v>186.44679464214647</v>
          </cell>
          <cell r="AY3">
            <v>744.53579734143864</v>
          </cell>
          <cell r="AZ3">
            <v>1049.8929576967851</v>
          </cell>
          <cell r="BA3">
            <v>6308.108742441962</v>
          </cell>
          <cell r="BB3">
            <v>4219.7585146383944</v>
          </cell>
          <cell r="BC3">
            <v>2132.9427187782367</v>
          </cell>
          <cell r="BG3">
            <v>242.77034393293349</v>
          </cell>
          <cell r="BH3">
            <v>1781.8902563727843</v>
          </cell>
          <cell r="BI3">
            <v>559.71473093500424</v>
          </cell>
          <cell r="BJ3">
            <v>420.20562802082998</v>
          </cell>
          <cell r="BK3">
            <v>304.65569976265505</v>
          </cell>
          <cell r="BL3">
            <v>207.63344098992542</v>
          </cell>
          <cell r="BM3">
            <v>310.28089730600277</v>
          </cell>
          <cell r="BN3">
            <v>630.51665155035107</v>
          </cell>
          <cell r="BO3">
            <v>62.466881479883924</v>
          </cell>
          <cell r="BP3">
            <v>208.13118367826831</v>
          </cell>
          <cell r="BQ3">
            <v>186.44679464214647</v>
          </cell>
          <cell r="BR3">
            <v>744.53579734143864</v>
          </cell>
          <cell r="BS3">
            <v>1049.8929576967851</v>
          </cell>
          <cell r="BT3">
            <v>6308.108742441962</v>
          </cell>
          <cell r="BU3">
            <v>4219.7585146383944</v>
          </cell>
          <cell r="BV3">
            <v>2132.9427187782367</v>
          </cell>
          <cell r="BZ3">
            <v>249.74113513852777</v>
          </cell>
          <cell r="CA3">
            <v>1849.7923453181625</v>
          </cell>
          <cell r="CB3">
            <v>572.94627572034562</v>
          </cell>
          <cell r="CC3">
            <v>469.97190312103817</v>
          </cell>
          <cell r="CD3">
            <v>316.62095463975845</v>
          </cell>
          <cell r="CE3">
            <v>216.7986488180496</v>
          </cell>
          <cell r="CF3">
            <v>325.42272749336109</v>
          </cell>
          <cell r="CG3">
            <v>669.25681553588356</v>
          </cell>
          <cell r="CH3">
            <v>70.45674106489389</v>
          </cell>
          <cell r="CI3">
            <v>215.48478195139472</v>
          </cell>
          <cell r="CJ3">
            <v>206.76459194680172</v>
          </cell>
          <cell r="CK3">
            <v>799.4505641585348</v>
          </cell>
          <cell r="CL3">
            <v>1071.3116456710989</v>
          </cell>
          <cell r="CM3">
            <v>6497.0310611862024</v>
          </cell>
          <cell r="CN3">
            <v>4354.2041606085104</v>
          </cell>
          <cell r="CO3">
            <v>2220.0234548724688</v>
          </cell>
          <cell r="CS3">
            <v>187.80798843782631</v>
          </cell>
          <cell r="CT3">
            <v>1532.1004910973081</v>
          </cell>
          <cell r="CU3">
            <v>416.67257097911988</v>
          </cell>
          <cell r="CV3">
            <v>204.60220929994807</v>
          </cell>
          <cell r="CW3">
            <v>255.49862079991277</v>
          </cell>
          <cell r="CX3">
            <v>168.62890436258573</v>
          </cell>
          <cell r="CY3">
            <v>100.76839713100476</v>
          </cell>
          <cell r="CZ3">
            <v>452.24242982952114</v>
          </cell>
          <cell r="DA3">
            <v>26.281848383190781</v>
          </cell>
          <cell r="DB3">
            <v>156.79804696304396</v>
          </cell>
          <cell r="DC3">
            <v>124.36864609527797</v>
          </cell>
          <cell r="DD3">
            <v>561.15952575999461</v>
          </cell>
          <cell r="DE3">
            <v>824.90049512177882</v>
          </cell>
          <cell r="DF3">
            <v>4959.7532641432153</v>
          </cell>
          <cell r="DG3">
            <v>3294.9520949953644</v>
          </cell>
          <cell r="DH3">
            <v>1664.8011691478512</v>
          </cell>
        </row>
        <row r="4">
          <cell r="B4">
            <v>176.666</v>
          </cell>
          <cell r="C4">
            <v>1270.5260000000001</v>
          </cell>
          <cell r="D4">
            <v>419.666</v>
          </cell>
          <cell r="E4">
            <v>355.06200000000001</v>
          </cell>
          <cell r="F4">
            <v>263.678</v>
          </cell>
          <cell r="G4">
            <v>150.27799999999999</v>
          </cell>
          <cell r="H4">
            <v>266.416</v>
          </cell>
          <cell r="I4">
            <v>484.82400000000001</v>
          </cell>
          <cell r="J4">
            <v>39.073999999999998</v>
          </cell>
          <cell r="K4">
            <v>154.05799999999999</v>
          </cell>
          <cell r="L4">
            <v>110.33</v>
          </cell>
          <cell r="M4">
            <v>565.52</v>
          </cell>
          <cell r="N4">
            <v>901.72</v>
          </cell>
          <cell r="O4">
            <v>5082.2519999999995</v>
          </cell>
          <cell r="P4">
            <v>3330.7620000000002</v>
          </cell>
          <cell r="Q4">
            <v>1751.49</v>
          </cell>
          <cell r="U4">
            <v>228.09812238105687</v>
          </cell>
          <cell r="V4">
            <v>1700.6940036355265</v>
          </cell>
          <cell r="W4">
            <v>516.77646285497224</v>
          </cell>
          <cell r="X4">
            <v>332.17987912990844</v>
          </cell>
          <cell r="Y4">
            <v>289.00501126971818</v>
          </cell>
          <cell r="Z4">
            <v>194.73506290560459</v>
          </cell>
          <cell r="AA4">
            <v>254.46289130392435</v>
          </cell>
          <cell r="AB4">
            <v>597.23707912984855</v>
          </cell>
          <cell r="AC4">
            <v>56.689946496291498</v>
          </cell>
          <cell r="AD4">
            <v>182.64487774679682</v>
          </cell>
          <cell r="AE4">
            <v>192.31528279085978</v>
          </cell>
          <cell r="AF4">
            <v>693.35513886839601</v>
          </cell>
          <cell r="AG4">
            <v>1010.4236572022594</v>
          </cell>
          <cell r="AH4">
            <v>5927.7548955899838</v>
          </cell>
          <cell r="AI4">
            <v>3903.6057478289804</v>
          </cell>
          <cell r="AJ4">
            <v>2029.1546185063303</v>
          </cell>
          <cell r="AN4">
            <v>249.86992559654479</v>
          </cell>
          <cell r="AO4">
            <v>1812.9682737913224</v>
          </cell>
          <cell r="AP4">
            <v>569.77088243229446</v>
          </cell>
          <cell r="AQ4">
            <v>429.49465029308533</v>
          </cell>
          <cell r="AR4">
            <v>307.44332871897501</v>
          </cell>
          <cell r="AS4">
            <v>209.94733313212402</v>
          </cell>
          <cell r="AT4">
            <v>312.53866734063502</v>
          </cell>
          <cell r="AU4">
            <v>640.60912581682055</v>
          </cell>
          <cell r="AV4">
            <v>69.892037146672948</v>
          </cell>
          <cell r="AW4">
            <v>211.52812562103068</v>
          </cell>
          <cell r="AX4">
            <v>215.89822553045579</v>
          </cell>
          <cell r="AY4">
            <v>759.31172439851082</v>
          </cell>
          <cell r="AZ4">
            <v>1065.1724333123889</v>
          </cell>
          <cell r="BA4">
            <v>6439.6812070218402</v>
          </cell>
          <cell r="BB4">
            <v>4288.9244921811369</v>
          </cell>
          <cell r="BC4">
            <v>2196.4385448315952</v>
          </cell>
          <cell r="BG4">
            <v>249.86992559654479</v>
          </cell>
          <cell r="BH4">
            <v>1812.9682737913224</v>
          </cell>
          <cell r="BI4">
            <v>569.77088243229446</v>
          </cell>
          <cell r="BJ4">
            <v>429.49465029308533</v>
          </cell>
          <cell r="BK4">
            <v>307.44332871897501</v>
          </cell>
          <cell r="BL4">
            <v>209.94733313212402</v>
          </cell>
          <cell r="BM4">
            <v>312.53866734063502</v>
          </cell>
          <cell r="BN4">
            <v>640.60912581682055</v>
          </cell>
          <cell r="BO4">
            <v>69.892037146672948</v>
          </cell>
          <cell r="BP4">
            <v>211.52812562103068</v>
          </cell>
          <cell r="BQ4">
            <v>215.89822553045579</v>
          </cell>
          <cell r="BR4">
            <v>759.31172439851082</v>
          </cell>
          <cell r="BS4">
            <v>1065.1724333123889</v>
          </cell>
          <cell r="BT4">
            <v>6439.6812070218402</v>
          </cell>
          <cell r="BU4">
            <v>4288.9244921811369</v>
          </cell>
          <cell r="BV4">
            <v>2196.4385448315952</v>
          </cell>
          <cell r="BZ4">
            <v>257.22560734771071</v>
          </cell>
          <cell r="CA4">
            <v>1882.4655888690779</v>
          </cell>
          <cell r="CB4">
            <v>583.75021191920155</v>
          </cell>
          <cell r="CC4">
            <v>485.17252097744421</v>
          </cell>
          <cell r="CD4">
            <v>320.90711485687962</v>
          </cell>
          <cell r="CE4">
            <v>219.54542341705391</v>
          </cell>
          <cell r="CF4">
            <v>328.21013423046605</v>
          </cell>
          <cell r="CG4">
            <v>683.50817140051117</v>
          </cell>
          <cell r="CH4">
            <v>78.613455890069005</v>
          </cell>
          <cell r="CI4">
            <v>219.11750145754965</v>
          </cell>
          <cell r="CJ4">
            <v>238.22013679343948</v>
          </cell>
          <cell r="CK4">
            <v>816.19497015539366</v>
          </cell>
          <cell r="CL4">
            <v>1089.3734876581777</v>
          </cell>
          <cell r="CM4">
            <v>6630.9144613679782</v>
          </cell>
          <cell r="CN4">
            <v>4425.9402824064582</v>
          </cell>
          <cell r="CO4">
            <v>2289.669923247191</v>
          </cell>
          <cell r="CS4">
            <v>192.58938250031005</v>
          </cell>
          <cell r="CT4">
            <v>1542.4894339883238</v>
          </cell>
          <cell r="CU4">
            <v>424.92810707116649</v>
          </cell>
          <cell r="CV4">
            <v>200.67167852185958</v>
          </cell>
          <cell r="CW4">
            <v>254.02213603597443</v>
          </cell>
          <cell r="CX4">
            <v>169.33236627302057</v>
          </cell>
          <cell r="CY4">
            <v>99.432602104678352</v>
          </cell>
          <cell r="CZ4">
            <v>451.53325120438933</v>
          </cell>
          <cell r="DA4">
            <v>30.149053657715498</v>
          </cell>
          <cell r="DB4">
            <v>158.36969545371858</v>
          </cell>
          <cell r="DC4">
            <v>147.1958956282424</v>
          </cell>
          <cell r="DD4">
            <v>559.81437812330921</v>
          </cell>
          <cell r="DE4">
            <v>831.07958931348549</v>
          </cell>
          <cell r="DF4">
            <v>5043.6845408388872</v>
          </cell>
          <cell r="DG4">
            <v>3340.2144219941902</v>
          </cell>
          <cell r="DH4">
            <v>1703.470118844697</v>
          </cell>
        </row>
        <row r="5">
          <cell r="B5">
            <v>178.39399999999998</v>
          </cell>
          <cell r="C5">
            <v>1369.2940000000001</v>
          </cell>
          <cell r="D5">
            <v>447.17600000000004</v>
          </cell>
          <cell r="E5">
            <v>372.43200000000002</v>
          </cell>
          <cell r="F5">
            <v>267.26</v>
          </cell>
          <cell r="G5">
            <v>153.68600000000001</v>
          </cell>
          <cell r="H5">
            <v>262.24199999999996</v>
          </cell>
          <cell r="I5">
            <v>532.96799999999996</v>
          </cell>
          <cell r="J5">
            <v>41.158000000000001</v>
          </cell>
          <cell r="K5">
            <v>156.66200000000001</v>
          </cell>
          <cell r="L5">
            <v>108.038</v>
          </cell>
          <cell r="M5">
            <v>601.22399999999993</v>
          </cell>
          <cell r="N5">
            <v>918.74</v>
          </cell>
          <cell r="O5">
            <v>5243.1740000000009</v>
          </cell>
          <cell r="P5">
            <v>3476.5239999999999</v>
          </cell>
          <cell r="Q5">
            <v>1817.2680000000003</v>
          </cell>
          <cell r="U5">
            <v>230.15441715861436</v>
          </cell>
          <cell r="V5">
            <v>1727.7171805202743</v>
          </cell>
          <cell r="W5">
            <v>529.36717955624886</v>
          </cell>
          <cell r="X5">
            <v>336.22645065771832</v>
          </cell>
          <cell r="Y5">
            <v>290.64282415568829</v>
          </cell>
          <cell r="Z5">
            <v>196.08006204382013</v>
          </cell>
          <cell r="AA5">
            <v>261.63243711500917</v>
          </cell>
          <cell r="AB5">
            <v>603.03278623397136</v>
          </cell>
          <cell r="AC5">
            <v>48.768067054988634</v>
          </cell>
          <cell r="AD5">
            <v>185.56074115446657</v>
          </cell>
          <cell r="AE5">
            <v>202.78389711743878</v>
          </cell>
          <cell r="AF5">
            <v>699.74686885665392</v>
          </cell>
          <cell r="AG5">
            <v>1014.8434565996929</v>
          </cell>
          <cell r="AH5">
            <v>6008.000070314305</v>
          </cell>
          <cell r="AI5">
            <v>3967.4481001223053</v>
          </cell>
          <cell r="AJ5">
            <v>2043.4852796887626</v>
          </cell>
          <cell r="AN5">
            <v>252.80799123748179</v>
          </cell>
          <cell r="AO5">
            <v>1843.2417305101349</v>
          </cell>
          <cell r="AP5">
            <v>583.06764721163256</v>
          </cell>
          <cell r="AQ5">
            <v>437.28028783661603</v>
          </cell>
          <cell r="AR5">
            <v>310.1157817140853</v>
          </cell>
          <cell r="AS5">
            <v>211.97280182546018</v>
          </cell>
          <cell r="AT5">
            <v>320.41598926570532</v>
          </cell>
          <cell r="AU5">
            <v>649.13364060473828</v>
          </cell>
          <cell r="AV5">
            <v>62.54450824987444</v>
          </cell>
          <cell r="AW5">
            <v>214.86534245509134</v>
          </cell>
          <cell r="AX5">
            <v>228.55715005616756</v>
          </cell>
          <cell r="AY5">
            <v>770.02768157074775</v>
          </cell>
          <cell r="AZ5">
            <v>1073.41396908154</v>
          </cell>
          <cell r="BA5">
            <v>6527.1127193497769</v>
          </cell>
          <cell r="BB5">
            <v>4356.4728728728314</v>
          </cell>
          <cell r="BC5">
            <v>2219.7531312449983</v>
          </cell>
          <cell r="BG5">
            <v>252.80799123748179</v>
          </cell>
          <cell r="BH5">
            <v>1843.2417305101349</v>
          </cell>
          <cell r="BI5">
            <v>583.06764721163256</v>
          </cell>
          <cell r="BJ5">
            <v>437.28028783661603</v>
          </cell>
          <cell r="BK5">
            <v>310.1157817140853</v>
          </cell>
          <cell r="BL5">
            <v>211.97280182546018</v>
          </cell>
          <cell r="BM5">
            <v>320.41598926570532</v>
          </cell>
          <cell r="BN5">
            <v>649.13364060473828</v>
          </cell>
          <cell r="BO5">
            <v>62.54450824987444</v>
          </cell>
          <cell r="BP5">
            <v>214.86534245509134</v>
          </cell>
          <cell r="BQ5">
            <v>228.55715005616756</v>
          </cell>
          <cell r="BR5">
            <v>770.02768157074775</v>
          </cell>
          <cell r="BS5">
            <v>1073.41396908154</v>
          </cell>
          <cell r="BT5">
            <v>6527.1127193497769</v>
          </cell>
          <cell r="BU5">
            <v>4356.4728728728314</v>
          </cell>
          <cell r="BV5">
            <v>2219.7531312449983</v>
          </cell>
          <cell r="BZ5">
            <v>260.77718154623165</v>
          </cell>
          <cell r="CA5">
            <v>1914.200720160562</v>
          </cell>
          <cell r="CB5">
            <v>597.98713698026052</v>
          </cell>
          <cell r="CC5">
            <v>498.88213625429933</v>
          </cell>
          <cell r="CD5">
            <v>325.33988910374364</v>
          </cell>
          <cell r="CE5">
            <v>221.95441280102116</v>
          </cell>
          <cell r="CF5">
            <v>336.6563886723211</v>
          </cell>
          <cell r="CG5">
            <v>695.20990690417773</v>
          </cell>
          <cell r="CH5">
            <v>72.004153344332167</v>
          </cell>
          <cell r="CI5">
            <v>222.71628086549137</v>
          </cell>
          <cell r="CJ5">
            <v>253.63399975139725</v>
          </cell>
          <cell r="CK5">
            <v>828.60390471075766</v>
          </cell>
          <cell r="CL5">
            <v>1102.3909594906654</v>
          </cell>
          <cell r="CM5">
            <v>6723.678004153996</v>
          </cell>
          <cell r="CN5">
            <v>4497.1199161852219</v>
          </cell>
          <cell r="CO5">
            <v>2322.3890081428713</v>
          </cell>
          <cell r="CS5">
            <v>191.46562269780685</v>
          </cell>
          <cell r="CT5">
            <v>1551.3639882676136</v>
          </cell>
          <cell r="CU5">
            <v>436.08482606795798</v>
          </cell>
          <cell r="CV5">
            <v>195.44973304798782</v>
          </cell>
          <cell r="CW5">
            <v>251.40733873348108</v>
          </cell>
          <cell r="CX5">
            <v>168.9380982802904</v>
          </cell>
          <cell r="CY5">
            <v>103.34686893225597</v>
          </cell>
          <cell r="CZ5">
            <v>449.84842754125987</v>
          </cell>
          <cell r="DA5">
            <v>18.853276713588517</v>
          </cell>
          <cell r="DB5">
            <v>159.67743260783121</v>
          </cell>
          <cell r="DC5">
            <v>152.94072792988106</v>
          </cell>
          <cell r="DD5">
            <v>551.71936949082249</v>
          </cell>
          <cell r="DE5">
            <v>829.52753302293058</v>
          </cell>
          <cell r="DF5">
            <v>5061.0849479198032</v>
          </cell>
          <cell r="DG5">
            <v>3366.9864226059549</v>
          </cell>
          <cell r="DH5">
            <v>1694.0985253138483</v>
          </cell>
        </row>
        <row r="6">
          <cell r="B6">
            <v>182.75399999999999</v>
          </cell>
          <cell r="C6">
            <v>1343.8620000000001</v>
          </cell>
          <cell r="D6">
            <v>433.66200000000003</v>
          </cell>
          <cell r="E6">
            <v>374.71800000000002</v>
          </cell>
          <cell r="F6">
            <v>270.24599999999998</v>
          </cell>
          <cell r="G6">
            <v>171.136</v>
          </cell>
          <cell r="H6">
            <v>232.38200000000001</v>
          </cell>
          <cell r="I6">
            <v>501.75200000000001</v>
          </cell>
          <cell r="J6">
            <v>42.631999999999998</v>
          </cell>
          <cell r="K6">
            <v>156.21199999999999</v>
          </cell>
          <cell r="L6">
            <v>106.19799999999999</v>
          </cell>
          <cell r="M6">
            <v>585.226</v>
          </cell>
          <cell r="N6">
            <v>937.8119999999999</v>
          </cell>
          <cell r="O6">
            <v>5212.3439999999991</v>
          </cell>
          <cell r="P6">
            <v>3430.09</v>
          </cell>
          <cell r="Q6">
            <v>1814.1779999999999</v>
          </cell>
          <cell r="U6">
            <v>232.48963065523574</v>
          </cell>
          <cell r="V6">
            <v>1741.4218008940218</v>
          </cell>
          <cell r="W6">
            <v>536.01756966380708</v>
          </cell>
          <cell r="X6">
            <v>341.45780871758393</v>
          </cell>
          <cell r="Y6">
            <v>292.63088696583611</v>
          </cell>
          <cell r="Z6">
            <v>197.80287469539888</v>
          </cell>
          <cell r="AA6">
            <v>262.76350674677701</v>
          </cell>
          <cell r="AB6">
            <v>609.23777823483988</v>
          </cell>
          <cell r="AC6">
            <v>53.030227692134886</v>
          </cell>
          <cell r="AD6">
            <v>188.47365318529313</v>
          </cell>
          <cell r="AE6">
            <v>212.69445730097843</v>
          </cell>
          <cell r="AF6">
            <v>702.28491594606794</v>
          </cell>
          <cell r="AG6">
            <v>1021.0366887952509</v>
          </cell>
          <cell r="AH6">
            <v>6073.8363649143139</v>
          </cell>
          <cell r="AI6">
            <v>4008.472000002771</v>
          </cell>
          <cell r="AJ6">
            <v>2065.3643649115429</v>
          </cell>
          <cell r="AN6">
            <v>255.87903067828776</v>
          </cell>
          <cell r="AO6">
            <v>1860.3116191187876</v>
          </cell>
          <cell r="AP6">
            <v>590.43501308687951</v>
          </cell>
          <cell r="AQ6">
            <v>446.99189362571207</v>
          </cell>
          <cell r="AR6">
            <v>313.15707797375535</v>
          </cell>
          <cell r="AS6">
            <v>214.27500778720326</v>
          </cell>
          <cell r="AT6">
            <v>322.35366436755294</v>
          </cell>
          <cell r="AU6">
            <v>659.59379562936931</v>
          </cell>
          <cell r="AV6">
            <v>67.450336247261262</v>
          </cell>
          <cell r="AW6">
            <v>218.20457294956503</v>
          </cell>
          <cell r="AX6">
            <v>240.79130102153272</v>
          </cell>
          <cell r="AY6">
            <v>776.98726005127992</v>
          </cell>
          <cell r="AZ6">
            <v>1083.2135854654741</v>
          </cell>
          <cell r="BA6">
            <v>6603.5385982484713</v>
          </cell>
          <cell r="BB6">
            <v>4404.046518660236</v>
          </cell>
          <cell r="BC6">
            <v>2251.3631698943859</v>
          </cell>
          <cell r="BG6">
            <v>255.87903067828776</v>
          </cell>
          <cell r="BH6">
            <v>1860.3116191187876</v>
          </cell>
          <cell r="BI6">
            <v>590.43501308687951</v>
          </cell>
          <cell r="BJ6">
            <v>446.99189362571207</v>
          </cell>
          <cell r="BK6">
            <v>313.15707797375535</v>
          </cell>
          <cell r="BL6">
            <v>214.27500778720326</v>
          </cell>
          <cell r="BM6">
            <v>322.35366436755294</v>
          </cell>
          <cell r="BN6">
            <v>659.59379562936931</v>
          </cell>
          <cell r="BO6">
            <v>67.450336247261262</v>
          </cell>
          <cell r="BP6">
            <v>218.20457294956503</v>
          </cell>
          <cell r="BQ6">
            <v>240.79130102153272</v>
          </cell>
          <cell r="BR6">
            <v>776.98726005127992</v>
          </cell>
          <cell r="BS6">
            <v>1083.2135854654741</v>
          </cell>
          <cell r="BT6">
            <v>6603.5385982484713</v>
          </cell>
          <cell r="BU6">
            <v>4404.046518660236</v>
          </cell>
          <cell r="BV6">
            <v>2251.3631698943859</v>
          </cell>
          <cell r="BZ6">
            <v>264.6750928518299</v>
          </cell>
          <cell r="CA6">
            <v>1933.406813000935</v>
          </cell>
          <cell r="CB6">
            <v>606.3412417891484</v>
          </cell>
          <cell r="CC6">
            <v>516.42120798353699</v>
          </cell>
          <cell r="CD6">
            <v>330.51566484617013</v>
          </cell>
          <cell r="CE6">
            <v>224.74568809285248</v>
          </cell>
          <cell r="CF6">
            <v>339.28265314603755</v>
          </cell>
          <cell r="CG6">
            <v>711.56357243915556</v>
          </cell>
          <cell r="CH6">
            <v>78.129832775794341</v>
          </cell>
          <cell r="CI6">
            <v>226.32562046606128</v>
          </cell>
          <cell r="CJ6">
            <v>269.51835584377739</v>
          </cell>
          <cell r="CK6">
            <v>837.50051936460432</v>
          </cell>
          <cell r="CL6">
            <v>1118.420525511403</v>
          </cell>
          <cell r="CM6">
            <v>6804.3086903619933</v>
          </cell>
          <cell r="CN6">
            <v>4548.6614442119899</v>
          </cell>
          <cell r="CO6">
            <v>2364.2586104307502</v>
          </cell>
          <cell r="CS6">
            <v>192.0081568278718</v>
          </cell>
          <cell r="CT6">
            <v>1544.9268366183521</v>
          </cell>
          <cell r="CU6">
            <v>441.25207096879939</v>
          </cell>
          <cell r="CV6">
            <v>189.80978133325198</v>
          </cell>
          <cell r="CW6">
            <v>248.69105536936803</v>
          </cell>
          <cell r="CX6">
            <v>169.01987003200929</v>
          </cell>
          <cell r="CY6">
            <v>100.75335249335697</v>
          </cell>
          <cell r="CZ6">
            <v>447.33070135473014</v>
          </cell>
          <cell r="DA6">
            <v>19.313642911603157</v>
          </cell>
          <cell r="DB6">
            <v>160.83348998435326</v>
          </cell>
          <cell r="DC6">
            <v>157.34616203708026</v>
          </cell>
          <cell r="DD6">
            <v>536.17522280285698</v>
          </cell>
          <cell r="DE6">
            <v>828.64533408534089</v>
          </cell>
          <cell r="DF6">
            <v>5049.6819425388467</v>
          </cell>
          <cell r="DG6">
            <v>3361.6069310870348</v>
          </cell>
          <cell r="DH6">
            <v>1688.0750114518119</v>
          </cell>
        </row>
        <row r="7">
          <cell r="B7">
            <v>186.98800000000003</v>
          </cell>
          <cell r="C7">
            <v>1393.1680000000001</v>
          </cell>
          <cell r="D7">
            <v>466.62200000000007</v>
          </cell>
          <cell r="E7">
            <v>367.03800000000001</v>
          </cell>
          <cell r="F7">
            <v>278.74200000000002</v>
          </cell>
          <cell r="G7">
            <v>168.43400000000003</v>
          </cell>
          <cell r="H7">
            <v>268.82399999999996</v>
          </cell>
          <cell r="I7">
            <v>488.04599999999988</v>
          </cell>
          <cell r="J7">
            <v>40.777999999999999</v>
          </cell>
          <cell r="K7">
            <v>160.68799999999999</v>
          </cell>
          <cell r="L7">
            <v>113.33800000000001</v>
          </cell>
          <cell r="M7">
            <v>616.49199999999996</v>
          </cell>
          <cell r="N7">
            <v>937.23400000000004</v>
          </cell>
          <cell r="O7">
            <v>5235.132427904904</v>
          </cell>
          <cell r="P7">
            <v>3436.9679999999989</v>
          </cell>
          <cell r="Q7">
            <v>1830.2280000000005</v>
          </cell>
          <cell r="U7">
            <v>234.89203186808578</v>
          </cell>
          <cell r="V7">
            <v>1765.1053795348234</v>
          </cell>
          <cell r="W7">
            <v>542.6678529225876</v>
          </cell>
          <cell r="X7">
            <v>347.16670025083539</v>
          </cell>
          <cell r="Y7">
            <v>294.70322215177282</v>
          </cell>
          <cell r="Z7">
            <v>199.65291196307442</v>
          </cell>
          <cell r="AA7">
            <v>263.18285691848985</v>
          </cell>
          <cell r="AB7">
            <v>615.86179558914455</v>
          </cell>
          <cell r="AC7">
            <v>55.68860956909738</v>
          </cell>
          <cell r="AD7">
            <v>191.48219118564938</v>
          </cell>
          <cell r="AE7">
            <v>218.56485972066571</v>
          </cell>
          <cell r="AF7">
            <v>711.94295878999947</v>
          </cell>
          <cell r="AG7">
            <v>1027.2692038378157</v>
          </cell>
          <cell r="AH7">
            <v>6154.4711871558084</v>
          </cell>
          <cell r="AI7">
            <v>4064.2293678129672</v>
          </cell>
          <cell r="AJ7">
            <v>2090.2418193428407</v>
          </cell>
          <cell r="AN7">
            <v>259.02440227021737</v>
          </cell>
          <cell r="AO7">
            <v>1887.6622034890709</v>
          </cell>
          <cell r="AP7">
            <v>597.86336282200659</v>
          </cell>
          <cell r="AQ7">
            <v>457.77652925437934</v>
          </cell>
          <cell r="AR7">
            <v>316.33379128946842</v>
          </cell>
          <cell r="AS7">
            <v>216.67563669564669</v>
          </cell>
          <cell r="AT7">
            <v>323.62089630483456</v>
          </cell>
          <cell r="AU7">
            <v>673.12558385423927</v>
          </cell>
          <cell r="AV7">
            <v>70.67915173527598</v>
          </cell>
          <cell r="AW7">
            <v>221.6865220076553</v>
          </cell>
          <cell r="AX7">
            <v>248.92845325432523</v>
          </cell>
          <cell r="AY7">
            <v>791.04056158024048</v>
          </cell>
          <cell r="AZ7">
            <v>1092.9643715288148</v>
          </cell>
          <cell r="BA7">
            <v>6696.1256856791488</v>
          </cell>
          <cell r="BB7">
            <v>4465.5801509005223</v>
          </cell>
          <cell r="BC7">
            <v>2283.8160783875769</v>
          </cell>
          <cell r="BG7">
            <v>259.02440227021737</v>
          </cell>
          <cell r="BH7">
            <v>1887.6622034890709</v>
          </cell>
          <cell r="BI7">
            <v>597.86336282200659</v>
          </cell>
          <cell r="BJ7">
            <v>457.77652925437934</v>
          </cell>
          <cell r="BK7">
            <v>316.33379128946842</v>
          </cell>
          <cell r="BL7">
            <v>216.67563669564669</v>
          </cell>
          <cell r="BM7">
            <v>323.62089630483456</v>
          </cell>
          <cell r="BN7">
            <v>673.12558385423927</v>
          </cell>
          <cell r="BO7">
            <v>70.67915173527598</v>
          </cell>
          <cell r="BP7">
            <v>221.6865220076553</v>
          </cell>
          <cell r="BQ7">
            <v>248.92845325432523</v>
          </cell>
          <cell r="BR7">
            <v>791.04056158024048</v>
          </cell>
          <cell r="BS7">
            <v>1092.9643715288148</v>
          </cell>
          <cell r="BT7">
            <v>6696.1256856791488</v>
          </cell>
          <cell r="BU7">
            <v>4465.5801509005223</v>
          </cell>
          <cell r="BV7">
            <v>2283.8160783875769</v>
          </cell>
          <cell r="BZ7">
            <v>268.99388481919289</v>
          </cell>
          <cell r="CA7">
            <v>1963.6113746249798</v>
          </cell>
          <cell r="CB7">
            <v>614.88928401599173</v>
          </cell>
          <cell r="CC7">
            <v>536.6320829582952</v>
          </cell>
          <cell r="CD7">
            <v>335.99854962677688</v>
          </cell>
          <cell r="CE7">
            <v>227.70419627880167</v>
          </cell>
          <cell r="CF7">
            <v>341.31731659046341</v>
          </cell>
          <cell r="CG7">
            <v>735.78328752349489</v>
          </cell>
          <cell r="CH7">
            <v>82.501582839050712</v>
          </cell>
          <cell r="CI7">
            <v>230.14068807820703</v>
          </cell>
          <cell r="CJ7">
            <v>281.61784334413352</v>
          </cell>
          <cell r="CK7">
            <v>853.90729043918941</v>
          </cell>
          <cell r="CL7">
            <v>1135.076735950131</v>
          </cell>
          <cell r="CM7">
            <v>6901.797511610991</v>
          </cell>
          <cell r="CN7">
            <v>4615.8453640235011</v>
          </cell>
          <cell r="CO7">
            <v>2408.7524550020667</v>
          </cell>
          <cell r="CS7">
            <v>192.65293999478988</v>
          </cell>
          <cell r="CT7">
            <v>1545.7507378480218</v>
          </cell>
          <cell r="CU7">
            <v>446.24380790952898</v>
          </cell>
          <cell r="CV7">
            <v>183.67534157174273</v>
          </cell>
          <cell r="CW7">
            <v>245.6266558642065</v>
          </cell>
          <cell r="CX7">
            <v>169.1437709524136</v>
          </cell>
          <cell r="CY7">
            <v>97.190122738529254</v>
          </cell>
          <cell r="CZ7">
            <v>444.12237967208489</v>
          </cell>
          <cell r="DA7">
            <v>17.960624876159859</v>
          </cell>
          <cell r="DB7">
            <v>161.87195094487225</v>
          </cell>
          <cell r="DC7">
            <v>157.20594355659952</v>
          </cell>
          <cell r="DD7">
            <v>525.62054783429903</v>
          </cell>
          <cell r="DE7">
            <v>827.6510361564674</v>
          </cell>
          <cell r="DF7">
            <v>5041.9695254361013</v>
          </cell>
          <cell r="DG7">
            <v>3361.0129672829548</v>
          </cell>
          <cell r="DH7">
            <v>1680.956558153146</v>
          </cell>
        </row>
        <row r="8">
          <cell r="B8">
            <v>190.45</v>
          </cell>
          <cell r="C8">
            <v>1422.6659999999999</v>
          </cell>
          <cell r="D8">
            <v>475.53800000000001</v>
          </cell>
          <cell r="E8">
            <v>383.38599999999997</v>
          </cell>
          <cell r="F8">
            <v>286.75599999999997</v>
          </cell>
          <cell r="G8">
            <v>173.53200000000001</v>
          </cell>
          <cell r="H8">
            <v>250.49600000000004</v>
          </cell>
          <cell r="I8">
            <v>514.822</v>
          </cell>
          <cell r="J8">
            <v>39.085999999999999</v>
          </cell>
          <cell r="K8">
            <v>166.50200000000001</v>
          </cell>
          <cell r="L8">
            <v>118.776</v>
          </cell>
          <cell r="M8">
            <v>643.53200000000004</v>
          </cell>
          <cell r="N8">
            <v>947.59400000000005</v>
          </cell>
          <cell r="O8">
            <v>5348.93</v>
          </cell>
          <cell r="P8">
            <v>3579.924</v>
          </cell>
          <cell r="Q8">
            <v>1863.4299999999998</v>
          </cell>
          <cell r="U8">
            <v>237.39211594116088</v>
          </cell>
          <cell r="V8">
            <v>1789.5582586399744</v>
          </cell>
          <cell r="W8">
            <v>549.36428133489744</v>
          </cell>
          <cell r="X8">
            <v>353.05167598959258</v>
          </cell>
          <cell r="Y8">
            <v>296.84928665419801</v>
          </cell>
          <cell r="Z8">
            <v>201.4162482666722</v>
          </cell>
          <cell r="AA8">
            <v>263.65291432875671</v>
          </cell>
          <cell r="AB8">
            <v>622.280092063854</v>
          </cell>
          <cell r="AC8">
            <v>57.650556573905945</v>
          </cell>
          <cell r="AD8">
            <v>194.54357679831011</v>
          </cell>
          <cell r="AE8">
            <v>246.46188010806344</v>
          </cell>
          <cell r="AF8">
            <v>721.15741541325508</v>
          </cell>
          <cell r="AG8">
            <v>1033.7932297741315</v>
          </cell>
          <cell r="AH8">
            <v>6259.7062787845935</v>
          </cell>
          <cell r="AI8">
            <v>4123.5199327082346</v>
          </cell>
          <cell r="AJ8">
            <v>2136.1863460763584</v>
          </cell>
          <cell r="AN8">
            <v>262.28262860447757</v>
          </cell>
          <cell r="AO8">
            <v>1916.3482551905863</v>
          </cell>
          <cell r="AP8">
            <v>605.37490668073531</v>
          </cell>
          <cell r="AQ8">
            <v>469.40597839372612</v>
          </cell>
          <cell r="AR8">
            <v>319.74049239515352</v>
          </cell>
          <cell r="AS8">
            <v>219.050289623883</v>
          </cell>
          <cell r="AT8">
            <v>325.01582516215103</v>
          </cell>
          <cell r="AU8">
            <v>687.88335637081798</v>
          </cell>
          <cell r="AV8">
            <v>73.337925636849093</v>
          </cell>
          <cell r="AW8">
            <v>225.28081844475648</v>
          </cell>
          <cell r="AX8">
            <v>279.54552897240205</v>
          </cell>
          <cell r="AY8">
            <v>804.81529282080589</v>
          </cell>
          <cell r="AZ8">
            <v>1103.532331176634</v>
          </cell>
          <cell r="BA8">
            <v>6813.6737475261216</v>
          </cell>
          <cell r="BB8">
            <v>4531.110172454727</v>
          </cell>
          <cell r="BC8">
            <v>2336.8330049921342</v>
          </cell>
          <cell r="BG8">
            <v>262.28262860447757</v>
          </cell>
          <cell r="BH8">
            <v>1916.3482551905863</v>
          </cell>
          <cell r="BI8">
            <v>605.37490668073531</v>
          </cell>
          <cell r="BJ8">
            <v>469.40597839372612</v>
          </cell>
          <cell r="BK8">
            <v>319.74049239515352</v>
          </cell>
          <cell r="BL8">
            <v>219.050289623883</v>
          </cell>
          <cell r="BM8">
            <v>325.01582516215103</v>
          </cell>
          <cell r="BN8">
            <v>687.88335637081798</v>
          </cell>
          <cell r="BO8">
            <v>73.337925636849093</v>
          </cell>
          <cell r="BP8">
            <v>225.28081844475648</v>
          </cell>
          <cell r="BQ8">
            <v>279.54552897240205</v>
          </cell>
          <cell r="BR8">
            <v>804.81529282080589</v>
          </cell>
          <cell r="BS8">
            <v>1103.532331176634</v>
          </cell>
          <cell r="BT8">
            <v>6813.6737475261216</v>
          </cell>
          <cell r="BU8">
            <v>4531.110172454727</v>
          </cell>
          <cell r="BV8">
            <v>2336.8330049921342</v>
          </cell>
          <cell r="BZ8">
            <v>274.03066963344747</v>
          </cell>
          <cell r="CA8">
            <v>1996.1042444275854</v>
          </cell>
          <cell r="CB8">
            <v>623.61811311984184</v>
          </cell>
          <cell r="CC8">
            <v>559.35244877999151</v>
          </cell>
          <cell r="CD8">
            <v>342.00336459530484</v>
          </cell>
          <cell r="CE8">
            <v>230.68542364724451</v>
          </cell>
          <cell r="CF8">
            <v>343.60558576195274</v>
          </cell>
          <cell r="CG8">
            <v>763.72976182951084</v>
          </cell>
          <cell r="CH8">
            <v>86.811289530627178</v>
          </cell>
          <cell r="CI8">
            <v>234.16756176917869</v>
          </cell>
          <cell r="CJ8">
            <v>317.73610571909182</v>
          </cell>
          <cell r="CK8">
            <v>870.77549593455399</v>
          </cell>
          <cell r="CL8">
            <v>1154.2265599689026</v>
          </cell>
          <cell r="CM8">
            <v>7028.3915680544815</v>
          </cell>
          <cell r="CN8">
            <v>4690.3625972764039</v>
          </cell>
          <cell r="CO8">
            <v>2478.0410914016747</v>
          </cell>
          <cell r="CS8">
            <v>193.29267547070353</v>
          </cell>
          <cell r="CT8">
            <v>1546.1043925518675</v>
          </cell>
          <cell r="CU8">
            <v>451.17966683450373</v>
          </cell>
          <cell r="CV8">
            <v>177.12756126179534</v>
          </cell>
          <cell r="CW8">
            <v>242.26220782041122</v>
          </cell>
          <cell r="CX8">
            <v>168.94428746227101</v>
          </cell>
          <cell r="CY8">
            <v>93.464221985312804</v>
          </cell>
          <cell r="CZ8">
            <v>440.43206582305169</v>
          </cell>
          <cell r="DA8">
            <v>15.767316457032475</v>
          </cell>
          <cell r="DB8">
            <v>162.82192896781231</v>
          </cell>
          <cell r="DC8">
            <v>178.73597557639101</v>
          </cell>
          <cell r="DD8">
            <v>513.19802640508385</v>
          </cell>
          <cell r="DE8">
            <v>826.50338963156287</v>
          </cell>
          <cell r="DF8">
            <v>5051.4199242126524</v>
          </cell>
          <cell r="DG8">
            <v>3359.5685254551413</v>
          </cell>
          <cell r="DH8">
            <v>1691.8513987575107</v>
          </cell>
        </row>
        <row r="9">
          <cell r="B9">
            <v>189.17400000000001</v>
          </cell>
          <cell r="C9">
            <v>1364.652</v>
          </cell>
          <cell r="D9">
            <v>442.83</v>
          </cell>
          <cell r="E9">
            <v>369.73400000000004</v>
          </cell>
          <cell r="F9">
            <v>274.166</v>
          </cell>
          <cell r="G9">
            <v>159.60999999999996</v>
          </cell>
          <cell r="H9">
            <v>275.81600000000003</v>
          </cell>
          <cell r="I9">
            <v>487.09199999999993</v>
          </cell>
          <cell r="J9">
            <v>42.923999999999999</v>
          </cell>
          <cell r="K9">
            <v>166.786</v>
          </cell>
          <cell r="L9">
            <v>131.46199999999999</v>
          </cell>
          <cell r="M9">
            <v>606.00200000000007</v>
          </cell>
          <cell r="N9">
            <v>952.71199999999999</v>
          </cell>
          <cell r="O9">
            <v>5105.4737038965313</v>
          </cell>
          <cell r="P9">
            <v>3369.9939999999992</v>
          </cell>
          <cell r="Q9">
            <v>1825.6060000000004</v>
          </cell>
          <cell r="U9">
            <v>239.69811637079462</v>
          </cell>
          <cell r="V9">
            <v>1811.8350355413115</v>
          </cell>
          <cell r="W9">
            <v>555.92913400960879</v>
          </cell>
          <cell r="X9">
            <v>358.19155367559932</v>
          </cell>
          <cell r="Y9">
            <v>298.78943016739612</v>
          </cell>
          <cell r="Z9">
            <v>203.12440592561614</v>
          </cell>
          <cell r="AA9">
            <v>264.03913808845419</v>
          </cell>
          <cell r="AB9">
            <v>628.06535838931359</v>
          </cell>
          <cell r="AC9">
            <v>58.960097865199558</v>
          </cell>
          <cell r="AD9">
            <v>197.38575408890588</v>
          </cell>
          <cell r="AE9">
            <v>249.87385466290911</v>
          </cell>
          <cell r="AF9">
            <v>731.82876798765494</v>
          </cell>
          <cell r="AG9">
            <v>1039.6693978532735</v>
          </cell>
          <cell r="AH9">
            <v>6325.2688529254756</v>
          </cell>
          <cell r="AI9">
            <v>4169.1231883349983</v>
          </cell>
          <cell r="AJ9">
            <v>2156.1456645904773</v>
          </cell>
          <cell r="AN9">
            <v>265.43872647903623</v>
          </cell>
          <cell r="AO9">
            <v>1941.7490973333138</v>
          </cell>
          <cell r="AP9">
            <v>612.82099142809739</v>
          </cell>
          <cell r="AQ9">
            <v>479.58162424355874</v>
          </cell>
          <cell r="AR9">
            <v>322.91919344665121</v>
          </cell>
          <cell r="AS9">
            <v>221.40935311643204</v>
          </cell>
          <cell r="AT9">
            <v>326.26534873716639</v>
          </cell>
          <cell r="AU9">
            <v>699.3381948379498</v>
          </cell>
          <cell r="AV9">
            <v>75.261991166486169</v>
          </cell>
          <cell r="AW9">
            <v>228.66747966770939</v>
          </cell>
          <cell r="AX9">
            <v>285.52368112131961</v>
          </cell>
          <cell r="AY9">
            <v>818.88965658061579</v>
          </cell>
          <cell r="AZ9">
            <v>1113.2527483936237</v>
          </cell>
          <cell r="BA9">
            <v>6894.080737428364</v>
          </cell>
          <cell r="BB9">
            <v>4585.4184167025614</v>
          </cell>
          <cell r="BC9">
            <v>2365.6891632025154</v>
          </cell>
          <cell r="BG9">
            <v>265.43872647903623</v>
          </cell>
          <cell r="BH9">
            <v>1941.7490973333138</v>
          </cell>
          <cell r="BI9">
            <v>612.82099142809739</v>
          </cell>
          <cell r="BJ9">
            <v>479.58162424355874</v>
          </cell>
          <cell r="BK9">
            <v>322.91919344665121</v>
          </cell>
          <cell r="BL9">
            <v>221.40935311643204</v>
          </cell>
          <cell r="BM9">
            <v>326.26534873716639</v>
          </cell>
          <cell r="BN9">
            <v>699.3381948379498</v>
          </cell>
          <cell r="BO9">
            <v>75.261991166486169</v>
          </cell>
          <cell r="BP9">
            <v>228.66747966770939</v>
          </cell>
          <cell r="BQ9">
            <v>285.52368112131961</v>
          </cell>
          <cell r="BR9">
            <v>818.88965658061579</v>
          </cell>
          <cell r="BS9">
            <v>1113.2527483936237</v>
          </cell>
          <cell r="BT9">
            <v>6894.080737428364</v>
          </cell>
          <cell r="BU9">
            <v>4585.4184167025614</v>
          </cell>
          <cell r="BV9">
            <v>2365.6891632025154</v>
          </cell>
          <cell r="BZ9">
            <v>279.20439714525548</v>
          </cell>
          <cell r="CA9">
            <v>2024.2738335699721</v>
          </cell>
          <cell r="CB9">
            <v>632.39708312462471</v>
          </cell>
          <cell r="CC9">
            <v>580.14857357290202</v>
          </cell>
          <cell r="CD9">
            <v>347.73230678244119</v>
          </cell>
          <cell r="CE9">
            <v>233.69393009430883</v>
          </cell>
          <cell r="CF9">
            <v>345.71655740243546</v>
          </cell>
          <cell r="CG9">
            <v>783.90775233668455</v>
          </cell>
          <cell r="CH9">
            <v>90.103911709209484</v>
          </cell>
          <cell r="CI9">
            <v>237.96722830795355</v>
          </cell>
          <cell r="CJ9">
            <v>329.45735899019223</v>
          </cell>
          <cell r="CK9">
            <v>887.13729887422755</v>
          </cell>
          <cell r="CL9">
            <v>1172.7904574098845</v>
          </cell>
          <cell r="CM9">
            <v>7118.7958949019139</v>
          </cell>
          <cell r="CN9">
            <v>4752.2764272137902</v>
          </cell>
          <cell r="CO9">
            <v>2524.2004090488063</v>
          </cell>
          <cell r="CS9">
            <v>193.04321131556426</v>
          </cell>
          <cell r="CT9">
            <v>1546.1281279607485</v>
          </cell>
          <cell r="CU9">
            <v>455.76915741732302</v>
          </cell>
          <cell r="CV9">
            <v>170.2387631288947</v>
          </cell>
          <cell r="CW9">
            <v>238.68050223633287</v>
          </cell>
          <cell r="CX9">
            <v>168.5502296151443</v>
          </cell>
          <cell r="CY9">
            <v>89.618479594604338</v>
          </cell>
          <cell r="CZ9">
            <v>436.64317096386708</v>
          </cell>
          <cell r="DA9">
            <v>13.006289739516324</v>
          </cell>
          <cell r="DB9">
            <v>163.70323456417233</v>
          </cell>
          <cell r="DC9">
            <v>176.14954136772795</v>
          </cell>
          <cell r="DD9">
            <v>502.66305874885512</v>
          </cell>
          <cell r="DE9">
            <v>824.83690182032763</v>
          </cell>
          <cell r="DF9">
            <v>5038.4568540216897</v>
          </cell>
          <cell r="DG9">
            <v>3357.6009616617002</v>
          </cell>
          <cell r="DH9">
            <v>1680.855892359989</v>
          </cell>
        </row>
        <row r="10">
          <cell r="B10">
            <v>194.244</v>
          </cell>
          <cell r="C10">
            <v>1465.3700000000001</v>
          </cell>
          <cell r="D10">
            <v>446.96999999999997</v>
          </cell>
          <cell r="E10">
            <v>384.75600000000003</v>
          </cell>
          <cell r="F10">
            <v>278.286</v>
          </cell>
          <cell r="G10">
            <v>163.874</v>
          </cell>
          <cell r="H10">
            <v>264.11400000000003</v>
          </cell>
          <cell r="I10">
            <v>518.98599999999999</v>
          </cell>
          <cell r="J10">
            <v>39.802</v>
          </cell>
          <cell r="K10">
            <v>182.40799999999999</v>
          </cell>
          <cell r="L10">
            <v>132.13200000000001</v>
          </cell>
          <cell r="M10">
            <v>643.16</v>
          </cell>
          <cell r="N10">
            <v>987.75</v>
          </cell>
          <cell r="O10">
            <v>5591.8179999999993</v>
          </cell>
          <cell r="P10">
            <v>3619.8339999999994</v>
          </cell>
          <cell r="Q10">
            <v>1971.9840000000002</v>
          </cell>
          <cell r="U10">
            <v>241.8454134838471</v>
          </cell>
          <cell r="V10">
            <v>1833.8512299204294</v>
          </cell>
          <cell r="W10">
            <v>562.36770131112371</v>
          </cell>
          <cell r="X10">
            <v>362.89889357969196</v>
          </cell>
          <cell r="Y10">
            <v>300.58316587688455</v>
          </cell>
          <cell r="Z10">
            <v>204.71060264624933</v>
          </cell>
          <cell r="AA10">
            <v>264.36784517981414</v>
          </cell>
          <cell r="AB10">
            <v>633.70223195729352</v>
          </cell>
          <cell r="AC10">
            <v>60.062431376159452</v>
          </cell>
          <cell r="AD10">
            <v>200.07920752756806</v>
          </cell>
          <cell r="AE10">
            <v>253.05961289695117</v>
          </cell>
          <cell r="AF10">
            <v>739.84893155738814</v>
          </cell>
          <cell r="AG10">
            <v>1044.9138293330038</v>
          </cell>
          <cell r="AH10">
            <v>6386.3743718657297</v>
          </cell>
          <cell r="AI10">
            <v>4213.2277985365345</v>
          </cell>
          <cell r="AJ10">
            <v>2173.1465733291952</v>
          </cell>
          <cell r="AN10">
            <v>267.72455030657738</v>
          </cell>
          <cell r="AO10">
            <v>1965.0394893635664</v>
          </cell>
          <cell r="AP10">
            <v>619.49163989146325</v>
          </cell>
          <cell r="AQ10">
            <v>485.3011313249458</v>
          </cell>
          <cell r="AR10">
            <v>324.85637031222382</v>
          </cell>
          <cell r="AS10">
            <v>223.11083366048095</v>
          </cell>
          <cell r="AT10">
            <v>326.62065512025924</v>
          </cell>
          <cell r="AU10">
            <v>705.61474063514265</v>
          </cell>
          <cell r="AV10">
            <v>76.544339398830658</v>
          </cell>
          <cell r="AW10">
            <v>231.49169374860219</v>
          </cell>
          <cell r="AX10">
            <v>289.27447576008774</v>
          </cell>
          <cell r="AY10">
            <v>827.8310844078884</v>
          </cell>
          <cell r="AZ10">
            <v>1118.9851127383592</v>
          </cell>
          <cell r="BA10">
            <v>6960.1630264099258</v>
          </cell>
          <cell r="BB10">
            <v>4631.8763649515904</v>
          </cell>
          <cell r="BC10">
            <v>2384.2883941371229</v>
          </cell>
          <cell r="BG10">
            <v>268.49560704958651</v>
          </cell>
          <cell r="BH10">
            <v>1966.9086726944727</v>
          </cell>
          <cell r="BI10">
            <v>620.19910984723583</v>
          </cell>
          <cell r="BJ10">
            <v>488.83184741433178</v>
          </cell>
          <cell r="BK10">
            <v>325.88896125157112</v>
          </cell>
          <cell r="BL10">
            <v>223.7004442687381</v>
          </cell>
          <cell r="BM10">
            <v>327.41037001016491</v>
          </cell>
          <cell r="BN10">
            <v>709.85545146315599</v>
          </cell>
          <cell r="BO10">
            <v>77.01273799034557</v>
          </cell>
          <cell r="BP10">
            <v>231.91545121595209</v>
          </cell>
          <cell r="BQ10">
            <v>291.01977470590361</v>
          </cell>
          <cell r="BR10">
            <v>829.74899451414592</v>
          </cell>
          <cell r="BS10">
            <v>1121.8143091557799</v>
          </cell>
          <cell r="BT10">
            <v>6966.4226390824697</v>
          </cell>
          <cell r="BU10">
            <v>4636.251603654614</v>
          </cell>
          <cell r="BV10">
            <v>2390.260734733577</v>
          </cell>
          <cell r="BZ10">
            <v>284.39027097724772</v>
          </cell>
          <cell r="CA10">
            <v>2052.339078357023</v>
          </cell>
          <cell r="CB10">
            <v>641.21308942566043</v>
          </cell>
          <cell r="CC10">
            <v>600.08849147481749</v>
          </cell>
          <cell r="CD10">
            <v>353.21692145166827</v>
          </cell>
          <cell r="CE10">
            <v>236.62387541925494</v>
          </cell>
          <cell r="CF10">
            <v>347.69730971749254</v>
          </cell>
          <cell r="CG10">
            <v>801.98772560570603</v>
          </cell>
          <cell r="CH10">
            <v>93.387174107876504</v>
          </cell>
          <cell r="CI10">
            <v>241.57541995580206</v>
          </cell>
          <cell r="CJ10">
            <v>340.51410949855142</v>
          </cell>
          <cell r="CK10">
            <v>899.83548275764281</v>
          </cell>
          <cell r="CL10">
            <v>1190.1321358198097</v>
          </cell>
          <cell r="CM10">
            <v>7201.421801495726</v>
          </cell>
          <cell r="CN10">
            <v>4810.5560468656131</v>
          </cell>
          <cell r="CO10">
            <v>2566.3793370463836</v>
          </cell>
          <cell r="CS10">
            <v>192.09137004773154</v>
          </cell>
          <cell r="CT10">
            <v>1545.9190883676117</v>
          </cell>
          <cell r="CU10">
            <v>460.0545738462003</v>
          </cell>
          <cell r="CV10">
            <v>163.11982975930854</v>
          </cell>
          <cell r="CW10">
            <v>234.98549569579131</v>
          </cell>
          <cell r="CX10">
            <v>167.94234633369319</v>
          </cell>
          <cell r="CY10">
            <v>85.681397653297495</v>
          </cell>
          <cell r="CZ10">
            <v>432.68475189396224</v>
          </cell>
          <cell r="DA10">
            <v>10.091827637956911</v>
          </cell>
          <cell r="DB10">
            <v>164.53864528327966</v>
          </cell>
          <cell r="DC10">
            <v>173.46549022015245</v>
          </cell>
          <cell r="DD10">
            <v>489.61162675191127</v>
          </cell>
          <cell r="DE10">
            <v>822.64149812265987</v>
          </cell>
          <cell r="DF10">
            <v>5022.3617067166906</v>
          </cell>
          <cell r="DG10">
            <v>3355.258704770763</v>
          </cell>
          <cell r="DH10">
            <v>1667.1030019459274</v>
          </cell>
        </row>
        <row r="11">
          <cell r="B11">
            <v>201.066</v>
          </cell>
          <cell r="C11">
            <v>1482.6320000000001</v>
          </cell>
          <cell r="D11">
            <v>448.39200000000005</v>
          </cell>
          <cell r="E11">
            <v>401.68799999999999</v>
          </cell>
          <cell r="F11">
            <v>280.72800000000001</v>
          </cell>
          <cell r="G11">
            <v>167.87</v>
          </cell>
          <cell r="H11">
            <v>235.18200000000002</v>
          </cell>
          <cell r="I11">
            <v>552.47199999999998</v>
          </cell>
          <cell r="J11">
            <v>45.244</v>
          </cell>
          <cell r="K11">
            <v>182.17400000000001</v>
          </cell>
          <cell r="L11">
            <v>133.00200000000001</v>
          </cell>
          <cell r="M11">
            <v>671.46600000000001</v>
          </cell>
          <cell r="N11">
            <v>996.27200000000005</v>
          </cell>
          <cell r="O11">
            <v>5648.1459999999997</v>
          </cell>
          <cell r="P11">
            <v>3689.4499999999994</v>
          </cell>
          <cell r="Q11">
            <v>2006.2600000000002</v>
          </cell>
          <cell r="U11">
            <v>244.02025545248574</v>
          </cell>
          <cell r="V11">
            <v>1855.7356181582754</v>
          </cell>
          <cell r="W11">
            <v>568.81463889735051</v>
          </cell>
          <cell r="X11">
            <v>367.61852088872649</v>
          </cell>
          <cell r="Y11">
            <v>302.39727329563414</v>
          </cell>
          <cell r="Z11">
            <v>206.26403595138402</v>
          </cell>
          <cell r="AA11">
            <v>264.7096184032888</v>
          </cell>
          <cell r="AB11">
            <v>639.28594520788522</v>
          </cell>
          <cell r="AC11">
            <v>61.052194564335935</v>
          </cell>
          <cell r="AD11">
            <v>202.77575866213317</v>
          </cell>
          <cell r="AE11">
            <v>263.0175814508043</v>
          </cell>
          <cell r="AF11">
            <v>750.22516739703065</v>
          </cell>
          <cell r="AG11">
            <v>1050.2820404622159</v>
          </cell>
          <cell r="AH11">
            <v>6459.4378581820556</v>
          </cell>
          <cell r="AI11">
            <v>4259.5300274505007</v>
          </cell>
          <cell r="AJ11">
            <v>2199.9078307315549</v>
          </cell>
          <cell r="AN11">
            <v>270.03969596706025</v>
          </cell>
          <cell r="AO11">
            <v>1988.1904469098499</v>
          </cell>
          <cell r="AP11">
            <v>626.17096035035809</v>
          </cell>
          <cell r="AQ11">
            <v>491.03556783590642</v>
          </cell>
          <cell r="AR11">
            <v>326.81554796848377</v>
          </cell>
          <cell r="AS11">
            <v>224.77716956370304</v>
          </cell>
          <cell r="AT11">
            <v>326.99008495935504</v>
          </cell>
          <cell r="AU11">
            <v>711.83209348385844</v>
          </cell>
          <cell r="AV11">
            <v>77.71547881266622</v>
          </cell>
          <cell r="AW11">
            <v>234.31915591103291</v>
          </cell>
          <cell r="AX11">
            <v>299.79790905018797</v>
          </cell>
          <cell r="AY11">
            <v>839.13962018378686</v>
          </cell>
          <cell r="AZ11">
            <v>1124.8527729778043</v>
          </cell>
          <cell r="BA11">
            <v>7037.7377623653629</v>
          </cell>
          <cell r="BB11">
            <v>4680.6491926643903</v>
          </cell>
          <cell r="BC11">
            <v>2412.7719833695983</v>
          </cell>
          <cell r="BG11">
            <v>271.585900818266</v>
          </cell>
          <cell r="BH11">
            <v>1992.1883480907288</v>
          </cell>
          <cell r="BI11">
            <v>627.65420143861979</v>
          </cell>
          <cell r="BJ11">
            <v>498.37425963426693</v>
          </cell>
          <cell r="BK11">
            <v>328.96197586183882</v>
          </cell>
          <cell r="BL11">
            <v>225.99853530565355</v>
          </cell>
          <cell r="BM11">
            <v>328.60363194591389</v>
          </cell>
          <cell r="BN11">
            <v>720.25946036301173</v>
          </cell>
          <cell r="BO11">
            <v>78.643532637392951</v>
          </cell>
          <cell r="BP11">
            <v>235.23078539299885</v>
          </cell>
          <cell r="BQ11">
            <v>303.54144159495547</v>
          </cell>
          <cell r="BR11">
            <v>843.20236073694264</v>
          </cell>
          <cell r="BS11">
            <v>1130.7719792315866</v>
          </cell>
          <cell r="BT11">
            <v>7048.9260644445003</v>
          </cell>
          <cell r="BU11">
            <v>4687.8261923624505</v>
          </cell>
          <cell r="BV11">
            <v>2423.9062298944741</v>
          </cell>
          <cell r="BZ11">
            <v>289.98311473124284</v>
          </cell>
          <cell r="CA11">
            <v>2080.9354683982083</v>
          </cell>
          <cell r="CB11">
            <v>650.19744298959426</v>
          </cell>
          <cell r="CC11">
            <v>621.71200772992029</v>
          </cell>
          <cell r="CD11">
            <v>359.00467540873001</v>
          </cell>
          <cell r="CE11">
            <v>239.61726512908979</v>
          </cell>
          <cell r="CF11">
            <v>349.79499831843088</v>
          </cell>
          <cell r="CG11">
            <v>820.09740779668732</v>
          </cell>
          <cell r="CH11">
            <v>96.578255848029599</v>
          </cell>
          <cell r="CI11">
            <v>245.31397184659897</v>
          </cell>
          <cell r="CJ11">
            <v>359.87590124123801</v>
          </cell>
          <cell r="CK11">
            <v>915.51841221517088</v>
          </cell>
          <cell r="CL11">
            <v>1209.1329052337924</v>
          </cell>
          <cell r="CM11">
            <v>7296.7262779975845</v>
          </cell>
          <cell r="CN11">
            <v>4871.3320751185101</v>
          </cell>
          <cell r="CO11">
            <v>2620.6141899284594</v>
          </cell>
          <cell r="CS11">
            <v>191.06640410148481</v>
          </cell>
          <cell r="CT11">
            <v>1545.5275050656801</v>
          </cell>
          <cell r="CU11">
            <v>464.12207363373847</v>
          </cell>
          <cell r="CV11">
            <v>155.83689529108156</v>
          </cell>
          <cell r="CW11">
            <v>231.22433723169149</v>
          </cell>
          <cell r="CX11">
            <v>167.19677036193454</v>
          </cell>
          <cell r="CY11">
            <v>81.672910874541827</v>
          </cell>
          <cell r="CZ11">
            <v>428.54132151430872</v>
          </cell>
          <cell r="DA11">
            <v>7.0331100361012453</v>
          </cell>
          <cell r="DB11">
            <v>165.33232424303608</v>
          </cell>
          <cell r="DC11">
            <v>177.46371837585264</v>
          </cell>
          <cell r="DD11">
            <v>478.63002157245467</v>
          </cell>
          <cell r="DE11">
            <v>820.21187195081097</v>
          </cell>
          <cell r="DF11">
            <v>5014.1024806315127</v>
          </cell>
          <cell r="DG11">
            <v>3352.621950906499</v>
          </cell>
          <cell r="DH11">
            <v>1661.4805297250132</v>
          </cell>
        </row>
        <row r="12">
          <cell r="B12">
            <v>213.762</v>
          </cell>
          <cell r="C12">
            <v>1517.0440000000001</v>
          </cell>
          <cell r="D12">
            <v>458.44200000000001</v>
          </cell>
          <cell r="E12">
            <v>403.42</v>
          </cell>
          <cell r="F12">
            <v>269.49799999999999</v>
          </cell>
          <cell r="G12">
            <v>167.506</v>
          </cell>
          <cell r="H12">
            <v>255.714</v>
          </cell>
          <cell r="I12">
            <v>562.08600000000001</v>
          </cell>
          <cell r="J12">
            <v>43.655999999999999</v>
          </cell>
          <cell r="K12">
            <v>172.42400000000001</v>
          </cell>
          <cell r="L12">
            <v>143.256</v>
          </cell>
          <cell r="M12">
            <v>664.67599999999993</v>
          </cell>
          <cell r="N12">
            <v>989.05399999999997</v>
          </cell>
          <cell r="O12">
            <v>5576.0079999999998</v>
          </cell>
          <cell r="P12">
            <v>3717.6080000000002</v>
          </cell>
          <cell r="Q12">
            <v>1954.5219999999999</v>
          </cell>
          <cell r="U12">
            <v>246.22318513328509</v>
          </cell>
          <cell r="V12">
            <v>1877.4369964659843</v>
          </cell>
          <cell r="W12">
            <v>575.28657562671208</v>
          </cell>
          <cell r="X12">
            <v>372.45481460994824</v>
          </cell>
          <cell r="Y12">
            <v>304.23735292056824</v>
          </cell>
          <cell r="Z12">
            <v>207.88161442618795</v>
          </cell>
          <cell r="AA12">
            <v>265.0586949582335</v>
          </cell>
          <cell r="AB12">
            <v>644.85982136972723</v>
          </cell>
          <cell r="AC12">
            <v>62.062104857532503</v>
          </cell>
          <cell r="AD12">
            <v>205.49429969414655</v>
          </cell>
          <cell r="AE12">
            <v>265.99005726364095</v>
          </cell>
          <cell r="AF12">
            <v>758.34037884042357</v>
          </cell>
          <cell r="AG12">
            <v>1055.7876524073308</v>
          </cell>
          <cell r="AH12">
            <v>6522.072362029252</v>
          </cell>
          <cell r="AI12">
            <v>4304.5007599251594</v>
          </cell>
          <cell r="AJ12">
            <v>2217.5716021040926</v>
          </cell>
          <cell r="AN12">
            <v>272.38474133789418</v>
          </cell>
          <cell r="AO12">
            <v>2011.1478027398275</v>
          </cell>
          <cell r="AP12">
            <v>632.87618105816364</v>
          </cell>
          <cell r="AQ12">
            <v>496.91175624587157</v>
          </cell>
          <cell r="AR12">
            <v>328.80277477195222</v>
          </cell>
          <cell r="AS12">
            <v>226.51231266893686</v>
          </cell>
          <cell r="AT12">
            <v>327.36740912247785</v>
          </cell>
          <cell r="AU12">
            <v>718.03849293131316</v>
          </cell>
          <cell r="AV12">
            <v>78.910457331699433</v>
          </cell>
          <cell r="AW12">
            <v>237.16967552718435</v>
          </cell>
          <cell r="AX12">
            <v>303.34641240426976</v>
          </cell>
          <cell r="AY12">
            <v>848.18701389256239</v>
          </cell>
          <cell r="AZ12">
            <v>1130.8706175682248</v>
          </cell>
          <cell r="BA12">
            <v>7104.5097746013189</v>
          </cell>
          <cell r="BB12">
            <v>4728.0194778223768</v>
          </cell>
          <cell r="BC12">
            <v>2432.133340742479</v>
          </cell>
          <cell r="BG12">
            <v>274.69820934878715</v>
          </cell>
          <cell r="BH12">
            <v>2017.5408056932622</v>
          </cell>
          <cell r="BI12">
            <v>635.20312614083855</v>
          </cell>
          <cell r="BJ12">
            <v>508.31691900388961</v>
          </cell>
          <cell r="BK12">
            <v>332.10443425512278</v>
          </cell>
          <cell r="BL12">
            <v>228.34742379712679</v>
          </cell>
          <cell r="BM12">
            <v>329.82446570852721</v>
          </cell>
          <cell r="BN12">
            <v>730.98733001114533</v>
          </cell>
          <cell r="BO12">
            <v>80.337222274140672</v>
          </cell>
          <cell r="BP12">
            <v>238.63266684281948</v>
          </cell>
          <cell r="BQ12">
            <v>309.08589255163542</v>
          </cell>
          <cell r="BR12">
            <v>854.69979277472987</v>
          </cell>
          <cell r="BS12">
            <v>1139.8761943807485</v>
          </cell>
          <cell r="BT12">
            <v>7124.3502416546544</v>
          </cell>
          <cell r="BU12">
            <v>4740.4093389485661</v>
          </cell>
          <cell r="BV12">
            <v>2448.8916776948163</v>
          </cell>
          <cell r="BZ12">
            <v>295.84539703757463</v>
          </cell>
          <cell r="CA12">
            <v>2110.0173089020286</v>
          </cell>
          <cell r="CB12">
            <v>659.34857068820077</v>
          </cell>
          <cell r="CC12">
            <v>644.82275948811036</v>
          </cell>
          <cell r="CD12">
            <v>364.94393066989932</v>
          </cell>
          <cell r="CE12">
            <v>242.72889330902765</v>
          </cell>
          <cell r="CF12">
            <v>351.96684392635336</v>
          </cell>
          <cell r="CG12">
            <v>839.344241010519</v>
          </cell>
          <cell r="CH12">
            <v>100.04630775670668</v>
          </cell>
          <cell r="CI12">
            <v>249.2341722283237</v>
          </cell>
          <cell r="CJ12">
            <v>372.6098154454296</v>
          </cell>
          <cell r="CK12">
            <v>929.6724538209736</v>
          </cell>
          <cell r="CL12">
            <v>1228.5351012030246</v>
          </cell>
          <cell r="CM12">
            <v>7387.9834644839229</v>
          </cell>
          <cell r="CN12">
            <v>4935.1643747300222</v>
          </cell>
          <cell r="CO12">
            <v>2667.3126994859595</v>
          </cell>
          <cell r="CS12">
            <v>190.08604298812426</v>
          </cell>
          <cell r="CT12">
            <v>1544.9889022030884</v>
          </cell>
          <cell r="CU12">
            <v>467.9512129708952</v>
          </cell>
          <cell r="CV12">
            <v>148.43422802812461</v>
          </cell>
          <cell r="CW12">
            <v>227.4281780746403</v>
          </cell>
          <cell r="CX12">
            <v>166.4865371853281</v>
          </cell>
          <cell r="CY12">
            <v>77.60791897836998</v>
          </cell>
          <cell r="CZ12">
            <v>424.22562903122781</v>
          </cell>
          <cell r="DA12">
            <v>3.9558373477054509</v>
          </cell>
          <cell r="DB12">
            <v>166.08394895181044</v>
          </cell>
          <cell r="DC12">
            <v>174.37215233881068</v>
          </cell>
          <cell r="DD12">
            <v>465.24047827524674</v>
          </cell>
          <cell r="DE12">
            <v>817.77112414336398</v>
          </cell>
          <cell r="DF12">
            <v>4996.5723149365786</v>
          </cell>
          <cell r="DG12">
            <v>3349.7467048780809</v>
          </cell>
          <cell r="DH12">
            <v>1646.8256100584981</v>
          </cell>
        </row>
        <row r="13">
          <cell r="B13">
            <v>210.64599999999999</v>
          </cell>
          <cell r="C13">
            <v>1523.1240000000003</v>
          </cell>
          <cell r="D13">
            <v>462.63799999999992</v>
          </cell>
          <cell r="E13">
            <v>377.68000000000006</v>
          </cell>
          <cell r="F13">
            <v>278.95400000000001</v>
          </cell>
          <cell r="G13">
            <v>165.54000000000002</v>
          </cell>
          <cell r="H13">
            <v>240.19</v>
          </cell>
          <cell r="I13">
            <v>541.08399999999995</v>
          </cell>
          <cell r="J13">
            <v>50.304000000000002</v>
          </cell>
          <cell r="K13">
            <v>190.91800000000001</v>
          </cell>
          <cell r="L13">
            <v>161.738</v>
          </cell>
          <cell r="M13">
            <v>670.84400000000005</v>
          </cell>
          <cell r="N13">
            <v>1027.682</v>
          </cell>
          <cell r="O13">
            <v>5763.7359999999999</v>
          </cell>
          <cell r="P13">
            <v>3770.3239999999996</v>
          </cell>
          <cell r="Q13">
            <v>2044.3820000000003</v>
          </cell>
          <cell r="U13">
            <v>248.40083126967227</v>
          </cell>
          <cell r="V13">
            <v>1899.3371580218079</v>
          </cell>
          <cell r="W13">
            <v>581.71009070710716</v>
          </cell>
          <cell r="X13">
            <v>377.33521584246665</v>
          </cell>
          <cell r="Y13">
            <v>306.06555937582272</v>
          </cell>
          <cell r="Z13">
            <v>209.46052401517005</v>
          </cell>
          <cell r="AA13">
            <v>265.41289966042444</v>
          </cell>
          <cell r="AB13">
            <v>650.44378989782217</v>
          </cell>
          <cell r="AC13">
            <v>63.077716160573743</v>
          </cell>
          <cell r="AD13">
            <v>208.19233436024453</v>
          </cell>
          <cell r="AE13">
            <v>278.39002598304211</v>
          </cell>
          <cell r="AF13">
            <v>766.50465148902481</v>
          </cell>
          <cell r="AG13">
            <v>1061.2781896036872</v>
          </cell>
          <cell r="AH13">
            <v>6593.5716467805341</v>
          </cell>
          <cell r="AI13">
            <v>4349.2692589229673</v>
          </cell>
          <cell r="AJ13">
            <v>2244.3023878575668</v>
          </cell>
          <cell r="AN13">
            <v>274.70287206896512</v>
          </cell>
          <cell r="AO13">
            <v>2034.3154464923189</v>
          </cell>
          <cell r="AP13">
            <v>639.53123473607786</v>
          </cell>
          <cell r="AQ13">
            <v>502.84153611690465</v>
          </cell>
          <cell r="AR13">
            <v>330.7771789341013</v>
          </cell>
          <cell r="AS13">
            <v>228.20597645699013</v>
          </cell>
          <cell r="AT13">
            <v>327.75027640741916</v>
          </cell>
          <cell r="AU13">
            <v>724.25613002641501</v>
          </cell>
          <cell r="AV13">
            <v>80.11218158285071</v>
          </cell>
          <cell r="AW13">
            <v>239.9986932430115</v>
          </cell>
          <cell r="AX13">
            <v>316.33161217872657</v>
          </cell>
          <cell r="AY13">
            <v>857.28910439419963</v>
          </cell>
          <cell r="AZ13">
            <v>1136.8719848812466</v>
          </cell>
          <cell r="BA13">
            <v>7179.9157597354297</v>
          </cell>
          <cell r="BB13">
            <v>4775.1767387101372</v>
          </cell>
          <cell r="BC13">
            <v>2460.5768024456243</v>
          </cell>
          <cell r="BG13">
            <v>277.7556794677111</v>
          </cell>
          <cell r="BH13">
            <v>2043.3966261647188</v>
          </cell>
          <cell r="BI13">
            <v>642.67360769689299</v>
          </cell>
          <cell r="BJ13">
            <v>518.06596163724828</v>
          </cell>
          <cell r="BK13">
            <v>335.18248870626348</v>
          </cell>
          <cell r="BL13">
            <v>230.66071975163686</v>
          </cell>
          <cell r="BM13">
            <v>331.02817360049096</v>
          </cell>
          <cell r="BN13">
            <v>741.967416804903</v>
          </cell>
          <cell r="BO13">
            <v>82.008254254406182</v>
          </cell>
          <cell r="BP13">
            <v>241.99485362168815</v>
          </cell>
          <cell r="BQ13">
            <v>323.92975324541555</v>
          </cell>
          <cell r="BR13">
            <v>866.21972948130087</v>
          </cell>
          <cell r="BS13">
            <v>1148.6047177838627</v>
          </cell>
          <cell r="BT13">
            <v>7209.3512365688912</v>
          </cell>
          <cell r="BU13">
            <v>4793.6842149276981</v>
          </cell>
          <cell r="BV13">
            <v>2482.2978248787244</v>
          </cell>
          <cell r="BZ13">
            <v>301.39278794350821</v>
          </cell>
          <cell r="CA13">
            <v>2140.0817393059897</v>
          </cell>
          <cell r="CB13">
            <v>668.43781044831189</v>
          </cell>
          <cell r="CC13">
            <v>667.25289566505285</v>
          </cell>
          <cell r="CD13">
            <v>370.72043197310273</v>
          </cell>
          <cell r="CE13">
            <v>245.75237722260513</v>
          </cell>
          <cell r="CF13">
            <v>354.10512778723785</v>
          </cell>
          <cell r="CG13">
            <v>859.40091536805483</v>
          </cell>
          <cell r="CH13">
            <v>103.4184992497344</v>
          </cell>
          <cell r="CI13">
            <v>253.06218654928216</v>
          </cell>
          <cell r="CJ13">
            <v>394.38102943878494</v>
          </cell>
          <cell r="CK13">
            <v>943.87179424677049</v>
          </cell>
          <cell r="CL13">
            <v>1246.7476813039175</v>
          </cell>
          <cell r="CM13">
            <v>7490.2148275042509</v>
          </cell>
          <cell r="CN13">
            <v>5000.9014908072822</v>
          </cell>
          <cell r="CO13">
            <v>2720.8709394471834</v>
          </cell>
          <cell r="CS13">
            <v>189.29913160102438</v>
          </cell>
          <cell r="CT13">
            <v>1544.3302586010216</v>
          </cell>
          <cell r="CU13">
            <v>471.83818955880793</v>
          </cell>
          <cell r="CV13">
            <v>140.94546233164613</v>
          </cell>
          <cell r="CW13">
            <v>223.61361186085901</v>
          </cell>
          <cell r="CX13">
            <v>165.76890774157363</v>
          </cell>
          <cell r="CY13">
            <v>73.497438892621318</v>
          </cell>
          <cell r="CZ13">
            <v>419.7852910172362</v>
          </cell>
          <cell r="DA13">
            <v>0.86409131973841191</v>
          </cell>
          <cell r="DB13">
            <v>166.82235878617428</v>
          </cell>
          <cell r="DC13">
            <v>180.63193319465105</v>
          </cell>
          <cell r="DD13">
            <v>451.73182901086119</v>
          </cell>
          <cell r="DE13">
            <v>815.41355378169874</v>
          </cell>
          <cell r="DF13">
            <v>4987.6906557810398</v>
          </cell>
          <cell r="DG13">
            <v>3346.6760217442675</v>
          </cell>
          <cell r="DH13">
            <v>1641.0146340367719</v>
          </cell>
        </row>
        <row r="14">
          <cell r="B14">
            <v>210.00200000000001</v>
          </cell>
          <cell r="C14">
            <v>1602.3220000000001</v>
          </cell>
          <cell r="D14">
            <v>465.81</v>
          </cell>
          <cell r="E14">
            <v>353.72</v>
          </cell>
          <cell r="F14">
            <v>276.786</v>
          </cell>
          <cell r="G14">
            <v>180.51400000000001</v>
          </cell>
          <cell r="H14">
            <v>225.22800000000001</v>
          </cell>
          <cell r="I14">
            <v>584.78200000000004</v>
          </cell>
          <cell r="J14">
            <v>54.018000000000001</v>
          </cell>
          <cell r="K14">
            <v>190.422</v>
          </cell>
          <cell r="L14">
            <v>167.41800000000001</v>
          </cell>
          <cell r="M14">
            <v>761.56399999999996</v>
          </cell>
          <cell r="N14">
            <v>1020.0099999999999</v>
          </cell>
          <cell r="O14">
            <v>5869.1539999999995</v>
          </cell>
          <cell r="P14">
            <v>3802.8560000000007</v>
          </cell>
          <cell r="Q14">
            <v>2101.2640000000001</v>
          </cell>
          <cell r="U14">
            <v>250.5928859366893</v>
          </cell>
          <cell r="V14">
            <v>1921.1351267348787</v>
          </cell>
          <cell r="W14">
            <v>588.15448138296097</v>
          </cell>
          <cell r="X14">
            <v>382.31784067453492</v>
          </cell>
          <cell r="Y14">
            <v>307.9159965128481</v>
          </cell>
          <cell r="Z14">
            <v>211.03319781110983</v>
          </cell>
          <cell r="AA14">
            <v>265.78154520529949</v>
          </cell>
          <cell r="AB14">
            <v>656.00077469429777</v>
          </cell>
          <cell r="AC14">
            <v>64.113082897959458</v>
          </cell>
          <cell r="AD14">
            <v>210.89864365653463</v>
          </cell>
          <cell r="AE14">
            <v>281.48794709982798</v>
          </cell>
          <cell r="AF14">
            <v>774.66956817335256</v>
          </cell>
          <cell r="AG14">
            <v>1066.938495991518</v>
          </cell>
          <cell r="AH14">
            <v>6656.5682130483128</v>
          </cell>
          <cell r="AI14">
            <v>4394.1096125261647</v>
          </cell>
          <cell r="AJ14">
            <v>2262.4586005221486</v>
          </cell>
          <cell r="AN14">
            <v>277.03634085569377</v>
          </cell>
          <cell r="AO14">
            <v>2057.3749829430026</v>
          </cell>
          <cell r="AP14">
            <v>646.20791648002717</v>
          </cell>
          <cell r="AQ14">
            <v>508.8955195962223</v>
          </cell>
          <cell r="AR14">
            <v>332.77559151744913</v>
          </cell>
          <cell r="AS14">
            <v>229.89295123831414</v>
          </cell>
          <cell r="AT14">
            <v>328.14875310182481</v>
          </cell>
          <cell r="AU14">
            <v>730.44372127691076</v>
          </cell>
          <cell r="AV14">
            <v>81.337281494033235</v>
          </cell>
          <cell r="AW14">
            <v>242.83638730228952</v>
          </cell>
          <cell r="AX14">
            <v>320.02987052152696</v>
          </cell>
          <cell r="AY14">
            <v>866.39191291098894</v>
          </cell>
          <cell r="AZ14">
            <v>1143.0589164186854</v>
          </cell>
          <cell r="BA14">
            <v>7246.614988196261</v>
          </cell>
          <cell r="BB14">
            <v>4822.4096882282565</v>
          </cell>
          <cell r="BC14">
            <v>2480.4779274388707</v>
          </cell>
          <cell r="BG14">
            <v>280.79524582542462</v>
          </cell>
          <cell r="BH14">
            <v>2069.336127219527</v>
          </cell>
          <cell r="BI14">
            <v>650.23416815077769</v>
          </cell>
          <cell r="BJ14">
            <v>527.88049751295114</v>
          </cell>
          <cell r="BK14">
            <v>338.26579282585612</v>
          </cell>
          <cell r="BL14">
            <v>232.96413511920051</v>
          </cell>
          <cell r="BM14">
            <v>332.24939168262847</v>
          </cell>
          <cell r="BN14">
            <v>753.06656082233781</v>
          </cell>
          <cell r="BO14">
            <v>83.702893421817251</v>
          </cell>
          <cell r="BP14">
            <v>245.4231103159953</v>
          </cell>
          <cell r="BQ14">
            <v>329.46613338397009</v>
          </cell>
          <cell r="BR14">
            <v>878.07962847940996</v>
          </cell>
          <cell r="BS14">
            <v>1157.4361127851471</v>
          </cell>
          <cell r="BT14">
            <v>7286.7726508720916</v>
          </cell>
          <cell r="BU14">
            <v>4847.6631243661404</v>
          </cell>
          <cell r="BV14">
            <v>2506.8539778809568</v>
          </cell>
          <cell r="BZ14">
            <v>306.73818626046341</v>
          </cell>
          <cell r="CA14">
            <v>2170.5629086225977</v>
          </cell>
          <cell r="CB14">
            <v>677.67709150505095</v>
          </cell>
          <cell r="CC14">
            <v>689.59093182499441</v>
          </cell>
          <cell r="CD14">
            <v>376.43252393366515</v>
          </cell>
          <cell r="CE14">
            <v>248.73601021062811</v>
          </cell>
          <cell r="CF14">
            <v>356.27538679377722</v>
          </cell>
          <cell r="CG14">
            <v>880.11391616315166</v>
          </cell>
          <cell r="CH14">
            <v>106.85368276272155</v>
          </cell>
          <cell r="CI14">
            <v>257.05883161408997</v>
          </cell>
          <cell r="CJ14">
            <v>406.88769593348513</v>
          </cell>
          <cell r="CK14">
            <v>958.88723464374243</v>
          </cell>
          <cell r="CL14">
            <v>1264.6227958086206</v>
          </cell>
          <cell r="CM14">
            <v>7587.3027394340843</v>
          </cell>
          <cell r="CN14">
            <v>5068.8264816684205</v>
          </cell>
          <cell r="CO14">
            <v>2764.8348677713107</v>
          </cell>
          <cell r="CS14">
            <v>188.80789445466965</v>
          </cell>
          <cell r="CT14">
            <v>1543.5712114122725</v>
          </cell>
          <cell r="CU14">
            <v>475.45007738261131</v>
          </cell>
          <cell r="CV14">
            <v>133.38167687688224</v>
          </cell>
          <cell r="CW14">
            <v>219.7839010632141</v>
          </cell>
          <cell r="CX14">
            <v>165.07088014191115</v>
          </cell>
          <cell r="CY14">
            <v>69.34934972233907</v>
          </cell>
          <cell r="CZ14">
            <v>415.23341948072454</v>
          </cell>
          <cell r="DA14">
            <v>-2.2391849981875982</v>
          </cell>
          <cell r="DB14">
            <v>167.51944300984064</v>
          </cell>
          <cell r="DC14">
            <v>177.48623723137692</v>
          </cell>
          <cell r="DD14">
            <v>438.12479326069405</v>
          </cell>
          <cell r="DE14">
            <v>813.2986413671141</v>
          </cell>
          <cell r="DF14">
            <v>4969.696335982364</v>
          </cell>
          <cell r="DG14">
            <v>3343.4412088173335</v>
          </cell>
          <cell r="DH14">
            <v>1626.25512716503</v>
          </cell>
        </row>
        <row r="15">
          <cell r="B15">
            <v>216.09200000000001</v>
          </cell>
          <cell r="C15">
            <v>1641.662</v>
          </cell>
          <cell r="D15">
            <v>469.03</v>
          </cell>
          <cell r="E15">
            <v>391.13400000000001</v>
          </cell>
          <cell r="F15">
            <v>293.98</v>
          </cell>
          <cell r="G15">
            <v>172.464</v>
          </cell>
          <cell r="H15">
            <v>234.39599999999996</v>
          </cell>
          <cell r="I15">
            <v>601.33600000000001</v>
          </cell>
          <cell r="J15">
            <v>62.611999999999995</v>
          </cell>
          <cell r="K15">
            <v>194.512</v>
          </cell>
          <cell r="L15">
            <v>162.136</v>
          </cell>
          <cell r="M15">
            <v>714.55400000000009</v>
          </cell>
          <cell r="N15">
            <v>929.12199999999996</v>
          </cell>
          <cell r="O15">
            <v>5680.3659999999991</v>
          </cell>
          <cell r="P15">
            <v>3826.6460000000002</v>
          </cell>
          <cell r="Q15">
            <v>1973.452</v>
          </cell>
          <cell r="U15">
            <v>252.75539502018</v>
          </cell>
          <cell r="V15">
            <v>1942.6924061952982</v>
          </cell>
          <cell r="W15">
            <v>594.57167567523697</v>
          </cell>
          <cell r="X15">
            <v>387.3082764876691</v>
          </cell>
          <cell r="Y15">
            <v>309.745729340656</v>
          </cell>
          <cell r="Z15">
            <v>212.60062813036785</v>
          </cell>
          <cell r="AA15">
            <v>266.14835873643142</v>
          </cell>
          <cell r="AB15">
            <v>661.51978899013977</v>
          </cell>
          <cell r="AC15">
            <v>65.133931045852037</v>
          </cell>
          <cell r="AD15">
            <v>213.58318788760346</v>
          </cell>
          <cell r="AE15">
            <v>284.59514713590954</v>
          </cell>
          <cell r="AF15">
            <v>782.68254869202394</v>
          </cell>
          <cell r="AG15">
            <v>1072.5649368126765</v>
          </cell>
          <cell r="AH15">
            <v>6717.7535820033991</v>
          </cell>
          <cell r="AI15">
            <v>4437.5564895748057</v>
          </cell>
          <cell r="AJ15">
            <v>2280.1970924285934</v>
          </cell>
          <cell r="AN15">
            <v>279.33835801031586</v>
          </cell>
          <cell r="AO15">
            <v>2080.1799001368249</v>
          </cell>
          <cell r="AP15">
            <v>652.85642153406604</v>
          </cell>
          <cell r="AQ15">
            <v>514.95899356537689</v>
          </cell>
          <cell r="AR15">
            <v>334.75164411285579</v>
          </cell>
          <cell r="AS15">
            <v>231.57430145022562</v>
          </cell>
          <cell r="AT15">
            <v>328.54524953418593</v>
          </cell>
          <cell r="AU15">
            <v>736.58903313559563</v>
          </cell>
          <cell r="AV15">
            <v>82.545202253079353</v>
          </cell>
          <cell r="AW15">
            <v>245.65125965513403</v>
          </cell>
          <cell r="AX15">
            <v>323.73920591871433</v>
          </cell>
          <cell r="AY15">
            <v>875.32533258081071</v>
          </cell>
          <cell r="AZ15">
            <v>1149.2088315955029</v>
          </cell>
          <cell r="BA15">
            <v>7311.2412017905008</v>
          </cell>
          <cell r="BB15">
            <v>4868.174807935342</v>
          </cell>
          <cell r="BC15">
            <v>2499.9211864017102</v>
          </cell>
          <cell r="BG15">
            <v>283.79527087336169</v>
          </cell>
          <cell r="BH15">
            <v>2095.1543613651361</v>
          </cell>
          <cell r="BI15">
            <v>657.80385984763882</v>
          </cell>
          <cell r="BJ15">
            <v>537.5010051746948</v>
          </cell>
          <cell r="BK15">
            <v>341.28432081135531</v>
          </cell>
          <cell r="BL15">
            <v>235.25991292840385</v>
          </cell>
          <cell r="BM15">
            <v>333.44859596368292</v>
          </cell>
          <cell r="BN15">
            <v>764.06387074994325</v>
          </cell>
          <cell r="BO15">
            <v>85.35511164356177</v>
          </cell>
          <cell r="BP15">
            <v>248.85602476094985</v>
          </cell>
          <cell r="BQ15">
            <v>334.87604584619669</v>
          </cell>
          <cell r="BR15">
            <v>889.90943578165093</v>
          </cell>
          <cell r="BS15">
            <v>1165.9901787417684</v>
          </cell>
          <cell r="BT15">
            <v>7363.3507682859527</v>
          </cell>
          <cell r="BU15">
            <v>4901.0519975827101</v>
          </cell>
          <cell r="BV15">
            <v>2530.9214323272886</v>
          </cell>
          <cell r="BZ15">
            <v>311.82677367812045</v>
          </cell>
          <cell r="CA15">
            <v>2201.1475458300774</v>
          </cell>
          <cell r="CB15">
            <v>686.96661750537021</v>
          </cell>
          <cell r="CC15">
            <v>711.2859446014038</v>
          </cell>
          <cell r="CD15">
            <v>382.01995274499109</v>
          </cell>
          <cell r="CE15">
            <v>251.68053235305248</v>
          </cell>
          <cell r="CF15">
            <v>358.4040681436486</v>
          </cell>
          <cell r="CG15">
            <v>900.91734518146336</v>
          </cell>
          <cell r="CH15">
            <v>110.15473310777496</v>
          </cell>
          <cell r="CI15">
            <v>261.09236919741659</v>
          </cell>
          <cell r="CJ15">
            <v>418.86753144479485</v>
          </cell>
          <cell r="CK15">
            <v>974.03969058177904</v>
          </cell>
          <cell r="CL15">
            <v>1281.6334766899731</v>
          </cell>
          <cell r="CM15">
            <v>7684.8570367368902</v>
          </cell>
          <cell r="CN15">
            <v>5136.9455870236425</v>
          </cell>
          <cell r="CO15">
            <v>2806.716654109181</v>
          </cell>
          <cell r="CS15">
            <v>188.39342888586495</v>
          </cell>
          <cell r="CT15">
            <v>1542.7275319307655</v>
          </cell>
          <cell r="CU15">
            <v>478.840120698394</v>
          </cell>
          <cell r="CV15">
            <v>125.74902641452974</v>
          </cell>
          <cell r="CW15">
            <v>215.93369769081465</v>
          </cell>
          <cell r="CX15">
            <v>164.39535817485762</v>
          </cell>
          <cell r="CY15">
            <v>65.169928886276864</v>
          </cell>
          <cell r="CZ15">
            <v>410.6009431888881</v>
          </cell>
          <cell r="DA15">
            <v>-5.3517876357791669</v>
          </cell>
          <cell r="DB15">
            <v>168.18478428663911</v>
          </cell>
          <cell r="DC15">
            <v>174.31886806731893</v>
          </cell>
          <cell r="DD15">
            <v>424.43537652686842</v>
          </cell>
          <cell r="DE15">
            <v>811.25528219485295</v>
          </cell>
          <cell r="DF15">
            <v>4951.4983270915582</v>
          </cell>
          <cell r="DG15">
            <v>3340.0675016062687</v>
          </cell>
          <cell r="DH15">
            <v>1611.430825485289</v>
          </cell>
        </row>
        <row r="16">
          <cell r="B16">
            <v>201.36599999999999</v>
          </cell>
          <cell r="C16">
            <v>1582.0580000000002</v>
          </cell>
          <cell r="D16">
            <v>476.35200000000003</v>
          </cell>
          <cell r="E16">
            <v>415.19600000000003</v>
          </cell>
          <cell r="F16">
            <v>295.79000000000002</v>
          </cell>
          <cell r="G16">
            <v>177.286</v>
          </cell>
          <cell r="H16">
            <v>253.45999999999998</v>
          </cell>
          <cell r="I16">
            <v>523.64599999999996</v>
          </cell>
          <cell r="J16">
            <v>62.262</v>
          </cell>
          <cell r="K16">
            <v>189.4</v>
          </cell>
          <cell r="L16">
            <v>166.88</v>
          </cell>
          <cell r="M16">
            <v>662.88200000000006</v>
          </cell>
          <cell r="N16">
            <v>966.11199999999985</v>
          </cell>
          <cell r="O16">
            <v>5718.0460000000012</v>
          </cell>
          <cell r="P16">
            <v>3763.8440000000005</v>
          </cell>
          <cell r="Q16">
            <v>1976.2699999999998</v>
          </cell>
          <cell r="U16">
            <v>254.89591100686985</v>
          </cell>
          <cell r="V16">
            <v>1964.215104941273</v>
          </cell>
          <cell r="W16">
            <v>600.99986255050624</v>
          </cell>
          <cell r="X16">
            <v>392.31044689414892</v>
          </cell>
          <cell r="Y16">
            <v>311.56530378456199</v>
          </cell>
          <cell r="Z16">
            <v>214.13920103508295</v>
          </cell>
          <cell r="AA16">
            <v>266.5141083432602</v>
          </cell>
          <cell r="AB16">
            <v>667.04025471952889</v>
          </cell>
          <cell r="AC16">
            <v>66.138645362084361</v>
          </cell>
          <cell r="AD16">
            <v>216.21869303901948</v>
          </cell>
          <cell r="AE16">
            <v>287.69163895751672</v>
          </cell>
          <cell r="AF16">
            <v>790.66218882938574</v>
          </cell>
          <cell r="AG16">
            <v>1078.1655618416153</v>
          </cell>
          <cell r="AH16">
            <v>6777.7463659039731</v>
          </cell>
          <cell r="AI16">
            <v>4480.1988366195965</v>
          </cell>
          <cell r="AJ16">
            <v>2297.5475292843771</v>
          </cell>
          <cell r="AN16">
            <v>281.6169632465764</v>
          </cell>
          <cell r="AO16">
            <v>2102.9482352410168</v>
          </cell>
          <cell r="AP16">
            <v>659.51631540387996</v>
          </cell>
          <cell r="AQ16">
            <v>521.03672528755237</v>
          </cell>
          <cell r="AR16">
            <v>336.71672598042204</v>
          </cell>
          <cell r="AS16">
            <v>233.22469690806548</v>
          </cell>
          <cell r="AT16">
            <v>328.94059594847317</v>
          </cell>
          <cell r="AU16">
            <v>742.7359611364592</v>
          </cell>
          <cell r="AV16">
            <v>83.734032621232728</v>
          </cell>
          <cell r="AW16">
            <v>248.41471219975708</v>
          </cell>
          <cell r="AX16">
            <v>327.43575798733286</v>
          </cell>
          <cell r="AY16">
            <v>884.22158210932287</v>
          </cell>
          <cell r="AZ16">
            <v>1155.3305291232912</v>
          </cell>
          <cell r="BA16">
            <v>7374.6870632501377</v>
          </cell>
          <cell r="BB16">
            <v>4913.0924694489904</v>
          </cell>
          <cell r="BC16">
            <v>2518.9390960799751</v>
          </cell>
          <cell r="BG16">
            <v>286.76987371310622</v>
          </cell>
          <cell r="BH16">
            <v>2121.1118890128864</v>
          </cell>
          <cell r="BI16">
            <v>665.39676360447231</v>
          </cell>
          <cell r="BJ16">
            <v>547.01847510695075</v>
          </cell>
          <cell r="BK16">
            <v>344.25320164817748</v>
          </cell>
          <cell r="BL16">
            <v>237.53949253626894</v>
          </cell>
          <cell r="BM16">
            <v>334.63158910969173</v>
          </cell>
          <cell r="BN16">
            <v>775.07522517988048</v>
          </cell>
          <cell r="BO16">
            <v>86.9823553180901</v>
          </cell>
          <cell r="BP16">
            <v>252.26823619387153</v>
          </cell>
          <cell r="BQ16">
            <v>340.2232233789681</v>
          </cell>
          <cell r="BR16">
            <v>901.72465869684299</v>
          </cell>
          <cell r="BS16">
            <v>1174.3159602648566</v>
          </cell>
          <cell r="BT16">
            <v>7440.2163348635277</v>
          </cell>
          <cell r="BU16">
            <v>4954.7527083092882</v>
          </cell>
          <cell r="BV16">
            <v>2554.7215638798962</v>
          </cell>
          <cell r="BZ16">
            <v>316.74829843484048</v>
          </cell>
          <cell r="CA16">
            <v>2232.1944384646699</v>
          </cell>
          <cell r="CB16">
            <v>696.29983898596367</v>
          </cell>
          <cell r="CC16">
            <v>732.6569024651302</v>
          </cell>
          <cell r="CD16">
            <v>387.49624712560455</v>
          </cell>
          <cell r="CE16">
            <v>254.57409499050871</v>
          </cell>
          <cell r="CF16">
            <v>360.50203655259588</v>
          </cell>
          <cell r="CG16">
            <v>921.90639468310792</v>
          </cell>
          <cell r="CH16">
            <v>113.41554326913051</v>
          </cell>
          <cell r="CI16">
            <v>265.10426829009151</v>
          </cell>
          <cell r="CJ16">
            <v>430.74021622645171</v>
          </cell>
          <cell r="CK16">
            <v>989.22123079592336</v>
          </cell>
          <cell r="CL16">
            <v>1297.8938947220772</v>
          </cell>
          <cell r="CM16">
            <v>7783.8631562155588</v>
          </cell>
          <cell r="CN16">
            <v>5206.2531891638118</v>
          </cell>
          <cell r="CO16">
            <v>2847.174567740873</v>
          </cell>
          <cell r="CS16">
            <v>188.02699564382939</v>
          </cell>
          <cell r="CT16">
            <v>1541.8120694733943</v>
          </cell>
          <cell r="CU16">
            <v>482.1493724756491</v>
          </cell>
          <cell r="CV16">
            <v>118.05385767757204</v>
          </cell>
          <cell r="CW16">
            <v>212.06706236305405</v>
          </cell>
          <cell r="CX16">
            <v>163.70407583528782</v>
          </cell>
          <cell r="CY16">
            <v>60.964065627138069</v>
          </cell>
          <cell r="CZ16">
            <v>405.91212770381998</v>
          </cell>
          <cell r="DA16">
            <v>-8.4720417725549666</v>
          </cell>
          <cell r="DB16">
            <v>168.81668422630233</v>
          </cell>
          <cell r="DC16">
            <v>171.12528855014764</v>
          </cell>
          <cell r="DD16">
            <v>410.67612922362156</v>
          </cell>
          <cell r="DE16">
            <v>809.28398368700346</v>
          </cell>
          <cell r="DF16">
            <v>4933.1159685572457</v>
          </cell>
          <cell r="DG16">
            <v>3336.5755369247804</v>
          </cell>
          <cell r="DH16">
            <v>1596.5404316324652</v>
          </cell>
        </row>
        <row r="17">
          <cell r="B17">
            <v>205.238</v>
          </cell>
          <cell r="C17">
            <v>1550.8679999999999</v>
          </cell>
          <cell r="D17">
            <v>412.18799999999999</v>
          </cell>
          <cell r="E17">
            <v>422.75599999999997</v>
          </cell>
          <cell r="F17">
            <v>293.64600000000002</v>
          </cell>
          <cell r="G17">
            <v>184.21600000000001</v>
          </cell>
          <cell r="H17">
            <v>216.26600000000002</v>
          </cell>
          <cell r="I17">
            <v>595.35599999999999</v>
          </cell>
          <cell r="J17">
            <v>58.628</v>
          </cell>
          <cell r="K17">
            <v>194.614</v>
          </cell>
          <cell r="L17">
            <v>136.04400000000001</v>
          </cell>
          <cell r="M17">
            <v>644.74400000000003</v>
          </cell>
          <cell r="N17">
            <v>975.51800000000003</v>
          </cell>
          <cell r="O17">
            <v>5752.43</v>
          </cell>
          <cell r="P17">
            <v>3707.1820000000002</v>
          </cell>
          <cell r="Q17">
            <v>1981.0360000000001</v>
          </cell>
          <cell r="U17">
            <v>257.04720523251865</v>
          </cell>
          <cell r="V17">
            <v>1985.6490902741255</v>
          </cell>
          <cell r="W17">
            <v>607.41242842392921</v>
          </cell>
          <cell r="X17">
            <v>397.37345937602254</v>
          </cell>
          <cell r="Y17">
            <v>313.39705154741949</v>
          </cell>
          <cell r="Z17">
            <v>215.67835681228343</v>
          </cell>
          <cell r="AA17">
            <v>266.88838749640092</v>
          </cell>
          <cell r="AB17">
            <v>672.54845508401093</v>
          </cell>
          <cell r="AC17">
            <v>67.161437892948541</v>
          </cell>
          <cell r="AD17">
            <v>218.85073797082896</v>
          </cell>
          <cell r="AE17">
            <v>290.83554669079979</v>
          </cell>
          <cell r="AF17">
            <v>798.66338103081034</v>
          </cell>
          <cell r="AG17">
            <v>1083.8662242683195</v>
          </cell>
          <cell r="AH17">
            <v>6834.7676961431443</v>
          </cell>
          <cell r="AI17">
            <v>4520.7557296496334</v>
          </cell>
          <cell r="AJ17">
            <v>2314.0119664935105</v>
          </cell>
          <cell r="AN17">
            <v>283.90704204896878</v>
          </cell>
          <cell r="AO17">
            <v>2125.6227226013898</v>
          </cell>
          <cell r="AP17">
            <v>666.16002520554923</v>
          </cell>
          <cell r="AQ17">
            <v>527.18838128291623</v>
          </cell>
          <cell r="AR17">
            <v>338.69495464086611</v>
          </cell>
          <cell r="AS17">
            <v>234.87571760121233</v>
          </cell>
          <cell r="AT17">
            <v>329.34516212810524</v>
          </cell>
          <cell r="AU17">
            <v>748.86923189920503</v>
          </cell>
          <cell r="AV17">
            <v>84.944254075597513</v>
          </cell>
          <cell r="AW17">
            <v>251.17453653949062</v>
          </cell>
          <cell r="AX17">
            <v>331.18891456081968</v>
          </cell>
          <cell r="AY17">
            <v>893.14185935543333</v>
          </cell>
          <cell r="AZ17">
            <v>1161.5615713558982</v>
          </cell>
          <cell r="BA17">
            <v>7435.2030826143782</v>
          </cell>
          <cell r="BB17">
            <v>4955.8134010913072</v>
          </cell>
          <cell r="BC17">
            <v>2536.9858566514467</v>
          </cell>
          <cell r="BG17">
            <v>289.74239193129762</v>
          </cell>
          <cell r="BH17">
            <v>2147.1106995738915</v>
          </cell>
          <cell r="BI17">
            <v>672.9849823926445</v>
          </cell>
          <cell r="BJ17">
            <v>556.62143061001291</v>
          </cell>
          <cell r="BK17">
            <v>347.22577196310641</v>
          </cell>
          <cell r="BL17">
            <v>239.81895628173811</v>
          </cell>
          <cell r="BM17">
            <v>335.82762478588313</v>
          </cell>
          <cell r="BN17">
            <v>786.26983034894761</v>
          </cell>
          <cell r="BO17">
            <v>88.621768629262306</v>
          </cell>
          <cell r="BP17">
            <v>255.6948181381191</v>
          </cell>
          <cell r="BQ17">
            <v>345.56878001632083</v>
          </cell>
          <cell r="BR17">
            <v>913.7158640825196</v>
          </cell>
          <cell r="BS17">
            <v>1182.7575660044577</v>
          </cell>
          <cell r="BT17">
            <v>7517.072193250815</v>
          </cell>
          <cell r="BU17">
            <v>5008.3426298502782</v>
          </cell>
          <cell r="BV17">
            <v>2578.5904261401347</v>
          </cell>
          <cell r="BZ17">
            <v>321.57508299597777</v>
          </cell>
          <cell r="CA17">
            <v>2263.5372444197478</v>
          </cell>
          <cell r="CB17">
            <v>705.64902703535915</v>
          </cell>
          <cell r="CC17">
            <v>754.11310175394135</v>
          </cell>
          <cell r="CD17">
            <v>392.94636766683209</v>
          </cell>
          <cell r="CE17">
            <v>257.44676323359215</v>
          </cell>
          <cell r="CF17">
            <v>362.62408799343973</v>
          </cell>
          <cell r="CG17">
            <v>943.71617457175523</v>
          </cell>
          <cell r="CH17">
            <v>116.66636181804894</v>
          </cell>
          <cell r="CI17">
            <v>269.16368546410956</v>
          </cell>
          <cell r="CJ17">
            <v>442.37224141466118</v>
          </cell>
          <cell r="CK17">
            <v>1004.8447730485209</v>
          </cell>
          <cell r="CL17">
            <v>1314.1109741198379</v>
          </cell>
          <cell r="CM17">
            <v>7885.2153676627495</v>
          </cell>
          <cell r="CN17">
            <v>5276.9812385383193</v>
          </cell>
          <cell r="CO17">
            <v>2887.1994161320586</v>
          </cell>
          <cell r="CS17">
            <v>187.8202543082715</v>
          </cell>
          <cell r="CT17">
            <v>1540.8350580925649</v>
          </cell>
          <cell r="CU17">
            <v>485.35426344870092</v>
          </cell>
          <cell r="CV17">
            <v>110.3035467922621</v>
          </cell>
          <cell r="CW17">
            <v>208.18593606634136</v>
          </cell>
          <cell r="CX17">
            <v>163.03441836772154</v>
          </cell>
          <cell r="CY17">
            <v>56.735680777694995</v>
          </cell>
          <cell r="CZ17">
            <v>401.15006229158126</v>
          </cell>
          <cell r="DA17">
            <v>-11.598651667871682</v>
          </cell>
          <cell r="DB17">
            <v>169.41615706779768</v>
          </cell>
          <cell r="DC17">
            <v>167.91390719033464</v>
          </cell>
          <cell r="DD17">
            <v>396.85710984362908</v>
          </cell>
          <cell r="DE17">
            <v>807.4515349509054</v>
          </cell>
          <cell r="DF17">
            <v>4914.5856508337511</v>
          </cell>
          <cell r="DG17">
            <v>3332.9820119888532</v>
          </cell>
          <cell r="DH17">
            <v>1581.6036388448979</v>
          </cell>
        </row>
        <row r="18">
          <cell r="B18">
            <v>207.28200000000001</v>
          </cell>
          <cell r="C18">
            <v>1582.9319999999998</v>
          </cell>
          <cell r="D18">
            <v>509.73599999999999</v>
          </cell>
          <cell r="E18">
            <v>397.81400000000002</v>
          </cell>
          <cell r="F18">
            <v>284.202</v>
          </cell>
          <cell r="G18">
            <v>183.65199999999999</v>
          </cell>
          <cell r="H18">
            <v>245.24599999999998</v>
          </cell>
          <cell r="I18">
            <v>585.63199999999995</v>
          </cell>
          <cell r="J18">
            <v>56.978000000000002</v>
          </cell>
          <cell r="K18">
            <v>201.53</v>
          </cell>
          <cell r="L18">
            <v>141.46</v>
          </cell>
          <cell r="M18">
            <v>635.30200000000013</v>
          </cell>
          <cell r="N18">
            <v>995.35</v>
          </cell>
          <cell r="O18">
            <v>5811.8540000000003</v>
          </cell>
          <cell r="P18">
            <v>3840.3559999999998</v>
          </cell>
          <cell r="Q18">
            <v>1988.492</v>
          </cell>
          <cell r="U18">
            <v>259.19600029321839</v>
          </cell>
          <cell r="V18">
            <v>2007.0689134541512</v>
          </cell>
          <cell r="W18">
            <v>613.82872054155052</v>
          </cell>
          <cell r="X18">
            <v>402.48762663522905</v>
          </cell>
          <cell r="Y18">
            <v>315.232673498022</v>
          </cell>
          <cell r="Z18">
            <v>217.22076966221178</v>
          </cell>
          <cell r="AA18">
            <v>267.26812831501024</v>
          </cell>
          <cell r="AB18">
            <v>678.04963192489936</v>
          </cell>
          <cell r="AC18">
            <v>68.201595358116279</v>
          </cell>
          <cell r="AD18">
            <v>221.48703917870623</v>
          </cell>
          <cell r="AE18">
            <v>294.01183494262881</v>
          </cell>
          <cell r="AF18">
            <v>806.60004809413454</v>
          </cell>
          <cell r="AG18">
            <v>1089.5829658587804</v>
          </cell>
          <cell r="AH18">
            <v>6895.2704292604894</v>
          </cell>
          <cell r="AI18">
            <v>4563.6330278285623</v>
          </cell>
          <cell r="AJ18">
            <v>2331.6374014319272</v>
          </cell>
          <cell r="AN18">
            <v>286.19446045995335</v>
          </cell>
          <cell r="AO18">
            <v>2148.2822281676504</v>
          </cell>
          <cell r="AP18">
            <v>672.80759556562714</v>
          </cell>
          <cell r="AQ18">
            <v>533.40219130096887</v>
          </cell>
          <cell r="AR18">
            <v>340.67736729945034</v>
          </cell>
          <cell r="AS18">
            <v>236.5302320891735</v>
          </cell>
          <cell r="AT18">
            <v>329.7556319363913</v>
          </cell>
          <cell r="AU18">
            <v>754.99468210912812</v>
          </cell>
          <cell r="AV18">
            <v>86.1750226256964</v>
          </cell>
          <cell r="AW18">
            <v>253.93882378718843</v>
          </cell>
          <cell r="AX18">
            <v>334.98072658044043</v>
          </cell>
          <cell r="AY18">
            <v>901.9901995568249</v>
          </cell>
          <cell r="AZ18">
            <v>1167.8101887299417</v>
          </cell>
          <cell r="BA18">
            <v>7499.1630543182109</v>
          </cell>
          <cell r="BB18">
            <v>5000.9785502843824</v>
          </cell>
          <cell r="BC18">
            <v>2556.3051932471244</v>
          </cell>
          <cell r="BG18">
            <v>292.7056571567752</v>
          </cell>
          <cell r="BH18">
            <v>2173.2567061826167</v>
          </cell>
          <cell r="BI18">
            <v>680.64179891762467</v>
          </cell>
          <cell r="BJ18">
            <v>566.26740218784391</v>
          </cell>
          <cell r="BK18">
            <v>350.19263407456987</v>
          </cell>
          <cell r="BL18">
            <v>242.10043627953834</v>
          </cell>
          <cell r="BM18">
            <v>337.02459453653228</v>
          </cell>
          <cell r="BN18">
            <v>797.82891172089626</v>
          </cell>
          <cell r="BO18">
            <v>90.274865696880923</v>
          </cell>
          <cell r="BP18">
            <v>259.16536052420423</v>
          </cell>
          <cell r="BQ18">
            <v>350.96786708922923</v>
          </cell>
          <cell r="BR18">
            <v>925.91746684308612</v>
          </cell>
          <cell r="BS18">
            <v>1191.1267339358542</v>
          </cell>
          <cell r="BT18">
            <v>7595.6805019323619</v>
          </cell>
          <cell r="BU18">
            <v>5063.1577440822894</v>
          </cell>
          <cell r="BV18">
            <v>2602.4756869153275</v>
          </cell>
          <cell r="BZ18">
            <v>326.28552170040103</v>
          </cell>
          <cell r="CA18">
            <v>2295.3678705456327</v>
          </cell>
          <cell r="CB18">
            <v>715.11750243021561</v>
          </cell>
          <cell r="CC18">
            <v>775.48939222245224</v>
          </cell>
          <cell r="CD18">
            <v>398.37128441477813</v>
          </cell>
          <cell r="CE18">
            <v>260.30564081273803</v>
          </cell>
          <cell r="CF18">
            <v>364.74467394420083</v>
          </cell>
          <cell r="CG18">
            <v>966.90051918084771</v>
          </cell>
          <cell r="CH18">
            <v>119.91348829536655</v>
          </cell>
          <cell r="CI18">
            <v>273.38417319284667</v>
          </cell>
          <cell r="CJ18">
            <v>454.13270872268959</v>
          </cell>
          <cell r="CK18">
            <v>1021.1299204269034</v>
          </cell>
          <cell r="CL18">
            <v>1329.9262246115647</v>
          </cell>
          <cell r="CM18">
            <v>7990.0558221793635</v>
          </cell>
          <cell r="CN18">
            <v>5349.9568122650098</v>
          </cell>
          <cell r="CO18">
            <v>2926.4266648072958</v>
          </cell>
          <cell r="CS18">
            <v>187.71358836075106</v>
          </cell>
          <cell r="CT18">
            <v>1539.8049214232938</v>
          </cell>
          <cell r="CU18">
            <v>488.15533794203486</v>
          </cell>
          <cell r="CV18">
            <v>102.50419710684375</v>
          </cell>
          <cell r="CW18">
            <v>204.29108928758131</v>
          </cell>
          <cell r="CX18">
            <v>162.3851564005229</v>
          </cell>
          <cell r="CY18">
            <v>52.487978512210617</v>
          </cell>
          <cell r="CZ18">
            <v>396.30748524138244</v>
          </cell>
          <cell r="DA18">
            <v>-14.730598396057974</v>
          </cell>
          <cell r="DB18">
            <v>169.95254175563986</v>
          </cell>
          <cell r="DC18">
            <v>164.68122122609969</v>
          </cell>
          <cell r="DD18">
            <v>382.9865353688574</v>
          </cell>
          <cell r="DE18">
            <v>805.69629817012856</v>
          </cell>
          <cell r="DF18">
            <v>4895.9126201707695</v>
          </cell>
          <cell r="DG18">
            <v>3329.2999005757392</v>
          </cell>
          <cell r="DH18">
            <v>1566.6127195950307</v>
          </cell>
        </row>
        <row r="19">
          <cell r="B19">
            <v>203.37199999999999</v>
          </cell>
          <cell r="C19">
            <v>1652.674</v>
          </cell>
          <cell r="D19">
            <v>457.97199999999998</v>
          </cell>
          <cell r="E19">
            <v>313.71199999999999</v>
          </cell>
          <cell r="F19">
            <v>281.46199999999999</v>
          </cell>
          <cell r="G19">
            <v>186.63600000000002</v>
          </cell>
          <cell r="H19">
            <v>194.23799999999997</v>
          </cell>
          <cell r="I19">
            <v>560.36400000000003</v>
          </cell>
          <cell r="J19">
            <v>52.494</v>
          </cell>
          <cell r="K19">
            <v>197.946</v>
          </cell>
          <cell r="L19">
            <v>166.67599999999999</v>
          </cell>
          <cell r="M19">
            <v>671.798</v>
          </cell>
          <cell r="N19">
            <v>958.678</v>
          </cell>
          <cell r="O19">
            <v>5607.28</v>
          </cell>
          <cell r="P19">
            <v>3695.7540000000004</v>
          </cell>
          <cell r="Q19">
            <v>1977.7159999999999</v>
          </cell>
          <cell r="U19">
            <v>261.34353854306676</v>
          </cell>
          <cell r="V19">
            <v>2028.493347283742</v>
          </cell>
          <cell r="W19">
            <v>620.21095087748097</v>
          </cell>
          <cell r="X19">
            <v>407.64426425297836</v>
          </cell>
          <cell r="Y19">
            <v>317.07169940792988</v>
          </cell>
          <cell r="Z19">
            <v>218.746590437272</v>
          </cell>
          <cell r="AA19">
            <v>267.6509221667468</v>
          </cell>
          <cell r="AB19">
            <v>683.54550034513136</v>
          </cell>
          <cell r="AC19">
            <v>69.241143759162554</v>
          </cell>
          <cell r="AD19">
            <v>224.1159301692476</v>
          </cell>
          <cell r="AE19">
            <v>297.21793803792923</v>
          </cell>
          <cell r="AF19">
            <v>814.55901313070876</v>
          </cell>
          <cell r="AG19">
            <v>1095.3264193890627</v>
          </cell>
          <cell r="AH19">
            <v>6955.3544612539135</v>
          </cell>
          <cell r="AI19">
            <v>4606.2196503080613</v>
          </cell>
          <cell r="AJ19">
            <v>2349.1348109458522</v>
          </cell>
          <cell r="AN19">
            <v>288.48054098053922</v>
          </cell>
          <cell r="AO19">
            <v>2170.9466112269974</v>
          </cell>
          <cell r="AP19">
            <v>679.41987637120394</v>
          </cell>
          <cell r="AQ19">
            <v>539.66760360850628</v>
          </cell>
          <cell r="AR19">
            <v>342.66345612458616</v>
          </cell>
          <cell r="AS19">
            <v>238.16694860024674</v>
          </cell>
          <cell r="AT19">
            <v>330.16940183216082</v>
          </cell>
          <cell r="AU19">
            <v>761.11422149899124</v>
          </cell>
          <cell r="AV19">
            <v>87.405070499368136</v>
          </cell>
          <cell r="AW19">
            <v>256.69534106944263</v>
          </cell>
          <cell r="AX19">
            <v>338.80813117632454</v>
          </cell>
          <cell r="AY19">
            <v>910.86339906648061</v>
          </cell>
          <cell r="AZ19">
            <v>1174.088003276644</v>
          </cell>
          <cell r="BA19">
            <v>7562.7869621603495</v>
          </cell>
          <cell r="BB19">
            <v>5045.8375138760066</v>
          </cell>
          <cell r="BC19">
            <v>2575.4842004678285</v>
          </cell>
          <cell r="BG19">
            <v>295.66472537540221</v>
          </cell>
          <cell r="BH19">
            <v>2199.529595386075</v>
          </cell>
          <cell r="BI19">
            <v>688.25587568103731</v>
          </cell>
          <cell r="BJ19">
            <v>575.98304851569833</v>
          </cell>
          <cell r="BK19">
            <v>353.15446813446744</v>
          </cell>
          <cell r="BL19">
            <v>244.377767547292</v>
          </cell>
          <cell r="BM19">
            <v>338.22300701438519</v>
          </cell>
          <cell r="BN19">
            <v>809.63273440998614</v>
          </cell>
          <cell r="BO19">
            <v>91.930661586964007</v>
          </cell>
          <cell r="BP19">
            <v>262.63419245112101</v>
          </cell>
          <cell r="BQ19">
            <v>356.42206981228151</v>
          </cell>
          <cell r="BR19">
            <v>938.19945427969071</v>
          </cell>
          <cell r="BS19">
            <v>1199.4812972667651</v>
          </cell>
          <cell r="BT19">
            <v>7674.8188046712949</v>
          </cell>
          <cell r="BU19">
            <v>5118.3499942116105</v>
          </cell>
          <cell r="BV19">
            <v>2626.4120511117803</v>
          </cell>
          <cell r="BZ19">
            <v>330.92728881014017</v>
          </cell>
          <cell r="CA19">
            <v>2327.5939019569309</v>
          </cell>
          <cell r="CB19">
            <v>724.5531977712343</v>
          </cell>
          <cell r="CC19">
            <v>796.94450547462179</v>
          </cell>
          <cell r="CD19">
            <v>403.77451649412387</v>
          </cell>
          <cell r="CE19">
            <v>263.14689251775906</v>
          </cell>
          <cell r="CF19">
            <v>366.8671841676703</v>
          </cell>
          <cell r="CG19">
            <v>991.10116069436469</v>
          </cell>
          <cell r="CH19">
            <v>123.18144316272114</v>
          </cell>
          <cell r="CI19">
            <v>277.62034513027169</v>
          </cell>
          <cell r="CJ19">
            <v>466.02061104722588</v>
          </cell>
          <cell r="CK19">
            <v>1037.6711499913231</v>
          </cell>
          <cell r="CL19">
            <v>1345.5260431793815</v>
          </cell>
          <cell r="CM19">
            <v>8097.0261568064343</v>
          </cell>
          <cell r="CN19">
            <v>5424.3370279569062</v>
          </cell>
          <cell r="CO19">
            <v>2965.2719285100929</v>
          </cell>
          <cell r="CS19">
            <v>187.67419986088876</v>
          </cell>
          <cell r="CT19">
            <v>1538.7286873940611</v>
          </cell>
          <cell r="CU19">
            <v>490.8895987493064</v>
          </cell>
          <cell r="CV19">
            <v>94.660547299465108</v>
          </cell>
          <cell r="CW19">
            <v>200.38431208529391</v>
          </cell>
          <cell r="CX19">
            <v>161.72271449807528</v>
          </cell>
          <cell r="CY19">
            <v>48.223570992754219</v>
          </cell>
          <cell r="CZ19">
            <v>391.40415519955519</v>
          </cell>
          <cell r="DA19">
            <v>-17.867068848788453</v>
          </cell>
          <cell r="DB19">
            <v>170.45359902977549</v>
          </cell>
          <cell r="DC19">
            <v>161.42892701182714</v>
          </cell>
          <cell r="DD19">
            <v>369.0712058766365</v>
          </cell>
          <cell r="DE19">
            <v>804.00255891949041</v>
          </cell>
          <cell r="DF19">
            <v>4877.1032621211189</v>
          </cell>
          <cell r="DG19">
            <v>3325.5411268503008</v>
          </cell>
          <cell r="DH19">
            <v>1551.5621352708181</v>
          </cell>
        </row>
        <row r="20">
          <cell r="U20">
            <v>263.49607387286733</v>
          </cell>
          <cell r="V20">
            <v>2049.8540723133751</v>
          </cell>
          <cell r="W20">
            <v>626.58819455252069</v>
          </cell>
          <cell r="X20">
            <v>412.83871562548228</v>
          </cell>
          <cell r="Y20">
            <v>318.91376553731857</v>
          </cell>
          <cell r="Z20">
            <v>220.27826809686928</v>
          </cell>
          <cell r="AA20">
            <v>268.03795996548945</v>
          </cell>
          <cell r="AB20">
            <v>689.03397220990985</v>
          </cell>
          <cell r="AC20">
            <v>70.279908134882859</v>
          </cell>
          <cell r="AD20">
            <v>226.73962222550335</v>
          </cell>
          <cell r="AE20">
            <v>300.4577321213543</v>
          </cell>
          <cell r="AF20">
            <v>822.49038300550967</v>
          </cell>
          <cell r="AG20">
            <v>1101.1169584914533</v>
          </cell>
          <cell r="AH20">
            <v>7015.6784769226779</v>
          </cell>
          <cell r="AI20">
            <v>4648.9240889139874</v>
          </cell>
          <cell r="AJ20">
            <v>2366.7543880086901</v>
          </cell>
          <cell r="AN20">
            <v>290.77194095335796</v>
          </cell>
          <cell r="AO20">
            <v>2193.5435983094908</v>
          </cell>
          <cell r="AP20">
            <v>686.02699076937211</v>
          </cell>
          <cell r="AQ20">
            <v>545.97896034378823</v>
          </cell>
          <cell r="AR20">
            <v>344.65282828896392</v>
          </cell>
          <cell r="AS20">
            <v>239.80994767070175</v>
          </cell>
          <cell r="AT20">
            <v>330.58775909918086</v>
          </cell>
          <cell r="AU20">
            <v>767.22552497252855</v>
          </cell>
          <cell r="AV20">
            <v>88.634190673392439</v>
          </cell>
          <cell r="AW20">
            <v>259.44640702174087</v>
          </cell>
          <cell r="AX20">
            <v>342.67575564005301</v>
          </cell>
          <cell r="AY20">
            <v>919.70583359918385</v>
          </cell>
          <cell r="AZ20">
            <v>1180.4172841559221</v>
          </cell>
          <cell r="BA20">
            <v>7626.6659337253877</v>
          </cell>
          <cell r="BB20">
            <v>5090.8205800383012</v>
          </cell>
          <cell r="BC20">
            <v>2594.7971162137264</v>
          </cell>
          <cell r="BG20">
            <v>298.62191178003729</v>
          </cell>
          <cell r="BH20">
            <v>2225.8486425513961</v>
          </cell>
          <cell r="BI20">
            <v>695.89574784811737</v>
          </cell>
          <cell r="BJ20">
            <v>585.7721975577407</v>
          </cell>
          <cell r="BK20">
            <v>356.10786715463212</v>
          </cell>
          <cell r="BL20">
            <v>246.65913514803006</v>
          </cell>
          <cell r="BM20">
            <v>339.42699840465798</v>
          </cell>
          <cell r="BN20">
            <v>821.73323147370536</v>
          </cell>
          <cell r="BO20">
            <v>93.588602420030341</v>
          </cell>
          <cell r="BP20">
            <v>266.12148512001784</v>
          </cell>
          <cell r="BQ20">
            <v>361.91330480921249</v>
          </cell>
          <cell r="BR20">
            <v>950.64105082278331</v>
          </cell>
          <cell r="BS20">
            <v>1207.8839575445454</v>
          </cell>
          <cell r="BT20">
            <v>7754.5692453655774</v>
          </cell>
          <cell r="BU20">
            <v>5173.9388114909034</v>
          </cell>
          <cell r="BV20">
            <v>2650.41264065215</v>
          </cell>
          <cell r="BZ20">
            <v>335.49193187180038</v>
          </cell>
          <cell r="CA20">
            <v>2360.1207609788466</v>
          </cell>
          <cell r="CB20">
            <v>734.04627382898764</v>
          </cell>
          <cell r="CC20">
            <v>818.49240674062901</v>
          </cell>
          <cell r="CD20">
            <v>409.14719520727817</v>
          </cell>
          <cell r="CE20">
            <v>265.98211885255057</v>
          </cell>
          <cell r="CF20">
            <v>368.99940708112308</v>
          </cell>
          <cell r="CG20">
            <v>1016.5442441883285</v>
          </cell>
          <cell r="CH20">
            <v>126.46827361683717</v>
          </cell>
          <cell r="CI20">
            <v>281.95783789826601</v>
          </cell>
          <cell r="CJ20">
            <v>477.88527589393982</v>
          </cell>
          <cell r="CK20">
            <v>1054.7618165102615</v>
          </cell>
          <cell r="CL20">
            <v>1361.0473710681031</v>
          </cell>
          <cell r="CM20">
            <v>8206.7907735305853</v>
          </cell>
          <cell r="CN20">
            <v>5500.3946561971052</v>
          </cell>
          <cell r="CO20">
            <v>3003.7905348174349</v>
          </cell>
          <cell r="CS20">
            <v>187.73176475494606</v>
          </cell>
          <cell r="CT20">
            <v>1537.612103027815</v>
          </cell>
          <cell r="CU20">
            <v>493.34907254711283</v>
          </cell>
          <cell r="CV20">
            <v>86.777655012074419</v>
          </cell>
          <cell r="CW20">
            <v>196.46737866928845</v>
          </cell>
          <cell r="CX20">
            <v>161.07831725932442</v>
          </cell>
          <cell r="CY20">
            <v>43.94462084048584</v>
          </cell>
          <cell r="CZ20">
            <v>386.43683899963264</v>
          </cell>
          <cell r="DA20">
            <v>-21.007406174699611</v>
          </cell>
          <cell r="DB20">
            <v>170.8898803695734</v>
          </cell>
          <cell r="DC20">
            <v>158.1594468924618</v>
          </cell>
          <cell r="DD20">
            <v>355.1167712091156</v>
          </cell>
          <cell r="DE20">
            <v>802.37093114284744</v>
          </cell>
          <cell r="DF20">
            <v>4858.1686945142774</v>
          </cell>
          <cell r="DG20">
            <v>3321.714530445287</v>
          </cell>
          <cell r="DH20">
            <v>1536.4541640689899</v>
          </cell>
        </row>
        <row r="21">
          <cell r="U21">
            <v>265.64781906150597</v>
          </cell>
          <cell r="V21">
            <v>2071.1560197050976</v>
          </cell>
          <cell r="W21">
            <v>632.95019038602175</v>
          </cell>
          <cell r="X21">
            <v>418.08108637058427</v>
          </cell>
          <cell r="Y21">
            <v>320.75858553004826</v>
          </cell>
          <cell r="Z21">
            <v>221.80294801666673</v>
          </cell>
          <cell r="AA21">
            <v>268.42732519188064</v>
          </cell>
          <cell r="AB21">
            <v>694.52048048835775</v>
          </cell>
          <cell r="AC21">
            <v>71.318205178512457</v>
          </cell>
          <cell r="AD21">
            <v>229.35954410580041</v>
          </cell>
          <cell r="AE21">
            <v>303.70472672353947</v>
          </cell>
          <cell r="AF21">
            <v>830.43308947538299</v>
          </cell>
          <cell r="AG21">
            <v>1106.9306644782257</v>
          </cell>
          <cell r="AH21">
            <v>7076.2105959332075</v>
          </cell>
          <cell r="AI21">
            <v>4691.8364506038351</v>
          </cell>
          <cell r="AJ21">
            <v>2384.3741453293724</v>
          </cell>
          <cell r="AN21">
            <v>293.06249981132413</v>
          </cell>
          <cell r="AO21">
            <v>2216.0784059705102</v>
          </cell>
          <cell r="AP21">
            <v>692.61830771044049</v>
          </cell>
          <cell r="AQ21">
            <v>552.34854002376824</v>
          </cell>
          <cell r="AR21">
            <v>346.645174537164</v>
          </cell>
          <cell r="AS21">
            <v>241.44544040983806</v>
          </cell>
          <cell r="AT21">
            <v>331.0086321315174</v>
          </cell>
          <cell r="AU21">
            <v>773.33464203202232</v>
          </cell>
          <cell r="AV21">
            <v>89.862757875718771</v>
          </cell>
          <cell r="AW21">
            <v>262.19351976516708</v>
          </cell>
          <cell r="AX21">
            <v>346.55197599036899</v>
          </cell>
          <cell r="AY21">
            <v>928.56090694476984</v>
          </cell>
          <cell r="AZ21">
            <v>1186.7718873265717</v>
          </cell>
          <cell r="BA21">
            <v>7690.9296689256789</v>
          </cell>
          <cell r="BB21">
            <v>5136.0226636644957</v>
          </cell>
          <cell r="BC21">
            <v>2614.1102295412438</v>
          </cell>
          <cell r="BG21">
            <v>301.57661087317734</v>
          </cell>
          <cell r="BH21">
            <v>2252.2211510448515</v>
          </cell>
          <cell r="BI21">
            <v>703.5297361624273</v>
          </cell>
          <cell r="BJ21">
            <v>595.65905926288315</v>
          </cell>
          <cell r="BK21">
            <v>359.0538393318098</v>
          </cell>
          <cell r="BL21">
            <v>248.94241663442381</v>
          </cell>
          <cell r="BM21">
            <v>340.63292694034533</v>
          </cell>
          <cell r="BN21">
            <v>834.10908945117831</v>
          </cell>
          <cell r="BO21">
            <v>95.236883300881203</v>
          </cell>
          <cell r="BP21">
            <v>269.61120192108535</v>
          </cell>
          <cell r="BQ21">
            <v>367.39069333880389</v>
          </cell>
          <cell r="BR21">
            <v>963.14743989833005</v>
          </cell>
          <cell r="BS21">
            <v>1216.2751249668086</v>
          </cell>
          <cell r="BT21">
            <v>7835.6764325344848</v>
          </cell>
          <cell r="BU21">
            <v>5230.5369629506695</v>
          </cell>
          <cell r="BV21">
            <v>2674.5348213806792</v>
          </cell>
          <cell r="BZ21">
            <v>340.00205438899576</v>
          </cell>
          <cell r="CA21">
            <v>2392.9706978234517</v>
          </cell>
          <cell r="CB21">
            <v>743.55141673833418</v>
          </cell>
          <cell r="CC21">
            <v>840.13241944459196</v>
          </cell>
          <cell r="CD21">
            <v>414.49372976869205</v>
          </cell>
          <cell r="CE21">
            <v>268.81792431610978</v>
          </cell>
          <cell r="CF21">
            <v>371.13589978891514</v>
          </cell>
          <cell r="CG21">
            <v>1043.1232435671436</v>
          </cell>
          <cell r="CH21">
            <v>129.70561482816717</v>
          </cell>
          <cell r="CI21">
            <v>286.33101890635999</v>
          </cell>
          <cell r="CJ21">
            <v>489.64578323232683</v>
          </cell>
          <cell r="CK21">
            <v>1072.1140215551075</v>
          </cell>
          <cell r="CL21">
            <v>1376.3510569547702</v>
          </cell>
          <cell r="CM21">
            <v>8319.1694861612432</v>
          </cell>
          <cell r="CN21">
            <v>5578.2039519377295</v>
          </cell>
          <cell r="CO21">
            <v>3041.809073698721</v>
          </cell>
          <cell r="CS21">
            <v>187.83911744204809</v>
          </cell>
          <cell r="CT21">
            <v>1536.4600537225026</v>
          </cell>
          <cell r="CU21">
            <v>495.63318448515309</v>
          </cell>
          <cell r="CV21">
            <v>78.860213692841484</v>
          </cell>
          <cell r="CW21">
            <v>192.54164184045038</v>
          </cell>
          <cell r="CX21">
            <v>160.42489059530553</v>
          </cell>
          <cell r="CY21">
            <v>39.652934735054373</v>
          </cell>
          <cell r="CZ21">
            <v>381.41764377748109</v>
          </cell>
          <cell r="DA21">
            <v>-24.151074140693289</v>
          </cell>
          <cell r="DB21">
            <v>171.2819192390005</v>
          </cell>
          <cell r="DC21">
            <v>154.87320273078723</v>
          </cell>
          <cell r="DD21">
            <v>341.12798786656282</v>
          </cell>
          <cell r="DE21">
            <v>800.7845216110386</v>
          </cell>
          <cell r="DF21">
            <v>4839.1204030331273</v>
          </cell>
          <cell r="DG21">
            <v>3317.8278683397707</v>
          </cell>
          <cell r="DH21">
            <v>1521.2925346933566</v>
          </cell>
        </row>
        <row r="22">
          <cell r="U22">
            <v>267.79890954474604</v>
          </cell>
          <cell r="V22">
            <v>2092.3999954065716</v>
          </cell>
          <cell r="W22">
            <v>639.30105499642025</v>
          </cell>
          <cell r="X22">
            <v>423.34796829234</v>
          </cell>
          <cell r="Y22">
            <v>322.60247702063714</v>
          </cell>
          <cell r="Z22">
            <v>223.3222530082771</v>
          </cell>
          <cell r="AA22">
            <v>268.81923637460875</v>
          </cell>
          <cell r="AB22">
            <v>700.00337829118166</v>
          </cell>
          <cell r="AC22">
            <v>72.372252365963163</v>
          </cell>
          <cell r="AD22">
            <v>231.97483255649189</v>
          </cell>
          <cell r="AE22">
            <v>307.00245218894099</v>
          </cell>
          <cell r="AF22">
            <v>838.37014283908286</v>
          </cell>
          <cell r="AG22">
            <v>1112.7715686949177</v>
          </cell>
          <cell r="AH22">
            <v>7134.290315116481</v>
          </cell>
          <cell r="AI22">
            <v>4733.0748422621846</v>
          </cell>
          <cell r="AJ22">
            <v>2401.2154728542964</v>
          </cell>
          <cell r="AN22">
            <v>295.35236172745061</v>
          </cell>
          <cell r="AO22">
            <v>2238.5518868023196</v>
          </cell>
          <cell r="AP22">
            <v>699.1980921982771</v>
          </cell>
          <cell r="AQ22">
            <v>558.74790124731635</v>
          </cell>
          <cell r="AR22">
            <v>348.63651803291992</v>
          </cell>
          <cell r="AS22">
            <v>243.07516757424014</v>
          </cell>
          <cell r="AT22">
            <v>331.43225714140885</v>
          </cell>
          <cell r="AU22">
            <v>779.43973889923575</v>
          </cell>
          <cell r="AV22">
            <v>91.109961469479757</v>
          </cell>
          <cell r="AW22">
            <v>264.93577413720033</v>
          </cell>
          <cell r="AX22">
            <v>350.48875819202158</v>
          </cell>
          <cell r="AY22">
            <v>937.40967782028656</v>
          </cell>
          <cell r="AZ22">
            <v>1193.1562192035708</v>
          </cell>
          <cell r="BA22">
            <v>7752.7605812319325</v>
          </cell>
          <cell r="BB22">
            <v>5179.4614574047027</v>
          </cell>
          <cell r="BC22">
            <v>2632.5701016697262</v>
          </cell>
          <cell r="BG22">
            <v>304.52929430753971</v>
          </cell>
          <cell r="BH22">
            <v>2278.6110216919556</v>
          </cell>
          <cell r="BI22">
            <v>711.16522691474665</v>
          </cell>
          <cell r="BJ22">
            <v>605.59727165806976</v>
          </cell>
          <cell r="BK22">
            <v>361.99306087269969</v>
          </cell>
          <cell r="BL22">
            <v>251.22293979934778</v>
          </cell>
          <cell r="BM22">
            <v>341.83886187246299</v>
          </cell>
          <cell r="BN22">
            <v>846.75265594645646</v>
          </cell>
          <cell r="BO22">
            <v>96.913002529427956</v>
          </cell>
          <cell r="BP22">
            <v>273.10937514740539</v>
          </cell>
          <cell r="BQ22">
            <v>372.98679863796576</v>
          </cell>
          <cell r="BR22">
            <v>975.75697128902027</v>
          </cell>
          <cell r="BS22">
            <v>1224.6852374185823</v>
          </cell>
          <cell r="BT22">
            <v>7916.2572320226191</v>
          </cell>
          <cell r="BU22">
            <v>5286.6955789376989</v>
          </cell>
          <cell r="BV22">
            <v>2698.642742912441</v>
          </cell>
          <cell r="BZ22">
            <v>344.4619161015105</v>
          </cell>
          <cell r="CA22">
            <v>2426.0330704241373</v>
          </cell>
          <cell r="CB22">
            <v>753.07671097491948</v>
          </cell>
          <cell r="CC22">
            <v>861.83948633543469</v>
          </cell>
          <cell r="CD22">
            <v>419.83104795533529</v>
          </cell>
          <cell r="CE22">
            <v>271.63025335589015</v>
          </cell>
          <cell r="CF22">
            <v>373.27030124295311</v>
          </cell>
          <cell r="CG22">
            <v>1070.8717271116006</v>
          </cell>
          <cell r="CH22">
            <v>133.01464032479174</v>
          </cell>
          <cell r="CI22">
            <v>290.77461239946234</v>
          </cell>
          <cell r="CJ22">
            <v>501.64816849130875</v>
          </cell>
          <cell r="CK22">
            <v>1089.8772980429126</v>
          </cell>
          <cell r="CL22">
            <v>1391.5614993922372</v>
          </cell>
          <cell r="CM22">
            <v>8433.9295055384955</v>
          </cell>
          <cell r="CN22">
            <v>5657.4299537693933</v>
          </cell>
          <cell r="CO22">
            <v>3079.5976837989551</v>
          </cell>
          <cell r="CS22">
            <v>187.99070793918656</v>
          </cell>
          <cell r="CT22">
            <v>1535.2767155278596</v>
          </cell>
          <cell r="CU22">
            <v>497.72494359381756</v>
          </cell>
          <cell r="CV22">
            <v>70.912125117129094</v>
          </cell>
          <cell r="CW22">
            <v>188.60815813072804</v>
          </cell>
          <cell r="CX22">
            <v>159.78224153207452</v>
          </cell>
          <cell r="CY22">
            <v>35.350032451273847</v>
          </cell>
          <cell r="CZ22">
            <v>376.34837654668706</v>
          </cell>
          <cell r="DA22">
            <v>-27.297630798075957</v>
          </cell>
          <cell r="DB22">
            <v>171.61365500473548</v>
          </cell>
          <cell r="DC22">
            <v>151.57180177765551</v>
          </cell>
          <cell r="DD22">
            <v>327.10887593649824</v>
          </cell>
          <cell r="DE22">
            <v>799.22776861178409</v>
          </cell>
          <cell r="DF22">
            <v>4819.962936523485</v>
          </cell>
          <cell r="DG22">
            <v>3313.8879302624209</v>
          </cell>
          <cell r="DH22">
            <v>1506.0750062610637</v>
          </cell>
        </row>
        <row r="23">
          <cell r="U23">
            <v>269.96329232011715</v>
          </cell>
          <cell r="V23">
            <v>2113.5939864636225</v>
          </cell>
          <cell r="W23">
            <v>645.64173189618498</v>
          </cell>
          <cell r="X23">
            <v>428.65467843812058</v>
          </cell>
          <cell r="Y23">
            <v>324.45563362965112</v>
          </cell>
          <cell r="Z23">
            <v>224.84097995005845</v>
          </cell>
          <cell r="AA23">
            <v>269.21388574360878</v>
          </cell>
          <cell r="AB23">
            <v>705.48835192459785</v>
          </cell>
          <cell r="AC23">
            <v>73.425506195868707</v>
          </cell>
          <cell r="AD23">
            <v>234.59338907491997</v>
          </cell>
          <cell r="AE23">
            <v>310.30085211025425</v>
          </cell>
          <cell r="AF23">
            <v>846.32521725476454</v>
          </cell>
          <cell r="AG23">
            <v>1118.647838009389</v>
          </cell>
          <cell r="AH23">
            <v>7194.9882363605357</v>
          </cell>
          <cell r="AI23">
            <v>4776.0303716928111</v>
          </cell>
          <cell r="AJ23">
            <v>2418.9578646677246</v>
          </cell>
          <cell r="AN23">
            <v>297.6563734498107</v>
          </cell>
          <cell r="AO23">
            <v>2260.9724901047948</v>
          </cell>
          <cell r="AP23">
            <v>705.76732175469772</v>
          </cell>
          <cell r="AQ23">
            <v>565.1956545169013</v>
          </cell>
          <cell r="AR23">
            <v>350.63786755853579</v>
          </cell>
          <cell r="AS23">
            <v>244.70427467649938</v>
          </cell>
          <cell r="AT23">
            <v>331.85884191422019</v>
          </cell>
          <cell r="AU23">
            <v>785.54714716222952</v>
          </cell>
          <cell r="AV23">
            <v>92.356226321224966</v>
          </cell>
          <cell r="AW23">
            <v>267.68145523374506</v>
          </cell>
          <cell r="AX23">
            <v>354.42634555045788</v>
          </cell>
          <cell r="AY23">
            <v>946.27853979921588</v>
          </cell>
          <cell r="AZ23">
            <v>1199.5792064860875</v>
          </cell>
          <cell r="BA23">
            <v>7817.2547846593116</v>
          </cell>
          <cell r="BB23">
            <v>5224.7090121201545</v>
          </cell>
          <cell r="BC23">
            <v>2652.017635342153</v>
          </cell>
          <cell r="BG23">
            <v>307.48640563348562</v>
          </cell>
          <cell r="BH23">
            <v>2305.0110760584075</v>
          </cell>
          <cell r="BI23">
            <v>718.7830804742963</v>
          </cell>
          <cell r="BJ23">
            <v>615.65703568092749</v>
          </cell>
          <cell r="BK23">
            <v>364.94445164681446</v>
          </cell>
          <cell r="BL23">
            <v>253.50802693778346</v>
          </cell>
          <cell r="BM23">
            <v>343.05036773587938</v>
          </cell>
          <cell r="BN23">
            <v>859.65182778966994</v>
          </cell>
          <cell r="BO23">
            <v>98.580719036305183</v>
          </cell>
          <cell r="BP23">
            <v>276.6120733841031</v>
          </cell>
          <cell r="BQ23">
            <v>378.59184992856308</v>
          </cell>
          <cell r="BR23">
            <v>988.4372515571747</v>
          </cell>
          <cell r="BS23">
            <v>1233.1285764652189</v>
          </cell>
          <cell r="BT23">
            <v>7998.0822170754236</v>
          </cell>
          <cell r="BU23">
            <v>5343.7519641347917</v>
          </cell>
          <cell r="BV23">
            <v>2722.9037422726196</v>
          </cell>
          <cell r="BZ23">
            <v>348.87994188120075</v>
          </cell>
          <cell r="CA23">
            <v>2459.2679571985404</v>
          </cell>
          <cell r="CB23">
            <v>762.58651297862946</v>
          </cell>
          <cell r="CC23">
            <v>883.77834048448312</v>
          </cell>
          <cell r="CD23">
            <v>425.17257764277502</v>
          </cell>
          <cell r="CE23">
            <v>274.45090204998337</v>
          </cell>
          <cell r="CF23">
            <v>375.41613306408146</v>
          </cell>
          <cell r="CG23">
            <v>1099.7250620956966</v>
          </cell>
          <cell r="CH23">
            <v>136.2792342893199</v>
          </cell>
          <cell r="CI23">
            <v>295.2617813177456</v>
          </cell>
          <cell r="CJ23">
            <v>513.69930629717169</v>
          </cell>
          <cell r="CK23">
            <v>1107.9372471679471</v>
          </cell>
          <cell r="CL23">
            <v>1406.6711716138461</v>
          </cell>
          <cell r="CM23">
            <v>8550.9095264115822</v>
          </cell>
          <cell r="CN23">
            <v>5738.0595529180164</v>
          </cell>
          <cell r="CO23">
            <v>3117.0740805055943</v>
          </cell>
          <cell r="CS23">
            <v>188.2342460232897</v>
          </cell>
          <cell r="CT23">
            <v>1534.0656344889637</v>
          </cell>
          <cell r="CU23">
            <v>499.75567359102803</v>
          </cell>
          <cell r="CV23">
            <v>62.937121764597507</v>
          </cell>
          <cell r="CW23">
            <v>184.66830362211249</v>
          </cell>
          <cell r="CX23">
            <v>159.13381921830501</v>
          </cell>
          <cell r="CY23">
            <v>31.037199896310909</v>
          </cell>
          <cell r="CZ23">
            <v>371.23803053762401</v>
          </cell>
          <cell r="DA23">
            <v>-30.446708724054531</v>
          </cell>
          <cell r="DB23">
            <v>171.90534163549447</v>
          </cell>
          <cell r="DC23">
            <v>148.25595503405691</v>
          </cell>
          <cell r="DD23">
            <v>313.06286229711009</v>
          </cell>
          <cell r="DE23">
            <v>797.70444929384792</v>
          </cell>
          <cell r="DF23">
            <v>4800.7115923429355</v>
          </cell>
          <cell r="DG23">
            <v>3309.9007750287924</v>
          </cell>
          <cell r="DH23">
            <v>1490.8108173141436</v>
          </cell>
        </row>
        <row r="24">
          <cell r="U24">
            <v>272.12024107078628</v>
          </cell>
          <cell r="V24">
            <v>2134.7280007504187</v>
          </cell>
          <cell r="W24">
            <v>652.02111965825316</v>
          </cell>
          <cell r="X24">
            <v>433.99424917837553</v>
          </cell>
          <cell r="Y24">
            <v>326.30754744367812</v>
          </cell>
          <cell r="Z24">
            <v>226.35362239132434</v>
          </cell>
          <cell r="AA24">
            <v>269.61044659467638</v>
          </cell>
          <cell r="AB24">
            <v>710.96497401753152</v>
          </cell>
          <cell r="AC24">
            <v>74.477084274929808</v>
          </cell>
          <cell r="AD24">
            <v>237.22354865793187</v>
          </cell>
          <cell r="AE24">
            <v>313.63221129992758</v>
          </cell>
          <cell r="AF24">
            <v>852.77025808022529</v>
          </cell>
          <cell r="AG24">
            <v>1124.5410278608861</v>
          </cell>
          <cell r="AH24">
            <v>7253.3683423159036</v>
          </cell>
          <cell r="AI24">
            <v>4818.4528339428816</v>
          </cell>
          <cell r="AJ24">
            <v>2434.9155083730225</v>
          </cell>
          <cell r="AN24">
            <v>299.95247156268709</v>
          </cell>
          <cell r="AO24">
            <v>2283.3296454531005</v>
          </cell>
          <cell r="AP24">
            <v>712.37665752451142</v>
          </cell>
          <cell r="AQ24">
            <v>571.68333403073962</v>
          </cell>
          <cell r="AR24">
            <v>352.63787490554375</v>
          </cell>
          <cell r="AS24">
            <v>246.32685506040605</v>
          </cell>
          <cell r="AT24">
            <v>332.28749284805338</v>
          </cell>
          <cell r="AU24">
            <v>791.64525615219827</v>
          </cell>
          <cell r="AV24">
            <v>93.600508337191741</v>
          </cell>
          <cell r="AW24">
            <v>270.43930269556228</v>
          </cell>
          <cell r="AX24">
            <v>358.40327925910447</v>
          </cell>
          <cell r="AY24">
            <v>953.46391287591496</v>
          </cell>
          <cell r="AZ24">
            <v>1206.0206885632288</v>
          </cell>
          <cell r="BA24">
            <v>7879.3992585472279</v>
          </cell>
          <cell r="BB24">
            <v>5269.3950562049858</v>
          </cell>
          <cell r="BC24">
            <v>2669.5088967546353</v>
          </cell>
          <cell r="BG24">
            <v>310.43789739878338</v>
          </cell>
          <cell r="BH24">
            <v>2331.4646968421171</v>
          </cell>
          <cell r="BI24">
            <v>726.52029760846085</v>
          </cell>
          <cell r="BJ24">
            <v>625.79483453120099</v>
          </cell>
          <cell r="BK24">
            <v>367.88582329297014</v>
          </cell>
          <cell r="BL24">
            <v>255.79275959424245</v>
          </cell>
          <cell r="BM24">
            <v>344.26161151725682</v>
          </cell>
          <cell r="BN24">
            <v>872.92555662861969</v>
          </cell>
          <cell r="BO24">
            <v>100.26131774017198</v>
          </cell>
          <cell r="BP24">
            <v>280.164662699536</v>
          </cell>
          <cell r="BQ24">
            <v>384.22791433583188</v>
          </cell>
          <cell r="BR24">
            <v>999.81032797134583</v>
          </cell>
          <cell r="BS24">
            <v>1241.5784132796259</v>
          </cell>
          <cell r="BT24">
            <v>8079.4498721487289</v>
          </cell>
          <cell r="BU24">
            <v>5401.5178763140029</v>
          </cell>
          <cell r="BV24">
            <v>2745.7387231634189</v>
          </cell>
          <cell r="BZ24">
            <v>353.23945362925878</v>
          </cell>
          <cell r="CA24">
            <v>2492.8476302556846</v>
          </cell>
          <cell r="CB24">
            <v>772.30044985463849</v>
          </cell>
          <cell r="CC24">
            <v>905.78968746004796</v>
          </cell>
          <cell r="CD24">
            <v>430.49619550141273</v>
          </cell>
          <cell r="CE24">
            <v>277.26266524719244</v>
          </cell>
          <cell r="CF24">
            <v>377.5599324502449</v>
          </cell>
          <cell r="CG24">
            <v>1130.2238530771283</v>
          </cell>
          <cell r="CH24">
            <v>139.62459477968858</v>
          </cell>
          <cell r="CI24">
            <v>300.06048563941124</v>
          </cell>
          <cell r="CJ24">
            <v>525.62499769862211</v>
          </cell>
          <cell r="CK24">
            <v>1125.3079981510814</v>
          </cell>
          <cell r="CL24">
            <v>1421.6843176287366</v>
          </cell>
          <cell r="CM24">
            <v>8670.4920227737439</v>
          </cell>
          <cell r="CN24">
            <v>5821.1735884953368</v>
          </cell>
          <cell r="CO24">
            <v>3152.3739358765224</v>
          </cell>
          <cell r="CS24">
            <v>188.49099878164361</v>
          </cell>
          <cell r="CT24">
            <v>1532.8297601519562</v>
          </cell>
          <cell r="CU24">
            <v>501.10276366536596</v>
          </cell>
          <cell r="CV24">
            <v>54.938482978844178</v>
          </cell>
          <cell r="CW24">
            <v>180.72292335615901</v>
          </cell>
          <cell r="CX24">
            <v>158.48360768379499</v>
          </cell>
          <cell r="CY24">
            <v>26.71553609936484</v>
          </cell>
          <cell r="CZ24">
            <v>366.06614275315405</v>
          </cell>
          <cell r="DA24">
            <v>-33.598000015530907</v>
          </cell>
          <cell r="DB24">
            <v>172.03919243739284</v>
          </cell>
          <cell r="DC24">
            <v>144.92804857131759</v>
          </cell>
          <cell r="DD24">
            <v>298.99286632027247</v>
          </cell>
          <cell r="DE24">
            <v>796.19109215181834</v>
          </cell>
          <cell r="DF24">
            <v>4781.3563936819373</v>
          </cell>
          <cell r="DG24">
            <v>3305.8684922446159</v>
          </cell>
          <cell r="DH24">
            <v>1475.4879014373219</v>
          </cell>
        </row>
        <row r="25">
          <cell r="U25">
            <v>274.28622265394552</v>
          </cell>
          <cell r="V25">
            <v>2155.8268901745605</v>
          </cell>
          <cell r="W25">
            <v>658.36907608856848</v>
          </cell>
          <cell r="X25">
            <v>439.36546789713913</v>
          </cell>
          <cell r="Y25">
            <v>328.16155034887095</v>
          </cell>
          <cell r="Z25">
            <v>227.86510028659933</v>
          </cell>
          <cell r="AA25">
            <v>270.00895999856971</v>
          </cell>
          <cell r="AB25">
            <v>716.44736497409792</v>
          </cell>
          <cell r="AC25">
            <v>75.544872348139137</v>
          </cell>
          <cell r="AD25">
            <v>239.8487132199761</v>
          </cell>
          <cell r="AE25">
            <v>316.97935565086004</v>
          </cell>
          <cell r="AF25">
            <v>859.26584188856759</v>
          </cell>
          <cell r="AG25">
            <v>1130.4635618900095</v>
          </cell>
          <cell r="AH25">
            <v>7312.9763211601185</v>
          </cell>
          <cell r="AI25">
            <v>4861.7054595109403</v>
          </cell>
          <cell r="AJ25">
            <v>2451.2708616491786</v>
          </cell>
          <cell r="AN25">
            <v>302.25818523533422</v>
          </cell>
          <cell r="AO25">
            <v>2305.6496430707321</v>
          </cell>
          <cell r="AP25">
            <v>718.95342900555715</v>
          </cell>
          <cell r="AQ25">
            <v>578.2094664374813</v>
          </cell>
          <cell r="AR25">
            <v>354.6401384038092</v>
          </cell>
          <cell r="AS25">
            <v>247.94818625981981</v>
          </cell>
          <cell r="AT25">
            <v>332.71825433715162</v>
          </cell>
          <cell r="AU25">
            <v>797.74978865625735</v>
          </cell>
          <cell r="AV25">
            <v>94.863970863478386</v>
          </cell>
          <cell r="AW25">
            <v>273.19191264023937</v>
          </cell>
          <cell r="AX25">
            <v>362.39905709002483</v>
          </cell>
          <cell r="AY25">
            <v>960.70563473274558</v>
          </cell>
          <cell r="AZ25">
            <v>1212.4942449497021</v>
          </cell>
          <cell r="BA25">
            <v>7942.8905260339943</v>
          </cell>
          <cell r="BB25">
            <v>5314.9555595422416</v>
          </cell>
          <cell r="BC25">
            <v>2687.4360898246109</v>
          </cell>
          <cell r="BG25">
            <v>313.39685851766603</v>
          </cell>
          <cell r="BH25">
            <v>2357.9579152383835</v>
          </cell>
          <cell r="BI25">
            <v>734.18203758533332</v>
          </cell>
          <cell r="BJ25">
            <v>636.08231516286298</v>
          </cell>
          <cell r="BK25">
            <v>370.83146943211403</v>
          </cell>
          <cell r="BL25">
            <v>258.08141757876439</v>
          </cell>
          <cell r="BM25">
            <v>345.47866482113693</v>
          </cell>
          <cell r="BN25">
            <v>886.41778280507845</v>
          </cell>
          <cell r="BO25">
            <v>101.94942802961748</v>
          </cell>
          <cell r="BP25">
            <v>283.69806401461591</v>
          </cell>
          <cell r="BQ25">
            <v>389.9671521829606</v>
          </cell>
          <cell r="BR25">
            <v>1011.1814680818675</v>
          </cell>
          <cell r="BS25">
            <v>1250.08599590004</v>
          </cell>
          <cell r="BT25">
            <v>8162.0115072575245</v>
          </cell>
          <cell r="BU25">
            <v>5460.1870863152417</v>
          </cell>
          <cell r="BV25">
            <v>2768.8359335590653</v>
          </cell>
          <cell r="BZ25">
            <v>357.62819657225793</v>
          </cell>
          <cell r="CA25">
            <v>2526.6777893538256</v>
          </cell>
          <cell r="CB25">
            <v>781.90741474580966</v>
          </cell>
          <cell r="CC25">
            <v>928.20538957927602</v>
          </cell>
          <cell r="CD25">
            <v>435.8290196984247</v>
          </cell>
          <cell r="CE25">
            <v>280.08171310499159</v>
          </cell>
          <cell r="CF25">
            <v>379.71651317597764</v>
          </cell>
          <cell r="CG25">
            <v>1161.7308573608184</v>
          </cell>
          <cell r="CH25">
            <v>142.91878721682806</v>
          </cell>
          <cell r="CI25">
            <v>304.7997042932621</v>
          </cell>
          <cell r="CJ25">
            <v>537.96665733380428</v>
          </cell>
          <cell r="CK25">
            <v>1142.7289441011412</v>
          </cell>
          <cell r="CL25">
            <v>1436.7561725144308</v>
          </cell>
          <cell r="CM25">
            <v>8791.9896257773435</v>
          </cell>
          <cell r="CN25">
            <v>5905.6118982572207</v>
          </cell>
          <cell r="CO25">
            <v>3187.7146767592667</v>
          </cell>
          <cell r="CS25">
            <v>188.76988909376678</v>
          </cell>
          <cell r="CT25">
            <v>1531.5717542044997</v>
          </cell>
          <cell r="CU25">
            <v>502.64073801916129</v>
          </cell>
          <cell r="CV25">
            <v>46.91896444042176</v>
          </cell>
          <cell r="CW25">
            <v>176.77281605808901</v>
          </cell>
          <cell r="CX25">
            <v>157.82729411887507</v>
          </cell>
          <cell r="CY25">
            <v>22.385982940847214</v>
          </cell>
          <cell r="CZ25">
            <v>360.86562121997645</v>
          </cell>
          <cell r="DA25">
            <v>-36.751244757874503</v>
          </cell>
          <cell r="DB25">
            <v>172.17130895981219</v>
          </cell>
          <cell r="DC25">
            <v>141.58818932592379</v>
          </cell>
          <cell r="DD25">
            <v>284.90143938055957</v>
          </cell>
          <cell r="DE25">
            <v>794.68099681770832</v>
          </cell>
          <cell r="DF25">
            <v>4761.9205281345203</v>
          </cell>
          <cell r="DG25">
            <v>3301.7974789407594</v>
          </cell>
          <cell r="DH25">
            <v>1460.1230491937604</v>
          </cell>
        </row>
        <row r="26">
          <cell r="U26">
            <v>276.46057953656987</v>
          </cell>
          <cell r="V26">
            <v>2176.8617528353952</v>
          </cell>
          <cell r="W26">
            <v>664.69411649787935</v>
          </cell>
          <cell r="X26">
            <v>444.76207132471819</v>
          </cell>
          <cell r="Y26">
            <v>330.02089242984783</v>
          </cell>
          <cell r="Z26">
            <v>229.37419666473698</v>
          </cell>
          <cell r="AA26">
            <v>270.4090038174968</v>
          </cell>
          <cell r="AB26">
            <v>721.93328476127033</v>
          </cell>
          <cell r="AC26">
            <v>76.610871134107342</v>
          </cell>
          <cell r="AD26">
            <v>242.46006141397027</v>
          </cell>
          <cell r="AE26">
            <v>320.3502648281484</v>
          </cell>
          <cell r="AF26">
            <v>865.78699494007503</v>
          </cell>
          <cell r="AG26">
            <v>1136.4079758414805</v>
          </cell>
          <cell r="AH26">
            <v>7372.9602670999875</v>
          </cell>
          <cell r="AI26">
            <v>4905.1496444115455</v>
          </cell>
          <cell r="AJ26">
            <v>2467.810622688442</v>
          </cell>
          <cell r="AN26">
            <v>304.57281451586988</v>
          </cell>
          <cell r="AO26">
            <v>2327.9019083458807</v>
          </cell>
          <cell r="AP26">
            <v>725.50645844693133</v>
          </cell>
          <cell r="AQ26">
            <v>584.76644174590137</v>
          </cell>
          <cell r="AR26">
            <v>356.64816804017147</v>
          </cell>
          <cell r="AS26">
            <v>249.56696285486336</v>
          </cell>
          <cell r="AT26">
            <v>333.15067008392964</v>
          </cell>
          <cell r="AU26">
            <v>803.85825044250475</v>
          </cell>
          <cell r="AV26">
            <v>96.125316211801859</v>
          </cell>
          <cell r="AW26">
            <v>275.93003546565393</v>
          </cell>
          <cell r="AX26">
            <v>366.42320506467149</v>
          </cell>
          <cell r="AY26">
            <v>967.97586293366408</v>
          </cell>
          <cell r="AZ26">
            <v>1218.9917169287833</v>
          </cell>
          <cell r="BA26">
            <v>8006.7528667811603</v>
          </cell>
          <cell r="BB26">
            <v>5360.7178434533971</v>
          </cell>
          <cell r="BC26">
            <v>2705.5654132623627</v>
          </cell>
          <cell r="BG26">
            <v>316.36052524814772</v>
          </cell>
          <cell r="BH26">
            <v>2384.5058035616044</v>
          </cell>
          <cell r="BI26">
            <v>741.79823184894974</v>
          </cell>
          <cell r="BJ26">
            <v>646.47406698542386</v>
          </cell>
          <cell r="BK26">
            <v>373.78524293951608</v>
          </cell>
          <cell r="BL26">
            <v>260.37165775442054</v>
          </cell>
          <cell r="BM26">
            <v>346.7018702065817</v>
          </cell>
          <cell r="BN26">
            <v>900.16546804497534</v>
          </cell>
          <cell r="BO26">
            <v>103.64994792887863</v>
          </cell>
          <cell r="BP26">
            <v>287.21610389914593</v>
          </cell>
          <cell r="BQ26">
            <v>395.77545561720763</v>
          </cell>
          <cell r="BR26">
            <v>1022.5497119417956</v>
          </cell>
          <cell r="BS26">
            <v>1258.6281176134205</v>
          </cell>
          <cell r="BT26">
            <v>8244.6127663701936</v>
          </cell>
          <cell r="BU26">
            <v>5518.8696246516902</v>
          </cell>
          <cell r="BV26">
            <v>2791.9649118342295</v>
          </cell>
          <cell r="BZ26">
            <v>362.01659424246856</v>
          </cell>
          <cell r="CA26">
            <v>2560.8846605896224</v>
          </cell>
          <cell r="CB26">
            <v>791.44998876491809</v>
          </cell>
          <cell r="CC26">
            <v>950.8581950976095</v>
          </cell>
          <cell r="CD26">
            <v>441.16812152055724</v>
          </cell>
          <cell r="CE26">
            <v>282.89979565634627</v>
          </cell>
          <cell r="CF26">
            <v>381.88689758599105</v>
          </cell>
          <cell r="CG26">
            <v>1194.4170706486375</v>
          </cell>
          <cell r="CH26">
            <v>146.29033308836782</v>
          </cell>
          <cell r="CI26">
            <v>309.49380432837756</v>
          </cell>
          <cell r="CJ26">
            <v>550.44693798247465</v>
          </cell>
          <cell r="CK26">
            <v>1160.214040678605</v>
          </cell>
          <cell r="CL26">
            <v>1451.8244818875926</v>
          </cell>
          <cell r="CM26">
            <v>8915.6018390941117</v>
          </cell>
          <cell r="CN26">
            <v>5991.5408534931867</v>
          </cell>
          <cell r="CO26">
            <v>3223.0524686835702</v>
          </cell>
          <cell r="CS26">
            <v>189.08296917139461</v>
          </cell>
          <cell r="CT26">
            <v>1530.2937905535589</v>
          </cell>
          <cell r="CU26">
            <v>504.23363379119996</v>
          </cell>
          <cell r="CV26">
            <v>38.881077157926384</v>
          </cell>
          <cell r="CW26">
            <v>172.81873370213941</v>
          </cell>
          <cell r="CX26">
            <v>157.16830824913401</v>
          </cell>
          <cell r="CY26">
            <v>18.049354315517803</v>
          </cell>
          <cell r="CZ26">
            <v>355.63323774387436</v>
          </cell>
          <cell r="DA26">
            <v>-39.906222048450488</v>
          </cell>
          <cell r="DB26">
            <v>172.28660567586607</v>
          </cell>
          <cell r="DC26">
            <v>138.23827215184826</v>
          </cell>
          <cell r="DD26">
            <v>270.79076843730849</v>
          </cell>
          <cell r="DE26">
            <v>793.17125471368217</v>
          </cell>
          <cell r="DF26">
            <v>4742.4090002821995</v>
          </cell>
          <cell r="DG26">
            <v>3297.690984991556</v>
          </cell>
          <cell r="DH26">
            <v>1444.7180152906435</v>
          </cell>
        </row>
        <row r="27">
          <cell r="U27">
            <v>278.63447013655394</v>
          </cell>
          <cell r="V27">
            <v>2197.8571129641077</v>
          </cell>
          <cell r="W27">
            <v>671.05736233886284</v>
          </cell>
          <cell r="X27">
            <v>450.19278436528265</v>
          </cell>
          <cell r="Y27">
            <v>331.88210046906266</v>
          </cell>
          <cell r="Z27">
            <v>230.88155266519664</v>
          </cell>
          <cell r="AA27">
            <v>270.81010098060392</v>
          </cell>
          <cell r="AB27">
            <v>727.41307655795447</v>
          </cell>
          <cell r="AC27">
            <v>77.675480890694914</v>
          </cell>
          <cell r="AD27">
            <v>245.09266983916029</v>
          </cell>
          <cell r="AE27">
            <v>323.7519095404013</v>
          </cell>
          <cell r="AF27">
            <v>872.28343174621057</v>
          </cell>
          <cell r="AG27">
            <v>1142.3829075265198</v>
          </cell>
          <cell r="AH27">
            <v>7431.8896671120092</v>
          </cell>
          <cell r="AI27">
            <v>4947.9001192540363</v>
          </cell>
          <cell r="AJ27">
            <v>2483.9895478579729</v>
          </cell>
          <cell r="AN27">
            <v>306.88694743287806</v>
          </cell>
          <cell r="AO27">
            <v>2350.1123848611974</v>
          </cell>
          <cell r="AP27">
            <v>732.09907045258501</v>
          </cell>
          <cell r="AQ27">
            <v>591.3648608797065</v>
          </cell>
          <cell r="AR27">
            <v>358.65821285140674</v>
          </cell>
          <cell r="AS27">
            <v>251.18387258262629</v>
          </cell>
          <cell r="AT27">
            <v>333.58422441250457</v>
          </cell>
          <cell r="AU27">
            <v>809.95988883410268</v>
          </cell>
          <cell r="AV27">
            <v>97.385017988133512</v>
          </cell>
          <cell r="AW27">
            <v>278.69045065500717</v>
          </cell>
          <cell r="AX27">
            <v>370.48404472523202</v>
          </cell>
          <cell r="AY27">
            <v>975.21853577087552</v>
          </cell>
          <cell r="AZ27">
            <v>1225.5225459587607</v>
          </cell>
          <cell r="BA27">
            <v>8069.60479806693</v>
          </cell>
          <cell r="BB27">
            <v>5405.7494022582105</v>
          </cell>
          <cell r="BC27">
            <v>2723.2992225101098</v>
          </cell>
          <cell r="BG27">
            <v>319.32065344270319</v>
          </cell>
          <cell r="BH27">
            <v>2411.1350133650153</v>
          </cell>
          <cell r="BI27">
            <v>749.51569831834786</v>
          </cell>
          <cell r="BJ27">
            <v>657.002341844331</v>
          </cell>
          <cell r="BK27">
            <v>376.73965650666076</v>
          </cell>
          <cell r="BL27">
            <v>262.66423883384249</v>
          </cell>
          <cell r="BM27">
            <v>347.92475148909364</v>
          </cell>
          <cell r="BN27">
            <v>914.24893224458845</v>
          </cell>
          <cell r="BO27">
            <v>105.35236630905202</v>
          </cell>
          <cell r="BP27">
            <v>290.77761743729161</v>
          </cell>
          <cell r="BQ27">
            <v>401.62321110579592</v>
          </cell>
          <cell r="BR27">
            <v>1034.1475918322103</v>
          </cell>
          <cell r="BS27">
            <v>1267.2171441147113</v>
          </cell>
          <cell r="BT27">
            <v>8327.8612666232493</v>
          </cell>
          <cell r="BU27">
            <v>5577.9619113484559</v>
          </cell>
          <cell r="BV27">
            <v>2815.1866444090624</v>
          </cell>
          <cell r="BZ27">
            <v>366.33964431101987</v>
          </cell>
          <cell r="CA27">
            <v>2595.5202049785175</v>
          </cell>
          <cell r="CB27">
            <v>801.17579816977297</v>
          </cell>
          <cell r="CC27">
            <v>973.79580543357895</v>
          </cell>
          <cell r="CD27">
            <v>446.50602737928847</v>
          </cell>
          <cell r="CE27">
            <v>285.71993162020487</v>
          </cell>
          <cell r="CF27">
            <v>384.05640785855701</v>
          </cell>
          <cell r="CG27">
            <v>1228.7025608307533</v>
          </cell>
          <cell r="CH27">
            <v>149.67760063958502</v>
          </cell>
          <cell r="CI27">
            <v>314.50358969742234</v>
          </cell>
          <cell r="CJ27">
            <v>562.81817735843663</v>
          </cell>
          <cell r="CK27">
            <v>1178.7149097312276</v>
          </cell>
          <cell r="CL27">
            <v>1466.8754748674924</v>
          </cell>
          <cell r="CM27">
            <v>9043.2910630505521</v>
          </cell>
          <cell r="CN27">
            <v>6079.914304376528</v>
          </cell>
          <cell r="CO27">
            <v>3258.1846635849965</v>
          </cell>
          <cell r="CS27">
            <v>189.43277016102024</v>
          </cell>
          <cell r="CT27">
            <v>1528.9978360190426</v>
          </cell>
          <cell r="CU27">
            <v>505.23228580606883</v>
          </cell>
          <cell r="CV27">
            <v>30.826936673076325</v>
          </cell>
          <cell r="CW27">
            <v>168.86123073356953</v>
          </cell>
          <cell r="CX27">
            <v>156.50447084741273</v>
          </cell>
          <cell r="CY27">
            <v>13.706356534105225</v>
          </cell>
          <cell r="CZ27">
            <v>350.35178670940041</v>
          </cell>
          <cell r="DA27">
            <v>-43.062742976124184</v>
          </cell>
          <cell r="DB27">
            <v>172.25389032059172</v>
          </cell>
          <cell r="DC27">
            <v>134.87956025439962</v>
          </cell>
          <cell r="DD27">
            <v>257.5983709404307</v>
          </cell>
          <cell r="DE27">
            <v>791.66744600656875</v>
          </cell>
          <cell r="DF27">
            <v>4722.827590108157</v>
          </cell>
          <cell r="DG27">
            <v>3293.5489340156482</v>
          </cell>
          <cell r="DH27">
            <v>1429.2786560925088</v>
          </cell>
        </row>
        <row r="28">
          <cell r="U28">
            <v>280.81641903937623</v>
          </cell>
          <cell r="V28">
            <v>2218.8159327502453</v>
          </cell>
          <cell r="W28">
            <v>677.46142432610668</v>
          </cell>
          <cell r="X28">
            <v>455.65427201341504</v>
          </cell>
          <cell r="Y28">
            <v>333.74512396622725</v>
          </cell>
          <cell r="Z28">
            <v>232.38658228945954</v>
          </cell>
          <cell r="AA28">
            <v>271.21320406609209</v>
          </cell>
          <cell r="AB28">
            <v>732.89087407131854</v>
          </cell>
          <cell r="AC28">
            <v>78.755639261705639</v>
          </cell>
          <cell r="AD28">
            <v>247.74761155795153</v>
          </cell>
          <cell r="AE28">
            <v>327.14829497993554</v>
          </cell>
          <cell r="AF28">
            <v>878.83608129052755</v>
          </cell>
          <cell r="AG28">
            <v>1148.3736417707294</v>
          </cell>
          <cell r="AH28">
            <v>7490.8712226620992</v>
          </cell>
          <cell r="AI28">
            <v>4990.7133056342427</v>
          </cell>
          <cell r="AJ28">
            <v>2500.1579170278569</v>
          </cell>
          <cell r="AN28">
            <v>309.20965851101971</v>
          </cell>
          <cell r="AO28">
            <v>2372.2842062443497</v>
          </cell>
          <cell r="AP28">
            <v>738.73396984153089</v>
          </cell>
          <cell r="AQ28">
            <v>598.00067174419144</v>
          </cell>
          <cell r="AR28">
            <v>360.67021829882839</v>
          </cell>
          <cell r="AS28">
            <v>252.79828685457002</v>
          </cell>
          <cell r="AT28">
            <v>334.0199469846151</v>
          </cell>
          <cell r="AU28">
            <v>816.05930663117408</v>
          </cell>
          <cell r="AV28">
            <v>98.663117695807728</v>
          </cell>
          <cell r="AW28">
            <v>281.47428336528571</v>
          </cell>
          <cell r="AX28">
            <v>374.53860593373531</v>
          </cell>
          <cell r="AY28">
            <v>982.52387841987468</v>
          </cell>
          <cell r="AZ28">
            <v>1232.0706477907745</v>
          </cell>
          <cell r="BA28">
            <v>8132.5816386398401</v>
          </cell>
          <cell r="BB28">
            <v>5450.84701876902</v>
          </cell>
          <cell r="BC28">
            <v>2741.0214612683344</v>
          </cell>
          <cell r="BG28">
            <v>322.28351832182017</v>
          </cell>
          <cell r="BH28">
            <v>2437.834364228177</v>
          </cell>
          <cell r="BI28">
            <v>757.33044173410701</v>
          </cell>
          <cell r="BJ28">
            <v>667.61017980711961</v>
          </cell>
          <cell r="BK28">
            <v>379.69182523170969</v>
          </cell>
          <cell r="BL28">
            <v>264.95807832994331</v>
          </cell>
          <cell r="BM28">
            <v>349.15108189901321</v>
          </cell>
          <cell r="BN28">
            <v>928.69494113483825</v>
          </cell>
          <cell r="BO28">
            <v>107.07354779891021</v>
          </cell>
          <cell r="BP28">
            <v>294.37909086504055</v>
          </cell>
          <cell r="BQ28">
            <v>407.49995272840067</v>
          </cell>
          <cell r="BR28">
            <v>1045.9808961597664</v>
          </cell>
          <cell r="BS28">
            <v>1275.8099899373783</v>
          </cell>
          <cell r="BT28">
            <v>8412.4383898188171</v>
          </cell>
          <cell r="BU28">
            <v>5637.9849648319332</v>
          </cell>
          <cell r="BV28">
            <v>2838.6193756444782</v>
          </cell>
          <cell r="BZ28">
            <v>370.64106745639032</v>
          </cell>
          <cell r="CA28">
            <v>2630.5502676051797</v>
          </cell>
          <cell r="CB28">
            <v>811.09137484220469</v>
          </cell>
          <cell r="CC28">
            <v>996.76781066103149</v>
          </cell>
          <cell r="CD28">
            <v>451.83498872790358</v>
          </cell>
          <cell r="CE28">
            <v>288.53877950314842</v>
          </cell>
          <cell r="CF28">
            <v>386.23239887898148</v>
          </cell>
          <cell r="CG28">
            <v>1264.6943181513213</v>
          </cell>
          <cell r="CH28">
            <v>153.07648598334833</v>
          </cell>
          <cell r="CI28">
            <v>319.85285038133901</v>
          </cell>
          <cell r="CJ28">
            <v>575.36357414368399</v>
          </cell>
          <cell r="CK28">
            <v>1198.3006477932211</v>
          </cell>
          <cell r="CL28">
            <v>1481.8060625324583</v>
          </cell>
          <cell r="CM28">
            <v>9174.9962859287971</v>
          </cell>
          <cell r="CN28">
            <v>6170.7179472171629</v>
          </cell>
          <cell r="CO28">
            <v>3293.095334402075</v>
          </cell>
          <cell r="CS28">
            <v>189.8209600156014</v>
          </cell>
          <cell r="CT28">
            <v>1527.6856112659357</v>
          </cell>
          <cell r="CU28">
            <v>505.67469471842571</v>
          </cell>
          <cell r="CV28">
            <v>22.758350924750246</v>
          </cell>
          <cell r="CW28">
            <v>164.90079069858871</v>
          </cell>
          <cell r="CX28">
            <v>155.83686684844872</v>
          </cell>
          <cell r="CY28">
            <v>9.3576049779362904</v>
          </cell>
          <cell r="CZ28">
            <v>345.02293805215419</v>
          </cell>
          <cell r="DA28">
            <v>-46.22064504925622</v>
          </cell>
          <cell r="DB28">
            <v>172.063909045743</v>
          </cell>
          <cell r="DC28">
            <v>131.51260436911355</v>
          </cell>
          <cell r="DD28">
            <v>249.18072667848352</v>
          </cell>
          <cell r="DE28">
            <v>790.16372515127398</v>
          </cell>
          <cell r="DF28">
            <v>4703.1798519672902</v>
          </cell>
          <cell r="DG28">
            <v>3289.3728603948907</v>
          </cell>
          <cell r="DH28">
            <v>1413.8069915724</v>
          </cell>
        </row>
        <row r="29">
          <cell r="U29">
            <v>283.09341627054187</v>
          </cell>
          <cell r="V29">
            <v>2239.596814616958</v>
          </cell>
          <cell r="W29">
            <v>683.82738189338806</v>
          </cell>
          <cell r="X29">
            <v>461.23724709496429</v>
          </cell>
          <cell r="Y29">
            <v>335.64899556588523</v>
          </cell>
          <cell r="Z29">
            <v>233.94649769290794</v>
          </cell>
          <cell r="AA29">
            <v>271.62864857903043</v>
          </cell>
          <cell r="AB29">
            <v>738.30836779384572</v>
          </cell>
          <cell r="AC29">
            <v>79.86682499015285</v>
          </cell>
          <cell r="AD29">
            <v>250.43893598260644</v>
          </cell>
          <cell r="AE29">
            <v>330.63901507027276</v>
          </cell>
          <cell r="AF29">
            <v>885.5744822432813</v>
          </cell>
          <cell r="AG29">
            <v>1154.4878124761265</v>
          </cell>
          <cell r="AH29">
            <v>7551.4748685893965</v>
          </cell>
          <cell r="AI29">
            <v>5034.4024171721157</v>
          </cell>
          <cell r="AJ29">
            <v>2517.0724514172807</v>
          </cell>
          <cell r="AN29">
            <v>311.63354968779538</v>
          </cell>
          <cell r="AO29">
            <v>2394.2677914669243</v>
          </cell>
          <cell r="AP29">
            <v>745.32939131892169</v>
          </cell>
          <cell r="AQ29">
            <v>604.78409213972452</v>
          </cell>
          <cell r="AR29">
            <v>362.72633838294598</v>
          </cell>
          <cell r="AS29">
            <v>254.47157597111169</v>
          </cell>
          <cell r="AT29">
            <v>334.46900966427074</v>
          </cell>
          <cell r="AU29">
            <v>822.09157736518523</v>
          </cell>
          <cell r="AV29">
            <v>99.97793059067169</v>
          </cell>
          <cell r="AW29">
            <v>284.29626507369665</v>
          </cell>
          <cell r="AX29">
            <v>378.70578263378763</v>
          </cell>
          <cell r="AY29">
            <v>990.03630946525266</v>
          </cell>
          <cell r="AZ29">
            <v>1238.7536703995561</v>
          </cell>
          <cell r="BA29">
            <v>8197.1755985816817</v>
          </cell>
          <cell r="BB29">
            <v>5496.8672981365917</v>
          </cell>
          <cell r="BC29">
            <v>2759.5615758453764</v>
          </cell>
          <cell r="BG29">
            <v>325.29904166046367</v>
          </cell>
          <cell r="BH29">
            <v>2464.3254127349837</v>
          </cell>
          <cell r="BI29">
            <v>765.03329872518714</v>
          </cell>
          <cell r="BJ29">
            <v>678.69262736160192</v>
          </cell>
          <cell r="BK29">
            <v>382.74128300430544</v>
          </cell>
          <cell r="BL29">
            <v>267.27426872787998</v>
          </cell>
          <cell r="BM29">
            <v>350.40513605391311</v>
          </cell>
          <cell r="BN29">
            <v>942.13541228806457</v>
          </cell>
          <cell r="BO29">
            <v>108.85826749920395</v>
          </cell>
          <cell r="BP29">
            <v>297.98061100007459</v>
          </cell>
          <cell r="BQ29">
            <v>413.63651248242354</v>
          </cell>
          <cell r="BR29">
            <v>1057.8566252781077</v>
          </cell>
          <cell r="BS29">
            <v>1284.6630932075473</v>
          </cell>
          <cell r="BT29">
            <v>8497.1609148747211</v>
          </cell>
          <cell r="BU29">
            <v>5697.8822708023217</v>
          </cell>
          <cell r="BV29">
            <v>2862.4337519063056</v>
          </cell>
          <cell r="BZ29">
            <v>375.1788520770437</v>
          </cell>
          <cell r="CA29">
            <v>2665.2803644631886</v>
          </cell>
          <cell r="CB29">
            <v>820.80795992784124</v>
          </cell>
          <cell r="CC29">
            <v>1020.6310136302594</v>
          </cell>
          <cell r="CD29">
            <v>457.26690169875826</v>
          </cell>
          <cell r="CE29">
            <v>291.40920272476728</v>
          </cell>
          <cell r="CF29">
            <v>388.45791214636358</v>
          </cell>
          <cell r="CG29">
            <v>1298.3217030299127</v>
          </cell>
          <cell r="CH29">
            <v>156.64531941757127</v>
          </cell>
          <cell r="CI29">
            <v>325.20905020143891</v>
          </cell>
          <cell r="CJ29">
            <v>588.33458136938941</v>
          </cell>
          <cell r="CK29">
            <v>1217.9097712015282</v>
          </cell>
          <cell r="CL29">
            <v>1497.0316728189259</v>
          </cell>
          <cell r="CM29">
            <v>9306.5479229262037</v>
          </cell>
          <cell r="CN29">
            <v>6260.8960251782146</v>
          </cell>
          <cell r="CO29">
            <v>3328.7806448381466</v>
          </cell>
          <cell r="CS29">
            <v>190.38779281909655</v>
          </cell>
          <cell r="CT29">
            <v>1526.3586696087234</v>
          </cell>
          <cell r="CU29">
            <v>506.66164063473536</v>
          </cell>
          <cell r="CV29">
            <v>14.676854788686207</v>
          </cell>
          <cell r="CW29">
            <v>160.93782218487348</v>
          </cell>
          <cell r="CX29">
            <v>155.18732054406021</v>
          </cell>
          <cell r="CY29">
            <v>5.0036386982847745</v>
          </cell>
          <cell r="CZ29">
            <v>339.75208831830355</v>
          </cell>
          <cell r="DA29">
            <v>-49.379787743490368</v>
          </cell>
          <cell r="DB29">
            <v>171.94853532439959</v>
          </cell>
          <cell r="DC29">
            <v>128.13864480645753</v>
          </cell>
          <cell r="DD29">
            <v>240.74887158256209</v>
          </cell>
          <cell r="DE29">
            <v>788.69860488981158</v>
          </cell>
          <cell r="DF29">
            <v>4683.481539053475</v>
          </cell>
          <cell r="DG29">
            <v>3285.1728265385145</v>
          </cell>
          <cell r="DH29">
            <v>1398.3087125149602</v>
          </cell>
        </row>
        <row r="30">
          <cell r="U30">
            <v>285.38395643605054</v>
          </cell>
          <cell r="V30">
            <v>2260.3792170817496</v>
          </cell>
          <cell r="W30">
            <v>690.25194583595226</v>
          </cell>
          <cell r="X30">
            <v>466.8666416993002</v>
          </cell>
          <cell r="Y30">
            <v>337.55733564674898</v>
          </cell>
          <cell r="Z30">
            <v>235.50657787702417</v>
          </cell>
          <cell r="AA30">
            <v>272.04570160975226</v>
          </cell>
          <cell r="AB30">
            <v>743.72916317584884</v>
          </cell>
          <cell r="AC30">
            <v>80.993798771610074</v>
          </cell>
          <cell r="AD30">
            <v>253.16237125618585</v>
          </cell>
          <cell r="AE30">
            <v>334.13757010080201</v>
          </cell>
          <cell r="AF30">
            <v>892.29442901852451</v>
          </cell>
          <cell r="AG30">
            <v>1160.6345679042395</v>
          </cell>
          <cell r="AH30">
            <v>7611.1344618832072</v>
          </cell>
          <cell r="AI30">
            <v>5077.4887945655901</v>
          </cell>
          <cell r="AJ30">
            <v>2533.6456673176172</v>
          </cell>
          <cell r="AN30">
            <v>314.07185748248008</v>
          </cell>
          <cell r="AO30">
            <v>2416.2529852929106</v>
          </cell>
          <cell r="AP30">
            <v>751.98553166573129</v>
          </cell>
          <cell r="AQ30">
            <v>611.62391313404623</v>
          </cell>
          <cell r="AR30">
            <v>364.78728428302429</v>
          </cell>
          <cell r="AS30">
            <v>256.14504184448106</v>
          </cell>
          <cell r="AT30">
            <v>334.91981102450484</v>
          </cell>
          <cell r="AU30">
            <v>828.12752443088232</v>
          </cell>
          <cell r="AV30">
            <v>101.31142473309934</v>
          </cell>
          <cell r="AW30">
            <v>287.15191653499068</v>
          </cell>
          <cell r="AX30">
            <v>382.88231258456472</v>
          </cell>
          <cell r="AY30">
            <v>997.5281665292041</v>
          </cell>
          <cell r="AZ30">
            <v>1245.4723093574887</v>
          </cell>
          <cell r="BA30">
            <v>8260.8755803109743</v>
          </cell>
          <cell r="BB30">
            <v>5542.2526826131198</v>
          </cell>
          <cell r="BC30">
            <v>2777.7275693411493</v>
          </cell>
          <cell r="BG30">
            <v>328.31113056159813</v>
          </cell>
          <cell r="BH30">
            <v>2490.8469073482711</v>
          </cell>
          <cell r="BI30">
            <v>772.87583964612452</v>
          </cell>
          <cell r="BJ30">
            <v>689.86080982198393</v>
          </cell>
          <cell r="BK30">
            <v>385.77398916247211</v>
          </cell>
          <cell r="BL30">
            <v>269.58752337834898</v>
          </cell>
          <cell r="BM30">
            <v>351.65503900851547</v>
          </cell>
          <cell r="BN30">
            <v>955.88295277764644</v>
          </cell>
          <cell r="BO30">
            <v>110.64681402051457</v>
          </cell>
          <cell r="BP30">
            <v>301.63291636968086</v>
          </cell>
          <cell r="BQ30">
            <v>419.74828844566036</v>
          </cell>
          <cell r="BR30">
            <v>1069.9609168752588</v>
          </cell>
          <cell r="BS30">
            <v>1293.4889267268356</v>
          </cell>
          <cell r="BT30">
            <v>8582.4138883859414</v>
          </cell>
          <cell r="BU30">
            <v>5758.1140434104855</v>
          </cell>
          <cell r="BV30">
            <v>2886.2668924107761</v>
          </cell>
          <cell r="BZ30">
            <v>379.59389515580369</v>
          </cell>
          <cell r="CA30">
            <v>2700.156079451659</v>
          </cell>
          <cell r="CB30">
            <v>830.80483319562677</v>
          </cell>
          <cell r="CC30">
            <v>1044.3126139814387</v>
          </cell>
          <cell r="CD30">
            <v>462.63675527493245</v>
          </cell>
          <cell r="CE30">
            <v>294.26009818057742</v>
          </cell>
          <cell r="CF30">
            <v>390.67145138624426</v>
          </cell>
          <cell r="CG30">
            <v>1333.4094189848277</v>
          </cell>
          <cell r="CH30">
            <v>160.12593633042277</v>
          </cell>
          <cell r="CI30">
            <v>331.02988676304835</v>
          </cell>
          <cell r="CJ30">
            <v>601.00869044910883</v>
          </cell>
          <cell r="CK30">
            <v>1238.658520478612</v>
          </cell>
          <cell r="CL30">
            <v>1511.806780399259</v>
          </cell>
          <cell r="CM30">
            <v>9440.6568238407144</v>
          </cell>
          <cell r="CN30">
            <v>6352.5348293905217</v>
          </cell>
          <cell r="CO30">
            <v>3363.4521055998425</v>
          </cell>
          <cell r="CS30">
            <v>191.04245998478132</v>
          </cell>
          <cell r="CT30">
            <v>1525.0184106083707</v>
          </cell>
          <cell r="CU30">
            <v>506.91376508387839</v>
          </cell>
          <cell r="CV30">
            <v>6.5837674417715206</v>
          </cell>
          <cell r="CW30">
            <v>156.97264700588039</v>
          </cell>
          <cell r="CX30">
            <v>154.53849070376305</v>
          </cell>
          <cell r="CY30">
            <v>0.64493211296623087</v>
          </cell>
          <cell r="CZ30">
            <v>334.44967160623685</v>
          </cell>
          <cell r="DA30">
            <v>-52.540048920733398</v>
          </cell>
          <cell r="DB30">
            <v>171.65293090415969</v>
          </cell>
          <cell r="DC30">
            <v>124.75832036324229</v>
          </cell>
          <cell r="DD30">
            <v>232.30408809830556</v>
          </cell>
          <cell r="DE30">
            <v>787.25501795356308</v>
          </cell>
          <cell r="DF30">
            <v>4663.731484047692</v>
          </cell>
          <cell r="DG30">
            <v>3280.9459926641466</v>
          </cell>
          <cell r="DH30">
            <v>1382.7854913835451</v>
          </cell>
        </row>
        <row r="31">
          <cell r="U31">
            <v>287.67337064548809</v>
          </cell>
          <cell r="V31">
            <v>2281.1797468687942</v>
          </cell>
          <cell r="W31">
            <v>696.62864315167644</v>
          </cell>
          <cell r="X31">
            <v>472.55578196869942</v>
          </cell>
          <cell r="Y31">
            <v>339.47008762810788</v>
          </cell>
          <cell r="Z31">
            <v>237.06051079208839</v>
          </cell>
          <cell r="AA31">
            <v>272.46689833221927</v>
          </cell>
          <cell r="AB31">
            <v>749.16504380227752</v>
          </cell>
          <cell r="AC31">
            <v>82.118907184241493</v>
          </cell>
          <cell r="AD31">
            <v>255.85874600043377</v>
          </cell>
          <cell r="AE31">
            <v>337.69059770084476</v>
          </cell>
          <cell r="AF31">
            <v>899.08412833353407</v>
          </cell>
          <cell r="AG31">
            <v>1166.8196918225051</v>
          </cell>
          <cell r="AH31">
            <v>7670.7709567384436</v>
          </cell>
          <cell r="AI31">
            <v>5120.5488241520097</v>
          </cell>
          <cell r="AJ31">
            <v>2550.2221325864339</v>
          </cell>
          <cell r="AN31">
            <v>316.50896668326715</v>
          </cell>
          <cell r="AO31">
            <v>2438.2573555684889</v>
          </cell>
          <cell r="AP31">
            <v>758.59208001080742</v>
          </cell>
          <cell r="AQ31">
            <v>618.5363262422527</v>
          </cell>
          <cell r="AR31">
            <v>366.85299489371585</v>
          </cell>
          <cell r="AS31">
            <v>257.81191366898179</v>
          </cell>
          <cell r="AT31">
            <v>335.37509138797725</v>
          </cell>
          <cell r="AU31">
            <v>834.1802686140519</v>
          </cell>
          <cell r="AV31">
            <v>102.64271167386569</v>
          </cell>
          <cell r="AW31">
            <v>289.97919374378148</v>
          </cell>
          <cell r="AX31">
            <v>387.12387118748063</v>
          </cell>
          <cell r="AY31">
            <v>1005.097788503393</v>
          </cell>
          <cell r="AZ31">
            <v>1252.2328865437617</v>
          </cell>
          <cell r="BA31">
            <v>8324.5725852762025</v>
          </cell>
          <cell r="BB31">
            <v>5587.610313413762</v>
          </cell>
          <cell r="BC31">
            <v>2795.897124487662</v>
          </cell>
          <cell r="BG31">
            <v>331.31313878833782</v>
          </cell>
          <cell r="BH31">
            <v>2517.2796003479316</v>
          </cell>
          <cell r="BI31">
            <v>780.61112960261812</v>
          </cell>
          <cell r="BJ31">
            <v>701.12983513323854</v>
          </cell>
          <cell r="BK31">
            <v>388.80023928107789</v>
          </cell>
          <cell r="BL31">
            <v>271.8957337152878</v>
          </cell>
          <cell r="BM31">
            <v>352.90665661375385</v>
          </cell>
          <cell r="BN31">
            <v>969.76173619630038</v>
          </cell>
          <cell r="BO31">
            <v>112.43945878502396</v>
          </cell>
          <cell r="BP31">
            <v>305.24910242060974</v>
          </cell>
          <cell r="BQ31">
            <v>425.96577244616742</v>
          </cell>
          <cell r="BR31">
            <v>1081.9623864823188</v>
          </cell>
          <cell r="BS31">
            <v>1302.3132908739999</v>
          </cell>
          <cell r="BT31">
            <v>8666.8172680580446</v>
          </cell>
          <cell r="BU31">
            <v>5817.7232953085368</v>
          </cell>
          <cell r="BV31">
            <v>2909.9426433639633</v>
          </cell>
          <cell r="BZ31">
            <v>383.86943100938424</v>
          </cell>
          <cell r="CA31">
            <v>2734.6672097254145</v>
          </cell>
          <cell r="CB31">
            <v>840.61272130052373</v>
          </cell>
          <cell r="CC31">
            <v>1067.7158162986693</v>
          </cell>
          <cell r="CD31">
            <v>467.97347452343087</v>
          </cell>
          <cell r="CE31">
            <v>297.08736113640157</v>
          </cell>
          <cell r="CF31">
            <v>392.88337071369438</v>
          </cell>
          <cell r="CG31">
            <v>1369.1699492547461</v>
          </cell>
          <cell r="CH31">
            <v>163.6270252499248</v>
          </cell>
          <cell r="CI31">
            <v>336.67053954304606</v>
          </cell>
          <cell r="CJ31">
            <v>613.59974107316111</v>
          </cell>
          <cell r="CK31">
            <v>1259.036258916628</v>
          </cell>
          <cell r="CL31">
            <v>1526.2217434171789</v>
          </cell>
          <cell r="CM31">
            <v>9572.7022434179889</v>
          </cell>
          <cell r="CN31">
            <v>6442.8395839861032</v>
          </cell>
          <cell r="CO31">
            <v>3397.3328345074324</v>
          </cell>
          <cell r="CS31">
            <v>191.73966593334586</v>
          </cell>
          <cell r="CT31">
            <v>1523.666221383013</v>
          </cell>
          <cell r="CU31">
            <v>507.53365234951627</v>
          </cell>
          <cell r="CV31">
            <v>-1.5197791900260569</v>
          </cell>
          <cell r="CW31">
            <v>153.00550172831771</v>
          </cell>
          <cell r="CX31">
            <v>153.88571995680246</v>
          </cell>
          <cell r="CY31">
            <v>-3.7180961549606621</v>
          </cell>
          <cell r="CZ31">
            <v>329.15504459839792</v>
          </cell>
          <cell r="DA31">
            <v>-55.701321922106018</v>
          </cell>
          <cell r="DB31">
            <v>171.40900549864779</v>
          </cell>
          <cell r="DC31">
            <v>121.37232116576304</v>
          </cell>
          <cell r="DD31">
            <v>223.84751534576901</v>
          </cell>
          <cell r="DE31">
            <v>785.82063532923519</v>
          </cell>
          <cell r="DF31">
            <v>4643.9431421609752</v>
          </cell>
          <cell r="DG31">
            <v>3276.7061574143045</v>
          </cell>
          <cell r="DH31">
            <v>1367.2369847466709</v>
          </cell>
        </row>
        <row r="32">
          <cell r="U32">
            <v>289.98090255690045</v>
          </cell>
          <cell r="V32">
            <v>2301.9507407325009</v>
          </cell>
          <cell r="W32">
            <v>703.01085574517958</v>
          </cell>
          <cell r="X32">
            <v>478.26317931122196</v>
          </cell>
          <cell r="Y32">
            <v>341.38392241344593</v>
          </cell>
          <cell r="Z32">
            <v>238.61648591784271</v>
          </cell>
          <cell r="AA32">
            <v>272.88998684146185</v>
          </cell>
          <cell r="AB32">
            <v>754.60283906313975</v>
          </cell>
          <cell r="AC32">
            <v>83.242650064876855</v>
          </cell>
          <cell r="AD32">
            <v>258.56448945951462</v>
          </cell>
          <cell r="AE32">
            <v>341.26321626350091</v>
          </cell>
          <cell r="AF32">
            <v>905.88779885402414</v>
          </cell>
          <cell r="AG32">
            <v>1173.0385821642585</v>
          </cell>
          <cell r="AH32">
            <v>7730.908861659067</v>
          </cell>
          <cell r="AI32">
            <v>5163.9453818282409</v>
          </cell>
          <cell r="AJ32">
            <v>2566.9634798308266</v>
          </cell>
          <cell r="AN32">
            <v>318.96536239760781</v>
          </cell>
          <cell r="AO32">
            <v>2460.2304805152121</v>
          </cell>
          <cell r="AP32">
            <v>765.20434243442287</v>
          </cell>
          <cell r="AQ32">
            <v>625.47092203986369</v>
          </cell>
          <cell r="AR32">
            <v>368.9198748978734</v>
          </cell>
          <cell r="AS32">
            <v>259.480976130817</v>
          </cell>
          <cell r="AT32">
            <v>335.83241662341766</v>
          </cell>
          <cell r="AU32">
            <v>840.23514470430825</v>
          </cell>
          <cell r="AV32">
            <v>103.97238284597087</v>
          </cell>
          <cell r="AW32">
            <v>292.81629449582391</v>
          </cell>
          <cell r="AX32">
            <v>391.38881722932649</v>
          </cell>
          <cell r="AY32">
            <v>1012.6829865346506</v>
          </cell>
          <cell r="AZ32">
            <v>1259.0303717233601</v>
          </cell>
          <cell r="BA32">
            <v>8388.836531250563</v>
          </cell>
          <cell r="BB32">
            <v>5633.3224288025094</v>
          </cell>
          <cell r="BC32">
            <v>2814.2474076783815</v>
          </cell>
          <cell r="BG32">
            <v>334.3243550261052</v>
          </cell>
          <cell r="BH32">
            <v>2543.7716929320991</v>
          </cell>
          <cell r="BI32">
            <v>788.36382501190644</v>
          </cell>
          <cell r="BJ32">
            <v>712.52879964193164</v>
          </cell>
          <cell r="BK32">
            <v>391.82413928908693</v>
          </cell>
          <cell r="BL32">
            <v>274.20672576125406</v>
          </cell>
          <cell r="BM32">
            <v>354.16478202901374</v>
          </cell>
          <cell r="BN32">
            <v>983.90419980721822</v>
          </cell>
          <cell r="BO32">
            <v>114.22781566773781</v>
          </cell>
          <cell r="BP32">
            <v>308.87839368896033</v>
          </cell>
          <cell r="BQ32">
            <v>432.27345578970119</v>
          </cell>
          <cell r="BR32">
            <v>1094.0781843965458</v>
          </cell>
          <cell r="BS32">
            <v>1311.2135014827518</v>
          </cell>
          <cell r="BT32">
            <v>8752.4355264459155</v>
          </cell>
          <cell r="BU32">
            <v>5878.1825546005721</v>
          </cell>
          <cell r="BV32">
            <v>2933.8574749748855</v>
          </cell>
          <cell r="BZ32">
            <v>388.16830927958529</v>
          </cell>
          <cell r="CA32">
            <v>2769.4847632324654</v>
          </cell>
          <cell r="CB32">
            <v>850.4719558421001</v>
          </cell>
          <cell r="CC32">
            <v>1091.4133760778859</v>
          </cell>
          <cell r="CD32">
            <v>473.30152263778717</v>
          </cell>
          <cell r="CE32">
            <v>299.92166389116238</v>
          </cell>
          <cell r="CF32">
            <v>395.10938617927729</v>
          </cell>
          <cell r="CG32">
            <v>1406.290775233776</v>
          </cell>
          <cell r="CH32">
            <v>167.09922895361402</v>
          </cell>
          <cell r="CI32">
            <v>342.49112454406639</v>
          </cell>
          <cell r="CJ32">
            <v>626.3608098518838</v>
          </cell>
          <cell r="CK32">
            <v>1280.033865376666</v>
          </cell>
          <cell r="CL32">
            <v>1540.6889830775174</v>
          </cell>
          <cell r="CM32">
            <v>9707.4261994647113</v>
          </cell>
          <cell r="CN32">
            <v>6534.8310134058911</v>
          </cell>
          <cell r="CO32">
            <v>3431.219358219676</v>
          </cell>
          <cell r="CS32">
            <v>192.45052771023074</v>
          </cell>
          <cell r="CT32">
            <v>1522.3028294702476</v>
          </cell>
          <cell r="CU32">
            <v>507.96227452012238</v>
          </cell>
          <cell r="CV32">
            <v>-9.6328095548728925</v>
          </cell>
          <cell r="CW32">
            <v>149.03660675932295</v>
          </cell>
          <cell r="CX32">
            <v>153.2207820850592</v>
          </cell>
          <cell r="CY32">
            <v>-8.0850751456266607</v>
          </cell>
          <cell r="CZ32">
            <v>323.83777511771808</v>
          </cell>
          <cell r="DA32">
            <v>-58.863513203874732</v>
          </cell>
          <cell r="DB32">
            <v>171.09782799556018</v>
          </cell>
          <cell r="DC32">
            <v>117.98117373762423</v>
          </cell>
          <cell r="DD32">
            <v>215.38015979333721</v>
          </cell>
          <cell r="DE32">
            <v>784.36344114957319</v>
          </cell>
          <cell r="DF32">
            <v>4624.1055357623463</v>
          </cell>
          <cell r="DG32">
            <v>3272.4427419244598</v>
          </cell>
          <cell r="DH32">
            <v>1351.6627938378861</v>
          </cell>
        </row>
        <row r="33">
          <cell r="U33">
            <v>292.28996062082285</v>
          </cell>
          <cell r="V33">
            <v>2322.7050092424106</v>
          </cell>
          <cell r="W33">
            <v>709.4008920897968</v>
          </cell>
          <cell r="X33">
            <v>484.00781860359677</v>
          </cell>
          <cell r="Y33">
            <v>343.30188116189578</v>
          </cell>
          <cell r="Z33">
            <v>240.17037846982453</v>
          </cell>
          <cell r="AA33">
            <v>273.31270215616217</v>
          </cell>
          <cell r="AB33">
            <v>760.04295369499914</v>
          </cell>
          <cell r="AC33">
            <v>84.386409666336704</v>
          </cell>
          <cell r="AD33">
            <v>261.27491035421338</v>
          </cell>
          <cell r="AE33">
            <v>344.83508560610142</v>
          </cell>
          <cell r="AF33">
            <v>912.69573181980934</v>
          </cell>
          <cell r="AG33">
            <v>1179.2767622168592</v>
          </cell>
          <cell r="AH33">
            <v>7790.5012356098323</v>
          </cell>
          <cell r="AI33">
            <v>5206.9375369466761</v>
          </cell>
          <cell r="AJ33">
            <v>2583.5636986631562</v>
          </cell>
          <cell r="AN33">
            <v>321.42338271981032</v>
          </cell>
          <cell r="AO33">
            <v>2482.1859121203856</v>
          </cell>
          <cell r="AP33">
            <v>771.824710619911</v>
          </cell>
          <cell r="AQ33">
            <v>632.45076751144006</v>
          </cell>
          <cell r="AR33">
            <v>370.99120864953255</v>
          </cell>
          <cell r="AS33">
            <v>261.14780465867085</v>
          </cell>
          <cell r="AT33">
            <v>336.28933846505709</v>
          </cell>
          <cell r="AU33">
            <v>846.2926033677071</v>
          </cell>
          <cell r="AV33">
            <v>105.3257388458948</v>
          </cell>
          <cell r="AW33">
            <v>295.65829976165702</v>
          </cell>
          <cell r="AX33">
            <v>395.65286886191632</v>
          </cell>
          <cell r="AY33">
            <v>1020.2729366319531</v>
          </cell>
          <cell r="AZ33">
            <v>1265.8489412952533</v>
          </cell>
          <cell r="BA33">
            <v>8452.5050443576947</v>
          </cell>
          <cell r="BB33">
            <v>5678.6085634827541</v>
          </cell>
          <cell r="BC33">
            <v>2832.4429992370715</v>
          </cell>
          <cell r="BG33">
            <v>337.3325080249283</v>
          </cell>
          <cell r="BH33">
            <v>2570.3164781518417</v>
          </cell>
          <cell r="BI33">
            <v>796.1367940473832</v>
          </cell>
          <cell r="BJ33">
            <v>724.11930434632984</v>
          </cell>
          <cell r="BK33">
            <v>394.8606256733699</v>
          </cell>
          <cell r="BL33">
            <v>276.51798569911915</v>
          </cell>
          <cell r="BM33">
            <v>355.42237849136973</v>
          </cell>
          <cell r="BN33">
            <v>998.30836517600278</v>
          </cell>
          <cell r="BO33">
            <v>116.06420684848916</v>
          </cell>
          <cell r="BP33">
            <v>312.51875550813628</v>
          </cell>
          <cell r="BQ33">
            <v>438.5927302116603</v>
          </cell>
          <cell r="BR33">
            <v>1106.3130445645088</v>
          </cell>
          <cell r="BS33">
            <v>1320.1460926972443</v>
          </cell>
          <cell r="BT33">
            <v>8837.595877904876</v>
          </cell>
          <cell r="BU33">
            <v>5938.2485236466837</v>
          </cell>
          <cell r="BV33">
            <v>2957.6320159329875</v>
          </cell>
          <cell r="BZ33">
            <v>392.42059820987186</v>
          </cell>
          <cell r="CA33">
            <v>2804.5964146871884</v>
          </cell>
          <cell r="CB33">
            <v>860.38806215829231</v>
          </cell>
          <cell r="CC33">
            <v>1115.460648264487</v>
          </cell>
          <cell r="CD33">
            <v>478.6474385857498</v>
          </cell>
          <cell r="CE33">
            <v>302.75487867963187</v>
          </cell>
          <cell r="CF33">
            <v>397.33577922009874</v>
          </cell>
          <cell r="CG33">
            <v>1444.7895259659786</v>
          </cell>
          <cell r="CH33">
            <v>170.70612636117215</v>
          </cell>
          <cell r="CI33">
            <v>348.49383185637123</v>
          </cell>
          <cell r="CJ33">
            <v>639.08740171487034</v>
          </cell>
          <cell r="CK33">
            <v>1301.7134795618422</v>
          </cell>
          <cell r="CL33">
            <v>1555.1129033704019</v>
          </cell>
          <cell r="CM33">
            <v>9844.4530279646551</v>
          </cell>
          <cell r="CN33">
            <v>6628.1940203672466</v>
          </cell>
          <cell r="CO33">
            <v>3465.0692532875491</v>
          </cell>
          <cell r="CS33">
            <v>193.15958853737806</v>
          </cell>
          <cell r="CT33">
            <v>1520.9291785257269</v>
          </cell>
          <cell r="CU33">
            <v>508.20635852004989</v>
          </cell>
          <cell r="CV33">
            <v>-17.754477623264691</v>
          </cell>
          <cell r="CW33">
            <v>145.06616456003198</v>
          </cell>
          <cell r="CX33">
            <v>152.54483837306745</v>
          </cell>
          <cell r="CY33">
            <v>-12.455674748394713</v>
          </cell>
          <cell r="CZ33">
            <v>318.50055664628519</v>
          </cell>
          <cell r="DA33">
            <v>-61.968491764971631</v>
          </cell>
          <cell r="DB33">
            <v>170.71115184659945</v>
          </cell>
          <cell r="DC33">
            <v>114.58545882240378</v>
          </cell>
          <cell r="DD33">
            <v>206.9029189407174</v>
          </cell>
          <cell r="DE33">
            <v>782.88114257765005</v>
          </cell>
          <cell r="DF33">
            <v>4604.2261617781623</v>
          </cell>
          <cell r="DG33">
            <v>3268.160900953359</v>
          </cell>
          <cell r="DH33">
            <v>1336.0652608248033</v>
          </cell>
        </row>
        <row r="34">
          <cell r="U34">
            <v>294.61806723327095</v>
          </cell>
          <cell r="V34">
            <v>2343.4485322303613</v>
          </cell>
          <cell r="W34">
            <v>715.74944695792101</v>
          </cell>
          <cell r="X34">
            <v>489.78735130284679</v>
          </cell>
          <cell r="Y34">
            <v>345.22701007156132</v>
          </cell>
          <cell r="Z34">
            <v>241.72877666620022</v>
          </cell>
          <cell r="AA34">
            <v>273.73583650722486</v>
          </cell>
          <cell r="AB34">
            <v>765.491788662148</v>
          </cell>
          <cell r="AC34">
            <v>85.57766753923201</v>
          </cell>
          <cell r="AD34">
            <v>263.97205902658709</v>
          </cell>
          <cell r="AE34">
            <v>348.44912555566793</v>
          </cell>
          <cell r="AF34">
            <v>919.54662225601135</v>
          </cell>
          <cell r="AG34">
            <v>1185.5450126874862</v>
          </cell>
          <cell r="AH34">
            <v>7850.285385338284</v>
          </cell>
          <cell r="AI34">
            <v>5250.1073908833669</v>
          </cell>
          <cell r="AJ34">
            <v>2600.1779944549176</v>
          </cell>
          <cell r="AN34">
            <v>323.90168045301277</v>
          </cell>
          <cell r="AO34">
            <v>2504.1299763014399</v>
          </cell>
          <cell r="AP34">
            <v>778.40210210973555</v>
          </cell>
          <cell r="AQ34">
            <v>639.47300913281299</v>
          </cell>
          <cell r="AR34">
            <v>373.07028594465572</v>
          </cell>
          <cell r="AS34">
            <v>262.81946629844248</v>
          </cell>
          <cell r="AT34">
            <v>336.74671325188137</v>
          </cell>
          <cell r="AU34">
            <v>852.35977194976056</v>
          </cell>
          <cell r="AV34">
            <v>106.73529727730096</v>
          </cell>
          <cell r="AW34">
            <v>298.48638847091007</v>
          </cell>
          <cell r="AX34">
            <v>399.96726322214624</v>
          </cell>
          <cell r="AY34">
            <v>1027.9107786603909</v>
          </cell>
          <cell r="AZ34">
            <v>1272.7003789850335</v>
          </cell>
          <cell r="BA34">
            <v>8516.4839200539736</v>
          </cell>
          <cell r="BB34">
            <v>5724.0818786519476</v>
          </cell>
          <cell r="BC34">
            <v>2850.6540206287523</v>
          </cell>
          <cell r="BG34">
            <v>340.35232550215693</v>
          </cell>
          <cell r="BH34">
            <v>2596.8609369396786</v>
          </cell>
          <cell r="BI34">
            <v>803.8145515658033</v>
          </cell>
          <cell r="BJ34">
            <v>735.91032976799863</v>
          </cell>
          <cell r="BK34">
            <v>397.91433487124857</v>
          </cell>
          <cell r="BL34">
            <v>278.83190019359637</v>
          </cell>
          <cell r="BM34">
            <v>356.68316455706292</v>
          </cell>
          <cell r="BN34">
            <v>1012.8943075160189</v>
          </cell>
          <cell r="BO34">
            <v>117.97251409073343</v>
          </cell>
          <cell r="BP34">
            <v>316.13662802357612</v>
          </cell>
          <cell r="BQ34">
            <v>445.0721228845199</v>
          </cell>
          <cell r="BR34">
            <v>1118.5127524089378</v>
          </cell>
          <cell r="BS34">
            <v>1329.1653627608637</v>
          </cell>
          <cell r="BT34">
            <v>8924.0083199826859</v>
          </cell>
          <cell r="BU34">
            <v>5999.2231408623047</v>
          </cell>
          <cell r="BV34">
            <v>2981.7334570119142</v>
          </cell>
          <cell r="BZ34">
            <v>396.73378015207794</v>
          </cell>
          <cell r="CA34">
            <v>2839.757065898104</v>
          </cell>
          <cell r="CB34">
            <v>870.11206953052556</v>
          </cell>
          <cell r="CC34">
            <v>1139.9023506631816</v>
          </cell>
          <cell r="CD34">
            <v>484.01121236416071</v>
          </cell>
          <cell r="CE34">
            <v>305.59345722935814</v>
          </cell>
          <cell r="CF34">
            <v>399.57048350962782</v>
          </cell>
          <cell r="CG34">
            <v>1484.2829985404323</v>
          </cell>
          <cell r="CH34">
            <v>174.42068386478931</v>
          </cell>
          <cell r="CI34">
            <v>354.35663869036722</v>
          </cell>
          <cell r="CJ34">
            <v>652.07994295704952</v>
          </cell>
          <cell r="CK34">
            <v>1323.3025038372341</v>
          </cell>
          <cell r="CL34">
            <v>1569.6655657452561</v>
          </cell>
          <cell r="CM34">
            <v>9982.2248237972053</v>
          </cell>
          <cell r="CN34">
            <v>6722.1105659340355</v>
          </cell>
          <cell r="CO34">
            <v>3499.0653353807943</v>
          </cell>
          <cell r="CS34">
            <v>193.86360660238427</v>
          </cell>
          <cell r="CT34">
            <v>1519.5461953523363</v>
          </cell>
          <cell r="CU34">
            <v>508.81454711122035</v>
          </cell>
          <cell r="CV34">
            <v>-25.884051191140234</v>
          </cell>
          <cell r="CW34">
            <v>141.09435003911395</v>
          </cell>
          <cell r="CX34">
            <v>151.85951880246088</v>
          </cell>
          <cell r="CY34">
            <v>-16.829600542189866</v>
          </cell>
          <cell r="CZ34">
            <v>313.16443426210475</v>
          </cell>
          <cell r="DA34">
            <v>-64.761300680564986</v>
          </cell>
          <cell r="DB34">
            <v>170.3828127172651</v>
          </cell>
          <cell r="DC34">
            <v>111.18566725235414</v>
          </cell>
          <cell r="DD34">
            <v>198.41659549887117</v>
          </cell>
          <cell r="DE34">
            <v>781.3708952532661</v>
          </cell>
          <cell r="DF34">
            <v>4584.3067581052583</v>
          </cell>
          <cell r="DG34">
            <v>3263.8598362481875</v>
          </cell>
          <cell r="DH34">
            <v>1320.4469218570705</v>
          </cell>
        </row>
        <row r="35">
          <cell r="U35">
            <v>296.95670393441003</v>
          </cell>
          <cell r="V35">
            <v>2364.118718427761</v>
          </cell>
          <cell r="W35">
            <v>722.16697146942215</v>
          </cell>
          <cell r="X35">
            <v>495.57221275369619</v>
          </cell>
          <cell r="Y35">
            <v>347.15267976935928</v>
          </cell>
          <cell r="Z35">
            <v>243.28759597181642</v>
          </cell>
          <cell r="AA35">
            <v>274.15925796928207</v>
          </cell>
          <cell r="AB35">
            <v>770.92898205615222</v>
          </cell>
          <cell r="AC35">
            <v>86.76595733017902</v>
          </cell>
          <cell r="AD35">
            <v>266.70425201519737</v>
          </cell>
          <cell r="AE35">
            <v>352.07200655232634</v>
          </cell>
          <cell r="AF35">
            <v>926.33577232347454</v>
          </cell>
          <cell r="AG35">
            <v>1191.8309876379926</v>
          </cell>
          <cell r="AH35">
            <v>7910.4247334527863</v>
          </cell>
          <cell r="AI35">
            <v>5293.467777502332</v>
          </cell>
          <cell r="AJ35">
            <v>2616.9569559504544</v>
          </cell>
          <cell r="AN35">
            <v>326.39118759337623</v>
          </cell>
          <cell r="AO35">
            <v>2525.9964592905426</v>
          </cell>
          <cell r="AP35">
            <v>785.05094928590552</v>
          </cell>
          <cell r="AQ35">
            <v>646.50172528823873</v>
          </cell>
          <cell r="AR35">
            <v>375.14994727356594</v>
          </cell>
          <cell r="AS35">
            <v>264.49157965342096</v>
          </cell>
          <cell r="AT35">
            <v>337.20439838299615</v>
          </cell>
          <cell r="AU35">
            <v>858.41397787332744</v>
          </cell>
          <cell r="AV35">
            <v>108.14134371938012</v>
          </cell>
          <cell r="AW35">
            <v>301.35122281309287</v>
          </cell>
          <cell r="AX35">
            <v>404.29221191056399</v>
          </cell>
          <cell r="AY35">
            <v>1035.4797882957848</v>
          </cell>
          <cell r="AZ35">
            <v>1279.5711902097491</v>
          </cell>
          <cell r="BA35">
            <v>8580.7962165486006</v>
          </cell>
          <cell r="BB35">
            <v>5769.7558929646639</v>
          </cell>
          <cell r="BC35">
            <v>2869.0455330079258</v>
          </cell>
          <cell r="BG35">
            <v>343.37799810180042</v>
          </cell>
          <cell r="BH35">
            <v>2623.5987394249955</v>
          </cell>
          <cell r="BI35">
            <v>811.65890131575463</v>
          </cell>
          <cell r="BJ35">
            <v>747.88120153614284</v>
          </cell>
          <cell r="BK35">
            <v>400.98392765751498</v>
          </cell>
          <cell r="BL35">
            <v>281.14896156152264</v>
          </cell>
          <cell r="BM35">
            <v>357.9526996836139</v>
          </cell>
          <cell r="BN35">
            <v>1027.919184609447</v>
          </cell>
          <cell r="BO35">
            <v>119.88662600703044</v>
          </cell>
          <cell r="BP35">
            <v>319.81526778269432</v>
          </cell>
          <cell r="BQ35">
            <v>451.68754649938194</v>
          </cell>
          <cell r="BR35">
            <v>1131.0772396029845</v>
          </cell>
          <cell r="BS35">
            <v>1338.2718951950083</v>
          </cell>
          <cell r="BT35">
            <v>9012.0802852478955</v>
          </cell>
          <cell r="BU35">
            <v>6061.3060443295117</v>
          </cell>
          <cell r="BV35">
            <v>3006.0734323268443</v>
          </cell>
          <cell r="BZ35">
            <v>401.07004605405785</v>
          </cell>
          <cell r="CA35">
            <v>2875.9387146235608</v>
          </cell>
          <cell r="CB35">
            <v>880.2159212599903</v>
          </cell>
          <cell r="CC35">
            <v>1164.9673765123928</v>
          </cell>
          <cell r="CD35">
            <v>489.41247250669744</v>
          </cell>
          <cell r="CE35">
            <v>308.4428485383574</v>
          </cell>
          <cell r="CF35">
            <v>401.82753620859137</v>
          </cell>
          <cell r="CG35">
            <v>1526.1344053948437</v>
          </cell>
          <cell r="CH35">
            <v>178.15447334732917</v>
          </cell>
          <cell r="CI35">
            <v>360.87084986219128</v>
          </cell>
          <cell r="CJ35">
            <v>665.54584371444014</v>
          </cell>
          <cell r="CK35">
            <v>1346.8733732434157</v>
          </cell>
          <cell r="CL35">
            <v>1584.4441939181097</v>
          </cell>
          <cell r="CM35">
            <v>10127.458394643552</v>
          </cell>
          <cell r="CN35">
            <v>6820.6184554281117</v>
          </cell>
          <cell r="CO35">
            <v>3533.6307739602003</v>
          </cell>
          <cell r="CS35">
            <v>194.55646675814936</v>
          </cell>
          <cell r="CT35">
            <v>1518.1541371623041</v>
          </cell>
          <cell r="CU35">
            <v>508.52077460374926</v>
          </cell>
          <cell r="CV35">
            <v>-34.020889702170621</v>
          </cell>
          <cell r="CW35">
            <v>137.12130292959802</v>
          </cell>
          <cell r="CX35">
            <v>151.16127310275792</v>
          </cell>
          <cell r="CY35">
            <v>-21.206588932998272</v>
          </cell>
          <cell r="CZ35">
            <v>307.77016442356387</v>
          </cell>
          <cell r="DA35">
            <v>-67.554808027795872</v>
          </cell>
          <cell r="DB35">
            <v>169.80057048821797</v>
          </cell>
          <cell r="DC35">
            <v>107.78219886798567</v>
          </cell>
          <cell r="DD35">
            <v>189.92190438482353</v>
          </cell>
          <cell r="DE35">
            <v>779.82538574181103</v>
          </cell>
          <cell r="DF35">
            <v>4564.3346692461237</v>
          </cell>
          <cell r="DG35">
            <v>3259.5254682480277</v>
          </cell>
          <cell r="DH35">
            <v>1304.8092009980965</v>
          </cell>
        </row>
        <row r="36">
          <cell r="U36">
            <v>299.30778988174927</v>
          </cell>
          <cell r="V36">
            <v>2384.6960265767752</v>
          </cell>
          <cell r="W36">
            <v>728.62941746276817</v>
          </cell>
          <cell r="X36">
            <v>501.38748469170957</v>
          </cell>
          <cell r="Y36">
            <v>349.08188211520445</v>
          </cell>
          <cell r="Z36">
            <v>244.85459945417094</v>
          </cell>
          <cell r="AA36">
            <v>274.58316512149293</v>
          </cell>
          <cell r="AB36">
            <v>776.3588605254937</v>
          </cell>
          <cell r="AC36">
            <v>87.950444539346051</v>
          </cell>
          <cell r="AD36">
            <v>269.4594264860566</v>
          </cell>
          <cell r="AE36">
            <v>355.71007765453487</v>
          </cell>
          <cell r="AF36">
            <v>933.08983780909443</v>
          </cell>
          <cell r="AG36">
            <v>1198.1379990822631</v>
          </cell>
          <cell r="AH36">
            <v>7971.2729495625745</v>
          </cell>
          <cell r="AI36">
            <v>5337.2428733098814</v>
          </cell>
          <cell r="AJ36">
            <v>2634.0300762526931</v>
          </cell>
          <cell r="AN36">
            <v>328.89394710735223</v>
          </cell>
          <cell r="AO36">
            <v>2547.7646888703293</v>
          </cell>
          <cell r="AP36">
            <v>791.74633715968855</v>
          </cell>
          <cell r="AQ36">
            <v>653.5673907611615</v>
          </cell>
          <cell r="AR36">
            <v>377.23342374872936</v>
          </cell>
          <cell r="AS36">
            <v>266.17247200617953</v>
          </cell>
          <cell r="AT36">
            <v>337.66260850677554</v>
          </cell>
          <cell r="AU36">
            <v>864.46003877481871</v>
          </cell>
          <cell r="AV36">
            <v>109.54289074841778</v>
          </cell>
          <cell r="AW36">
            <v>304.24015433283796</v>
          </cell>
          <cell r="AX36">
            <v>408.63529435141152</v>
          </cell>
          <cell r="AY36">
            <v>1043.0096832356148</v>
          </cell>
          <cell r="AZ36">
            <v>1286.4649951273477</v>
          </cell>
          <cell r="BA36">
            <v>8645.7847276234133</v>
          </cell>
          <cell r="BB36">
            <v>5815.8667445588717</v>
          </cell>
          <cell r="BC36">
            <v>2887.759474480004</v>
          </cell>
          <cell r="BG36">
            <v>346.41666231686287</v>
          </cell>
          <cell r="BH36">
            <v>2650.5542988598568</v>
          </cell>
          <cell r="BI36">
            <v>819.61689905560559</v>
          </cell>
          <cell r="BJ36">
            <v>760.13872973498394</v>
          </cell>
          <cell r="BK36">
            <v>404.07527972122375</v>
          </cell>
          <cell r="BL36">
            <v>283.47226997641451</v>
          </cell>
          <cell r="BM36">
            <v>359.22986225851037</v>
          </cell>
          <cell r="BN36">
            <v>1043.3613092145688</v>
          </cell>
          <cell r="BO36">
            <v>121.82082575254132</v>
          </cell>
          <cell r="BP36">
            <v>323.53211757438993</v>
          </cell>
          <cell r="BQ36">
            <v>458.4127179554647</v>
          </cell>
          <cell r="BR36">
            <v>1143.8801479986168</v>
          </cell>
          <cell r="BS36">
            <v>1347.4992639030875</v>
          </cell>
          <cell r="BT36">
            <v>9101.5048236368075</v>
          </cell>
          <cell r="BU36">
            <v>6124.3093032911856</v>
          </cell>
          <cell r="BV36">
            <v>3030.5795080685211</v>
          </cell>
          <cell r="BZ36">
            <v>405.51527707093811</v>
          </cell>
          <cell r="CA36">
            <v>2913.3316736646402</v>
          </cell>
          <cell r="CB36">
            <v>890.61497511623281</v>
          </cell>
          <cell r="CC36">
            <v>1190.8268154871971</v>
          </cell>
          <cell r="CD36">
            <v>494.85414981509842</v>
          </cell>
          <cell r="CE36">
            <v>311.3141815080113</v>
          </cell>
          <cell r="CF36">
            <v>404.10379227218334</v>
          </cell>
          <cell r="CG36">
            <v>1570.2705459622455</v>
          </cell>
          <cell r="CH36">
            <v>181.99283399014794</v>
          </cell>
          <cell r="CI36">
            <v>367.86138929517199</v>
          </cell>
          <cell r="CJ36">
            <v>679.26436984453085</v>
          </cell>
          <cell r="CK36">
            <v>1371.8977623182302</v>
          </cell>
          <cell r="CL36">
            <v>1599.5707394750668</v>
          </cell>
          <cell r="CM36">
            <v>10279.718111093705</v>
          </cell>
          <cell r="CN36">
            <v>6923.658765806138</v>
          </cell>
          <cell r="CO36">
            <v>3568.782390439932</v>
          </cell>
          <cell r="CS36">
            <v>195.20715015936719</v>
          </cell>
          <cell r="CT36">
            <v>1516.7535113348447</v>
          </cell>
          <cell r="CU36">
            <v>507.56509817527524</v>
          </cell>
          <cell r="CV36">
            <v>-42.164427616222618</v>
          </cell>
          <cell r="CW36">
            <v>133.14714842609021</v>
          </cell>
          <cell r="CX36">
            <v>150.45118815099823</v>
          </cell>
          <cell r="CY36">
            <v>-25.586403288538335</v>
          </cell>
          <cell r="CZ36">
            <v>302.32695717255888</v>
          </cell>
          <cell r="DA36">
            <v>-70.348956261273827</v>
          </cell>
          <cell r="DB36">
            <v>169.04179305474139</v>
          </cell>
          <cell r="DC36">
            <v>104.37541446343818</v>
          </cell>
          <cell r="DD36">
            <v>181.4194913850319</v>
          </cell>
          <cell r="DE36">
            <v>778.2449155777357</v>
          </cell>
          <cell r="DF36">
            <v>4544.3155516236984</v>
          </cell>
          <cell r="DG36">
            <v>3255.1610530067269</v>
          </cell>
          <cell r="DH36">
            <v>1289.1544986169711</v>
          </cell>
        </row>
        <row r="37">
          <cell r="U37">
            <v>301.66866218898429</v>
          </cell>
          <cell r="V37">
            <v>2405.2755597861046</v>
          </cell>
          <cell r="W37">
            <v>735.0663677900161</v>
          </cell>
          <cell r="X37">
            <v>507.2179229407746</v>
          </cell>
          <cell r="Y37">
            <v>351.01466512856388</v>
          </cell>
          <cell r="Z37">
            <v>246.41970425199804</v>
          </cell>
          <cell r="AA37">
            <v>275.00587974301442</v>
          </cell>
          <cell r="AB37">
            <v>781.79637347254356</v>
          </cell>
          <cell r="AC37">
            <v>89.148070409089755</v>
          </cell>
          <cell r="AD37">
            <v>272.2039862959727</v>
          </cell>
          <cell r="AE37">
            <v>359.3600574404677</v>
          </cell>
          <cell r="AF37">
            <v>939.87920147640375</v>
          </cell>
          <cell r="AG37">
            <v>1204.4671215272456</v>
          </cell>
          <cell r="AH37">
            <v>8033.6168429277113</v>
          </cell>
          <cell r="AI37">
            <v>5382.0380445569626</v>
          </cell>
          <cell r="AJ37">
            <v>2651.5787983707492</v>
          </cell>
          <cell r="AN37">
            <v>331.40712432016403</v>
          </cell>
          <cell r="AO37">
            <v>2569.5352722868488</v>
          </cell>
          <cell r="AP37">
            <v>798.41531036419576</v>
          </cell>
          <cell r="AQ37">
            <v>660.65148358907152</v>
          </cell>
          <cell r="AR37">
            <v>379.32076722962563</v>
          </cell>
          <cell r="AS37">
            <v>267.8513276791615</v>
          </cell>
          <cell r="AT37">
            <v>338.11952959914345</v>
          </cell>
          <cell r="AU37">
            <v>870.51460051430047</v>
          </cell>
          <cell r="AV37">
            <v>110.95998412574376</v>
          </cell>
          <cell r="AW37">
            <v>307.11795587555463</v>
          </cell>
          <cell r="AX37">
            <v>412.99259322556225</v>
          </cell>
          <cell r="AY37">
            <v>1050.5789310067514</v>
          </cell>
          <cell r="AZ37">
            <v>1293.3829682150517</v>
          </cell>
          <cell r="BA37">
            <v>8712.3955260528328</v>
          </cell>
          <cell r="BB37">
            <v>5863.0521008763562</v>
          </cell>
          <cell r="BC37">
            <v>2906.9947257295366</v>
          </cell>
          <cell r="BG37">
            <v>349.46037869467085</v>
          </cell>
          <cell r="BH37">
            <v>2677.5588185291344</v>
          </cell>
          <cell r="BI37">
            <v>827.51578059052326</v>
          </cell>
          <cell r="BJ37">
            <v>772.53408214747981</v>
          </cell>
          <cell r="BK37">
            <v>407.17865311396707</v>
          </cell>
          <cell r="BL37">
            <v>285.79600790653211</v>
          </cell>
          <cell r="BM37">
            <v>360.50695809691899</v>
          </cell>
          <cell r="BN37">
            <v>1059.0134935753106</v>
          </cell>
          <cell r="BO37">
            <v>123.78184602220036</v>
          </cell>
          <cell r="BP37">
            <v>327.23322297788883</v>
          </cell>
          <cell r="BQ37">
            <v>465.2614745849188</v>
          </cell>
          <cell r="BR37">
            <v>1156.7084966825591</v>
          </cell>
          <cell r="BS37">
            <v>1356.788325874664</v>
          </cell>
          <cell r="BT37">
            <v>9193.1528800621854</v>
          </cell>
          <cell r="BU37">
            <v>6188.9373022246909</v>
          </cell>
          <cell r="BV37">
            <v>3055.5814763835451</v>
          </cell>
          <cell r="BZ37">
            <v>409.97293912374971</v>
          </cell>
          <cell r="CA37">
            <v>2950.9996298648343</v>
          </cell>
          <cell r="CB37">
            <v>900.9119605836014</v>
          </cell>
          <cell r="CC37">
            <v>1216.9824365892339</v>
          </cell>
          <cell r="CD37">
            <v>500.31117751392634</v>
          </cell>
          <cell r="CE37">
            <v>314.18372074397081</v>
          </cell>
          <cell r="CF37">
            <v>406.38301010134933</v>
          </cell>
          <cell r="CG37">
            <v>1615.6589973319444</v>
          </cell>
          <cell r="CH37">
            <v>185.85425670058174</v>
          </cell>
          <cell r="CI37">
            <v>374.80078624027647</v>
          </cell>
          <cell r="CJ37">
            <v>693.32532209606325</v>
          </cell>
          <cell r="CK37">
            <v>1397.1926944807856</v>
          </cell>
          <cell r="CL37">
            <v>1614.7366238246595</v>
          </cell>
          <cell r="CM37">
            <v>10433.615701072087</v>
          </cell>
          <cell r="CN37">
            <v>7027.8456405397883</v>
          </cell>
          <cell r="CO37">
            <v>3604.0448912657066</v>
          </cell>
          <cell r="CS37">
            <v>195.85161509226836</v>
          </cell>
          <cell r="CT37">
            <v>1515.3454146426766</v>
          </cell>
          <cell r="CU37">
            <v>506.83241012663734</v>
          </cell>
          <cell r="CV37">
            <v>-50.314160401639214</v>
          </cell>
          <cell r="CW37">
            <v>129.17199174349861</v>
          </cell>
          <cell r="CX37">
            <v>149.73296621358816</v>
          </cell>
          <cell r="CY37">
            <v>-29.968830666800685</v>
          </cell>
          <cell r="CZ37">
            <v>296.88489928970711</v>
          </cell>
          <cell r="DA37">
            <v>-73.143693981432222</v>
          </cell>
          <cell r="DB37">
            <v>168.30878652396336</v>
          </cell>
          <cell r="DC37">
            <v>100.9656101179892</v>
          </cell>
          <cell r="DD37">
            <v>172.90993891553748</v>
          </cell>
          <cell r="DE37">
            <v>776.64459227199904</v>
          </cell>
          <cell r="DF37">
            <v>4524.2587649051056</v>
          </cell>
          <cell r="DG37">
            <v>3250.7735095268422</v>
          </cell>
          <cell r="DH37">
            <v>1273.485255378263</v>
          </cell>
        </row>
        <row r="38">
          <cell r="U38">
            <v>304.03874539082051</v>
          </cell>
          <cell r="V38">
            <v>2425.81551114796</v>
          </cell>
          <cell r="W38">
            <v>741.53252914893756</v>
          </cell>
          <cell r="X38">
            <v>513.08607141403672</v>
          </cell>
          <cell r="Y38">
            <v>352.95392962835433</v>
          </cell>
          <cell r="Z38">
            <v>247.98726785431379</v>
          </cell>
          <cell r="AA38">
            <v>275.43104662827272</v>
          </cell>
          <cell r="AB38">
            <v>787.23115322840465</v>
          </cell>
          <cell r="AC38">
            <v>90.342866269188235</v>
          </cell>
          <cell r="AD38">
            <v>274.96785657908515</v>
          </cell>
          <cell r="AE38">
            <v>363.05308031759978</v>
          </cell>
          <cell r="AF38">
            <v>946.65664315604477</v>
          </cell>
          <cell r="AG38">
            <v>1210.8237170984744</v>
          </cell>
          <cell r="AH38">
            <v>8094.9188277249432</v>
          </cell>
          <cell r="AI38">
            <v>5426.1193934569565</v>
          </cell>
          <cell r="AJ38">
            <v>2668.7994342679872</v>
          </cell>
          <cell r="AN38">
            <v>333.93010664202399</v>
          </cell>
          <cell r="AO38">
            <v>2591.2639830377711</v>
          </cell>
          <cell r="AP38">
            <v>805.11454752563952</v>
          </cell>
          <cell r="AQ38">
            <v>667.78139505313925</v>
          </cell>
          <cell r="AR38">
            <v>381.41511050737176</v>
          </cell>
          <cell r="AS38">
            <v>269.5328208610631</v>
          </cell>
          <cell r="AT38">
            <v>338.57910139477156</v>
          </cell>
          <cell r="AU38">
            <v>876.56611890014619</v>
          </cell>
          <cell r="AV38">
            <v>112.37372888809128</v>
          </cell>
          <cell r="AW38">
            <v>310.01600536818091</v>
          </cell>
          <cell r="AX38">
            <v>417.40127638779722</v>
          </cell>
          <cell r="AY38">
            <v>1058.1348873292327</v>
          </cell>
          <cell r="AZ38">
            <v>1300.3309704813123</v>
          </cell>
          <cell r="BA38">
            <v>8777.944528389924</v>
          </cell>
          <cell r="BB38">
            <v>5909.4855466450699</v>
          </cell>
          <cell r="BC38">
            <v>2925.8703598601428</v>
          </cell>
          <cell r="BG38">
            <v>352.50751434808751</v>
          </cell>
          <cell r="BH38">
            <v>2704.6619352939856</v>
          </cell>
          <cell r="BI38">
            <v>835.49418180372447</v>
          </cell>
          <cell r="BJ38">
            <v>785.18446832892857</v>
          </cell>
          <cell r="BK38">
            <v>410.30097926287993</v>
          </cell>
          <cell r="BL38">
            <v>288.12186377932653</v>
          </cell>
          <cell r="BM38">
            <v>361.79172370048855</v>
          </cell>
          <cell r="BN38">
            <v>1075.0433511896088</v>
          </cell>
          <cell r="BO38">
            <v>125.74806404176523</v>
          </cell>
          <cell r="BP38">
            <v>330.96725875782579</v>
          </cell>
          <cell r="BQ38">
            <v>472.26981810038671</v>
          </cell>
          <cell r="BR38">
            <v>1169.7695992253709</v>
          </cell>
          <cell r="BS38">
            <v>1366.1638256523402</v>
          </cell>
          <cell r="BT38">
            <v>9285.357889221892</v>
          </cell>
          <cell r="BU38">
            <v>6253.8468189470477</v>
          </cell>
          <cell r="BV38">
            <v>3080.6283297706996</v>
          </cell>
          <cell r="BZ38">
            <v>414.42471655908241</v>
          </cell>
          <cell r="CA38">
            <v>2989.2798165277482</v>
          </cell>
          <cell r="CB38">
            <v>911.4490018050675</v>
          </cell>
          <cell r="CC38">
            <v>1243.6674835318681</v>
          </cell>
          <cell r="CD38">
            <v>505.78883233546844</v>
          </cell>
          <cell r="CE38">
            <v>317.05950833808788</v>
          </cell>
          <cell r="CF38">
            <v>408.67819400849396</v>
          </cell>
          <cell r="CG38">
            <v>1663.1999462202202</v>
          </cell>
          <cell r="CH38">
            <v>189.73029207454317</v>
          </cell>
          <cell r="CI38">
            <v>382.19054995745745</v>
          </cell>
          <cell r="CJ38">
            <v>707.52799237097747</v>
          </cell>
          <cell r="CK38">
            <v>1423.9032496907441</v>
          </cell>
          <cell r="CL38">
            <v>1630.0036094978848</v>
          </cell>
          <cell r="CM38">
            <v>10592.274683000607</v>
          </cell>
          <cell r="CN38">
            <v>7134.9081710099672</v>
          </cell>
          <cell r="CO38">
            <v>3639.4501192695243</v>
          </cell>
          <cell r="CS38">
            <v>196.49539203545876</v>
          </cell>
          <cell r="CT38">
            <v>1513.9301483193426</v>
          </cell>
          <cell r="CU38">
            <v>505.60780414393776</v>
          </cell>
          <cell r="CV38">
            <v>-58.469632999893328</v>
          </cell>
          <cell r="CW38">
            <v>125.19592123365791</v>
          </cell>
          <cell r="CX38">
            <v>149.0065716533274</v>
          </cell>
          <cell r="CY38">
            <v>-34.353678873038021</v>
          </cell>
          <cell r="CZ38">
            <v>291.40899235605974</v>
          </cell>
          <cell r="DA38">
            <v>-75.93897512723683</v>
          </cell>
          <cell r="DB38">
            <v>167.41439954093994</v>
          </cell>
          <cell r="DC38">
            <v>97.553041969347447</v>
          </cell>
          <cell r="DD38">
            <v>164.39376989522916</v>
          </cell>
          <cell r="DE38">
            <v>775.02482615381132</v>
          </cell>
          <cell r="DF38">
            <v>4504.1576903092846</v>
          </cell>
          <cell r="DG38">
            <v>3246.3547808870926</v>
          </cell>
          <cell r="DH38">
            <v>1257.8029094221924</v>
          </cell>
        </row>
        <row r="39">
          <cell r="U39">
            <v>306.42671920605903</v>
          </cell>
          <cell r="V39">
            <v>2446.3512346574057</v>
          </cell>
          <cell r="W39">
            <v>747.9978419655497</v>
          </cell>
          <cell r="X39">
            <v>518.97681347977607</v>
          </cell>
          <cell r="Y39">
            <v>354.89358557183715</v>
          </cell>
          <cell r="Z39">
            <v>249.5562876625003</v>
          </cell>
          <cell r="AA39">
            <v>275.85494776408393</v>
          </cell>
          <cell r="AB39">
            <v>792.67121910432365</v>
          </cell>
          <cell r="AC39">
            <v>91.548914384169663</v>
          </cell>
          <cell r="AD39">
            <v>277.73212372971761</v>
          </cell>
          <cell r="AE39">
            <v>366.73511919552698</v>
          </cell>
          <cell r="AF39">
            <v>953.44500395752277</v>
          </cell>
          <cell r="AG39">
            <v>1217.2063932768579</v>
          </cell>
          <cell r="AH39">
            <v>8156.5225215317514</v>
          </cell>
          <cell r="AI39">
            <v>5470.3845650539452</v>
          </cell>
          <cell r="AJ39">
            <v>2686.1379564778058</v>
          </cell>
          <cell r="AN39">
            <v>336.47213373889707</v>
          </cell>
          <cell r="AO39">
            <v>2612.9882212473281</v>
          </cell>
          <cell r="AP39">
            <v>811.81290555867065</v>
          </cell>
          <cell r="AQ39">
            <v>674.9387581597058</v>
          </cell>
          <cell r="AR39">
            <v>383.50987653171376</v>
          </cell>
          <cell r="AS39">
            <v>271.21587608500215</v>
          </cell>
          <cell r="AT39">
            <v>339.03730501529856</v>
          </cell>
          <cell r="AU39">
            <v>882.62352327478209</v>
          </cell>
          <cell r="AV39">
            <v>113.80078790514676</v>
          </cell>
          <cell r="AW39">
            <v>312.91447099528426</v>
          </cell>
          <cell r="AX39">
            <v>421.79684699320285</v>
          </cell>
          <cell r="AY39">
            <v>1065.7030170368321</v>
          </cell>
          <cell r="AZ39">
            <v>1307.3074798494622</v>
          </cell>
          <cell r="BA39">
            <v>8843.8072553043821</v>
          </cell>
          <cell r="BB39">
            <v>5956.1126235399843</v>
          </cell>
          <cell r="BC39">
            <v>2944.8752098291511</v>
          </cell>
          <cell r="BG39">
            <v>355.56598982603987</v>
          </cell>
          <cell r="BH39">
            <v>2731.8648240821212</v>
          </cell>
          <cell r="BI39">
            <v>843.4715716248935</v>
          </cell>
          <cell r="BJ39">
            <v>798.01017606763958</v>
          </cell>
          <cell r="BK39">
            <v>413.42527910961667</v>
          </cell>
          <cell r="BL39">
            <v>290.44873149313122</v>
          </cell>
          <cell r="BM39">
            <v>363.07597628349538</v>
          </cell>
          <cell r="BN39">
            <v>1091.3568858218875</v>
          </cell>
          <cell r="BO39">
            <v>127.76353909604266</v>
          </cell>
          <cell r="BP39">
            <v>334.70320119761152</v>
          </cell>
          <cell r="BQ39">
            <v>479.33185977051278</v>
          </cell>
          <cell r="BR39">
            <v>1182.9171102250057</v>
          </cell>
          <cell r="BS39">
            <v>1375.6290370101065</v>
          </cell>
          <cell r="BT39">
            <v>9378.2626478204929</v>
          </cell>
          <cell r="BU39">
            <v>6319.2347086857344</v>
          </cell>
          <cell r="BV39">
            <v>3105.775561402038</v>
          </cell>
          <cell r="BZ39">
            <v>418.93253879837158</v>
          </cell>
          <cell r="CA39">
            <v>3028.0927052479401</v>
          </cell>
          <cell r="CB39">
            <v>922.02650102318148</v>
          </cell>
          <cell r="CC39">
            <v>1270.6961768822925</v>
          </cell>
          <cell r="CD39">
            <v>511.26888623320735</v>
          </cell>
          <cell r="CE39">
            <v>319.93673533665549</v>
          </cell>
          <cell r="CF39">
            <v>410.97538263724186</v>
          </cell>
          <cell r="CG39">
            <v>1712.4081927937268</v>
          </cell>
          <cell r="CH39">
            <v>193.75331170919324</v>
          </cell>
          <cell r="CI39">
            <v>389.7037440778056</v>
          </cell>
          <cell r="CJ39">
            <v>721.96321302592492</v>
          </cell>
          <cell r="CK39">
            <v>1451.2683519866073</v>
          </cell>
          <cell r="CL39">
            <v>1645.386865507651</v>
          </cell>
          <cell r="CM39">
            <v>10753.852330787724</v>
          </cell>
          <cell r="CN39">
            <v>7243.8182425324367</v>
          </cell>
          <cell r="CO39">
            <v>3675.0358574367488</v>
          </cell>
          <cell r="CS39">
            <v>197.13306789369918</v>
          </cell>
          <cell r="CT39">
            <v>1512.5082680983605</v>
          </cell>
          <cell r="CU39">
            <v>504.3603579134309</v>
          </cell>
          <cell r="CV39">
            <v>-66.630433564974595</v>
          </cell>
          <cell r="CW39">
            <v>121.21901368046122</v>
          </cell>
          <cell r="CX39">
            <v>148.27336535694229</v>
          </cell>
          <cell r="CY39">
            <v>-38.740773968752805</v>
          </cell>
          <cell r="CZ39">
            <v>285.92566585703833</v>
          </cell>
          <cell r="DA39">
            <v>-78.734758310463832</v>
          </cell>
          <cell r="DB39">
            <v>166.48872846007208</v>
          </cell>
          <cell r="DC39">
            <v>94.137929097153688</v>
          </cell>
          <cell r="DD39">
            <v>155.8714598586653</v>
          </cell>
          <cell r="DE39">
            <v>773.38571459204218</v>
          </cell>
          <cell r="DF39">
            <v>4484.023158896016</v>
          </cell>
          <cell r="DG39">
            <v>3241.9146086865662</v>
          </cell>
          <cell r="DH39">
            <v>1242.1085502094497</v>
          </cell>
        </row>
      </sheetData>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ummary_check"/>
      <sheetName val="S1 case (weighted av)"/>
      <sheetName val="S1a (Huntly stays)"/>
      <sheetName val="S1b (Huntly goes)"/>
      <sheetName val="S2 Low investment scenario"/>
      <sheetName val="allocaton assumptions"/>
      <sheetName val="base capex data"/>
      <sheetName val="opex data"/>
      <sheetName val="summary"/>
    </sheetNames>
    <sheetDataSet>
      <sheetData sheetId="0"/>
      <sheetData sheetId="1"/>
      <sheetData sheetId="2"/>
      <sheetData sheetId="3"/>
      <sheetData sheetId="4"/>
      <sheetData sheetId="5">
        <row r="31">
          <cell r="B31">
            <v>53.475000000000001</v>
          </cell>
        </row>
        <row r="32">
          <cell r="B32">
            <v>31.050000000000004</v>
          </cell>
        </row>
        <row r="33">
          <cell r="B33">
            <v>48.825000000000003</v>
          </cell>
        </row>
        <row r="34">
          <cell r="B34">
            <v>28.35</v>
          </cell>
        </row>
        <row r="35">
          <cell r="B35">
            <v>33.324999999999996</v>
          </cell>
        </row>
        <row r="36">
          <cell r="B36">
            <v>19.349999999999998</v>
          </cell>
        </row>
        <row r="37">
          <cell r="B37">
            <v>19.375</v>
          </cell>
        </row>
        <row r="38">
          <cell r="B38">
            <v>11.25</v>
          </cell>
        </row>
        <row r="39">
          <cell r="B39">
            <v>245</v>
          </cell>
        </row>
        <row r="63">
          <cell r="C63">
            <v>0.15809959326662124</v>
          </cell>
        </row>
        <row r="64">
          <cell r="C64">
            <v>0.37320828407286322</v>
          </cell>
        </row>
        <row r="65">
          <cell r="C65">
            <v>1.7602634892945924E-2</v>
          </cell>
        </row>
        <row r="66">
          <cell r="C66">
            <v>0.45108948776756963</v>
          </cell>
        </row>
      </sheetData>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ummary_check"/>
      <sheetName val="S1 case (weighted av)"/>
      <sheetName val="S1a (Huntly stays)"/>
      <sheetName val="S1b (Huntly goes)"/>
      <sheetName val="S2 Low investment scenario"/>
      <sheetName val="allocaton assumptions"/>
      <sheetName val="base capex data"/>
      <sheetName val="opex data"/>
      <sheetName val="summary"/>
    </sheetNames>
    <sheetDataSet>
      <sheetData sheetId="0"/>
      <sheetData sheetId="1"/>
      <sheetData sheetId="2"/>
      <sheetData sheetId="3"/>
      <sheetData sheetId="4"/>
      <sheetData sheetId="5">
        <row r="31">
          <cell r="B31">
            <v>53.475000000000001</v>
          </cell>
        </row>
        <row r="32">
          <cell r="B32">
            <v>31.050000000000004</v>
          </cell>
        </row>
        <row r="33">
          <cell r="B33">
            <v>48.825000000000003</v>
          </cell>
        </row>
        <row r="34">
          <cell r="B34">
            <v>28.35</v>
          </cell>
        </row>
        <row r="35">
          <cell r="B35">
            <v>33.324999999999996</v>
          </cell>
        </row>
        <row r="36">
          <cell r="B36">
            <v>19.349999999999998</v>
          </cell>
        </row>
        <row r="37">
          <cell r="B37">
            <v>19.375</v>
          </cell>
        </row>
        <row r="38">
          <cell r="B38">
            <v>11.25</v>
          </cell>
        </row>
        <row r="39">
          <cell r="B39">
            <v>245</v>
          </cell>
        </row>
        <row r="63">
          <cell r="C63">
            <v>0.15809959326662124</v>
          </cell>
        </row>
        <row r="64">
          <cell r="C64">
            <v>0.37320828407286322</v>
          </cell>
        </row>
        <row r="65">
          <cell r="C65">
            <v>1.7602634892945924E-2</v>
          </cell>
        </row>
        <row r="66">
          <cell r="C66">
            <v>0.45108948776756963</v>
          </cell>
        </row>
      </sheetData>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1"/>
      <sheetName val="Scenario 2"/>
      <sheetName val="Scenario 3"/>
      <sheetName val="allocaton assumptions"/>
      <sheetName val="base capex data"/>
      <sheetName val="opex data"/>
      <sheetName val="Sheet1"/>
    </sheetNames>
    <sheetDataSet>
      <sheetData sheetId="0"/>
      <sheetData sheetId="1"/>
      <sheetData sheetId="2"/>
      <sheetData sheetId="3">
        <row r="39">
          <cell r="B39">
            <v>249.99999999999997</v>
          </cell>
        </row>
      </sheetData>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Div"/>
      <sheetName val="P&amp;L"/>
      <sheetName val="Cover"/>
      <sheetName val="cube_setup"/>
      <sheetName val="Fair Value Movements"/>
      <sheetName val="TM1 LOB data"/>
      <sheetName val="Bsh (200910)"/>
      <sheetName val="Opex Trends"/>
      <sheetName val="Opex Trends Graph"/>
      <sheetName val="Opex Waterfall"/>
      <sheetName val="Capex Trend"/>
      <sheetName val="Capex data"/>
      <sheetName val="1. Cover and P&amp;LDiv Month"/>
      <sheetName val="2. P&amp;LDiv YTD &amp; Fcast"/>
      <sheetName val="2.5 Opex"/>
      <sheetName val="3. LOB TM1"/>
      <sheetName val="4. Bsh  (BP)"/>
      <sheetName val="5. Capex A"/>
      <sheetName val="6. Capex B"/>
      <sheetName val="7. AS"/>
      <sheetName val="8. SCI"/>
      <sheetName val="9. Projects A"/>
      <sheetName val="10. Projects B"/>
      <sheetName val="11. Asset Availability"/>
      <sheetName val="12. Safety"/>
      <sheetName val="13. Trans and Hydro"/>
      <sheetName val="LOB data"/>
      <sheetName val="LOB"/>
      <sheetName val="Bsh "/>
      <sheetName val="LOB (manual)"/>
      <sheetName val="Month comm 2"/>
      <sheetName val="Capex (1)"/>
      <sheetName val="Capex"/>
      <sheetName val="Capex v2 "/>
      <sheetName val="Capex (2)"/>
      <sheetName val="Bsh -old format"/>
      <sheetName val="AS board page"/>
      <sheetName val="Threshold"/>
      <sheetName val="Capex Report values"/>
      <sheetName val="Front page"/>
      <sheetName val="Month &amp; YTD Comm "/>
      <sheetName val="Month &amp; YTD Comm  (2)"/>
      <sheetName val="Module1"/>
      <sheetName val="14. CSRs"/>
      <sheetName val="Sheet1"/>
    </sheetNames>
    <sheetDataSet>
      <sheetData sheetId="0"/>
      <sheetData sheetId="1"/>
      <sheetData sheetId="2"/>
      <sheetData sheetId="3">
        <row r="2">
          <cell r="B2" t="str">
            <v>transpower:FM_TTYM</v>
          </cell>
        </row>
        <row r="3">
          <cell r="B3" t="str">
            <v>Transpower Group</v>
          </cell>
        </row>
        <row r="4">
          <cell r="B4" t="str">
            <v>Total $</v>
          </cell>
        </row>
        <row r="5">
          <cell r="B5" t="str">
            <v>EV LOB</v>
          </cell>
        </row>
        <row r="7">
          <cell r="B7" t="str">
            <v>transpower:FM_TTYM</v>
          </cell>
        </row>
        <row r="9">
          <cell r="B9" t="str">
            <v>Current Actuals</v>
          </cell>
        </row>
        <row r="10">
          <cell r="B10" t="str">
            <v>Current Budget</v>
          </cell>
        </row>
        <row r="11">
          <cell r="B11" t="str">
            <v>FCST_Dec</v>
          </cell>
        </row>
        <row r="13">
          <cell r="B13" t="str">
            <v>Dec 10</v>
          </cell>
        </row>
        <row r="14">
          <cell r="B14" t="str">
            <v>1106 YTD</v>
          </cell>
        </row>
        <row r="15">
          <cell r="B15" t="str">
            <v>1006 YTD</v>
          </cell>
        </row>
        <row r="16">
          <cell r="B16" t="str">
            <v>2010/11</v>
          </cell>
        </row>
        <row r="17">
          <cell r="B17" t="str">
            <v>Full Year 2010/11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Info"/>
      <sheetName val="FRONT"/>
      <sheetName val="01"/>
      <sheetName val="02"/>
      <sheetName val="03"/>
      <sheetName val="05"/>
      <sheetName val="06"/>
      <sheetName val="07"/>
      <sheetName val="graphs data"/>
      <sheetName val="service delivery report"/>
      <sheetName val="service delivery graphs"/>
      <sheetName val="capital"/>
      <sheetName val="08"/>
      <sheetName val="09"/>
      <sheetName val="10"/>
      <sheetName val="11"/>
      <sheetName val="12"/>
      <sheetName val="13"/>
      <sheetName val="14"/>
      <sheetName val="15"/>
      <sheetName val="16"/>
      <sheetName val="17"/>
      <sheetName val="18"/>
      <sheetName val="LOOKUPSHEET"/>
      <sheetName val="Month_Box"/>
      <sheetName val="Module1"/>
      <sheetName val="Module3"/>
      <sheetName val="Module4"/>
    </sheetNames>
    <sheetDataSet>
      <sheetData sheetId="0" refreshError="1">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sheetData>
      <sheetData sheetId="1" refreshError="1"/>
      <sheetData sheetId="2" refreshError="1"/>
      <sheetData sheetId="3" refreshError="1"/>
      <sheetData sheetId="4" refreshError="1"/>
      <sheetData sheetId="5" refreshError="1"/>
      <sheetData sheetId="6" refreshError="1">
        <row r="4">
          <cell r="AE4" t="str">
            <v xml:space="preserve">ACTUALS </v>
          </cell>
          <cell r="AG4">
            <v>36342</v>
          </cell>
          <cell r="AH4">
            <v>36373</v>
          </cell>
          <cell r="AI4">
            <v>36404</v>
          </cell>
          <cell r="AJ4">
            <v>36434</v>
          </cell>
          <cell r="AK4">
            <v>36465</v>
          </cell>
          <cell r="AL4">
            <v>36495</v>
          </cell>
          <cell r="AM4">
            <v>36526</v>
          </cell>
          <cell r="AN4">
            <v>36557</v>
          </cell>
          <cell r="AO4">
            <v>36586</v>
          </cell>
          <cell r="AP4">
            <v>36617</v>
          </cell>
        </row>
        <row r="5">
          <cell r="AE5" t="str">
            <v>Tx lines (Act)</v>
          </cell>
          <cell r="AG5">
            <v>1048</v>
          </cell>
          <cell r="AH5">
            <v>2393</v>
          </cell>
          <cell r="AI5">
            <v>2124</v>
          </cell>
          <cell r="AJ5">
            <v>1592</v>
          </cell>
          <cell r="AK5">
            <v>3421</v>
          </cell>
          <cell r="AL5">
            <v>0</v>
          </cell>
          <cell r="AM5">
            <v>0</v>
          </cell>
          <cell r="AN5">
            <v>0</v>
          </cell>
          <cell r="AO5">
            <v>0</v>
          </cell>
          <cell r="AP5">
            <v>0</v>
          </cell>
        </row>
        <row r="6">
          <cell r="AE6" t="str">
            <v>Tx Lines - SPA (Act)</v>
          </cell>
          <cell r="AG6">
            <v>3542</v>
          </cell>
          <cell r="AH6">
            <v>2197</v>
          </cell>
          <cell r="AI6">
            <v>2465</v>
          </cell>
          <cell r="AJ6">
            <v>3002</v>
          </cell>
          <cell r="AK6">
            <v>1173</v>
          </cell>
          <cell r="AL6">
            <v>0</v>
          </cell>
          <cell r="AM6">
            <v>0</v>
          </cell>
          <cell r="AN6">
            <v>0</v>
          </cell>
          <cell r="AO6">
            <v>0</v>
          </cell>
          <cell r="AP6">
            <v>0</v>
          </cell>
        </row>
        <row r="7">
          <cell r="AE7" t="str">
            <v>Substations (Act)</v>
          </cell>
          <cell r="AG7">
            <v>2118</v>
          </cell>
          <cell r="AH7">
            <v>2805</v>
          </cell>
          <cell r="AI7">
            <v>3086</v>
          </cell>
          <cell r="AJ7">
            <v>2487</v>
          </cell>
          <cell r="AK7">
            <v>3679</v>
          </cell>
          <cell r="AL7">
            <v>0</v>
          </cell>
          <cell r="AM7">
            <v>0</v>
          </cell>
          <cell r="AN7">
            <v>0</v>
          </cell>
          <cell r="AO7">
            <v>0</v>
          </cell>
          <cell r="AP7">
            <v>0</v>
          </cell>
        </row>
        <row r="8">
          <cell r="AE8" t="str">
            <v>Comms &amp; Control (Act)</v>
          </cell>
          <cell r="AG8">
            <v>315</v>
          </cell>
          <cell r="AH8">
            <v>210</v>
          </cell>
          <cell r="AI8">
            <v>178</v>
          </cell>
          <cell r="AJ8">
            <v>249</v>
          </cell>
          <cell r="AK8">
            <v>298</v>
          </cell>
          <cell r="AL8">
            <v>0</v>
          </cell>
          <cell r="AM8">
            <v>0</v>
          </cell>
          <cell r="AN8">
            <v>0</v>
          </cell>
          <cell r="AO8">
            <v>0</v>
          </cell>
          <cell r="AP8">
            <v>0</v>
          </cell>
        </row>
        <row r="9">
          <cell r="AE9" t="str">
            <v>IT&amp;T Operations (Act)</v>
          </cell>
          <cell r="AG9">
            <v>522</v>
          </cell>
          <cell r="AH9">
            <v>1217</v>
          </cell>
          <cell r="AI9">
            <v>1373</v>
          </cell>
          <cell r="AJ9">
            <v>598</v>
          </cell>
          <cell r="AK9">
            <v>682</v>
          </cell>
          <cell r="AL9">
            <v>0</v>
          </cell>
          <cell r="AM9">
            <v>0</v>
          </cell>
          <cell r="AN9">
            <v>0</v>
          </cell>
          <cell r="AO9">
            <v>0</v>
          </cell>
          <cell r="AP9">
            <v>0</v>
          </cell>
        </row>
        <row r="10">
          <cell r="AE10" t="str">
            <v>Investigations (Act)</v>
          </cell>
          <cell r="AG10">
            <v>290</v>
          </cell>
          <cell r="AH10">
            <v>349</v>
          </cell>
          <cell r="AI10">
            <v>423</v>
          </cell>
          <cell r="AJ10">
            <v>377</v>
          </cell>
          <cell r="AK10">
            <v>254</v>
          </cell>
          <cell r="AL10">
            <v>0</v>
          </cell>
          <cell r="AM10">
            <v>0</v>
          </cell>
          <cell r="AN10">
            <v>0</v>
          </cell>
          <cell r="AO10">
            <v>0</v>
          </cell>
          <cell r="AP10">
            <v>0</v>
          </cell>
        </row>
        <row r="11">
          <cell r="AE11" t="str">
            <v>Totals</v>
          </cell>
          <cell r="AG11">
            <v>7835</v>
          </cell>
          <cell r="AH11">
            <v>9171</v>
          </cell>
          <cell r="AI11">
            <v>9649</v>
          </cell>
          <cell r="AJ11">
            <v>8305</v>
          </cell>
          <cell r="AK11">
            <v>9507</v>
          </cell>
          <cell r="AL11">
            <v>0</v>
          </cell>
          <cell r="AM11">
            <v>0</v>
          </cell>
          <cell r="AN11">
            <v>0</v>
          </cell>
          <cell r="AO11">
            <v>0</v>
          </cell>
          <cell r="AP11">
            <v>0</v>
          </cell>
        </row>
        <row r="15">
          <cell r="AE15" t="str">
            <v>ACTUALS (YTD)</v>
          </cell>
          <cell r="AG15">
            <v>36342</v>
          </cell>
          <cell r="AH15">
            <v>36373</v>
          </cell>
          <cell r="AI15">
            <v>36404</v>
          </cell>
          <cell r="AJ15">
            <v>36434</v>
          </cell>
          <cell r="AK15">
            <v>36465</v>
          </cell>
          <cell r="AL15">
            <v>36495</v>
          </cell>
          <cell r="AM15">
            <v>36526</v>
          </cell>
          <cell r="AN15">
            <v>36557</v>
          </cell>
          <cell r="AO15">
            <v>36586</v>
          </cell>
          <cell r="AP15">
            <v>36617</v>
          </cell>
        </row>
        <row r="16">
          <cell r="AE16" t="str">
            <v>Tx lines (Act)</v>
          </cell>
          <cell r="AG16">
            <v>1048</v>
          </cell>
          <cell r="AH16">
            <v>3441</v>
          </cell>
          <cell r="AI16">
            <v>5565</v>
          </cell>
          <cell r="AJ16">
            <v>7157</v>
          </cell>
          <cell r="AK16">
            <v>10578</v>
          </cell>
          <cell r="AL16">
            <v>0</v>
          </cell>
          <cell r="AM16">
            <v>0</v>
          </cell>
          <cell r="AN16">
            <v>0</v>
          </cell>
          <cell r="AO16">
            <v>0</v>
          </cell>
          <cell r="AP16">
            <v>0</v>
          </cell>
        </row>
        <row r="17">
          <cell r="AE17" t="str">
            <v>Tx Lines - SPA (Act)</v>
          </cell>
          <cell r="AG17">
            <v>3542</v>
          </cell>
          <cell r="AH17">
            <v>5739</v>
          </cell>
          <cell r="AI17">
            <v>8204</v>
          </cell>
          <cell r="AJ17">
            <v>11206</v>
          </cell>
          <cell r="AK17">
            <v>12379</v>
          </cell>
          <cell r="AL17">
            <v>0</v>
          </cell>
          <cell r="AM17">
            <v>0</v>
          </cell>
          <cell r="AN17">
            <v>0</v>
          </cell>
          <cell r="AO17">
            <v>0</v>
          </cell>
          <cell r="AP17">
            <v>0</v>
          </cell>
        </row>
        <row r="18">
          <cell r="AE18" t="str">
            <v>Substations (Act)</v>
          </cell>
          <cell r="AG18">
            <v>2118</v>
          </cell>
          <cell r="AH18">
            <v>4923</v>
          </cell>
          <cell r="AI18">
            <v>8009</v>
          </cell>
          <cell r="AJ18">
            <v>10496</v>
          </cell>
          <cell r="AK18">
            <v>14175</v>
          </cell>
          <cell r="AL18">
            <v>0</v>
          </cell>
          <cell r="AM18">
            <v>0</v>
          </cell>
          <cell r="AN18">
            <v>0</v>
          </cell>
          <cell r="AO18">
            <v>0</v>
          </cell>
          <cell r="AP18">
            <v>0</v>
          </cell>
        </row>
        <row r="19">
          <cell r="AE19" t="str">
            <v>Comms &amp; Control (Act)</v>
          </cell>
          <cell r="AG19">
            <v>315</v>
          </cell>
          <cell r="AH19">
            <v>525</v>
          </cell>
          <cell r="AI19">
            <v>703</v>
          </cell>
          <cell r="AJ19">
            <v>952</v>
          </cell>
          <cell r="AK19">
            <v>1250</v>
          </cell>
          <cell r="AL19">
            <v>0</v>
          </cell>
          <cell r="AM19">
            <v>0</v>
          </cell>
          <cell r="AN19">
            <v>0</v>
          </cell>
          <cell r="AO19">
            <v>0</v>
          </cell>
          <cell r="AP19">
            <v>0</v>
          </cell>
        </row>
        <row r="20">
          <cell r="AC20" t="str">
            <v>`</v>
          </cell>
          <cell r="AE20" t="str">
            <v>IT&amp;T Operations (Act)</v>
          </cell>
          <cell r="AG20">
            <v>522</v>
          </cell>
          <cell r="AH20">
            <v>1739</v>
          </cell>
          <cell r="AI20">
            <v>3112</v>
          </cell>
          <cell r="AJ20">
            <v>3710</v>
          </cell>
          <cell r="AK20">
            <v>4392</v>
          </cell>
          <cell r="AL20">
            <v>0</v>
          </cell>
          <cell r="AM20">
            <v>0</v>
          </cell>
          <cell r="AN20">
            <v>0</v>
          </cell>
          <cell r="AO20">
            <v>0</v>
          </cell>
          <cell r="AP20">
            <v>0</v>
          </cell>
        </row>
        <row r="21">
          <cell r="AE21" t="str">
            <v>Investigations (Act)</v>
          </cell>
          <cell r="AG21">
            <v>290</v>
          </cell>
          <cell r="AH21">
            <v>639</v>
          </cell>
          <cell r="AI21">
            <v>1062</v>
          </cell>
          <cell r="AJ21">
            <v>1439</v>
          </cell>
          <cell r="AK21">
            <v>1693</v>
          </cell>
          <cell r="AL21">
            <v>0</v>
          </cell>
          <cell r="AM21">
            <v>0</v>
          </cell>
          <cell r="AN21">
            <v>0</v>
          </cell>
          <cell r="AO21">
            <v>0</v>
          </cell>
          <cell r="AP21">
            <v>0</v>
          </cell>
        </row>
        <row r="27">
          <cell r="AE27" t="str">
            <v>Tx Lines - SPA (Plan)</v>
          </cell>
          <cell r="AG27">
            <v>3122</v>
          </cell>
          <cell r="AH27">
            <v>2874.5</v>
          </cell>
          <cell r="AI27">
            <v>660.5</v>
          </cell>
          <cell r="AJ27">
            <v>587.5</v>
          </cell>
          <cell r="AK27">
            <v>-136</v>
          </cell>
          <cell r="AL27">
            <v>-582.5</v>
          </cell>
          <cell r="AM27">
            <v>-208.5</v>
          </cell>
          <cell r="AN27">
            <v>-558.5</v>
          </cell>
          <cell r="AO27">
            <v>588.5</v>
          </cell>
          <cell r="AP27">
            <v>1111.5</v>
          </cell>
        </row>
        <row r="28">
          <cell r="AE28" t="str">
            <v>Substations (Plan)</v>
          </cell>
          <cell r="AG28">
            <v>3291.6</v>
          </cell>
          <cell r="AH28">
            <v>3069.6</v>
          </cell>
          <cell r="AI28">
            <v>3545.4999999999995</v>
          </cell>
          <cell r="AJ28">
            <v>3498.7</v>
          </cell>
          <cell r="AK28">
            <v>3603.2999999999997</v>
          </cell>
          <cell r="AL28">
            <v>3728.8</v>
          </cell>
          <cell r="AM28">
            <v>3230.7999999999997</v>
          </cell>
          <cell r="AN28">
            <v>3148.4</v>
          </cell>
          <cell r="AO28">
            <v>3607.5</v>
          </cell>
          <cell r="AP28">
            <v>3124.3</v>
          </cell>
        </row>
        <row r="29">
          <cell r="AE29" t="str">
            <v>Comms &amp; Control (Plan)</v>
          </cell>
          <cell r="AG29">
            <v>325</v>
          </cell>
          <cell r="AH29">
            <v>341.73</v>
          </cell>
          <cell r="AI29">
            <v>379.73</v>
          </cell>
          <cell r="AJ29">
            <v>344.73</v>
          </cell>
          <cell r="AK29">
            <v>297.73</v>
          </cell>
          <cell r="AL29">
            <v>318.73</v>
          </cell>
          <cell r="AM29">
            <v>292.73</v>
          </cell>
          <cell r="AN29">
            <v>286.73</v>
          </cell>
          <cell r="AO29">
            <v>387.73</v>
          </cell>
          <cell r="AP29">
            <v>281.73</v>
          </cell>
        </row>
        <row r="30">
          <cell r="AE30" t="str">
            <v>IT&amp;T Operations (Plan)</v>
          </cell>
          <cell r="AG30">
            <v>999.8950000000001</v>
          </cell>
          <cell r="AH30">
            <v>998.8950000000001</v>
          </cell>
          <cell r="AI30">
            <v>997.8950000000001</v>
          </cell>
          <cell r="AJ30">
            <v>999.8950000000001</v>
          </cell>
          <cell r="AK30">
            <v>999.8950000000001</v>
          </cell>
          <cell r="AL30">
            <v>1002.8950000000001</v>
          </cell>
          <cell r="AM30">
            <v>1002.8950000000001</v>
          </cell>
          <cell r="AN30">
            <v>1002.8950000000001</v>
          </cell>
          <cell r="AO30">
            <v>1004.8950000000001</v>
          </cell>
          <cell r="AP30">
            <v>1002.8950000000001</v>
          </cell>
        </row>
        <row r="31">
          <cell r="AE31" t="str">
            <v>Investigations (Plan)</v>
          </cell>
          <cell r="AG31">
            <v>590</v>
          </cell>
          <cell r="AH31">
            <v>590</v>
          </cell>
          <cell r="AI31">
            <v>589</v>
          </cell>
          <cell r="AJ31">
            <v>590</v>
          </cell>
          <cell r="AK31">
            <v>590</v>
          </cell>
          <cell r="AL31">
            <v>590</v>
          </cell>
          <cell r="AM31">
            <v>590</v>
          </cell>
          <cell r="AN31">
            <v>590</v>
          </cell>
          <cell r="AO31">
            <v>590</v>
          </cell>
          <cell r="AP31">
            <v>591</v>
          </cell>
        </row>
        <row r="32">
          <cell r="AE32" t="str">
            <v>Totals</v>
          </cell>
          <cell r="AG32">
            <v>9796.4950000000008</v>
          </cell>
          <cell r="AH32">
            <v>9589.7250000000004</v>
          </cell>
          <cell r="AI32">
            <v>10100.625</v>
          </cell>
          <cell r="AJ32">
            <v>10022.825000000001</v>
          </cell>
          <cell r="AK32">
            <v>10080.924999999999</v>
          </cell>
          <cell r="AL32">
            <v>10229.924999999999</v>
          </cell>
          <cell r="AM32">
            <v>9705.9249999999993</v>
          </cell>
          <cell r="AN32">
            <v>9617.5249999999996</v>
          </cell>
          <cell r="AO32">
            <v>10179.625</v>
          </cell>
          <cell r="AP32">
            <v>9589.4250000000011</v>
          </cell>
        </row>
        <row r="35">
          <cell r="AE35" t="str">
            <v>PLAN (YTD)</v>
          </cell>
          <cell r="AG35">
            <v>36342</v>
          </cell>
          <cell r="AH35">
            <v>36373</v>
          </cell>
          <cell r="AI35">
            <v>36404</v>
          </cell>
          <cell r="AJ35">
            <v>36434</v>
          </cell>
          <cell r="AK35">
            <v>36465</v>
          </cell>
          <cell r="AL35">
            <v>36495</v>
          </cell>
          <cell r="AM35">
            <v>36526</v>
          </cell>
          <cell r="AN35">
            <v>36557</v>
          </cell>
          <cell r="AO35">
            <v>36586</v>
          </cell>
          <cell r="AP35">
            <v>36617</v>
          </cell>
        </row>
        <row r="36">
          <cell r="AE36" t="str">
            <v>Tx lines (Plan)</v>
          </cell>
          <cell r="AG36">
            <v>1468</v>
          </cell>
          <cell r="AH36">
            <v>3183</v>
          </cell>
          <cell r="AI36">
            <v>7111</v>
          </cell>
          <cell r="AJ36">
            <v>11113</v>
          </cell>
          <cell r="AK36">
            <v>15839</v>
          </cell>
          <cell r="AL36">
            <v>21011</v>
          </cell>
          <cell r="AM36">
            <v>25809</v>
          </cell>
          <cell r="AN36">
            <v>30957</v>
          </cell>
          <cell r="AO36">
            <v>34958</v>
          </cell>
          <cell r="AP36">
            <v>38436</v>
          </cell>
        </row>
        <row r="37">
          <cell r="AE37" t="str">
            <v>Tx Lines - SPA (Plan)</v>
          </cell>
          <cell r="AG37">
            <v>3122</v>
          </cell>
          <cell r="AH37">
            <v>5996.5</v>
          </cell>
          <cell r="AI37">
            <v>6657</v>
          </cell>
          <cell r="AJ37">
            <v>7244.5</v>
          </cell>
          <cell r="AK37">
            <v>7108.5</v>
          </cell>
          <cell r="AL37">
            <v>6526</v>
          </cell>
          <cell r="AM37">
            <v>6317.5</v>
          </cell>
          <cell r="AN37">
            <v>5759</v>
          </cell>
          <cell r="AO37">
            <v>6347.5</v>
          </cell>
          <cell r="AP37">
            <v>7459</v>
          </cell>
        </row>
        <row r="38">
          <cell r="AE38" t="str">
            <v>Substations (Plan)</v>
          </cell>
          <cell r="AG38">
            <v>3291.6</v>
          </cell>
          <cell r="AH38">
            <v>6361.2</v>
          </cell>
          <cell r="AI38">
            <v>9906.6999999999989</v>
          </cell>
          <cell r="AJ38">
            <v>13405.399999999998</v>
          </cell>
          <cell r="AK38">
            <v>17008.699999999997</v>
          </cell>
          <cell r="AL38">
            <v>20737.499999999996</v>
          </cell>
          <cell r="AM38">
            <v>23968.299999999996</v>
          </cell>
          <cell r="AN38">
            <v>27116.699999999997</v>
          </cell>
          <cell r="AO38">
            <v>30724.199999999997</v>
          </cell>
          <cell r="AP38">
            <v>33848.5</v>
          </cell>
        </row>
        <row r="39">
          <cell r="AE39" t="str">
            <v>Comms &amp; Control (Plan)</v>
          </cell>
          <cell r="AG39">
            <v>325</v>
          </cell>
          <cell r="AH39">
            <v>666.73</v>
          </cell>
          <cell r="AI39">
            <v>1046.46</v>
          </cell>
          <cell r="AJ39">
            <v>1391.19</v>
          </cell>
          <cell r="AK39">
            <v>1688.92</v>
          </cell>
          <cell r="AL39">
            <v>2007.65</v>
          </cell>
          <cell r="AM39">
            <v>2300.38</v>
          </cell>
          <cell r="AN39">
            <v>2587.11</v>
          </cell>
          <cell r="AO39">
            <v>2974.84</v>
          </cell>
          <cell r="AP39">
            <v>3256.57</v>
          </cell>
        </row>
        <row r="40">
          <cell r="AE40" t="str">
            <v>IT&amp;T Operations (Plan)</v>
          </cell>
          <cell r="AG40">
            <v>999.8950000000001</v>
          </cell>
          <cell r="AH40">
            <v>1998.7900000000002</v>
          </cell>
          <cell r="AI40">
            <v>2996.6850000000004</v>
          </cell>
          <cell r="AJ40">
            <v>3996.5800000000004</v>
          </cell>
          <cell r="AK40">
            <v>4996.4750000000004</v>
          </cell>
          <cell r="AL40">
            <v>5999.3700000000008</v>
          </cell>
          <cell r="AM40">
            <v>7002.2650000000012</v>
          </cell>
          <cell r="AN40">
            <v>8005.1600000000017</v>
          </cell>
          <cell r="AO40">
            <v>9010.0550000000021</v>
          </cell>
          <cell r="AP40">
            <v>10012.950000000003</v>
          </cell>
        </row>
        <row r="41">
          <cell r="AE41" t="str">
            <v>Investigations (Plan)</v>
          </cell>
          <cell r="AG41">
            <v>590</v>
          </cell>
          <cell r="AH41">
            <v>1180</v>
          </cell>
          <cell r="AI41">
            <v>1769</v>
          </cell>
          <cell r="AJ41">
            <v>2359</v>
          </cell>
          <cell r="AK41">
            <v>2949</v>
          </cell>
          <cell r="AL41">
            <v>3539</v>
          </cell>
          <cell r="AM41">
            <v>4129</v>
          </cell>
          <cell r="AN41">
            <v>4719</v>
          </cell>
          <cell r="AO41">
            <v>5309</v>
          </cell>
          <cell r="AP41">
            <v>5900</v>
          </cell>
        </row>
        <row r="42">
          <cell r="AE42" t="str">
            <v>Totals</v>
          </cell>
          <cell r="AG42">
            <v>9796.4950000000008</v>
          </cell>
          <cell r="AH42">
            <v>19386.22</v>
          </cell>
          <cell r="AI42">
            <v>29486.844999999998</v>
          </cell>
          <cell r="AJ42">
            <v>39509.67</v>
          </cell>
          <cell r="AK42">
            <v>49590.594999999994</v>
          </cell>
          <cell r="AL42">
            <v>59820.520000000004</v>
          </cell>
          <cell r="AM42">
            <v>69526.444999999992</v>
          </cell>
          <cell r="AN42">
            <v>79143.97</v>
          </cell>
          <cell r="AO42">
            <v>89323.595000000001</v>
          </cell>
          <cell r="AP42">
            <v>98913.02</v>
          </cell>
        </row>
        <row r="45">
          <cell r="AE45" t="str">
            <v>REFORECAST (000's)</v>
          </cell>
          <cell r="AG45">
            <v>36342</v>
          </cell>
          <cell r="AH45">
            <v>36373</v>
          </cell>
          <cell r="AI45">
            <v>36404</v>
          </cell>
          <cell r="AJ45">
            <v>36434</v>
          </cell>
          <cell r="AK45">
            <v>36465</v>
          </cell>
          <cell r="AL45">
            <v>36495</v>
          </cell>
          <cell r="AM45">
            <v>36526</v>
          </cell>
          <cell r="AN45">
            <v>36557</v>
          </cell>
          <cell r="AO45">
            <v>36586</v>
          </cell>
          <cell r="AP45">
            <v>36617</v>
          </cell>
        </row>
        <row r="50">
          <cell r="AE50" t="str">
            <v>IT&amp;T Operations (reforecast)</v>
          </cell>
          <cell r="AG50">
            <v>12024</v>
          </cell>
          <cell r="AH50">
            <v>12024</v>
          </cell>
          <cell r="AI50">
            <v>12024</v>
          </cell>
          <cell r="AJ50">
            <v>12224</v>
          </cell>
          <cell r="AK50">
            <v>12224</v>
          </cell>
          <cell r="AL50">
            <v>12224</v>
          </cell>
          <cell r="AM50">
            <v>12224</v>
          </cell>
          <cell r="AN50">
            <v>12224</v>
          </cell>
          <cell r="AO50">
            <v>12224</v>
          </cell>
          <cell r="AP50">
            <v>12224</v>
          </cell>
        </row>
        <row r="51">
          <cell r="AE51" t="str">
            <v>Investigations (reforecast)</v>
          </cell>
          <cell r="AG51">
            <v>7083</v>
          </cell>
          <cell r="AH51">
            <v>7083</v>
          </cell>
          <cell r="AI51">
            <v>7083</v>
          </cell>
          <cell r="AJ51">
            <v>6083</v>
          </cell>
          <cell r="AK51">
            <v>5983</v>
          </cell>
          <cell r="AL51">
            <v>5983</v>
          </cell>
          <cell r="AM51">
            <v>5983</v>
          </cell>
          <cell r="AN51">
            <v>5983</v>
          </cell>
          <cell r="AO51">
            <v>5983</v>
          </cell>
          <cell r="AP51">
            <v>5983</v>
          </cell>
        </row>
        <row r="52">
          <cell r="AE52" t="str">
            <v>Total</v>
          </cell>
          <cell r="AG52">
            <v>117643</v>
          </cell>
          <cell r="AH52">
            <v>117643</v>
          </cell>
          <cell r="AI52">
            <v>117465</v>
          </cell>
          <cell r="AJ52">
            <v>116452</v>
          </cell>
          <cell r="AK52">
            <v>115799</v>
          </cell>
          <cell r="AL52">
            <v>115799</v>
          </cell>
          <cell r="AM52">
            <v>115799</v>
          </cell>
          <cell r="AN52">
            <v>115799</v>
          </cell>
          <cell r="AO52">
            <v>115799</v>
          </cell>
          <cell r="AP52">
            <v>115799</v>
          </cell>
        </row>
        <row r="53">
          <cell r="AE53" t="str">
            <v>NOTE: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row r="35">
          <cell r="AD35" t="str">
            <v>J</v>
          </cell>
          <cell r="AE35" t="str">
            <v>A</v>
          </cell>
          <cell r="AF35" t="str">
            <v>S</v>
          </cell>
          <cell r="AG35" t="str">
            <v>O</v>
          </cell>
          <cell r="AH35" t="str">
            <v>N</v>
          </cell>
          <cell r="AI35" t="str">
            <v>D</v>
          </cell>
          <cell r="AJ35" t="str">
            <v>J</v>
          </cell>
          <cell r="AK35" t="str">
            <v>F</v>
          </cell>
          <cell r="AL35" t="str">
            <v>M</v>
          </cell>
          <cell r="AM35" t="str">
            <v>A</v>
          </cell>
          <cell r="AN35" t="str">
            <v>M</v>
          </cell>
          <cell r="AO35" t="str">
            <v>J</v>
          </cell>
        </row>
        <row r="36">
          <cell r="AC36" t="str">
            <v>Equipment</v>
          </cell>
          <cell r="AD36">
            <v>0.223</v>
          </cell>
          <cell r="AE36">
            <v>0.52700000000000002</v>
          </cell>
          <cell r="AF36">
            <v>0.78600000000000003</v>
          </cell>
          <cell r="AG36">
            <v>0.28599999999999998</v>
          </cell>
          <cell r="AH36">
            <v>0.39500000000000002</v>
          </cell>
          <cell r="AI36">
            <v>4.0000000000000001E-3</v>
          </cell>
          <cell r="AJ36">
            <v>7.0999999999999994E-2</v>
          </cell>
          <cell r="AK36">
            <v>5.3999999999999999E-2</v>
          </cell>
          <cell r="AL36">
            <v>0</v>
          </cell>
          <cell r="AM36">
            <v>3.5000000000000003E-2</v>
          </cell>
          <cell r="AN36">
            <v>0</v>
          </cell>
          <cell r="AO36">
            <v>0.32500000000000001</v>
          </cell>
        </row>
        <row r="37">
          <cell r="AC37" t="str">
            <v>External*</v>
          </cell>
          <cell r="AD37">
            <v>0.11899999999999999</v>
          </cell>
          <cell r="AE37">
            <v>0.30499999999999999</v>
          </cell>
          <cell r="AF37">
            <v>0</v>
          </cell>
          <cell r="AG37">
            <v>0.14099999999999999</v>
          </cell>
          <cell r="AH37">
            <v>3.5000000000000003E-2</v>
          </cell>
          <cell r="AI37">
            <v>0</v>
          </cell>
          <cell r="AJ37">
            <v>0.11</v>
          </cell>
          <cell r="AK37">
            <v>0.95799999999999996</v>
          </cell>
          <cell r="AL37">
            <v>2.9000000000000001E-2</v>
          </cell>
          <cell r="AM37">
            <v>0.16</v>
          </cell>
          <cell r="AN37">
            <v>9.8000000000000004E-2</v>
          </cell>
          <cell r="AO37">
            <v>0.51800000000000002</v>
          </cell>
        </row>
        <row r="38">
          <cell r="AC38" t="str">
            <v>Human</v>
          </cell>
          <cell r="AD38">
            <v>1.421</v>
          </cell>
          <cell r="AE38">
            <v>0</v>
          </cell>
          <cell r="AF38">
            <v>0</v>
          </cell>
          <cell r="AG38">
            <v>0</v>
          </cell>
          <cell r="AH38">
            <v>0</v>
          </cell>
          <cell r="AI38">
            <v>0</v>
          </cell>
          <cell r="AJ38">
            <v>4.3999999999999997E-2</v>
          </cell>
          <cell r="AK38">
            <v>0</v>
          </cell>
          <cell r="AL38">
            <v>1.2E-2</v>
          </cell>
          <cell r="AM38">
            <v>1.4999999999999999E-2</v>
          </cell>
          <cell r="AN38">
            <v>1.7999999999999999E-2</v>
          </cell>
          <cell r="AO38">
            <v>0</v>
          </cell>
        </row>
        <row r="39">
          <cell r="AC39" t="str">
            <v>Environmental</v>
          </cell>
        </row>
        <row r="41">
          <cell r="AC41" t="str">
            <v>Not Known</v>
          </cell>
          <cell r="AD41">
            <v>0</v>
          </cell>
          <cell r="AE41">
            <v>0</v>
          </cell>
          <cell r="AF41">
            <v>0</v>
          </cell>
          <cell r="AG41">
            <v>5.1999999999999998E-2</v>
          </cell>
          <cell r="AH41">
            <v>4.4999999999999998E-2</v>
          </cell>
          <cell r="AI41">
            <v>1.2E-2</v>
          </cell>
          <cell r="AJ41">
            <v>3.2000000000000001E-2</v>
          </cell>
          <cell r="AK41">
            <v>0</v>
          </cell>
          <cell r="AL41">
            <v>0.03</v>
          </cell>
          <cell r="AM41">
            <v>6.0000000000000001E-3</v>
          </cell>
          <cell r="AN41">
            <v>1E-3</v>
          </cell>
          <cell r="AO41">
            <v>2.1999999999999999E-2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Notes"/>
      <sheetName val="Map"/>
      <sheetName val="Assumptions"/>
      <sheetName val="Opex"/>
      <sheetName val="Escalation Opex"/>
      <sheetName val="Adj. Opex "/>
      <sheetName val="Opex Categories"/>
      <sheetName val="Capex"/>
      <sheetName val="Escalation Capex"/>
      <sheetName val="Adj. Capex"/>
      <sheetName val="Capex Categories"/>
      <sheetName val="Input Prices"/>
      <sheetName val="FX"/>
      <sheetName val="Quality"/>
    </sheetNames>
    <sheetDataSet>
      <sheetData sheetId="0" refreshError="1"/>
      <sheetData sheetId="1" refreshError="1"/>
      <sheetData sheetId="2" refreshError="1"/>
      <sheetData sheetId="3">
        <row r="15">
          <cell r="J15">
            <v>5.0999999999999997E-2</v>
          </cell>
        </row>
        <row r="16">
          <cell r="J16">
            <v>2.4E-2</v>
          </cell>
        </row>
        <row r="17">
          <cell r="J17">
            <v>2.4E-2</v>
          </cell>
        </row>
        <row r="18">
          <cell r="J18">
            <v>2.4E-2</v>
          </cell>
        </row>
        <row r="19">
          <cell r="J19">
            <v>2.3E-2</v>
          </cell>
        </row>
        <row r="27">
          <cell r="O27">
            <v>3.0250000000000006E-2</v>
          </cell>
        </row>
        <row r="28">
          <cell r="O28">
            <v>0.10649999999999998</v>
          </cell>
        </row>
        <row r="29">
          <cell r="O29">
            <v>4.8750000000000009E-2</v>
          </cell>
        </row>
        <row r="30">
          <cell r="O30">
            <v>6.2000000000000006E-2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vid Gatland"/>
      <sheetName val="Kevin Fox"/>
      <sheetName val="David Laurie"/>
      <sheetName val="Kieran Devine"/>
      <sheetName val="Stuart Low"/>
      <sheetName val="Summary"/>
    </sheetNames>
    <sheetDataSet>
      <sheetData sheetId="0">
        <row r="50">
          <cell r="K50" t="str">
            <v>Completed</v>
          </cell>
          <cell r="L50" t="str">
            <v>Not Checked</v>
          </cell>
        </row>
        <row r="51">
          <cell r="L51" t="str">
            <v>Checked</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Notes"/>
      <sheetName val="Map"/>
      <sheetName val="Assumptions"/>
      <sheetName val="Opex"/>
      <sheetName val="Opex new slice"/>
      <sheetName val="Escalation Opex"/>
      <sheetName val="Adj. Opex "/>
      <sheetName val="Opex Categories"/>
      <sheetName val="Capex"/>
      <sheetName val="Capex new slice"/>
      <sheetName val="Sheet4"/>
      <sheetName val="Escalation Capex"/>
      <sheetName val="Adj. Capex"/>
      <sheetName val="Capex Categories"/>
      <sheetName val="Input Prices"/>
      <sheetName val="FX"/>
      <sheetName val="Quality"/>
    </sheetNames>
    <sheetDataSet>
      <sheetData sheetId="0"/>
      <sheetData sheetId="1"/>
      <sheetData sheetId="2"/>
      <sheetData sheetId="3">
        <row r="15">
          <cell r="J15">
            <v>5.0999999999999997E-2</v>
          </cell>
        </row>
        <row r="22">
          <cell r="J22">
            <v>1</v>
          </cell>
          <cell r="K22">
            <v>1.0095073465859983</v>
          </cell>
          <cell r="L22">
            <v>1.0164217804667244</v>
          </cell>
          <cell r="M22">
            <v>1.0296352636127917</v>
          </cell>
          <cell r="N22">
            <v>1.0491983336214346</v>
          </cell>
        </row>
        <row r="23">
          <cell r="J23">
            <v>1.0164217804667244</v>
          </cell>
          <cell r="K23">
            <v>1.0068493150684932</v>
          </cell>
          <cell r="L23">
            <v>1</v>
          </cell>
          <cell r="M23">
            <v>0.98716683119447202</v>
          </cell>
          <cell r="N23">
            <v>0.96876038390036523</v>
          </cell>
        </row>
      </sheetData>
      <sheetData sheetId="4">
        <row r="72">
          <cell r="E72" t="str">
            <v>Grid Maintenance</v>
          </cell>
        </row>
      </sheetData>
      <sheetData sheetId="5"/>
      <sheetData sheetId="6">
        <row r="44">
          <cell r="J44">
            <v>249.13289953917896</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amp;  Instructions"/>
      <sheetName val="Cover"/>
      <sheetName val="Opex"/>
      <sheetName val="Capex"/>
      <sheetName val="RCP1 Quality"/>
      <sheetName val="Milestones 1 - 9"/>
      <sheetName val="Trans act vs bud "/>
      <sheetName val="Trans fcast vs bud"/>
      <sheetName val="LOB act vs bud YTD"/>
      <sheetName val="Group opex summary"/>
      <sheetName val="Capex split"/>
      <sheetName val="Appendix capex allowance"/>
    </sheetNames>
    <sheetDataSet>
      <sheetData sheetId="0">
        <row r="1">
          <cell r="B1" t="str">
            <v>June</v>
          </cell>
        </row>
        <row r="2">
          <cell r="B2" t="str">
            <v>1212 YTD</v>
          </cell>
        </row>
        <row r="3">
          <cell r="B3" t="str">
            <v>FCST_May</v>
          </cell>
        </row>
      </sheetData>
      <sheetData sheetId="1"/>
      <sheetData sheetId="2"/>
      <sheetData sheetId="3"/>
      <sheetData sheetId="4"/>
      <sheetData sheetId="5"/>
      <sheetData sheetId="6"/>
      <sheetData sheetId="7"/>
      <sheetData sheetId="8"/>
      <sheetData sheetId="9">
        <row r="12">
          <cell r="B12">
            <v>106608606.56</v>
          </cell>
        </row>
      </sheetData>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ject list"/>
      <sheetName val="LRMC calcs"/>
      <sheetName val="GEM locations"/>
      <sheetName val="GEM new plant"/>
      <sheetName val="GEM other"/>
      <sheetName val="Other ass"/>
      <sheetName val="PPI"/>
      <sheetName val="XRateData"/>
      <sheetName val="LRMC x Plant"/>
      <sheetName val="LRMC x Plant ranked"/>
      <sheetName val="Table calcs"/>
      <sheetName val="Summary Pivot"/>
    </sheetNames>
    <sheetDataSet>
      <sheetData sheetId="0"/>
      <sheetData sheetId="1"/>
      <sheetData sheetId="2"/>
      <sheetData sheetId="3"/>
      <sheetData sheetId="4"/>
      <sheetData sheetId="5"/>
      <sheetData sheetId="6">
        <row r="6">
          <cell r="H6">
            <v>0.08</v>
          </cell>
        </row>
        <row r="7">
          <cell r="H7">
            <v>0.28000000000000003</v>
          </cell>
        </row>
      </sheetData>
      <sheetData sheetId="7"/>
      <sheetData sheetId="8"/>
      <sheetData sheetId="9">
        <row r="5">
          <cell r="K5">
            <v>120.05649563598453</v>
          </cell>
        </row>
        <row r="6">
          <cell r="K6" t="str">
            <v/>
          </cell>
        </row>
        <row r="7">
          <cell r="K7" t="str">
            <v/>
          </cell>
        </row>
        <row r="8">
          <cell r="K8">
            <v>99.507361835765082</v>
          </cell>
        </row>
        <row r="9">
          <cell r="K9">
            <v>700.76542458882557</v>
          </cell>
        </row>
        <row r="10">
          <cell r="K10">
            <v>700.76542458882557</v>
          </cell>
        </row>
        <row r="11">
          <cell r="K11" t="str">
            <v/>
          </cell>
        </row>
        <row r="12">
          <cell r="K12">
            <v>149.00274167794268</v>
          </cell>
        </row>
        <row r="13">
          <cell r="K13">
            <v>105.96824444579302</v>
          </cell>
        </row>
        <row r="14">
          <cell r="K14">
            <v>105.98336900460305</v>
          </cell>
        </row>
        <row r="15">
          <cell r="K15">
            <v>105.99849356341309</v>
          </cell>
        </row>
        <row r="16">
          <cell r="K16" t="str">
            <v/>
          </cell>
        </row>
        <row r="17">
          <cell r="K17" t="str">
            <v/>
          </cell>
        </row>
        <row r="18">
          <cell r="K18">
            <v>99.053085428755367</v>
          </cell>
        </row>
        <row r="19">
          <cell r="K19" t="str">
            <v/>
          </cell>
        </row>
        <row r="20">
          <cell r="K20" t="str">
            <v/>
          </cell>
        </row>
        <row r="21">
          <cell r="K21" t="str">
            <v/>
          </cell>
        </row>
        <row r="22">
          <cell r="K22" t="str">
            <v/>
          </cell>
        </row>
        <row r="23">
          <cell r="K23">
            <v>102.3569361583175</v>
          </cell>
        </row>
        <row r="24">
          <cell r="K24" t="str">
            <v/>
          </cell>
        </row>
        <row r="25">
          <cell r="K25" t="str">
            <v/>
          </cell>
        </row>
        <row r="26">
          <cell r="K26" t="str">
            <v/>
          </cell>
        </row>
        <row r="27">
          <cell r="K27" t="str">
            <v/>
          </cell>
        </row>
        <row r="28">
          <cell r="K28" t="str">
            <v/>
          </cell>
        </row>
        <row r="29">
          <cell r="K29" t="str">
            <v/>
          </cell>
        </row>
        <row r="30">
          <cell r="K30" t="str">
            <v/>
          </cell>
        </row>
        <row r="31">
          <cell r="K31" t="str">
            <v/>
          </cell>
        </row>
        <row r="32">
          <cell r="K32" t="str">
            <v/>
          </cell>
        </row>
        <row r="33">
          <cell r="K33" t="str">
            <v/>
          </cell>
        </row>
        <row r="34">
          <cell r="K34" t="str">
            <v/>
          </cell>
        </row>
        <row r="35">
          <cell r="K35" t="str">
            <v/>
          </cell>
        </row>
        <row r="36">
          <cell r="K36" t="str">
            <v/>
          </cell>
        </row>
        <row r="37">
          <cell r="K37" t="str">
            <v/>
          </cell>
        </row>
        <row r="38">
          <cell r="K38" t="str">
            <v/>
          </cell>
        </row>
        <row r="39">
          <cell r="K39" t="str">
            <v/>
          </cell>
        </row>
        <row r="40">
          <cell r="K40" t="str">
            <v/>
          </cell>
        </row>
        <row r="41">
          <cell r="K41" t="str">
            <v/>
          </cell>
        </row>
        <row r="42">
          <cell r="K42" t="str">
            <v/>
          </cell>
        </row>
        <row r="43">
          <cell r="K43" t="str">
            <v/>
          </cell>
        </row>
        <row r="44">
          <cell r="K44" t="str">
            <v/>
          </cell>
        </row>
        <row r="45">
          <cell r="K45" t="str">
            <v/>
          </cell>
        </row>
        <row r="46">
          <cell r="K46" t="str">
            <v/>
          </cell>
        </row>
        <row r="47">
          <cell r="K47" t="str">
            <v/>
          </cell>
        </row>
        <row r="48">
          <cell r="K48" t="str">
            <v/>
          </cell>
        </row>
        <row r="49">
          <cell r="K49" t="str">
            <v/>
          </cell>
        </row>
        <row r="50">
          <cell r="K50">
            <v>89.428053297110608</v>
          </cell>
        </row>
        <row r="51">
          <cell r="K51">
            <v>89.430658890174854</v>
          </cell>
        </row>
        <row r="52">
          <cell r="K52">
            <v>87.494128618111048</v>
          </cell>
        </row>
        <row r="53">
          <cell r="K53">
            <v>96.679714390745275</v>
          </cell>
        </row>
        <row r="54">
          <cell r="K54" t="str">
            <v/>
          </cell>
        </row>
        <row r="55">
          <cell r="K55">
            <v>129.36098190085409</v>
          </cell>
        </row>
        <row r="56">
          <cell r="K56" t="str">
            <v/>
          </cell>
        </row>
        <row r="57">
          <cell r="K57">
            <v>145.20761883152784</v>
          </cell>
        </row>
        <row r="58">
          <cell r="K58" t="str">
            <v/>
          </cell>
        </row>
        <row r="59">
          <cell r="K59" t="str">
            <v/>
          </cell>
        </row>
        <row r="60">
          <cell r="K60">
            <v>107.80613777632158</v>
          </cell>
        </row>
        <row r="61">
          <cell r="K61">
            <v>1428.8239917369015</v>
          </cell>
        </row>
        <row r="62">
          <cell r="K62">
            <v>697.14170096198859</v>
          </cell>
        </row>
        <row r="63">
          <cell r="K63">
            <v>629.19977396146089</v>
          </cell>
        </row>
        <row r="64">
          <cell r="K64">
            <v>573.67031439372215</v>
          </cell>
        </row>
        <row r="65">
          <cell r="K65">
            <v>578.4299823566713</v>
          </cell>
        </row>
        <row r="66">
          <cell r="K66">
            <v>140.31653647935948</v>
          </cell>
        </row>
        <row r="67">
          <cell r="K67">
            <v>90.450832095870382</v>
          </cell>
        </row>
        <row r="68">
          <cell r="K68">
            <v>136.08226246266148</v>
          </cell>
        </row>
        <row r="69">
          <cell r="K69" t="str">
            <v/>
          </cell>
        </row>
        <row r="70">
          <cell r="K70">
            <v>130.443918821219</v>
          </cell>
        </row>
        <row r="71">
          <cell r="K71" t="str">
            <v/>
          </cell>
        </row>
        <row r="72">
          <cell r="K72" t="str">
            <v/>
          </cell>
        </row>
        <row r="73">
          <cell r="K73" t="str">
            <v/>
          </cell>
        </row>
        <row r="74">
          <cell r="K74">
            <v>109.21458466385351</v>
          </cell>
        </row>
        <row r="75">
          <cell r="K75" t="str">
            <v/>
          </cell>
        </row>
        <row r="76">
          <cell r="K76" t="str">
            <v/>
          </cell>
        </row>
        <row r="77">
          <cell r="K77" t="str">
            <v/>
          </cell>
        </row>
        <row r="78">
          <cell r="K78" t="str">
            <v/>
          </cell>
        </row>
        <row r="79">
          <cell r="K79" t="str">
            <v/>
          </cell>
        </row>
        <row r="80">
          <cell r="K80" t="str">
            <v/>
          </cell>
        </row>
        <row r="81">
          <cell r="K81" t="str">
            <v/>
          </cell>
        </row>
        <row r="82">
          <cell r="K82" t="str">
            <v/>
          </cell>
        </row>
        <row r="83">
          <cell r="K83" t="str">
            <v/>
          </cell>
        </row>
        <row r="84">
          <cell r="K84" t="str">
            <v/>
          </cell>
        </row>
        <row r="85">
          <cell r="K85" t="str">
            <v/>
          </cell>
        </row>
        <row r="86">
          <cell r="K86" t="str">
            <v/>
          </cell>
        </row>
        <row r="87">
          <cell r="K87">
            <v>83.043601820559559</v>
          </cell>
        </row>
        <row r="88">
          <cell r="K88">
            <v>95.010293612807203</v>
          </cell>
        </row>
        <row r="89">
          <cell r="K89">
            <v>591.97031740531838</v>
          </cell>
        </row>
        <row r="90">
          <cell r="K90">
            <v>105.55042553767258</v>
          </cell>
        </row>
        <row r="91">
          <cell r="K91">
            <v>141.45834684412881</v>
          </cell>
        </row>
        <row r="92">
          <cell r="K92" t="str">
            <v/>
          </cell>
        </row>
        <row r="93">
          <cell r="K93" t="str">
            <v/>
          </cell>
        </row>
        <row r="94">
          <cell r="K94" t="str">
            <v/>
          </cell>
        </row>
        <row r="95">
          <cell r="K95" t="str">
            <v/>
          </cell>
        </row>
        <row r="96">
          <cell r="K96" t="str">
            <v/>
          </cell>
        </row>
        <row r="97">
          <cell r="K97" t="str">
            <v/>
          </cell>
        </row>
        <row r="98">
          <cell r="K98" t="str">
            <v/>
          </cell>
        </row>
        <row r="99">
          <cell r="K99" t="str">
            <v/>
          </cell>
        </row>
        <row r="100">
          <cell r="K100" t="str">
            <v/>
          </cell>
        </row>
        <row r="101">
          <cell r="K101">
            <v>91.273876702410504</v>
          </cell>
        </row>
        <row r="102">
          <cell r="K102">
            <v>91.273876702410504</v>
          </cell>
        </row>
        <row r="103">
          <cell r="K103">
            <v>106.22652408599266</v>
          </cell>
        </row>
        <row r="104">
          <cell r="K104" t="str">
            <v/>
          </cell>
        </row>
        <row r="105">
          <cell r="K105" t="str">
            <v/>
          </cell>
        </row>
        <row r="106">
          <cell r="K106" t="str">
            <v/>
          </cell>
        </row>
        <row r="107">
          <cell r="K107" t="str">
            <v/>
          </cell>
        </row>
        <row r="108">
          <cell r="K108" t="str">
            <v/>
          </cell>
        </row>
        <row r="109">
          <cell r="K109" t="str">
            <v/>
          </cell>
        </row>
        <row r="110">
          <cell r="K110">
            <v>111.78191332586243</v>
          </cell>
        </row>
        <row r="111">
          <cell r="K111">
            <v>103.24249822560166</v>
          </cell>
        </row>
        <row r="112">
          <cell r="K112">
            <v>109.15376457994581</v>
          </cell>
        </row>
        <row r="113">
          <cell r="K113" t="str">
            <v/>
          </cell>
        </row>
        <row r="114">
          <cell r="K114">
            <v>79.055127520930938</v>
          </cell>
        </row>
        <row r="115">
          <cell r="K115">
            <v>122.62752626013922</v>
          </cell>
        </row>
        <row r="116">
          <cell r="K116" t="str">
            <v/>
          </cell>
        </row>
        <row r="117">
          <cell r="K117">
            <v>97.526591834445981</v>
          </cell>
        </row>
        <row r="118">
          <cell r="K118">
            <v>149.33131881851457</v>
          </cell>
        </row>
        <row r="119">
          <cell r="K119">
            <v>192.48379031536035</v>
          </cell>
        </row>
        <row r="120">
          <cell r="K120">
            <v>94.906493043787322</v>
          </cell>
        </row>
        <row r="121">
          <cell r="K121" t="str">
            <v/>
          </cell>
        </row>
        <row r="122">
          <cell r="K122">
            <v>112.11568003878207</v>
          </cell>
        </row>
        <row r="123">
          <cell r="K123">
            <v>105.54289317251772</v>
          </cell>
        </row>
        <row r="124">
          <cell r="K124" t="str">
            <v/>
          </cell>
        </row>
        <row r="125">
          <cell r="K125" t="str">
            <v/>
          </cell>
        </row>
        <row r="126">
          <cell r="K126" t="str">
            <v/>
          </cell>
        </row>
        <row r="127">
          <cell r="K127" t="str">
            <v/>
          </cell>
        </row>
        <row r="128">
          <cell r="K128" t="str">
            <v/>
          </cell>
        </row>
        <row r="129">
          <cell r="K129" t="str">
            <v/>
          </cell>
        </row>
        <row r="130">
          <cell r="K130" t="str">
            <v/>
          </cell>
        </row>
        <row r="131">
          <cell r="K131" t="str">
            <v/>
          </cell>
        </row>
        <row r="132">
          <cell r="K132" t="str">
            <v/>
          </cell>
        </row>
        <row r="133">
          <cell r="K133" t="str">
            <v/>
          </cell>
        </row>
        <row r="134">
          <cell r="K134" t="str">
            <v/>
          </cell>
        </row>
        <row r="135">
          <cell r="K135" t="str">
            <v/>
          </cell>
        </row>
        <row r="136">
          <cell r="K136" t="str">
            <v/>
          </cell>
        </row>
        <row r="137">
          <cell r="K137" t="str">
            <v/>
          </cell>
        </row>
        <row r="138">
          <cell r="K138" t="str">
            <v/>
          </cell>
        </row>
        <row r="139">
          <cell r="K139" t="str">
            <v/>
          </cell>
        </row>
        <row r="140">
          <cell r="K140" t="str">
            <v/>
          </cell>
        </row>
        <row r="141">
          <cell r="K141" t="str">
            <v/>
          </cell>
        </row>
        <row r="142">
          <cell r="K142" t="str">
            <v/>
          </cell>
        </row>
        <row r="143">
          <cell r="K143" t="str">
            <v/>
          </cell>
        </row>
        <row r="144">
          <cell r="K144" t="str">
            <v/>
          </cell>
        </row>
        <row r="145">
          <cell r="K145" t="str">
            <v/>
          </cell>
        </row>
        <row r="146">
          <cell r="K146" t="str">
            <v/>
          </cell>
        </row>
        <row r="147">
          <cell r="K147" t="str">
            <v/>
          </cell>
        </row>
        <row r="148">
          <cell r="K148" t="str">
            <v/>
          </cell>
        </row>
        <row r="149">
          <cell r="K149" t="str">
            <v/>
          </cell>
        </row>
        <row r="150">
          <cell r="K150" t="str">
            <v/>
          </cell>
        </row>
        <row r="151">
          <cell r="K151" t="str">
            <v/>
          </cell>
        </row>
        <row r="152">
          <cell r="K152" t="str">
            <v/>
          </cell>
        </row>
        <row r="153">
          <cell r="K153" t="str">
            <v/>
          </cell>
        </row>
        <row r="154">
          <cell r="K154" t="str">
            <v/>
          </cell>
        </row>
        <row r="155">
          <cell r="K155" t="str">
            <v/>
          </cell>
        </row>
        <row r="156">
          <cell r="K156" t="str">
            <v/>
          </cell>
        </row>
        <row r="157">
          <cell r="K157" t="str">
            <v/>
          </cell>
        </row>
        <row r="158">
          <cell r="K158" t="str">
            <v/>
          </cell>
        </row>
        <row r="159">
          <cell r="K159" t="str">
            <v/>
          </cell>
        </row>
        <row r="160">
          <cell r="K160" t="str">
            <v/>
          </cell>
        </row>
        <row r="161">
          <cell r="K161" t="str">
            <v/>
          </cell>
        </row>
        <row r="162">
          <cell r="K162" t="str">
            <v/>
          </cell>
        </row>
        <row r="163">
          <cell r="K163" t="str">
            <v/>
          </cell>
        </row>
        <row r="164">
          <cell r="K164" t="str">
            <v/>
          </cell>
        </row>
        <row r="165">
          <cell r="K165" t="str">
            <v/>
          </cell>
        </row>
        <row r="166">
          <cell r="K166" t="str">
            <v/>
          </cell>
        </row>
        <row r="167">
          <cell r="K167" t="str">
            <v/>
          </cell>
        </row>
        <row r="168">
          <cell r="K168" t="str">
            <v/>
          </cell>
        </row>
        <row r="169">
          <cell r="K169" t="str">
            <v/>
          </cell>
        </row>
        <row r="170">
          <cell r="K170" t="str">
            <v/>
          </cell>
        </row>
        <row r="171">
          <cell r="K171" t="str">
            <v/>
          </cell>
        </row>
        <row r="172">
          <cell r="K172" t="str">
            <v/>
          </cell>
        </row>
        <row r="173">
          <cell r="K173" t="str">
            <v/>
          </cell>
        </row>
        <row r="174">
          <cell r="K174" t="str">
            <v/>
          </cell>
        </row>
        <row r="175">
          <cell r="K175" t="str">
            <v/>
          </cell>
        </row>
        <row r="176">
          <cell r="K176" t="str">
            <v/>
          </cell>
        </row>
        <row r="177">
          <cell r="K177" t="str">
            <v/>
          </cell>
        </row>
        <row r="178">
          <cell r="K178" t="str">
            <v/>
          </cell>
        </row>
        <row r="179">
          <cell r="K179" t="str">
            <v/>
          </cell>
        </row>
        <row r="180">
          <cell r="K180" t="str">
            <v/>
          </cell>
        </row>
        <row r="181">
          <cell r="K181" t="str">
            <v/>
          </cell>
        </row>
        <row r="182">
          <cell r="K182" t="str">
            <v/>
          </cell>
        </row>
        <row r="183">
          <cell r="K183" t="str">
            <v/>
          </cell>
        </row>
        <row r="184">
          <cell r="K184" t="str">
            <v/>
          </cell>
        </row>
        <row r="185">
          <cell r="K185" t="str">
            <v/>
          </cell>
        </row>
        <row r="186">
          <cell r="K186" t="str">
            <v/>
          </cell>
        </row>
        <row r="187">
          <cell r="K187" t="str">
            <v/>
          </cell>
        </row>
        <row r="188">
          <cell r="K188" t="str">
            <v/>
          </cell>
        </row>
        <row r="189">
          <cell r="K189" t="str">
            <v/>
          </cell>
        </row>
        <row r="190">
          <cell r="K190" t="str">
            <v/>
          </cell>
        </row>
        <row r="191">
          <cell r="K191" t="str">
            <v/>
          </cell>
        </row>
        <row r="192">
          <cell r="K192" t="str">
            <v/>
          </cell>
        </row>
        <row r="193">
          <cell r="K193" t="str">
            <v/>
          </cell>
        </row>
        <row r="194">
          <cell r="K194" t="str">
            <v/>
          </cell>
        </row>
        <row r="195">
          <cell r="K195" t="str">
            <v/>
          </cell>
        </row>
        <row r="196">
          <cell r="K196" t="str">
            <v/>
          </cell>
        </row>
        <row r="197">
          <cell r="K197" t="str">
            <v/>
          </cell>
        </row>
        <row r="198">
          <cell r="K198" t="str">
            <v/>
          </cell>
        </row>
        <row r="199">
          <cell r="K199" t="str">
            <v/>
          </cell>
        </row>
        <row r="200">
          <cell r="K200" t="str">
            <v/>
          </cell>
        </row>
        <row r="201">
          <cell r="K201" t="str">
            <v/>
          </cell>
        </row>
        <row r="202">
          <cell r="K202" t="str">
            <v/>
          </cell>
        </row>
        <row r="203">
          <cell r="K203" t="str">
            <v/>
          </cell>
        </row>
        <row r="204">
          <cell r="K204" t="str">
            <v/>
          </cell>
        </row>
        <row r="205">
          <cell r="K205" t="str">
            <v/>
          </cell>
        </row>
        <row r="206">
          <cell r="K206" t="str">
            <v/>
          </cell>
        </row>
      </sheetData>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0"/>
  <sheetViews>
    <sheetView tabSelected="1" workbookViewId="0">
      <selection activeCell="D26" sqref="D26"/>
    </sheetView>
  </sheetViews>
  <sheetFormatPr defaultRowHeight="15" x14ac:dyDescent="0.25"/>
  <sheetData>
    <row r="2" spans="1:1" x14ac:dyDescent="0.25">
      <c r="A2" s="348" t="s">
        <v>435</v>
      </c>
    </row>
    <row r="3" spans="1:1" x14ac:dyDescent="0.25">
      <c r="A3" s="345"/>
    </row>
    <row r="4" spans="1:1" x14ac:dyDescent="0.25">
      <c r="A4" s="345" t="s">
        <v>425</v>
      </c>
    </row>
    <row r="5" spans="1:1" x14ac:dyDescent="0.25">
      <c r="A5" s="346" t="s">
        <v>426</v>
      </c>
    </row>
    <row r="6" spans="1:1" x14ac:dyDescent="0.25">
      <c r="A6" s="346" t="s">
        <v>427</v>
      </c>
    </row>
    <row r="7" spans="1:1" x14ac:dyDescent="0.25">
      <c r="A7" s="346" t="s">
        <v>428</v>
      </c>
    </row>
    <row r="8" spans="1:1" ht="17.25" x14ac:dyDescent="0.25">
      <c r="A8" s="346" t="s">
        <v>429</v>
      </c>
    </row>
    <row r="9" spans="1:1" x14ac:dyDescent="0.25">
      <c r="A9" s="345"/>
    </row>
    <row r="10" spans="1:1" x14ac:dyDescent="0.25">
      <c r="A10" s="345" t="s">
        <v>430</v>
      </c>
    </row>
    <row r="11" spans="1:1" x14ac:dyDescent="0.25">
      <c r="A11" s="345"/>
    </row>
    <row r="12" spans="1:1" x14ac:dyDescent="0.25">
      <c r="A12" s="345" t="s">
        <v>431</v>
      </c>
    </row>
    <row r="13" spans="1:1" x14ac:dyDescent="0.25">
      <c r="A13" s="345"/>
    </row>
    <row r="14" spans="1:1" ht="17.25" x14ac:dyDescent="0.25">
      <c r="A14" s="347" t="s">
        <v>432</v>
      </c>
    </row>
    <row r="15" spans="1:1" x14ac:dyDescent="0.25">
      <c r="A15" s="346" t="s">
        <v>433</v>
      </c>
    </row>
    <row r="16" spans="1:1" x14ac:dyDescent="0.25">
      <c r="A16" s="346" t="s">
        <v>434</v>
      </c>
    </row>
    <row r="18" spans="1:9" x14ac:dyDescent="0.25">
      <c r="I18" s="6" t="s">
        <v>438</v>
      </c>
    </row>
    <row r="19" spans="1:9" x14ac:dyDescent="0.25">
      <c r="A19" s="3" t="s">
        <v>439</v>
      </c>
      <c r="I19" s="349">
        <v>92.748124000000004</v>
      </c>
    </row>
    <row r="21" spans="1:9" x14ac:dyDescent="0.25">
      <c r="A21" t="s">
        <v>436</v>
      </c>
      <c r="I21" s="349">
        <f ca="1">'Project schedule_S1a)Huntlystay'!D106</f>
        <v>127.68552759337115</v>
      </c>
    </row>
    <row r="22" spans="1:9" x14ac:dyDescent="0.25">
      <c r="A22" t="s">
        <v>437</v>
      </c>
      <c r="I22" s="349">
        <f ca="1">'Project schedule_S1b)Huntlygoes'!D131</f>
        <v>201.60177292511844</v>
      </c>
    </row>
    <row r="23" spans="1:9" x14ac:dyDescent="0.25">
      <c r="A23" t="s">
        <v>442</v>
      </c>
      <c r="I23" s="349">
        <f ca="1">(I21+I22)/2</f>
        <v>164.64365025924479</v>
      </c>
    </row>
    <row r="24" spans="1:9" x14ac:dyDescent="0.25">
      <c r="A24" t="s">
        <v>440</v>
      </c>
      <c r="I24" s="349">
        <f ca="1">'Project schedule_S2a)_Low_Inv'!D95</f>
        <v>34.504862847498416</v>
      </c>
    </row>
    <row r="25" spans="1:9" x14ac:dyDescent="0.25">
      <c r="A25" t="s">
        <v>441</v>
      </c>
      <c r="I25" s="349">
        <f ca="1">'Project schedule_S2b)_Low_Inv'!D114</f>
        <v>36.31664925550556</v>
      </c>
    </row>
    <row r="27" spans="1:9" x14ac:dyDescent="0.25">
      <c r="I27" s="350"/>
    </row>
    <row r="29" spans="1:9" x14ac:dyDescent="0.25">
      <c r="I29" s="351"/>
    </row>
    <row r="30" spans="1:9" x14ac:dyDescent="0.25">
      <c r="I30" s="35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234"/>
  <sheetViews>
    <sheetView topLeftCell="A37" zoomScaleNormal="100" workbookViewId="0">
      <selection activeCell="K58" sqref="K58"/>
    </sheetView>
  </sheetViews>
  <sheetFormatPr defaultColWidth="9.140625" defaultRowHeight="12.75" x14ac:dyDescent="0.2"/>
  <cols>
    <col min="1" max="2" width="12.42578125" style="160" customWidth="1"/>
    <col min="3" max="3" width="45.5703125" style="160" customWidth="1"/>
    <col min="4" max="4" width="18.42578125" style="160" customWidth="1"/>
    <col min="5" max="5" width="13.42578125" style="160" customWidth="1"/>
    <col min="6" max="6" width="8.140625" style="160" customWidth="1"/>
    <col min="7" max="7" width="15" style="160" customWidth="1"/>
    <col min="8" max="10" width="12.42578125" style="160" customWidth="1"/>
    <col min="11" max="11" width="15.85546875" style="160" customWidth="1"/>
    <col min="12" max="12" width="14.42578125" style="241" customWidth="1"/>
    <col min="13" max="13" width="12.42578125" style="160" customWidth="1"/>
    <col min="14" max="14" width="45.5703125" style="160" customWidth="1"/>
    <col min="15" max="15" width="18.42578125" style="160" customWidth="1"/>
    <col min="16" max="16" width="13.42578125" style="160" customWidth="1"/>
    <col min="17" max="17" width="8.140625" style="160" customWidth="1"/>
    <col min="18" max="18" width="15" style="160" customWidth="1"/>
    <col min="19" max="21" width="12.42578125" style="160" customWidth="1"/>
    <col min="22" max="22" width="15.85546875" style="160" customWidth="1"/>
    <col min="23" max="23" width="14.140625" style="241" customWidth="1"/>
    <col min="24" max="24" width="13.5703125" style="160" customWidth="1"/>
    <col min="25" max="16384" width="9.140625" style="160"/>
  </cols>
  <sheetData>
    <row r="1" spans="1:24" ht="12.95" x14ac:dyDescent="0.5">
      <c r="A1" s="193" t="s">
        <v>0</v>
      </c>
    </row>
    <row r="2" spans="1:24" ht="17.25" customHeight="1" x14ac:dyDescent="0.5">
      <c r="M2" s="160" t="s">
        <v>1</v>
      </c>
      <c r="U2" s="160">
        <f>Q8*1000*U8</f>
        <v>26250000</v>
      </c>
    </row>
    <row r="3" spans="1:24" ht="19.5" customHeight="1" x14ac:dyDescent="0.5">
      <c r="B3" s="160" t="s">
        <v>391</v>
      </c>
      <c r="M3" s="160" t="s">
        <v>3</v>
      </c>
    </row>
    <row r="4" spans="1:24" ht="15.6" customHeight="1" x14ac:dyDescent="0.5">
      <c r="B4" s="341"/>
      <c r="C4" s="342"/>
      <c r="D4" s="342"/>
      <c r="E4" s="342"/>
      <c r="F4" s="343"/>
      <c r="G4" s="343"/>
      <c r="H4" s="343"/>
      <c r="I4" s="190"/>
      <c r="J4" s="190"/>
      <c r="K4" s="190"/>
      <c r="L4" s="344"/>
      <c r="M4" s="341"/>
      <c r="N4" s="342"/>
      <c r="O4" s="342"/>
      <c r="P4" s="342"/>
      <c r="Q4" s="343"/>
      <c r="R4" s="343"/>
      <c r="S4" s="343"/>
      <c r="T4" s="190"/>
      <c r="U4" s="190"/>
      <c r="V4" s="190"/>
      <c r="W4" s="189"/>
      <c r="X4" s="164"/>
    </row>
    <row r="5" spans="1:24" ht="20.25" customHeight="1" x14ac:dyDescent="0.5">
      <c r="B5" s="358" t="s">
        <v>4</v>
      </c>
      <c r="C5" s="358"/>
      <c r="D5" s="358"/>
      <c r="E5" s="358"/>
      <c r="F5" s="358"/>
      <c r="G5" s="358"/>
      <c r="H5" s="358"/>
      <c r="I5" s="358"/>
      <c r="J5" s="358"/>
      <c r="K5" s="358"/>
      <c r="M5" s="358" t="s">
        <v>5</v>
      </c>
      <c r="N5" s="358"/>
      <c r="O5" s="358"/>
      <c r="P5" s="358"/>
      <c r="Q5" s="358"/>
      <c r="R5" s="358"/>
      <c r="S5" s="358"/>
      <c r="T5" s="358"/>
      <c r="U5" s="358"/>
      <c r="V5" s="358"/>
      <c r="W5" s="358"/>
      <c r="X5" s="358"/>
    </row>
    <row r="6" spans="1:24" ht="12.95" x14ac:dyDescent="0.5">
      <c r="M6" s="359" t="s">
        <v>6</v>
      </c>
      <c r="N6" s="359"/>
      <c r="O6" s="359"/>
      <c r="P6" s="359"/>
      <c r="Q6" s="359"/>
      <c r="R6" s="359"/>
      <c r="S6" s="359"/>
      <c r="T6" s="359"/>
      <c r="U6" s="359"/>
      <c r="V6" s="359"/>
      <c r="W6" s="359"/>
      <c r="X6" s="359"/>
    </row>
    <row r="7" spans="1:24" ht="52.5" customHeight="1" x14ac:dyDescent="0.5">
      <c r="A7" s="161"/>
      <c r="B7" s="162" t="s">
        <v>7</v>
      </c>
      <c r="C7" s="163" t="s">
        <v>8</v>
      </c>
      <c r="D7" s="163" t="s">
        <v>9</v>
      </c>
      <c r="E7" s="163" t="s">
        <v>10</v>
      </c>
      <c r="F7" s="163" t="s">
        <v>11</v>
      </c>
      <c r="G7" s="163" t="s">
        <v>12</v>
      </c>
      <c r="H7" s="163" t="s">
        <v>13</v>
      </c>
      <c r="I7" s="163" t="s">
        <v>14</v>
      </c>
      <c r="J7" s="163" t="s">
        <v>15</v>
      </c>
      <c r="K7" s="163" t="s">
        <v>16</v>
      </c>
      <c r="L7" s="242" t="s">
        <v>17</v>
      </c>
      <c r="M7" s="162" t="s">
        <v>7</v>
      </c>
      <c r="N7" s="163" t="s">
        <v>8</v>
      </c>
      <c r="O7" s="163" t="s">
        <v>9</v>
      </c>
      <c r="P7" s="163" t="s">
        <v>10</v>
      </c>
      <c r="Q7" s="163" t="s">
        <v>11</v>
      </c>
      <c r="R7" s="163" t="s">
        <v>12</v>
      </c>
      <c r="S7" s="163" t="s">
        <v>13</v>
      </c>
      <c r="T7" s="163" t="s">
        <v>14</v>
      </c>
      <c r="U7" s="163" t="s">
        <v>15</v>
      </c>
      <c r="V7" s="163" t="s">
        <v>16</v>
      </c>
      <c r="W7" s="242" t="s">
        <v>17</v>
      </c>
      <c r="X7" s="163" t="s">
        <v>19</v>
      </c>
    </row>
    <row r="8" spans="1:24" ht="18.75" customHeight="1" x14ac:dyDescent="0.5">
      <c r="A8" s="164"/>
      <c r="B8" s="165" t="s">
        <v>20</v>
      </c>
      <c r="C8" s="166" t="s">
        <v>21</v>
      </c>
      <c r="D8" s="166" t="s">
        <v>22</v>
      </c>
      <c r="E8" s="166" t="s">
        <v>23</v>
      </c>
      <c r="F8" s="168">
        <v>250</v>
      </c>
      <c r="G8" s="168">
        <v>1971</v>
      </c>
      <c r="H8" s="168">
        <v>1200.6730769230769</v>
      </c>
      <c r="I8" s="167">
        <v>0</v>
      </c>
      <c r="J8" s="167">
        <v>105</v>
      </c>
      <c r="K8" s="167">
        <v>79.055127520930938</v>
      </c>
      <c r="L8" s="243">
        <f ca="1">OFFSET('LRMC_gen_scen1a)Huntly stays'!$A$41,MATCH(B8,'LRMC_gen_scen1a)Huntly stays'!$B$42:$B$45,0),,,)</f>
        <v>8.4146315162495942</v>
      </c>
      <c r="M8" s="165" t="s">
        <v>20</v>
      </c>
      <c r="N8" s="166" t="s">
        <v>21</v>
      </c>
      <c r="O8" s="166" t="s">
        <v>22</v>
      </c>
      <c r="P8" s="166" t="s">
        <v>23</v>
      </c>
      <c r="Q8" s="168">
        <v>250</v>
      </c>
      <c r="R8" s="168">
        <v>1971</v>
      </c>
      <c r="S8" s="331">
        <v>1200.6730769230769</v>
      </c>
      <c r="T8" s="167">
        <v>0</v>
      </c>
      <c r="U8" s="167">
        <f>105</f>
        <v>105</v>
      </c>
      <c r="V8" s="167">
        <v>79.055127520930938</v>
      </c>
      <c r="W8" s="244">
        <f ca="1">OFFSET('LRMC_gen_scen1a)Huntly stays'!$A$41,MATCH(M8,'LRMC_gen_scen1a)Huntly stays'!$B$42:$B$45,0),,,)</f>
        <v>8.4146315162495942</v>
      </c>
      <c r="X8" s="170">
        <f t="shared" ref="X8" ca="1" si="0">V8+W8</f>
        <v>87.469759037180538</v>
      </c>
    </row>
    <row r="9" spans="1:24" ht="18.75" customHeight="1" x14ac:dyDescent="0.5">
      <c r="A9" s="164"/>
      <c r="B9" s="171" t="s">
        <v>29</v>
      </c>
      <c r="C9" s="176" t="s">
        <v>30</v>
      </c>
      <c r="D9" s="176" t="s">
        <v>22</v>
      </c>
      <c r="E9" s="176" t="s">
        <v>31</v>
      </c>
      <c r="F9" s="177">
        <v>17</v>
      </c>
      <c r="G9" s="177">
        <v>74.459999999999994</v>
      </c>
      <c r="H9" s="177">
        <v>52.508452830188673</v>
      </c>
      <c r="I9" s="169">
        <v>0.86</v>
      </c>
      <c r="J9" s="169">
        <v>6.38</v>
      </c>
      <c r="K9" s="169">
        <v>87.494128618111048</v>
      </c>
      <c r="L9" s="243">
        <f ca="1">OFFSET('LRMC_gen_scen1a)Huntly stays'!$A$41,MATCH(B9,'LRMC_gen_scen1a)Huntly stays'!$B$42:$B$45,0),,,)</f>
        <v>11.712508485544395</v>
      </c>
      <c r="M9" s="171" t="s">
        <v>20</v>
      </c>
      <c r="N9" s="171" t="s">
        <v>26</v>
      </c>
      <c r="O9" s="171" t="s">
        <v>27</v>
      </c>
      <c r="P9" s="171" t="s">
        <v>28</v>
      </c>
      <c r="Q9" s="172">
        <v>252</v>
      </c>
      <c r="R9" s="172">
        <v>974.84083199999998</v>
      </c>
      <c r="S9" s="332">
        <v>626.82568301886795</v>
      </c>
      <c r="T9" s="173">
        <v>3</v>
      </c>
      <c r="U9" s="173">
        <v>50</v>
      </c>
      <c r="V9" s="173">
        <v>89.428053297110608</v>
      </c>
      <c r="W9" s="244">
        <f ca="1">OFFSET('LRMC_gen_scen1a)Huntly stays'!$A$41,MATCH(M9,'LRMC_gen_scen1a)Huntly stays'!$B$42:$B$45,0),,,)</f>
        <v>8.4146315162495942</v>
      </c>
      <c r="X9" s="170">
        <f t="shared" ref="X9:X52" ca="1" si="1">V9+W9</f>
        <v>97.842684813360208</v>
      </c>
    </row>
    <row r="10" spans="1:24" ht="18.75" customHeight="1" x14ac:dyDescent="0.5">
      <c r="A10" s="174"/>
      <c r="B10" s="171" t="s">
        <v>20</v>
      </c>
      <c r="C10" s="171" t="s">
        <v>26</v>
      </c>
      <c r="D10" s="171" t="s">
        <v>27</v>
      </c>
      <c r="E10" s="171" t="s">
        <v>28</v>
      </c>
      <c r="F10" s="172">
        <v>252</v>
      </c>
      <c r="G10" s="172">
        <v>974.84083199999998</v>
      </c>
      <c r="H10" s="172">
        <v>626.82568301886795</v>
      </c>
      <c r="I10" s="173">
        <v>3</v>
      </c>
      <c r="J10" s="173">
        <v>50</v>
      </c>
      <c r="K10" s="173">
        <v>89.428053297110608</v>
      </c>
      <c r="L10" s="243">
        <f ca="1">OFFSET('LRMC_gen_scen1a)Huntly stays'!$A$41,MATCH(B10,'LRMC_gen_scen1a)Huntly stays'!$B$42:$B$45,0),,,)</f>
        <v>8.4146315162495942</v>
      </c>
      <c r="M10" s="171" t="s">
        <v>20</v>
      </c>
      <c r="N10" s="171" t="s">
        <v>32</v>
      </c>
      <c r="O10" s="171" t="s">
        <v>33</v>
      </c>
      <c r="P10" s="171" t="s">
        <v>28</v>
      </c>
      <c r="Q10" s="172">
        <v>252</v>
      </c>
      <c r="R10" s="172">
        <v>974.84083199999998</v>
      </c>
      <c r="S10" s="332">
        <v>626.84836301886799</v>
      </c>
      <c r="T10" s="173">
        <v>3</v>
      </c>
      <c r="U10" s="173">
        <v>50</v>
      </c>
      <c r="V10" s="173">
        <v>89.430658890174854</v>
      </c>
      <c r="W10" s="244">
        <f ca="1">OFFSET('LRMC_gen_scen1a)Huntly stays'!$A$41,MATCH(M10,'LRMC_gen_scen1a)Huntly stays'!$B$42:$B$45,0),,,)</f>
        <v>8.4146315162495942</v>
      </c>
      <c r="X10" s="170">
        <f t="shared" ca="1" si="1"/>
        <v>97.845290406424454</v>
      </c>
    </row>
    <row r="11" spans="1:24" ht="18.75" customHeight="1" x14ac:dyDescent="0.5">
      <c r="A11" s="178"/>
      <c r="B11" s="171" t="s">
        <v>20</v>
      </c>
      <c r="C11" s="171" t="s">
        <v>32</v>
      </c>
      <c r="D11" s="171" t="s">
        <v>33</v>
      </c>
      <c r="E11" s="171" t="s">
        <v>28</v>
      </c>
      <c r="F11" s="172">
        <v>252</v>
      </c>
      <c r="G11" s="172">
        <v>974.84083199999998</v>
      </c>
      <c r="H11" s="172">
        <v>626.84836301886799</v>
      </c>
      <c r="I11" s="173">
        <v>3</v>
      </c>
      <c r="J11" s="173">
        <v>50</v>
      </c>
      <c r="K11" s="173">
        <v>89.430658890174854</v>
      </c>
      <c r="L11" s="243">
        <f ca="1">OFFSET('LRMC_gen_scen1a)Huntly stays'!$A$41,MATCH(B11,'LRMC_gen_scen1a)Huntly stays'!$B$42:$B$45,0),,,)</f>
        <v>8.4146315162495942</v>
      </c>
      <c r="M11" s="175" t="s">
        <v>24</v>
      </c>
      <c r="N11" s="179" t="s">
        <v>36</v>
      </c>
      <c r="O11" s="179" t="s">
        <v>22</v>
      </c>
      <c r="P11" s="179" t="s">
        <v>25</v>
      </c>
      <c r="Q11" s="180">
        <v>240</v>
      </c>
      <c r="R11" s="180">
        <v>1681.92</v>
      </c>
      <c r="S11" s="333">
        <v>384.20000000000005</v>
      </c>
      <c r="T11" s="181">
        <v>4.3</v>
      </c>
      <c r="U11" s="181">
        <v>35</v>
      </c>
      <c r="V11" s="181">
        <v>91.273876702410504</v>
      </c>
      <c r="W11" s="244">
        <f ca="1">OFFSET('LRMC_gen_scen1a)Huntly stays'!$A$41,MATCH(M11,'LRMC_gen_scen1a)Huntly stays'!$B$42:$B$45,0),,,)</f>
        <v>6.5946226882510315</v>
      </c>
      <c r="X11" s="170">
        <f t="shared" ca="1" si="1"/>
        <v>97.86849939066154</v>
      </c>
    </row>
    <row r="12" spans="1:24" ht="18.75" customHeight="1" x14ac:dyDescent="0.2">
      <c r="A12" s="178"/>
      <c r="B12" s="171" t="s">
        <v>29</v>
      </c>
      <c r="C12" s="179" t="s">
        <v>35</v>
      </c>
      <c r="D12" s="179" t="s">
        <v>22</v>
      </c>
      <c r="E12" s="179" t="s">
        <v>31</v>
      </c>
      <c r="F12" s="180">
        <v>35</v>
      </c>
      <c r="G12" s="180">
        <v>153.29999999999998</v>
      </c>
      <c r="H12" s="180">
        <v>113.65669811320754</v>
      </c>
      <c r="I12" s="181">
        <v>0.86</v>
      </c>
      <c r="J12" s="181">
        <v>6.38</v>
      </c>
      <c r="K12" s="181">
        <v>90.450832095870382</v>
      </c>
      <c r="L12" s="243">
        <f ca="1">OFFSET('LRMC_gen_scen1a)Huntly stays'!$A$41,MATCH(B12,'LRMC_gen_scen1a)Huntly stays'!$B$42:$B$45,0),,,)</f>
        <v>11.712508485544395</v>
      </c>
      <c r="M12" s="175" t="s">
        <v>24</v>
      </c>
      <c r="N12" s="179" t="s">
        <v>37</v>
      </c>
      <c r="O12" s="179" t="s">
        <v>22</v>
      </c>
      <c r="P12" s="179" t="s">
        <v>25</v>
      </c>
      <c r="Q12" s="180">
        <v>240</v>
      </c>
      <c r="R12" s="180">
        <v>1681.92</v>
      </c>
      <c r="S12" s="333">
        <v>384.20000000000005</v>
      </c>
      <c r="T12" s="181">
        <v>4.3</v>
      </c>
      <c r="U12" s="181">
        <v>35</v>
      </c>
      <c r="V12" s="181">
        <v>91.273876702410504</v>
      </c>
      <c r="W12" s="244">
        <f ca="1">OFFSET('LRMC_gen_scen1a)Huntly stays'!$A$41,MATCH(M12,'LRMC_gen_scen1a)Huntly stays'!$B$42:$B$45,0),,,)</f>
        <v>6.5946226882510315</v>
      </c>
      <c r="X12" s="170">
        <f t="shared" ca="1" si="1"/>
        <v>97.86849939066154</v>
      </c>
    </row>
    <row r="13" spans="1:24" ht="18.75" customHeight="1" x14ac:dyDescent="0.2">
      <c r="A13" s="178"/>
      <c r="B13" s="175" t="s">
        <v>24</v>
      </c>
      <c r="C13" s="179" t="s">
        <v>36</v>
      </c>
      <c r="D13" s="179" t="s">
        <v>22</v>
      </c>
      <c r="E13" s="179" t="s">
        <v>25</v>
      </c>
      <c r="F13" s="180">
        <v>240</v>
      </c>
      <c r="G13" s="180">
        <v>1681.92</v>
      </c>
      <c r="H13" s="180">
        <v>384.20000000000005</v>
      </c>
      <c r="I13" s="181">
        <v>4.3</v>
      </c>
      <c r="J13" s="181">
        <v>35</v>
      </c>
      <c r="K13" s="181">
        <v>91.273876702410504</v>
      </c>
      <c r="L13" s="243">
        <f ca="1">OFFSET('LRMC_gen_scen1a)Huntly stays'!$A$41,MATCH(B13,'LRMC_gen_scen1a)Huntly stays'!$B$42:$B$45,0),,,)</f>
        <v>6.5946226882510315</v>
      </c>
      <c r="M13" s="175" t="s">
        <v>29</v>
      </c>
      <c r="N13" s="176" t="s">
        <v>30</v>
      </c>
      <c r="O13" s="176" t="s">
        <v>22</v>
      </c>
      <c r="P13" s="176" t="s">
        <v>31</v>
      </c>
      <c r="Q13" s="177">
        <v>17</v>
      </c>
      <c r="R13" s="177">
        <v>74.459999999999994</v>
      </c>
      <c r="S13" s="177">
        <v>52.508452830188673</v>
      </c>
      <c r="T13" s="169">
        <v>0.86</v>
      </c>
      <c r="U13" s="169">
        <v>6.38</v>
      </c>
      <c r="V13" s="169">
        <v>87.494128618111048</v>
      </c>
      <c r="W13" s="244">
        <f ca="1">OFFSET('LRMC_gen_scen1a)Huntly stays'!$A$41,MATCH(M13,'LRMC_gen_scen1a)Huntly stays'!$B$42:$B$45,0),,,)</f>
        <v>11.712508485544395</v>
      </c>
      <c r="X13" s="170">
        <f t="shared" ca="1" si="1"/>
        <v>99.206637103655439</v>
      </c>
    </row>
    <row r="14" spans="1:24" ht="18.75" customHeight="1" x14ac:dyDescent="0.2">
      <c r="A14" s="178"/>
      <c r="B14" s="175" t="s">
        <v>24</v>
      </c>
      <c r="C14" s="179" t="s">
        <v>37</v>
      </c>
      <c r="D14" s="179" t="s">
        <v>22</v>
      </c>
      <c r="E14" s="179" t="s">
        <v>25</v>
      </c>
      <c r="F14" s="180">
        <v>240</v>
      </c>
      <c r="G14" s="180">
        <v>1681.92</v>
      </c>
      <c r="H14" s="180">
        <v>384.20000000000005</v>
      </c>
      <c r="I14" s="181">
        <v>4.3</v>
      </c>
      <c r="J14" s="181">
        <v>35</v>
      </c>
      <c r="K14" s="181">
        <v>91.273876702410504</v>
      </c>
      <c r="L14" s="243">
        <f ca="1">OFFSET('LRMC_gen_scen1a)Huntly stays'!$A$41,MATCH(B14,'LRMC_gen_scen1a)Huntly stays'!$B$42:$B$45,0),,,)</f>
        <v>6.5946226882510315</v>
      </c>
      <c r="M14" s="334" t="s">
        <v>34</v>
      </c>
      <c r="N14" s="334" t="s">
        <v>39</v>
      </c>
      <c r="O14" s="171" t="s">
        <v>27</v>
      </c>
      <c r="P14" s="171" t="s">
        <v>25</v>
      </c>
      <c r="Q14" s="172">
        <v>194</v>
      </c>
      <c r="R14" s="172">
        <v>1359.5520000000001</v>
      </c>
      <c r="S14" s="172">
        <v>333.05476923076924</v>
      </c>
      <c r="T14" s="173">
        <v>4.3</v>
      </c>
      <c r="U14" s="173">
        <v>35</v>
      </c>
      <c r="V14" s="173">
        <v>95.010293612807203</v>
      </c>
      <c r="W14" s="335">
        <f ca="1">OFFSET('LRMC_gen_scen1a)Huntly stays'!$A$41,MATCH(M14,'LRMC_gen_scen1a)Huntly stays'!$B$42:$B$45,0),,,)</f>
        <v>5.405928424191333</v>
      </c>
      <c r="X14" s="170">
        <f t="shared" ca="1" si="1"/>
        <v>100.41622203699853</v>
      </c>
    </row>
    <row r="15" spans="1:24" ht="18.75" customHeight="1" x14ac:dyDescent="0.2">
      <c r="A15" s="178"/>
      <c r="B15" s="175" t="s">
        <v>20</v>
      </c>
      <c r="C15" s="179" t="s">
        <v>38</v>
      </c>
      <c r="D15" s="179" t="s">
        <v>22</v>
      </c>
      <c r="E15" s="179" t="s">
        <v>28</v>
      </c>
      <c r="F15" s="180">
        <v>183</v>
      </c>
      <c r="G15" s="180">
        <v>707.92012799999998</v>
      </c>
      <c r="H15" s="180">
        <v>478.28750943396227</v>
      </c>
      <c r="I15" s="181">
        <v>3</v>
      </c>
      <c r="J15" s="181">
        <v>50</v>
      </c>
      <c r="K15" s="181">
        <v>94.906493043787322</v>
      </c>
      <c r="L15" s="243">
        <f ca="1">OFFSET('LRMC_gen_scen1a)Huntly stays'!$A$41,MATCH(B15,'LRMC_gen_scen1a)Huntly stays'!$B$42:$B$45,0),,,)</f>
        <v>8.4146315162495942</v>
      </c>
      <c r="M15" s="175" t="s">
        <v>29</v>
      </c>
      <c r="N15" s="179" t="s">
        <v>35</v>
      </c>
      <c r="O15" s="179" t="s">
        <v>22</v>
      </c>
      <c r="P15" s="179" t="s">
        <v>31</v>
      </c>
      <c r="Q15" s="180">
        <v>35</v>
      </c>
      <c r="R15" s="180">
        <v>153.29999999999998</v>
      </c>
      <c r="S15" s="180">
        <v>113.65669811320754</v>
      </c>
      <c r="T15" s="181">
        <v>0.86</v>
      </c>
      <c r="U15" s="181">
        <v>6.38</v>
      </c>
      <c r="V15" s="181">
        <v>90.450832095870382</v>
      </c>
      <c r="W15" s="244">
        <f ca="1">OFFSET('LRMC_gen_scen1a)Huntly stays'!$A$41,MATCH(M15,'LRMC_gen_scen1a)Huntly stays'!$B$42:$B$45,0),,,)</f>
        <v>11.712508485544395</v>
      </c>
      <c r="X15" s="170">
        <f t="shared" ca="1" si="1"/>
        <v>102.16334058141477</v>
      </c>
    </row>
    <row r="16" spans="1:24" ht="18.75" customHeight="1" x14ac:dyDescent="0.2">
      <c r="A16" s="178" t="s">
        <v>20</v>
      </c>
      <c r="B16" s="334" t="s">
        <v>34</v>
      </c>
      <c r="C16" s="171" t="s">
        <v>39</v>
      </c>
      <c r="D16" s="171" t="s">
        <v>27</v>
      </c>
      <c r="E16" s="171" t="s">
        <v>25</v>
      </c>
      <c r="F16" s="172">
        <v>194</v>
      </c>
      <c r="G16" s="172">
        <v>1359.5520000000001</v>
      </c>
      <c r="H16" s="172">
        <v>333.05476923076924</v>
      </c>
      <c r="I16" s="173">
        <v>4.3</v>
      </c>
      <c r="J16" s="173">
        <v>35</v>
      </c>
      <c r="K16" s="173">
        <v>95.010293612807203</v>
      </c>
      <c r="L16" s="243">
        <f ca="1">OFFSET('LRMC_gen_scen1a)Huntly stays'!$A$41,MATCH(B16,'LRMC_gen_scen1a)Huntly stays'!$B$42:$B$45,0),,,)</f>
        <v>5.405928424191333</v>
      </c>
      <c r="M16" s="175" t="s">
        <v>20</v>
      </c>
      <c r="N16" s="179" t="s">
        <v>38</v>
      </c>
      <c r="O16" s="179" t="s">
        <v>22</v>
      </c>
      <c r="P16" s="179" t="s">
        <v>28</v>
      </c>
      <c r="Q16" s="180">
        <v>183</v>
      </c>
      <c r="R16" s="180">
        <v>707.92012799999998</v>
      </c>
      <c r="S16" s="180">
        <v>478.28750943396227</v>
      </c>
      <c r="T16" s="181">
        <v>3</v>
      </c>
      <c r="U16" s="181">
        <v>50</v>
      </c>
      <c r="V16" s="181">
        <v>94.906493043787322</v>
      </c>
      <c r="W16" s="244">
        <f ca="1">OFFSET('LRMC_gen_scen1a)Huntly stays'!$A$41,MATCH(M16,'LRMC_gen_scen1a)Huntly stays'!$B$42:$B$45,0),,,)</f>
        <v>8.4146315162495942</v>
      </c>
      <c r="X16" s="170">
        <f t="shared" ca="1" si="1"/>
        <v>103.32112456003692</v>
      </c>
    </row>
    <row r="17" spans="1:24" ht="18.75" customHeight="1" x14ac:dyDescent="0.2">
      <c r="A17" s="178"/>
      <c r="B17" s="175" t="s">
        <v>20</v>
      </c>
      <c r="C17" s="179" t="s">
        <v>40</v>
      </c>
      <c r="D17" s="179" t="s">
        <v>22</v>
      </c>
      <c r="E17" s="179" t="s">
        <v>28</v>
      </c>
      <c r="F17" s="180">
        <v>225</v>
      </c>
      <c r="G17" s="180">
        <v>779.72759999999994</v>
      </c>
      <c r="H17" s="180">
        <v>559.82844339622636</v>
      </c>
      <c r="I17" s="181">
        <v>3</v>
      </c>
      <c r="J17" s="181">
        <v>50</v>
      </c>
      <c r="K17" s="181">
        <v>96.679714390745275</v>
      </c>
      <c r="L17" s="243">
        <f ca="1">OFFSET('LRMC_gen_scen1a)Huntly stays'!$A$41,MATCH(B17,'LRMC_gen_scen1a)Huntly stays'!$B$42:$B$45,0),,,)</f>
        <v>8.4146315162495942</v>
      </c>
      <c r="M17" s="175" t="s">
        <v>24</v>
      </c>
      <c r="N17" s="179" t="s">
        <v>41</v>
      </c>
      <c r="O17" s="179" t="s">
        <v>22</v>
      </c>
      <c r="P17" s="179" t="s">
        <v>23</v>
      </c>
      <c r="Q17" s="180">
        <v>45</v>
      </c>
      <c r="R17" s="180">
        <v>354.78</v>
      </c>
      <c r="S17" s="180">
        <v>302.95</v>
      </c>
      <c r="T17" s="181">
        <v>0</v>
      </c>
      <c r="U17" s="181">
        <v>105</v>
      </c>
      <c r="V17" s="181">
        <v>97.526591834445981</v>
      </c>
      <c r="W17" s="244">
        <f ca="1">OFFSET('LRMC_gen_scen1a)Huntly stays'!$A$41,MATCH(M17,'LRMC_gen_scen1a)Huntly stays'!$B$42:$B$45,0),,,)</f>
        <v>6.5946226882510315</v>
      </c>
      <c r="X17" s="170">
        <f t="shared" ca="1" si="1"/>
        <v>104.12121452269702</v>
      </c>
    </row>
    <row r="18" spans="1:24" ht="18.75" customHeight="1" x14ac:dyDescent="0.2">
      <c r="A18" s="178" t="s">
        <v>20</v>
      </c>
      <c r="B18" s="330" t="s">
        <v>24</v>
      </c>
      <c r="C18" s="179" t="s">
        <v>41</v>
      </c>
      <c r="D18" s="179" t="s">
        <v>22</v>
      </c>
      <c r="E18" s="179" t="s">
        <v>23</v>
      </c>
      <c r="F18" s="180">
        <v>45</v>
      </c>
      <c r="G18" s="180">
        <v>354.78</v>
      </c>
      <c r="H18" s="180">
        <v>302.95</v>
      </c>
      <c r="I18" s="181">
        <v>0</v>
      </c>
      <c r="J18" s="181">
        <v>105</v>
      </c>
      <c r="K18" s="181">
        <v>97.526591834445981</v>
      </c>
      <c r="L18" s="243">
        <f ca="1">OFFSET('LRMC_gen_scen1a)Huntly stays'!$A$41,MATCH(B18,'LRMC_gen_scen1a)Huntly stays'!$B$42:$B$45,0),,,)</f>
        <v>6.5946226882510315</v>
      </c>
      <c r="M18" s="175" t="s">
        <v>34</v>
      </c>
      <c r="N18" s="179" t="s">
        <v>43</v>
      </c>
      <c r="O18" s="179" t="s">
        <v>22</v>
      </c>
      <c r="P18" s="179" t="s">
        <v>31</v>
      </c>
      <c r="Q18" s="180">
        <v>46</v>
      </c>
      <c r="R18" s="180">
        <v>201.48</v>
      </c>
      <c r="S18" s="180">
        <v>191.89443396226417</v>
      </c>
      <c r="T18" s="181">
        <v>0.85</v>
      </c>
      <c r="U18" s="181">
        <v>6.38</v>
      </c>
      <c r="V18" s="181">
        <v>99.507361835765082</v>
      </c>
      <c r="W18" s="244">
        <f ca="1">OFFSET('LRMC_gen_scen1a)Huntly stays'!$A$41,MATCH(M18,'LRMC_gen_scen1a)Huntly stays'!$B$42:$B$45,0),,,)</f>
        <v>5.405928424191333</v>
      </c>
      <c r="X18" s="170">
        <f t="shared" ca="1" si="1"/>
        <v>104.91329025995641</v>
      </c>
    </row>
    <row r="19" spans="1:24" ht="18.75" customHeight="1" x14ac:dyDescent="0.2">
      <c r="A19" s="178"/>
      <c r="B19" s="171" t="s">
        <v>20</v>
      </c>
      <c r="C19" s="171" t="s">
        <v>42</v>
      </c>
      <c r="D19" s="171" t="s">
        <v>27</v>
      </c>
      <c r="E19" s="171" t="s">
        <v>28</v>
      </c>
      <c r="F19" s="172">
        <v>120</v>
      </c>
      <c r="G19" s="172">
        <v>415.85471999999999</v>
      </c>
      <c r="H19" s="172">
        <v>313.60754716981131</v>
      </c>
      <c r="I19" s="173">
        <v>3</v>
      </c>
      <c r="J19" s="173">
        <v>60</v>
      </c>
      <c r="K19" s="173">
        <v>99.053085428755367</v>
      </c>
      <c r="L19" s="243">
        <f ca="1">OFFSET('LRMC_gen_scen1a)Huntly stays'!$A$41,MATCH(B19,'LRMC_gen_scen1a)Huntly stays'!$B$42:$B$45,0),,,)</f>
        <v>8.4146315162495942</v>
      </c>
      <c r="M19" s="175" t="s">
        <v>20</v>
      </c>
      <c r="N19" s="179" t="s">
        <v>40</v>
      </c>
      <c r="O19" s="179" t="s">
        <v>22</v>
      </c>
      <c r="P19" s="179" t="s">
        <v>28</v>
      </c>
      <c r="Q19" s="180">
        <v>225</v>
      </c>
      <c r="R19" s="180">
        <v>779.72759999999994</v>
      </c>
      <c r="S19" s="180">
        <v>559.82844339622636</v>
      </c>
      <c r="T19" s="181">
        <v>3</v>
      </c>
      <c r="U19" s="181">
        <v>50</v>
      </c>
      <c r="V19" s="181">
        <v>96.679714390745275</v>
      </c>
      <c r="W19" s="244">
        <f ca="1">OFFSET('LRMC_gen_scen1a)Huntly stays'!$A$41,MATCH(M19,'LRMC_gen_scen1a)Huntly stays'!$B$42:$B$45,0),,,)</f>
        <v>8.4146315162495942</v>
      </c>
      <c r="X19" s="170">
        <f t="shared" ca="1" si="1"/>
        <v>105.09434590699487</v>
      </c>
    </row>
    <row r="20" spans="1:24" ht="18.75" customHeight="1" x14ac:dyDescent="0.2">
      <c r="A20" s="178"/>
      <c r="B20" s="175" t="s">
        <v>34</v>
      </c>
      <c r="C20" s="179" t="s">
        <v>43</v>
      </c>
      <c r="D20" s="179" t="s">
        <v>22</v>
      </c>
      <c r="E20" s="179" t="s">
        <v>31</v>
      </c>
      <c r="F20" s="180">
        <v>46</v>
      </c>
      <c r="G20" s="180">
        <v>201.48</v>
      </c>
      <c r="H20" s="180">
        <v>191.89443396226417</v>
      </c>
      <c r="I20" s="181">
        <v>0.85</v>
      </c>
      <c r="J20" s="181">
        <v>6.38</v>
      </c>
      <c r="K20" s="181">
        <v>99.507361835765082</v>
      </c>
      <c r="L20" s="243">
        <f ca="1">OFFSET('LRMC_gen_scen1a)Huntly stays'!$A$41,MATCH(B20,'LRMC_gen_scen1a)Huntly stays'!$B$42:$B$45,0),,,)</f>
        <v>5.405928424191333</v>
      </c>
      <c r="M20" s="171" t="s">
        <v>20</v>
      </c>
      <c r="N20" s="171" t="s">
        <v>42</v>
      </c>
      <c r="O20" s="171" t="s">
        <v>27</v>
      </c>
      <c r="P20" s="171" t="s">
        <v>28</v>
      </c>
      <c r="Q20" s="172">
        <v>120</v>
      </c>
      <c r="R20" s="172">
        <v>415.85471999999999</v>
      </c>
      <c r="S20" s="172">
        <v>313.60754716981131</v>
      </c>
      <c r="T20" s="173">
        <v>3</v>
      </c>
      <c r="U20" s="173">
        <v>60</v>
      </c>
      <c r="V20" s="173">
        <v>99.053085428755367</v>
      </c>
      <c r="W20" s="244">
        <f ca="1">OFFSET('LRMC_gen_scen1a)Huntly stays'!$A$41,MATCH(M20,'LRMC_gen_scen1a)Huntly stays'!$B$42:$B$45,0),,,)</f>
        <v>8.4146315162495942</v>
      </c>
      <c r="X20" s="170">
        <f t="shared" ca="1" si="1"/>
        <v>107.46771694500497</v>
      </c>
    </row>
    <row r="21" spans="1:24" ht="18.75" customHeight="1" x14ac:dyDescent="0.2">
      <c r="A21" s="178"/>
      <c r="B21" s="175" t="s">
        <v>34</v>
      </c>
      <c r="C21" s="179" t="s">
        <v>44</v>
      </c>
      <c r="D21" s="179" t="s">
        <v>27</v>
      </c>
      <c r="E21" s="179" t="s">
        <v>31</v>
      </c>
      <c r="F21" s="180">
        <v>70</v>
      </c>
      <c r="G21" s="180">
        <v>306.59999999999997</v>
      </c>
      <c r="H21" s="180">
        <v>289.05866037735848</v>
      </c>
      <c r="I21" s="181">
        <v>0.85</v>
      </c>
      <c r="J21" s="181">
        <v>6.38</v>
      </c>
      <c r="K21" s="181">
        <v>102.3569361583175</v>
      </c>
      <c r="L21" s="243">
        <f ca="1">OFFSET('LRMC_gen_scen1a)Huntly stays'!$A$41,MATCH(B21,'LRMC_gen_scen1a)Huntly stays'!$B$42:$B$45,0),,,)</f>
        <v>5.405928424191333</v>
      </c>
      <c r="M21" s="175" t="s">
        <v>34</v>
      </c>
      <c r="N21" s="179" t="s">
        <v>44</v>
      </c>
      <c r="O21" s="179" t="s">
        <v>27</v>
      </c>
      <c r="P21" s="179" t="s">
        <v>31</v>
      </c>
      <c r="Q21" s="180">
        <v>70</v>
      </c>
      <c r="R21" s="180">
        <v>306.59999999999997</v>
      </c>
      <c r="S21" s="180">
        <v>289.05866037735848</v>
      </c>
      <c r="T21" s="181">
        <v>0.85</v>
      </c>
      <c r="U21" s="181">
        <v>6.38</v>
      </c>
      <c r="V21" s="181">
        <v>102.3569361583175</v>
      </c>
      <c r="W21" s="244">
        <f ca="1">OFFSET('LRMC_gen_scen1a)Huntly stays'!$A$41,MATCH(M21,'LRMC_gen_scen1a)Huntly stays'!$B$42:$B$45,0),,,)</f>
        <v>5.405928424191333</v>
      </c>
      <c r="X21" s="170">
        <f t="shared" ca="1" si="1"/>
        <v>107.76286458250883</v>
      </c>
    </row>
    <row r="22" spans="1:24" ht="18.75" customHeight="1" x14ac:dyDescent="0.2">
      <c r="A22" s="178"/>
      <c r="B22" s="175" t="s">
        <v>34</v>
      </c>
      <c r="C22" s="179" t="s">
        <v>45</v>
      </c>
      <c r="D22" s="179" t="s">
        <v>22</v>
      </c>
      <c r="E22" s="179" t="s">
        <v>46</v>
      </c>
      <c r="F22" s="180">
        <v>35</v>
      </c>
      <c r="G22" s="180">
        <v>153.29999999999998</v>
      </c>
      <c r="H22" s="180">
        <v>135.34669811320754</v>
      </c>
      <c r="I22" s="181">
        <v>0.8</v>
      </c>
      <c r="J22" s="181">
        <v>6.38</v>
      </c>
      <c r="K22" s="181">
        <v>103.24249822560166</v>
      </c>
      <c r="L22" s="243">
        <f ca="1">OFFSET('LRMC_gen_scen1a)Huntly stays'!$A$41,MATCH(B22,'LRMC_gen_scen1a)Huntly stays'!$B$42:$B$45,0),,,)</f>
        <v>5.405928424191333</v>
      </c>
      <c r="M22" s="175" t="s">
        <v>34</v>
      </c>
      <c r="N22" s="179" t="s">
        <v>45</v>
      </c>
      <c r="O22" s="179" t="s">
        <v>22</v>
      </c>
      <c r="P22" s="179" t="s">
        <v>46</v>
      </c>
      <c r="Q22" s="180">
        <v>35</v>
      </c>
      <c r="R22" s="180">
        <v>153.29999999999998</v>
      </c>
      <c r="S22" s="180">
        <v>135.34669811320754</v>
      </c>
      <c r="T22" s="181">
        <v>0.8</v>
      </c>
      <c r="U22" s="181">
        <v>6.38</v>
      </c>
      <c r="V22" s="181">
        <v>103.24249822560166</v>
      </c>
      <c r="W22" s="244">
        <f ca="1">OFFSET('LRMC_gen_scen1a)Huntly stays'!$A$41,MATCH(M22,'LRMC_gen_scen1a)Huntly stays'!$B$42:$B$45,0),,,)</f>
        <v>5.405928424191333</v>
      </c>
      <c r="X22" s="170">
        <f t="shared" ca="1" si="1"/>
        <v>108.648426649793</v>
      </c>
    </row>
    <row r="23" spans="1:24" ht="18.75" customHeight="1" x14ac:dyDescent="0.2">
      <c r="A23" s="178"/>
      <c r="B23" s="175" t="s">
        <v>20</v>
      </c>
      <c r="C23" s="179" t="s">
        <v>47</v>
      </c>
      <c r="D23" s="179" t="s">
        <v>27</v>
      </c>
      <c r="E23" s="179" t="s">
        <v>28</v>
      </c>
      <c r="F23" s="180">
        <v>156</v>
      </c>
      <c r="G23" s="180">
        <v>540.61113599999987</v>
      </c>
      <c r="H23" s="180">
        <v>407.67181132075467</v>
      </c>
      <c r="I23" s="181">
        <v>3</v>
      </c>
      <c r="J23" s="181">
        <v>50</v>
      </c>
      <c r="K23" s="181">
        <v>105.54289317251772</v>
      </c>
      <c r="L23" s="243">
        <f ca="1">OFFSET('LRMC_gen_scen1a)Huntly stays'!$A$41,MATCH(B23,'LRMC_gen_scen1a)Huntly stays'!$B$42:$B$45,0),,,)</f>
        <v>8.4146315162495942</v>
      </c>
      <c r="M23" s="171" t="s">
        <v>34</v>
      </c>
      <c r="N23" s="171" t="s">
        <v>49</v>
      </c>
      <c r="O23" s="171" t="s">
        <v>27</v>
      </c>
      <c r="P23" s="171" t="s">
        <v>28</v>
      </c>
      <c r="Q23" s="172">
        <v>200</v>
      </c>
      <c r="R23" s="172">
        <v>693.09119999999996</v>
      </c>
      <c r="S23" s="172">
        <v>512.62641509433956</v>
      </c>
      <c r="T23" s="173">
        <v>3</v>
      </c>
      <c r="U23" s="173">
        <v>50</v>
      </c>
      <c r="V23" s="173">
        <v>105.96824444579302</v>
      </c>
      <c r="W23" s="244">
        <f ca="1">OFFSET('LRMC_gen_scen1a)Huntly stays'!$A$41,MATCH(M23,'LRMC_gen_scen1a)Huntly stays'!$B$42:$B$45,0),,,)</f>
        <v>5.405928424191333</v>
      </c>
      <c r="X23" s="170">
        <f t="shared" ca="1" si="1"/>
        <v>111.37417286998435</v>
      </c>
    </row>
    <row r="24" spans="1:24" ht="18.75" customHeight="1" x14ac:dyDescent="0.2">
      <c r="A24" s="178"/>
      <c r="B24" s="175" t="s">
        <v>29</v>
      </c>
      <c r="C24" s="179" t="s">
        <v>48</v>
      </c>
      <c r="D24" s="179" t="s">
        <v>27</v>
      </c>
      <c r="E24" s="179" t="s">
        <v>28</v>
      </c>
      <c r="F24" s="180">
        <v>159</v>
      </c>
      <c r="G24" s="180">
        <v>551.00750399999993</v>
      </c>
      <c r="H24" s="180">
        <v>415.548</v>
      </c>
      <c r="I24" s="181">
        <v>3</v>
      </c>
      <c r="J24" s="181">
        <v>50</v>
      </c>
      <c r="K24" s="181">
        <v>105.55042553767258</v>
      </c>
      <c r="L24" s="243">
        <f ca="1">OFFSET('LRMC_gen_scen1a)Huntly stays'!$A$41,MATCH(B24,'LRMC_gen_scen1a)Huntly stays'!$B$42:$B$45,0),,,)</f>
        <v>11.712508485544395</v>
      </c>
      <c r="M24" s="171" t="s">
        <v>34</v>
      </c>
      <c r="N24" s="171" t="s">
        <v>50</v>
      </c>
      <c r="O24" s="171" t="s">
        <v>22</v>
      </c>
      <c r="P24" s="171" t="s">
        <v>28</v>
      </c>
      <c r="Q24" s="172">
        <v>200</v>
      </c>
      <c r="R24" s="172">
        <v>693.09119999999996</v>
      </c>
      <c r="S24" s="172">
        <v>512.7164150943396</v>
      </c>
      <c r="T24" s="173">
        <v>3</v>
      </c>
      <c r="U24" s="173">
        <v>50</v>
      </c>
      <c r="V24" s="173">
        <v>105.98336900460305</v>
      </c>
      <c r="W24" s="244">
        <f ca="1">OFFSET('LRMC_gen_scen1a)Huntly stays'!$A$41,MATCH(M24,'LRMC_gen_scen1a)Huntly stays'!$B$42:$B$45,0),,,)</f>
        <v>5.405928424191333</v>
      </c>
      <c r="X24" s="170">
        <f t="shared" ca="1" si="1"/>
        <v>111.38929742879438</v>
      </c>
    </row>
    <row r="25" spans="1:24" ht="18.75" customHeight="1" x14ac:dyDescent="0.2">
      <c r="A25" s="178"/>
      <c r="B25" s="171" t="s">
        <v>34</v>
      </c>
      <c r="C25" s="171" t="s">
        <v>49</v>
      </c>
      <c r="D25" s="171" t="s">
        <v>27</v>
      </c>
      <c r="E25" s="171" t="s">
        <v>28</v>
      </c>
      <c r="F25" s="172">
        <v>200</v>
      </c>
      <c r="G25" s="172">
        <v>693.09119999999996</v>
      </c>
      <c r="H25" s="172">
        <v>512.62641509433956</v>
      </c>
      <c r="I25" s="173">
        <v>3</v>
      </c>
      <c r="J25" s="173">
        <v>50</v>
      </c>
      <c r="K25" s="173">
        <v>105.96824444579302</v>
      </c>
      <c r="L25" s="243">
        <f ca="1">OFFSET('LRMC_gen_scen1a)Huntly stays'!$A$41,MATCH(B25,'LRMC_gen_scen1a)Huntly stays'!$B$42:$B$45,0),,,)</f>
        <v>5.405928424191333</v>
      </c>
      <c r="M25" s="171" t="s">
        <v>34</v>
      </c>
      <c r="N25" s="171" t="s">
        <v>51</v>
      </c>
      <c r="O25" s="171" t="s">
        <v>22</v>
      </c>
      <c r="P25" s="171" t="s">
        <v>28</v>
      </c>
      <c r="Q25" s="172">
        <v>200</v>
      </c>
      <c r="R25" s="172">
        <v>693.09119999999996</v>
      </c>
      <c r="S25" s="172">
        <v>512.80641509433963</v>
      </c>
      <c r="T25" s="173">
        <v>3</v>
      </c>
      <c r="U25" s="173">
        <v>50</v>
      </c>
      <c r="V25" s="173">
        <v>105.99849356341309</v>
      </c>
      <c r="W25" s="244">
        <f ca="1">OFFSET('LRMC_gen_scen1a)Huntly stays'!$A$41,MATCH(M25,'LRMC_gen_scen1a)Huntly stays'!$B$42:$B$45,0),,,)</f>
        <v>5.405928424191333</v>
      </c>
      <c r="X25" s="170">
        <f t="shared" ca="1" si="1"/>
        <v>111.40442198760442</v>
      </c>
    </row>
    <row r="26" spans="1:24" ht="18.75" customHeight="1" x14ac:dyDescent="0.2">
      <c r="A26" s="178"/>
      <c r="B26" s="183" t="s">
        <v>34</v>
      </c>
      <c r="C26" s="171" t="s">
        <v>50</v>
      </c>
      <c r="D26" s="171" t="s">
        <v>22</v>
      </c>
      <c r="E26" s="171" t="s">
        <v>28</v>
      </c>
      <c r="F26" s="172">
        <v>200</v>
      </c>
      <c r="G26" s="172">
        <v>693.09119999999996</v>
      </c>
      <c r="H26" s="172">
        <v>512.7164150943396</v>
      </c>
      <c r="I26" s="173">
        <v>3</v>
      </c>
      <c r="J26" s="173">
        <v>50</v>
      </c>
      <c r="K26" s="173">
        <v>105.98336900460305</v>
      </c>
      <c r="L26" s="243">
        <f ca="1">OFFSET('LRMC_gen_scen1a)Huntly stays'!$A$41,MATCH(B26,'LRMC_gen_scen1a)Huntly stays'!$B$42:$B$45,0),,,)</f>
        <v>5.405928424191333</v>
      </c>
      <c r="M26" s="184" t="s">
        <v>24</v>
      </c>
      <c r="N26" s="179" t="s">
        <v>53</v>
      </c>
      <c r="O26" s="179" t="s">
        <v>22</v>
      </c>
      <c r="P26" s="179" t="s">
        <v>23</v>
      </c>
      <c r="Q26" s="180">
        <v>35</v>
      </c>
      <c r="R26" s="180">
        <v>275.94</v>
      </c>
      <c r="S26" s="180">
        <v>259.98846153846154</v>
      </c>
      <c r="T26" s="181">
        <v>0</v>
      </c>
      <c r="U26" s="181">
        <v>105</v>
      </c>
      <c r="V26" s="181">
        <v>106.22652408599266</v>
      </c>
      <c r="W26" s="244">
        <f ca="1">OFFSET('LRMC_gen_scen1a)Huntly stays'!$A$41,MATCH(M26,'LRMC_gen_scen1a)Huntly stays'!$B$42:$B$45,0),,,)</f>
        <v>6.5946226882510315</v>
      </c>
      <c r="X26" s="170">
        <f t="shared" ca="1" si="1"/>
        <v>112.8211467742437</v>
      </c>
    </row>
    <row r="27" spans="1:24" ht="18.75" customHeight="1" x14ac:dyDescent="0.2">
      <c r="A27" s="178"/>
      <c r="B27" s="183" t="s">
        <v>34</v>
      </c>
      <c r="C27" s="171" t="s">
        <v>51</v>
      </c>
      <c r="D27" s="171" t="s">
        <v>22</v>
      </c>
      <c r="E27" s="171" t="s">
        <v>28</v>
      </c>
      <c r="F27" s="172">
        <v>200</v>
      </c>
      <c r="G27" s="172">
        <v>693.09119999999996</v>
      </c>
      <c r="H27" s="172">
        <v>512.80641509433963</v>
      </c>
      <c r="I27" s="173">
        <v>3</v>
      </c>
      <c r="J27" s="173">
        <v>50</v>
      </c>
      <c r="K27" s="173">
        <v>105.99849356341309</v>
      </c>
      <c r="L27" s="243">
        <f ca="1">OFFSET('LRMC_gen_scen1a)Huntly stays'!$A$41,MATCH(B27,'LRMC_gen_scen1a)Huntly stays'!$B$42:$B$45,0),,,)</f>
        <v>5.405928424191333</v>
      </c>
      <c r="M27" s="184" t="s">
        <v>20</v>
      </c>
      <c r="N27" s="179" t="s">
        <v>47</v>
      </c>
      <c r="O27" s="179" t="s">
        <v>27</v>
      </c>
      <c r="P27" s="179" t="s">
        <v>28</v>
      </c>
      <c r="Q27" s="180">
        <v>156</v>
      </c>
      <c r="R27" s="180">
        <v>540.61113599999987</v>
      </c>
      <c r="S27" s="180">
        <v>407.67181132075467</v>
      </c>
      <c r="T27" s="181">
        <v>3</v>
      </c>
      <c r="U27" s="181">
        <v>50</v>
      </c>
      <c r="V27" s="181">
        <v>105.54289317251772</v>
      </c>
      <c r="W27" s="244">
        <f ca="1">OFFSET('LRMC_gen_scen1a)Huntly stays'!$A$41,MATCH(M27,'LRMC_gen_scen1a)Huntly stays'!$B$42:$B$45,0),,,)</f>
        <v>8.4146315162495942</v>
      </c>
      <c r="X27" s="170">
        <f t="shared" ca="1" si="1"/>
        <v>113.95752468876732</v>
      </c>
    </row>
    <row r="28" spans="1:24" ht="18.75" customHeight="1" x14ac:dyDescent="0.2">
      <c r="A28" s="174"/>
      <c r="B28" s="175" t="s">
        <v>24</v>
      </c>
      <c r="C28" s="179" t="s">
        <v>53</v>
      </c>
      <c r="D28" s="179" t="s">
        <v>22</v>
      </c>
      <c r="E28" s="179" t="s">
        <v>23</v>
      </c>
      <c r="F28" s="180">
        <v>35</v>
      </c>
      <c r="G28" s="180">
        <v>275.94</v>
      </c>
      <c r="H28" s="180">
        <v>259.98846153846154</v>
      </c>
      <c r="I28" s="181">
        <v>0</v>
      </c>
      <c r="J28" s="181">
        <v>105</v>
      </c>
      <c r="K28" s="181">
        <v>106.22652408599266</v>
      </c>
      <c r="L28" s="243">
        <f ca="1">OFFSET('LRMC_gen_scen1a)Huntly stays'!$A$41,MATCH(B28,'LRMC_gen_scen1a)Huntly stays'!$B$42:$B$45,0),,,)</f>
        <v>6.5946226882510315</v>
      </c>
      <c r="M28" s="171" t="s">
        <v>34</v>
      </c>
      <c r="N28" s="171" t="s">
        <v>54</v>
      </c>
      <c r="O28" s="171" t="s">
        <v>22</v>
      </c>
      <c r="P28" s="171" t="s">
        <v>55</v>
      </c>
      <c r="Q28" s="172">
        <v>260</v>
      </c>
      <c r="R28" s="172">
        <v>1138.8</v>
      </c>
      <c r="S28" s="172">
        <v>1044.5679245283018</v>
      </c>
      <c r="T28" s="173">
        <v>0.84</v>
      </c>
      <c r="U28" s="173">
        <v>6.38</v>
      </c>
      <c r="V28" s="173">
        <v>109.21458466385351</v>
      </c>
      <c r="W28" s="244">
        <f ca="1">OFFSET('LRMC_gen_scen1a)Huntly stays'!$A$41,MATCH(M28,'LRMC_gen_scen1a)Huntly stays'!$B$42:$B$45,0),,,)</f>
        <v>5.405928424191333</v>
      </c>
      <c r="X28" s="170">
        <f t="shared" ca="1" si="1"/>
        <v>114.62051308804485</v>
      </c>
    </row>
    <row r="29" spans="1:24" ht="18.75" customHeight="1" x14ac:dyDescent="0.2">
      <c r="A29" s="174"/>
      <c r="B29" s="184" t="s">
        <v>20</v>
      </c>
      <c r="C29" s="179" t="s">
        <v>52</v>
      </c>
      <c r="D29" s="179" t="s">
        <v>22</v>
      </c>
      <c r="E29" s="179" t="s">
        <v>23</v>
      </c>
      <c r="F29" s="180">
        <v>10</v>
      </c>
      <c r="G29" s="180">
        <v>78.84</v>
      </c>
      <c r="H29" s="180">
        <v>75.546153846153842</v>
      </c>
      <c r="I29" s="181">
        <v>0</v>
      </c>
      <c r="J29" s="181">
        <v>105</v>
      </c>
      <c r="K29" s="181">
        <v>107.80613777632158</v>
      </c>
      <c r="L29" s="243">
        <f ca="1">OFFSET('LRMC_gen_scen1a)Huntly stays'!$A$41,MATCH(B29,'LRMC_gen_scen1a)Huntly stays'!$B$42:$B$45,0),,,)</f>
        <v>8.4146315162495942</v>
      </c>
      <c r="M29" s="184" t="s">
        <v>24</v>
      </c>
      <c r="N29" s="179" t="s">
        <v>56</v>
      </c>
      <c r="O29" s="179" t="s">
        <v>22</v>
      </c>
      <c r="P29" s="179" t="s">
        <v>28</v>
      </c>
      <c r="Q29" s="180">
        <v>54</v>
      </c>
      <c r="R29" s="180">
        <v>208.89446399999997</v>
      </c>
      <c r="S29" s="180">
        <v>165.83977358490569</v>
      </c>
      <c r="T29" s="181">
        <v>3</v>
      </c>
      <c r="U29" s="181">
        <v>60</v>
      </c>
      <c r="V29" s="181">
        <v>109.15376457994581</v>
      </c>
      <c r="W29" s="244">
        <f ca="1">OFFSET('LRMC_gen_scen1a)Huntly stays'!$A$41,MATCH(M29,'LRMC_gen_scen1a)Huntly stays'!$B$42:$B$45,0),,,)</f>
        <v>6.5946226882510315</v>
      </c>
      <c r="X29" s="170">
        <f t="shared" ca="1" si="1"/>
        <v>115.74838726819685</v>
      </c>
    </row>
    <row r="30" spans="1:24" ht="18.75" customHeight="1" x14ac:dyDescent="0.2">
      <c r="A30" s="178"/>
      <c r="B30" s="175" t="s">
        <v>24</v>
      </c>
      <c r="C30" s="179" t="s">
        <v>56</v>
      </c>
      <c r="D30" s="179" t="s">
        <v>22</v>
      </c>
      <c r="E30" s="179" t="s">
        <v>28</v>
      </c>
      <c r="F30" s="180">
        <v>54</v>
      </c>
      <c r="G30" s="180">
        <v>208.89446399999997</v>
      </c>
      <c r="H30" s="180">
        <v>165.83977358490569</v>
      </c>
      <c r="I30" s="181">
        <v>3</v>
      </c>
      <c r="J30" s="181">
        <v>60</v>
      </c>
      <c r="K30" s="181">
        <v>109.15376457994581</v>
      </c>
      <c r="L30" s="243">
        <f ca="1">OFFSET('LRMC_gen_scen1a)Huntly stays'!$A$41,MATCH(B30,'LRMC_gen_scen1a)Huntly stays'!$B$42:$B$45,0),,,)</f>
        <v>6.5946226882510315</v>
      </c>
      <c r="M30" s="175" t="s">
        <v>20</v>
      </c>
      <c r="N30" s="179" t="s">
        <v>52</v>
      </c>
      <c r="O30" s="179" t="s">
        <v>22</v>
      </c>
      <c r="P30" s="179" t="s">
        <v>23</v>
      </c>
      <c r="Q30" s="180">
        <v>10</v>
      </c>
      <c r="R30" s="180">
        <v>78.84</v>
      </c>
      <c r="S30" s="180">
        <v>75.546153846153842</v>
      </c>
      <c r="T30" s="181">
        <v>0</v>
      </c>
      <c r="U30" s="181">
        <v>105</v>
      </c>
      <c r="V30" s="181">
        <v>107.80613777632158</v>
      </c>
      <c r="W30" s="244">
        <f ca="1">OFFSET('LRMC_gen_scen1a)Huntly stays'!$A$41,MATCH(M30,'LRMC_gen_scen1a)Huntly stays'!$B$42:$B$45,0),,,)</f>
        <v>8.4146315162495942</v>
      </c>
      <c r="X30" s="170">
        <f t="shared" ca="1" si="1"/>
        <v>116.22076929257118</v>
      </c>
    </row>
    <row r="31" spans="1:24" ht="18.75" customHeight="1" x14ac:dyDescent="0.2">
      <c r="A31" s="174"/>
      <c r="B31" s="171" t="s">
        <v>34</v>
      </c>
      <c r="C31" s="171" t="s">
        <v>54</v>
      </c>
      <c r="D31" s="171" t="s">
        <v>22</v>
      </c>
      <c r="E31" s="171" t="s">
        <v>55</v>
      </c>
      <c r="F31" s="172">
        <v>260</v>
      </c>
      <c r="G31" s="172">
        <v>1138.8</v>
      </c>
      <c r="H31" s="172">
        <v>1044.5679245283018</v>
      </c>
      <c r="I31" s="173">
        <v>0.84</v>
      </c>
      <c r="J31" s="173">
        <v>6.38</v>
      </c>
      <c r="K31" s="173">
        <v>109.21458466385351</v>
      </c>
      <c r="L31" s="243">
        <f ca="1">OFFSET('LRMC_gen_scen1a)Huntly stays'!$A$41,MATCH(B31,'LRMC_gen_scen1a)Huntly stays'!$B$42:$B$45,0),,,)</f>
        <v>5.405928424191333</v>
      </c>
      <c r="M31" s="175" t="s">
        <v>34</v>
      </c>
      <c r="N31" s="179" t="s">
        <v>57</v>
      </c>
      <c r="O31" s="179" t="s">
        <v>22</v>
      </c>
      <c r="P31" s="179" t="s">
        <v>46</v>
      </c>
      <c r="Q31" s="180">
        <v>25</v>
      </c>
      <c r="R31" s="180">
        <v>109.5</v>
      </c>
      <c r="S31" s="180">
        <v>105.55554716981132</v>
      </c>
      <c r="T31" s="181">
        <v>0.86</v>
      </c>
      <c r="U31" s="181">
        <v>6.38</v>
      </c>
      <c r="V31" s="181">
        <v>111.78191332586243</v>
      </c>
      <c r="W31" s="244">
        <f ca="1">OFFSET('LRMC_gen_scen1a)Huntly stays'!$A$41,MATCH(M31,'LRMC_gen_scen1a)Huntly stays'!$B$42:$B$45,0),,,)</f>
        <v>5.405928424191333</v>
      </c>
      <c r="X31" s="170">
        <f t="shared" ca="1" si="1"/>
        <v>117.18784175005376</v>
      </c>
    </row>
    <row r="32" spans="1:24" ht="18.75" customHeight="1" x14ac:dyDescent="0.2">
      <c r="A32" s="186"/>
      <c r="B32" s="175" t="s">
        <v>34</v>
      </c>
      <c r="C32" s="179" t="s">
        <v>57</v>
      </c>
      <c r="D32" s="179" t="s">
        <v>22</v>
      </c>
      <c r="E32" s="179" t="s">
        <v>46</v>
      </c>
      <c r="F32" s="180">
        <v>25</v>
      </c>
      <c r="G32" s="180">
        <v>109.5</v>
      </c>
      <c r="H32" s="180">
        <v>105.55554716981132</v>
      </c>
      <c r="I32" s="181">
        <v>0.86</v>
      </c>
      <c r="J32" s="181">
        <v>6.38</v>
      </c>
      <c r="K32" s="181">
        <v>111.78191332586243</v>
      </c>
      <c r="L32" s="243">
        <f ca="1">OFFSET('LRMC_gen_scen1a)Huntly stays'!$A$41,MATCH(B32,'LRMC_gen_scen1a)Huntly stays'!$B$42:$B$45,0),,,)</f>
        <v>5.405928424191333</v>
      </c>
      <c r="M32" s="175" t="s">
        <v>29</v>
      </c>
      <c r="N32" s="179" t="s">
        <v>48</v>
      </c>
      <c r="O32" s="179" t="s">
        <v>27</v>
      </c>
      <c r="P32" s="179" t="s">
        <v>28</v>
      </c>
      <c r="Q32" s="180">
        <v>159</v>
      </c>
      <c r="R32" s="180">
        <v>551.00750399999993</v>
      </c>
      <c r="S32" s="180">
        <v>415.548</v>
      </c>
      <c r="T32" s="181">
        <v>3</v>
      </c>
      <c r="U32" s="181">
        <v>50</v>
      </c>
      <c r="V32" s="181">
        <v>105.55042553767258</v>
      </c>
      <c r="W32" s="244">
        <f ca="1">OFFSET('LRMC_gen_scen1a)Huntly stays'!$A$41,MATCH(M32,'LRMC_gen_scen1a)Huntly stays'!$B$42:$B$45,0),,,)</f>
        <v>11.712508485544395</v>
      </c>
      <c r="X32" s="170">
        <f t="shared" ca="1" si="1"/>
        <v>117.26293402321697</v>
      </c>
    </row>
    <row r="33" spans="1:24" ht="18.75" customHeight="1" x14ac:dyDescent="0.2">
      <c r="A33" s="178"/>
      <c r="B33" s="175" t="s">
        <v>34</v>
      </c>
      <c r="C33" s="179" t="s">
        <v>58</v>
      </c>
      <c r="D33" s="179" t="s">
        <v>22</v>
      </c>
      <c r="E33" s="179" t="s">
        <v>46</v>
      </c>
      <c r="F33" s="180">
        <v>70</v>
      </c>
      <c r="G33" s="180">
        <v>306.59999999999997</v>
      </c>
      <c r="H33" s="180">
        <v>297.02409433962265</v>
      </c>
      <c r="I33" s="181">
        <v>0.7</v>
      </c>
      <c r="J33" s="181">
        <v>6.38</v>
      </c>
      <c r="K33" s="181">
        <v>112.11568003878207</v>
      </c>
      <c r="L33" s="243">
        <f ca="1">OFFSET('LRMC_gen_scen1a)Huntly stays'!$A$41,MATCH(B33,'LRMC_gen_scen1a)Huntly stays'!$B$42:$B$45,0),,,)</f>
        <v>5.405928424191333</v>
      </c>
      <c r="M33" s="175" t="s">
        <v>34</v>
      </c>
      <c r="N33" s="179" t="s">
        <v>58</v>
      </c>
      <c r="O33" s="179" t="s">
        <v>22</v>
      </c>
      <c r="P33" s="179" t="s">
        <v>46</v>
      </c>
      <c r="Q33" s="180">
        <v>70</v>
      </c>
      <c r="R33" s="180">
        <v>306.59999999999997</v>
      </c>
      <c r="S33" s="180">
        <v>297.02409433962265</v>
      </c>
      <c r="T33" s="181">
        <v>0.7</v>
      </c>
      <c r="U33" s="181">
        <v>6.38</v>
      </c>
      <c r="V33" s="181">
        <v>112.11568003878207</v>
      </c>
      <c r="W33" s="244">
        <f ca="1">OFFSET('LRMC_gen_scen1a)Huntly stays'!$A$41,MATCH(M33,'LRMC_gen_scen1a)Huntly stays'!$B$42:$B$45,0),,,)</f>
        <v>5.405928424191333</v>
      </c>
      <c r="X33" s="170">
        <f t="shared" ca="1" si="1"/>
        <v>117.5216084629734</v>
      </c>
    </row>
    <row r="34" spans="1:24" ht="18.75" customHeight="1" x14ac:dyDescent="0.2">
      <c r="A34" s="178"/>
      <c r="B34" s="175" t="s">
        <v>24</v>
      </c>
      <c r="C34" s="179" t="s">
        <v>59</v>
      </c>
      <c r="D34" s="179" t="s">
        <v>22</v>
      </c>
      <c r="E34" s="179" t="s">
        <v>28</v>
      </c>
      <c r="F34" s="180">
        <v>18</v>
      </c>
      <c r="G34" s="180">
        <v>62.378207999999994</v>
      </c>
      <c r="H34" s="180">
        <v>55.309924528301892</v>
      </c>
      <c r="I34" s="181">
        <v>3</v>
      </c>
      <c r="J34" s="181">
        <v>70</v>
      </c>
      <c r="K34" s="181">
        <v>120.05649563598453</v>
      </c>
      <c r="L34" s="243">
        <f ca="1">OFFSET('LRMC_gen_scen1a)Huntly stays'!$A$41,MATCH(B34,'LRMC_gen_scen1a)Huntly stays'!$B$42:$B$45,0),,,)</f>
        <v>6.5946226882510315</v>
      </c>
      <c r="M34" s="175" t="s">
        <v>24</v>
      </c>
      <c r="N34" s="179" t="s">
        <v>59</v>
      </c>
      <c r="O34" s="179" t="s">
        <v>22</v>
      </c>
      <c r="P34" s="179" t="s">
        <v>28</v>
      </c>
      <c r="Q34" s="180">
        <v>18</v>
      </c>
      <c r="R34" s="180">
        <v>62.378207999999994</v>
      </c>
      <c r="S34" s="180">
        <v>55.309924528301892</v>
      </c>
      <c r="T34" s="181">
        <v>3</v>
      </c>
      <c r="U34" s="181">
        <v>70</v>
      </c>
      <c r="V34" s="181">
        <v>120.05649563598453</v>
      </c>
      <c r="W34" s="244">
        <f ca="1">OFFSET('LRMC_gen_scen1a)Huntly stays'!$A$41,MATCH(M34,'LRMC_gen_scen1a)Huntly stays'!$B$42:$B$45,0),,,)</f>
        <v>6.5946226882510315</v>
      </c>
      <c r="X34" s="170">
        <f t="shared" ca="1" si="1"/>
        <v>126.65111832423557</v>
      </c>
    </row>
    <row r="35" spans="1:24" ht="18.75" customHeight="1" x14ac:dyDescent="0.2">
      <c r="A35" s="178"/>
      <c r="B35" s="175" t="s">
        <v>24</v>
      </c>
      <c r="C35" s="179" t="s">
        <v>60</v>
      </c>
      <c r="D35" s="179" t="s">
        <v>27</v>
      </c>
      <c r="E35" s="179" t="s">
        <v>28</v>
      </c>
      <c r="F35" s="180">
        <v>44</v>
      </c>
      <c r="G35" s="180">
        <v>152.48006399999997</v>
      </c>
      <c r="H35" s="180">
        <v>136.71203773584907</v>
      </c>
      <c r="I35" s="181">
        <v>3</v>
      </c>
      <c r="J35" s="181">
        <v>60</v>
      </c>
      <c r="K35" s="181">
        <v>122.62752626013922</v>
      </c>
      <c r="L35" s="243">
        <f ca="1">OFFSET('LRMC_gen_scen1a)Huntly stays'!$A$41,MATCH(B35,'LRMC_gen_scen1a)Huntly stays'!$B$42:$B$45,0),,,)</f>
        <v>6.5946226882510315</v>
      </c>
      <c r="M35" s="175" t="s">
        <v>24</v>
      </c>
      <c r="N35" s="179" t="s">
        <v>60</v>
      </c>
      <c r="O35" s="179" t="s">
        <v>27</v>
      </c>
      <c r="P35" s="179" t="s">
        <v>28</v>
      </c>
      <c r="Q35" s="180">
        <v>44</v>
      </c>
      <c r="R35" s="180">
        <v>152.48006399999997</v>
      </c>
      <c r="S35" s="180">
        <v>136.71203773584907</v>
      </c>
      <c r="T35" s="181">
        <v>3</v>
      </c>
      <c r="U35" s="181">
        <v>60</v>
      </c>
      <c r="V35" s="181">
        <v>122.62752626013922</v>
      </c>
      <c r="W35" s="244">
        <f ca="1">OFFSET('LRMC_gen_scen1a)Huntly stays'!$A$41,MATCH(M35,'LRMC_gen_scen1a)Huntly stays'!$B$42:$B$45,0),,,)</f>
        <v>6.5946226882510315</v>
      </c>
      <c r="X35" s="170">
        <f t="shared" ca="1" si="1"/>
        <v>129.22214894839024</v>
      </c>
    </row>
    <row r="36" spans="1:24" ht="18.75" customHeight="1" x14ac:dyDescent="0.2">
      <c r="A36" s="178"/>
      <c r="B36" s="175" t="s">
        <v>34</v>
      </c>
      <c r="C36" s="179" t="s">
        <v>61</v>
      </c>
      <c r="D36" s="179" t="s">
        <v>22</v>
      </c>
      <c r="E36" s="179" t="s">
        <v>46</v>
      </c>
      <c r="F36" s="180">
        <v>38</v>
      </c>
      <c r="G36" s="180">
        <v>166.44</v>
      </c>
      <c r="H36" s="180">
        <v>180.87505660377354</v>
      </c>
      <c r="I36" s="181">
        <v>0.86</v>
      </c>
      <c r="J36" s="181">
        <v>6.38</v>
      </c>
      <c r="K36" s="181">
        <v>129.36098190085409</v>
      </c>
      <c r="L36" s="243">
        <f ca="1">OFFSET('LRMC_gen_scen1a)Huntly stays'!$A$41,MATCH(B36,'LRMC_gen_scen1a)Huntly stays'!$B$42:$B$45,0),,,)</f>
        <v>5.405928424191333</v>
      </c>
      <c r="M36" s="175" t="s">
        <v>34</v>
      </c>
      <c r="N36" s="179" t="s">
        <v>61</v>
      </c>
      <c r="O36" s="179" t="s">
        <v>22</v>
      </c>
      <c r="P36" s="179" t="s">
        <v>46</v>
      </c>
      <c r="Q36" s="180">
        <v>38</v>
      </c>
      <c r="R36" s="180">
        <v>166.44</v>
      </c>
      <c r="S36" s="180">
        <v>180.87505660377354</v>
      </c>
      <c r="T36" s="181">
        <v>0.86</v>
      </c>
      <c r="U36" s="181">
        <v>6.38</v>
      </c>
      <c r="V36" s="181">
        <v>129.36098190085409</v>
      </c>
      <c r="W36" s="244">
        <f ca="1">OFFSET('LRMC_gen_scen1a)Huntly stays'!$A$41,MATCH(M36,'LRMC_gen_scen1a)Huntly stays'!$B$42:$B$45,0),,,)</f>
        <v>5.405928424191333</v>
      </c>
      <c r="X36" s="170">
        <f t="shared" ca="1" si="1"/>
        <v>134.76691032504542</v>
      </c>
    </row>
    <row r="37" spans="1:24" ht="18.75" customHeight="1" x14ac:dyDescent="0.2">
      <c r="A37" s="178"/>
      <c r="B37" s="175" t="s">
        <v>29</v>
      </c>
      <c r="C37" s="179" t="s">
        <v>62</v>
      </c>
      <c r="D37" s="179" t="s">
        <v>22</v>
      </c>
      <c r="E37" s="179" t="s">
        <v>28</v>
      </c>
      <c r="F37" s="180">
        <v>164</v>
      </c>
      <c r="G37" s="180">
        <v>515.46643199999994</v>
      </c>
      <c r="H37" s="180">
        <v>387.52648301886802</v>
      </c>
      <c r="I37" s="181">
        <v>3</v>
      </c>
      <c r="J37" s="181">
        <v>50</v>
      </c>
      <c r="K37" s="181">
        <v>130.443918821219</v>
      </c>
      <c r="L37" s="243">
        <f ca="1">OFFSET('LRMC_gen_scen1a)Huntly stays'!$A$41,MATCH(B37,'LRMC_gen_scen1a)Huntly stays'!$B$42:$B$45,0),,,)</f>
        <v>11.712508485544395</v>
      </c>
      <c r="M37" s="175" t="s">
        <v>29</v>
      </c>
      <c r="N37" s="179" t="s">
        <v>62</v>
      </c>
      <c r="O37" s="179" t="s">
        <v>22</v>
      </c>
      <c r="P37" s="179" t="s">
        <v>28</v>
      </c>
      <c r="Q37" s="180">
        <v>164</v>
      </c>
      <c r="R37" s="180">
        <v>515.46643199999994</v>
      </c>
      <c r="S37" s="180">
        <v>387.52648301886802</v>
      </c>
      <c r="T37" s="181">
        <v>3</v>
      </c>
      <c r="U37" s="181">
        <v>50</v>
      </c>
      <c r="V37" s="181">
        <v>130.443918821219</v>
      </c>
      <c r="W37" s="244">
        <f ca="1">OFFSET('LRMC_gen_scen1a)Huntly stays'!$A$41,MATCH(M37,'LRMC_gen_scen1a)Huntly stays'!$B$42:$B$45,0),,,)</f>
        <v>11.712508485544395</v>
      </c>
      <c r="X37" s="170">
        <f t="shared" ca="1" si="1"/>
        <v>142.15642730676339</v>
      </c>
    </row>
    <row r="38" spans="1:24" ht="18.75" customHeight="1" x14ac:dyDescent="0.2">
      <c r="A38" s="178"/>
      <c r="B38" s="175" t="s">
        <v>20</v>
      </c>
      <c r="C38" s="179" t="s">
        <v>63</v>
      </c>
      <c r="D38" s="179" t="s">
        <v>22</v>
      </c>
      <c r="E38" s="179" t="s">
        <v>28</v>
      </c>
      <c r="F38" s="180">
        <v>12.5</v>
      </c>
      <c r="G38" s="180">
        <v>43.318199999999997</v>
      </c>
      <c r="H38" s="180">
        <v>40.79780660377358</v>
      </c>
      <c r="I38" s="181">
        <v>3</v>
      </c>
      <c r="J38" s="181">
        <v>70</v>
      </c>
      <c r="K38" s="181">
        <v>136.08226246266148</v>
      </c>
      <c r="L38" s="243">
        <f ca="1">OFFSET('LRMC_gen_scen1a)Huntly stays'!$A$41,MATCH(B38,'LRMC_gen_scen1a)Huntly stays'!$B$42:$B$45,0),,,)</f>
        <v>8.4146315162495942</v>
      </c>
      <c r="M38" s="175" t="s">
        <v>20</v>
      </c>
      <c r="N38" s="179" t="s">
        <v>63</v>
      </c>
      <c r="O38" s="179" t="s">
        <v>22</v>
      </c>
      <c r="P38" s="179" t="s">
        <v>28</v>
      </c>
      <c r="Q38" s="180">
        <v>12.5</v>
      </c>
      <c r="R38" s="180">
        <v>43.318199999999997</v>
      </c>
      <c r="S38" s="180">
        <v>40.79780660377358</v>
      </c>
      <c r="T38" s="181">
        <v>3</v>
      </c>
      <c r="U38" s="181">
        <v>70</v>
      </c>
      <c r="V38" s="181">
        <v>136.08226246266148</v>
      </c>
      <c r="W38" s="244">
        <f ca="1">OFFSET('LRMC_gen_scen1a)Huntly stays'!$A$41,MATCH(M38,'LRMC_gen_scen1a)Huntly stays'!$B$42:$B$45,0),,,)</f>
        <v>8.4146315162495942</v>
      </c>
      <c r="X38" s="170">
        <f t="shared" ca="1" si="1"/>
        <v>144.49689397891106</v>
      </c>
    </row>
    <row r="39" spans="1:24" ht="18.75" customHeight="1" x14ac:dyDescent="0.2">
      <c r="A39" s="178"/>
      <c r="B39" s="171" t="s">
        <v>29</v>
      </c>
      <c r="C39" s="171" t="s">
        <v>64</v>
      </c>
      <c r="D39" s="171" t="s">
        <v>22</v>
      </c>
      <c r="E39" s="171" t="s">
        <v>28</v>
      </c>
      <c r="F39" s="172">
        <v>240</v>
      </c>
      <c r="G39" s="172">
        <v>754.34112000000005</v>
      </c>
      <c r="H39" s="172">
        <v>627.21509433962262</v>
      </c>
      <c r="I39" s="173">
        <v>3</v>
      </c>
      <c r="J39" s="173">
        <v>50</v>
      </c>
      <c r="K39" s="173">
        <v>140.31653647935948</v>
      </c>
      <c r="L39" s="243">
        <f ca="1">OFFSET('LRMC_gen_scen1a)Huntly stays'!$A$41,MATCH(B39,'LRMC_gen_scen1a)Huntly stays'!$B$42:$B$45,0),,,)</f>
        <v>11.712508485544395</v>
      </c>
      <c r="M39" s="175" t="s">
        <v>34</v>
      </c>
      <c r="N39" s="179" t="s">
        <v>65</v>
      </c>
      <c r="O39" s="179" t="s">
        <v>22</v>
      </c>
      <c r="P39" s="179" t="s">
        <v>46</v>
      </c>
      <c r="Q39" s="180">
        <v>16</v>
      </c>
      <c r="R39" s="180">
        <v>70.08</v>
      </c>
      <c r="S39" s="180">
        <v>83.970264150943407</v>
      </c>
      <c r="T39" s="181">
        <v>0.86</v>
      </c>
      <c r="U39" s="181">
        <v>6.38</v>
      </c>
      <c r="V39" s="181">
        <v>141.45834684412881</v>
      </c>
      <c r="W39" s="244">
        <f ca="1">OFFSET('LRMC_gen_scen1a)Huntly stays'!$A$41,MATCH(M39,'LRMC_gen_scen1a)Huntly stays'!$B$42:$B$45,0),,,)</f>
        <v>5.405928424191333</v>
      </c>
      <c r="X39" s="170">
        <f t="shared" ca="1" si="1"/>
        <v>146.86427526832014</v>
      </c>
    </row>
    <row r="40" spans="1:24" ht="18.75" customHeight="1" x14ac:dyDescent="0.2">
      <c r="A40" s="178"/>
      <c r="B40" s="175" t="s">
        <v>34</v>
      </c>
      <c r="C40" s="179" t="s">
        <v>65</v>
      </c>
      <c r="D40" s="179" t="s">
        <v>22</v>
      </c>
      <c r="E40" s="179" t="s">
        <v>46</v>
      </c>
      <c r="F40" s="180">
        <v>16</v>
      </c>
      <c r="G40" s="180">
        <v>70.08</v>
      </c>
      <c r="H40" s="180">
        <v>83.970264150943407</v>
      </c>
      <c r="I40" s="181">
        <v>0.86</v>
      </c>
      <c r="J40" s="181">
        <v>6.38</v>
      </c>
      <c r="K40" s="181">
        <v>141.45834684412881</v>
      </c>
      <c r="L40" s="243">
        <f ca="1">OFFSET('LRMC_gen_scen1a)Huntly stays'!$A$41,MATCH(B40,'LRMC_gen_scen1a)Huntly stays'!$B$42:$B$45,0),,,)</f>
        <v>5.405928424191333</v>
      </c>
      <c r="M40" s="175" t="s">
        <v>34</v>
      </c>
      <c r="N40" s="179" t="s">
        <v>66</v>
      </c>
      <c r="O40" s="179" t="s">
        <v>33</v>
      </c>
      <c r="P40" s="179" t="s">
        <v>28</v>
      </c>
      <c r="Q40" s="180">
        <v>78</v>
      </c>
      <c r="R40" s="180">
        <v>245.160864</v>
      </c>
      <c r="S40" s="180">
        <v>239.52633962264153</v>
      </c>
      <c r="T40" s="181">
        <v>3</v>
      </c>
      <c r="U40" s="181">
        <v>60</v>
      </c>
      <c r="V40" s="181">
        <v>145.20761883152784</v>
      </c>
      <c r="W40" s="244">
        <f ca="1">OFFSET('LRMC_gen_scen1a)Huntly stays'!$A$41,MATCH(M40,'LRMC_gen_scen1a)Huntly stays'!$B$42:$B$45,0),,,)</f>
        <v>5.405928424191333</v>
      </c>
      <c r="X40" s="170">
        <f t="shared" ca="1" si="1"/>
        <v>150.61354725571917</v>
      </c>
    </row>
    <row r="41" spans="1:24" ht="18.75" customHeight="1" x14ac:dyDescent="0.2">
      <c r="A41" s="178"/>
      <c r="B41" s="184" t="s">
        <v>34</v>
      </c>
      <c r="C41" s="179" t="s">
        <v>66</v>
      </c>
      <c r="D41" s="179" t="s">
        <v>33</v>
      </c>
      <c r="E41" s="179" t="s">
        <v>28</v>
      </c>
      <c r="F41" s="180">
        <v>78</v>
      </c>
      <c r="G41" s="180">
        <v>245.160864</v>
      </c>
      <c r="H41" s="180">
        <v>239.52633962264153</v>
      </c>
      <c r="I41" s="181">
        <v>3</v>
      </c>
      <c r="J41" s="181">
        <v>60</v>
      </c>
      <c r="K41" s="181">
        <v>145.20761883152784</v>
      </c>
      <c r="L41" s="243">
        <f ca="1">OFFSET('LRMC_gen_scen1a)Huntly stays'!$A$41,MATCH(B41,'LRMC_gen_scen1a)Huntly stays'!$B$42:$B$45,0),,,)</f>
        <v>5.405928424191333</v>
      </c>
      <c r="M41" s="183" t="s">
        <v>29</v>
      </c>
      <c r="N41" s="171" t="s">
        <v>64</v>
      </c>
      <c r="O41" s="171" t="s">
        <v>22</v>
      </c>
      <c r="P41" s="171" t="s">
        <v>28</v>
      </c>
      <c r="Q41" s="172">
        <v>240</v>
      </c>
      <c r="R41" s="172">
        <v>754.34112000000005</v>
      </c>
      <c r="S41" s="172">
        <v>627.21509433962262</v>
      </c>
      <c r="T41" s="173">
        <v>3</v>
      </c>
      <c r="U41" s="173">
        <v>50</v>
      </c>
      <c r="V41" s="173">
        <v>140.31653647935948</v>
      </c>
      <c r="W41" s="244">
        <f ca="1">OFFSET('LRMC_gen_scen1a)Huntly stays'!$A$41,MATCH(M41,'LRMC_gen_scen1a)Huntly stays'!$B$42:$B$45,0),,,)</f>
        <v>11.712508485544395</v>
      </c>
      <c r="X41" s="170">
        <f t="shared" ca="1" si="1"/>
        <v>152.02904496490387</v>
      </c>
    </row>
    <row r="42" spans="1:24" ht="18.75" customHeight="1" x14ac:dyDescent="0.2">
      <c r="A42" s="178"/>
      <c r="B42" s="175" t="s">
        <v>34</v>
      </c>
      <c r="C42" s="179" t="s">
        <v>67</v>
      </c>
      <c r="D42" s="179" t="s">
        <v>27</v>
      </c>
      <c r="E42" s="179" t="s">
        <v>28</v>
      </c>
      <c r="F42" s="180">
        <v>41</v>
      </c>
      <c r="G42" s="180">
        <v>128.86660799999999</v>
      </c>
      <c r="H42" s="180">
        <v>130.31371698113207</v>
      </c>
      <c r="I42" s="181">
        <v>3</v>
      </c>
      <c r="J42" s="181">
        <v>60</v>
      </c>
      <c r="K42" s="181">
        <v>149.00274167794268</v>
      </c>
      <c r="L42" s="243">
        <f ca="1">OFFSET('LRMC_gen_scen1a)Huntly stays'!$A$41,MATCH(B42,'LRMC_gen_scen1a)Huntly stays'!$B$42:$B$45,0),,,)</f>
        <v>5.405928424191333</v>
      </c>
      <c r="M42" s="175" t="s">
        <v>34</v>
      </c>
      <c r="N42" s="179" t="s">
        <v>67</v>
      </c>
      <c r="O42" s="179" t="s">
        <v>27</v>
      </c>
      <c r="P42" s="179" t="s">
        <v>28</v>
      </c>
      <c r="Q42" s="180">
        <v>41</v>
      </c>
      <c r="R42" s="180">
        <v>128.86660799999999</v>
      </c>
      <c r="S42" s="180">
        <v>130.31371698113207</v>
      </c>
      <c r="T42" s="181">
        <v>3</v>
      </c>
      <c r="U42" s="181">
        <v>60</v>
      </c>
      <c r="V42" s="181">
        <v>149.00274167794268</v>
      </c>
      <c r="W42" s="244">
        <f ca="1">OFFSET('LRMC_gen_scen1a)Huntly stays'!$A$41,MATCH(M42,'LRMC_gen_scen1a)Huntly stays'!$B$42:$B$45,0),,,)</f>
        <v>5.405928424191333</v>
      </c>
      <c r="X42" s="170">
        <f t="shared" ca="1" si="1"/>
        <v>154.40867010213401</v>
      </c>
    </row>
    <row r="43" spans="1:24" ht="18.75" customHeight="1" x14ac:dyDescent="0.2">
      <c r="A43" s="178"/>
      <c r="B43" s="175" t="s">
        <v>20</v>
      </c>
      <c r="C43" s="179" t="s">
        <v>68</v>
      </c>
      <c r="D43" s="179" t="s">
        <v>22</v>
      </c>
      <c r="E43" s="179" t="s">
        <v>28</v>
      </c>
      <c r="F43" s="180">
        <v>48</v>
      </c>
      <c r="G43" s="180">
        <v>166.34188799999998</v>
      </c>
      <c r="H43" s="180">
        <v>147.37313207547169</v>
      </c>
      <c r="I43" s="181">
        <v>3</v>
      </c>
      <c r="J43" s="181">
        <v>70</v>
      </c>
      <c r="K43" s="181">
        <v>149.33131881851457</v>
      </c>
      <c r="L43" s="243">
        <f ca="1">OFFSET('LRMC_gen_scen1a)Huntly stays'!$A$41,MATCH(B43,'LRMC_gen_scen1a)Huntly stays'!$B$42:$B$45,0),,,)</f>
        <v>8.4146315162495942</v>
      </c>
      <c r="M43" s="175" t="s">
        <v>20</v>
      </c>
      <c r="N43" s="179" t="s">
        <v>68</v>
      </c>
      <c r="O43" s="179" t="s">
        <v>22</v>
      </c>
      <c r="P43" s="179" t="s">
        <v>28</v>
      </c>
      <c r="Q43" s="180">
        <v>48</v>
      </c>
      <c r="R43" s="180">
        <v>166.34188799999998</v>
      </c>
      <c r="S43" s="180">
        <v>147.37313207547169</v>
      </c>
      <c r="T43" s="181">
        <v>3</v>
      </c>
      <c r="U43" s="181">
        <v>70</v>
      </c>
      <c r="V43" s="181">
        <v>149.33131881851457</v>
      </c>
      <c r="W43" s="244">
        <f ca="1">OFFSET('LRMC_gen_scen1a)Huntly stays'!$A$41,MATCH(M43,'LRMC_gen_scen1a)Huntly stays'!$B$42:$B$45,0),,,)</f>
        <v>8.4146315162495942</v>
      </c>
      <c r="X43" s="170">
        <f t="shared" ca="1" si="1"/>
        <v>157.74595033476416</v>
      </c>
    </row>
    <row r="44" spans="1:24" ht="18.75" customHeight="1" x14ac:dyDescent="0.2">
      <c r="A44" s="174"/>
      <c r="B44" s="175" t="s">
        <v>20</v>
      </c>
      <c r="C44" s="179" t="s">
        <v>69</v>
      </c>
      <c r="D44" s="179" t="s">
        <v>22</v>
      </c>
      <c r="E44" s="179" t="s">
        <v>70</v>
      </c>
      <c r="F44" s="180">
        <v>100</v>
      </c>
      <c r="G44" s="180">
        <v>175.20000000000002</v>
      </c>
      <c r="H44" s="180">
        <v>116.1</v>
      </c>
      <c r="I44" s="181">
        <v>8</v>
      </c>
      <c r="J44" s="181">
        <v>16</v>
      </c>
      <c r="K44" s="181">
        <v>192.48379031536035</v>
      </c>
      <c r="L44" s="243">
        <f ca="1">OFFSET('LRMC_gen_scen1a)Huntly stays'!$A$41,MATCH(B44,'LRMC_gen_scen1a)Huntly stays'!$B$42:$B$45,0),,,)</f>
        <v>8.4146315162495942</v>
      </c>
      <c r="M44" s="175" t="s">
        <v>20</v>
      </c>
      <c r="N44" s="179" t="s">
        <v>69</v>
      </c>
      <c r="O44" s="179" t="s">
        <v>22</v>
      </c>
      <c r="P44" s="179" t="s">
        <v>70</v>
      </c>
      <c r="Q44" s="180">
        <v>100</v>
      </c>
      <c r="R44" s="180">
        <v>175.20000000000002</v>
      </c>
      <c r="S44" s="180">
        <v>116.1</v>
      </c>
      <c r="T44" s="181">
        <v>8</v>
      </c>
      <c r="U44" s="181">
        <v>16</v>
      </c>
      <c r="V44" s="181">
        <v>192.48379031536035</v>
      </c>
      <c r="W44" s="244">
        <f ca="1">OFFSET('LRMC_gen_scen1a)Huntly stays'!$A$41,MATCH(M44,'LRMC_gen_scen1a)Huntly stays'!$B$42:$B$45,0),,,)</f>
        <v>8.4146315162495942</v>
      </c>
      <c r="X44" s="170">
        <f t="shared" ca="1" si="1"/>
        <v>200.89842183160994</v>
      </c>
    </row>
    <row r="45" spans="1:24" ht="18.75" customHeight="1" x14ac:dyDescent="0.2">
      <c r="A45" s="178"/>
      <c r="B45" s="175" t="s">
        <v>24</v>
      </c>
      <c r="C45" s="179" t="s">
        <v>71</v>
      </c>
      <c r="D45" s="179" t="s">
        <v>22</v>
      </c>
      <c r="E45" s="179" t="s">
        <v>72</v>
      </c>
      <c r="F45" s="180">
        <v>80</v>
      </c>
      <c r="G45" s="180">
        <v>70.08</v>
      </c>
      <c r="H45" s="180">
        <v>362.27358490566036</v>
      </c>
      <c r="I45" s="181">
        <v>40</v>
      </c>
      <c r="J45" s="181">
        <v>0</v>
      </c>
      <c r="K45" s="181">
        <v>573.67031439372215</v>
      </c>
      <c r="L45" s="243">
        <f ca="1">OFFSET('LRMC_gen_scen1a)Huntly stays'!$A$41,MATCH(B45,'LRMC_gen_scen1a)Huntly stays'!$B$42:$B$45,0),,,)</f>
        <v>6.5946226882510315</v>
      </c>
      <c r="M45" s="175" t="s">
        <v>24</v>
      </c>
      <c r="N45" s="179" t="s">
        <v>71</v>
      </c>
      <c r="O45" s="179" t="s">
        <v>22</v>
      </c>
      <c r="P45" s="179" t="s">
        <v>72</v>
      </c>
      <c r="Q45" s="180">
        <v>80</v>
      </c>
      <c r="R45" s="180">
        <v>70.08</v>
      </c>
      <c r="S45" s="180">
        <v>362.27358490566036</v>
      </c>
      <c r="T45" s="181">
        <v>40</v>
      </c>
      <c r="U45" s="181">
        <v>0</v>
      </c>
      <c r="V45" s="181">
        <v>573.67031439372215</v>
      </c>
      <c r="W45" s="244">
        <f ca="1">OFFSET('LRMC_gen_scen1a)Huntly stays'!$A$41,MATCH(M45,'LRMC_gen_scen1a)Huntly stays'!$B$42:$B$45,0),,,)</f>
        <v>6.5946226882510315</v>
      </c>
      <c r="X45" s="170">
        <f t="shared" ca="1" si="1"/>
        <v>580.26493708197313</v>
      </c>
    </row>
    <row r="46" spans="1:24" ht="18.75" customHeight="1" x14ac:dyDescent="0.2">
      <c r="A46" s="178"/>
      <c r="B46" s="175" t="s">
        <v>24</v>
      </c>
      <c r="C46" s="179" t="s">
        <v>73</v>
      </c>
      <c r="D46" s="179" t="s">
        <v>33</v>
      </c>
      <c r="E46" s="179" t="s">
        <v>72</v>
      </c>
      <c r="F46" s="180">
        <v>70</v>
      </c>
      <c r="G46" s="180">
        <v>61.319999999999993</v>
      </c>
      <c r="H46" s="180">
        <v>319.80188679245282</v>
      </c>
      <c r="I46" s="181">
        <v>40</v>
      </c>
      <c r="J46" s="181">
        <v>0</v>
      </c>
      <c r="K46" s="181">
        <v>578.4299823566713</v>
      </c>
      <c r="L46" s="243">
        <f ca="1">OFFSET('LRMC_gen_scen1a)Huntly stays'!$A$41,MATCH(B46,'LRMC_gen_scen1a)Huntly stays'!$B$42:$B$45,0),,,)</f>
        <v>6.5946226882510315</v>
      </c>
      <c r="M46" s="175" t="s">
        <v>24</v>
      </c>
      <c r="N46" s="179" t="s">
        <v>73</v>
      </c>
      <c r="O46" s="179" t="s">
        <v>33</v>
      </c>
      <c r="P46" s="179" t="s">
        <v>72</v>
      </c>
      <c r="Q46" s="180">
        <v>70</v>
      </c>
      <c r="R46" s="180">
        <v>61.319999999999993</v>
      </c>
      <c r="S46" s="180">
        <v>319.80188679245282</v>
      </c>
      <c r="T46" s="181">
        <v>40</v>
      </c>
      <c r="U46" s="181">
        <v>0</v>
      </c>
      <c r="V46" s="181">
        <v>578.4299823566713</v>
      </c>
      <c r="W46" s="244">
        <f ca="1">OFFSET('LRMC_gen_scen1a)Huntly stays'!$A$41,MATCH(M46,'LRMC_gen_scen1a)Huntly stays'!$B$42:$B$45,0),,,)</f>
        <v>6.5946226882510315</v>
      </c>
      <c r="X46" s="170">
        <f t="shared" ca="1" si="1"/>
        <v>585.02460504492228</v>
      </c>
    </row>
    <row r="47" spans="1:24" ht="18.75" customHeight="1" x14ac:dyDescent="0.2">
      <c r="A47" s="178"/>
      <c r="B47" s="171" t="s">
        <v>34</v>
      </c>
      <c r="C47" s="171" t="s">
        <v>74</v>
      </c>
      <c r="D47" s="171" t="s">
        <v>27</v>
      </c>
      <c r="E47" s="171" t="s">
        <v>75</v>
      </c>
      <c r="F47" s="172">
        <v>9.9</v>
      </c>
      <c r="G47" s="172">
        <v>8.6724000000000014</v>
      </c>
      <c r="H47" s="172">
        <v>20.913495384615384</v>
      </c>
      <c r="I47" s="173">
        <v>12.1</v>
      </c>
      <c r="J47" s="173">
        <v>16</v>
      </c>
      <c r="K47" s="173">
        <v>591.97031740531838</v>
      </c>
      <c r="L47" s="243">
        <f ca="1">OFFSET('LRMC_gen_scen1a)Huntly stays'!$A$41,MATCH(B47,'LRMC_gen_scen1a)Huntly stays'!$B$42:$B$45,0),,,)</f>
        <v>5.405928424191333</v>
      </c>
      <c r="M47" s="171" t="s">
        <v>34</v>
      </c>
      <c r="N47" s="171" t="s">
        <v>74</v>
      </c>
      <c r="O47" s="171" t="s">
        <v>27</v>
      </c>
      <c r="P47" s="171" t="s">
        <v>75</v>
      </c>
      <c r="Q47" s="172">
        <v>9.9</v>
      </c>
      <c r="R47" s="172">
        <v>8.6724000000000014</v>
      </c>
      <c r="S47" s="172">
        <v>20.913495384615384</v>
      </c>
      <c r="T47" s="173">
        <v>12.1</v>
      </c>
      <c r="U47" s="173">
        <v>16</v>
      </c>
      <c r="V47" s="173">
        <v>591.97031740531838</v>
      </c>
      <c r="W47" s="244">
        <f ca="1">OFFSET('LRMC_gen_scen1a)Huntly stays'!$A$41,MATCH(M47,'LRMC_gen_scen1a)Huntly stays'!$B$42:$B$45,0),,,)</f>
        <v>5.405928424191333</v>
      </c>
      <c r="X47" s="170">
        <f t="shared" ca="1" si="1"/>
        <v>597.37624582950968</v>
      </c>
    </row>
    <row r="48" spans="1:24" ht="18.75" customHeight="1" x14ac:dyDescent="0.2">
      <c r="A48" s="178"/>
      <c r="B48" s="184" t="s">
        <v>24</v>
      </c>
      <c r="C48" s="179" t="s">
        <v>76</v>
      </c>
      <c r="D48" s="179" t="s">
        <v>22</v>
      </c>
      <c r="E48" s="179" t="s">
        <v>72</v>
      </c>
      <c r="F48" s="180">
        <v>30</v>
      </c>
      <c r="G48" s="180">
        <v>26.28</v>
      </c>
      <c r="H48" s="180">
        <v>149.91509433962264</v>
      </c>
      <c r="I48" s="181">
        <v>40</v>
      </c>
      <c r="J48" s="181">
        <v>0</v>
      </c>
      <c r="K48" s="181">
        <v>629.19977396146089</v>
      </c>
      <c r="L48" s="243">
        <f ca="1">OFFSET('LRMC_gen_scen1a)Huntly stays'!$A$41,MATCH(B48,'LRMC_gen_scen1a)Huntly stays'!$B$42:$B$45,0),,,)</f>
        <v>6.5946226882510315</v>
      </c>
      <c r="M48" s="184" t="s">
        <v>24</v>
      </c>
      <c r="N48" s="179" t="s">
        <v>76</v>
      </c>
      <c r="O48" s="179" t="s">
        <v>22</v>
      </c>
      <c r="P48" s="179" t="s">
        <v>72</v>
      </c>
      <c r="Q48" s="180">
        <v>30</v>
      </c>
      <c r="R48" s="180">
        <v>26.28</v>
      </c>
      <c r="S48" s="180">
        <v>149.91509433962264</v>
      </c>
      <c r="T48" s="181">
        <v>40</v>
      </c>
      <c r="U48" s="181">
        <v>0</v>
      </c>
      <c r="V48" s="181">
        <v>629.19977396146089</v>
      </c>
      <c r="W48" s="244">
        <f ca="1">OFFSET('LRMC_gen_scen1a)Huntly stays'!$A$41,MATCH(M48,'LRMC_gen_scen1a)Huntly stays'!$B$42:$B$45,0),,,)</f>
        <v>6.5946226882510315</v>
      </c>
      <c r="X48" s="170">
        <f t="shared" ca="1" si="1"/>
        <v>635.79439664971187</v>
      </c>
    </row>
    <row r="49" spans="1:24" ht="18.75" customHeight="1" x14ac:dyDescent="0.2">
      <c r="A49" s="178"/>
      <c r="B49" s="184" t="s">
        <v>24</v>
      </c>
      <c r="C49" s="179" t="s">
        <v>77</v>
      </c>
      <c r="D49" s="179" t="s">
        <v>27</v>
      </c>
      <c r="E49" s="179" t="s">
        <v>72</v>
      </c>
      <c r="F49" s="180">
        <v>17</v>
      </c>
      <c r="G49" s="180">
        <v>14.891999999999999</v>
      </c>
      <c r="H49" s="180">
        <v>94.701886792452825</v>
      </c>
      <c r="I49" s="181">
        <v>40</v>
      </c>
      <c r="J49" s="181">
        <v>0</v>
      </c>
      <c r="K49" s="181">
        <v>697.14170096198859</v>
      </c>
      <c r="L49" s="243">
        <f ca="1">OFFSET('LRMC_gen_scen1a)Huntly stays'!$A$41,MATCH(B49,'LRMC_gen_scen1a)Huntly stays'!$B$42:$B$45,0),,,)</f>
        <v>6.5946226882510315</v>
      </c>
      <c r="M49" s="184" t="s">
        <v>24</v>
      </c>
      <c r="N49" s="179" t="s">
        <v>77</v>
      </c>
      <c r="O49" s="179" t="s">
        <v>27</v>
      </c>
      <c r="P49" s="179" t="s">
        <v>72</v>
      </c>
      <c r="Q49" s="180">
        <v>17</v>
      </c>
      <c r="R49" s="180">
        <v>14.891999999999999</v>
      </c>
      <c r="S49" s="180">
        <v>94.701886792452825</v>
      </c>
      <c r="T49" s="181">
        <v>40</v>
      </c>
      <c r="U49" s="181">
        <v>0</v>
      </c>
      <c r="V49" s="181">
        <v>697.14170096198859</v>
      </c>
      <c r="W49" s="244">
        <f ca="1">OFFSET('LRMC_gen_scen1a)Huntly stays'!$A$41,MATCH(M49,'LRMC_gen_scen1a)Huntly stays'!$B$42:$B$45,0),,,)</f>
        <v>6.5946226882510315</v>
      </c>
      <c r="X49" s="170">
        <f t="shared" ca="1" si="1"/>
        <v>703.73632365023957</v>
      </c>
    </row>
    <row r="50" spans="1:24" ht="18.75" customHeight="1" x14ac:dyDescent="0.2">
      <c r="A50" s="178"/>
      <c r="B50" s="184" t="s">
        <v>34</v>
      </c>
      <c r="C50" s="179" t="s">
        <v>78</v>
      </c>
      <c r="D50" s="179" t="s">
        <v>27</v>
      </c>
      <c r="E50" s="179" t="s">
        <v>75</v>
      </c>
      <c r="F50" s="180">
        <v>11.5</v>
      </c>
      <c r="G50" s="180">
        <v>10.074</v>
      </c>
      <c r="H50" s="180">
        <v>28.1</v>
      </c>
      <c r="I50" s="181">
        <v>12.1</v>
      </c>
      <c r="J50" s="181">
        <v>16</v>
      </c>
      <c r="K50" s="181">
        <v>700.76542458882557</v>
      </c>
      <c r="L50" s="243">
        <f ca="1">OFFSET('LRMC_gen_scen1a)Huntly stays'!$A$41,MATCH(B50,'LRMC_gen_scen1a)Huntly stays'!$B$42:$B$45,0),,,)</f>
        <v>5.405928424191333</v>
      </c>
      <c r="M50" s="184" t="s">
        <v>34</v>
      </c>
      <c r="N50" s="179" t="s">
        <v>78</v>
      </c>
      <c r="O50" s="179" t="s">
        <v>27</v>
      </c>
      <c r="P50" s="179" t="s">
        <v>75</v>
      </c>
      <c r="Q50" s="180">
        <v>11.5</v>
      </c>
      <c r="R50" s="180">
        <v>10.074</v>
      </c>
      <c r="S50" s="180">
        <v>28.1</v>
      </c>
      <c r="T50" s="181">
        <v>12.1</v>
      </c>
      <c r="U50" s="181">
        <v>16</v>
      </c>
      <c r="V50" s="181">
        <v>700.76542458882557</v>
      </c>
      <c r="W50" s="244">
        <f ca="1">OFFSET('LRMC_gen_scen1a)Huntly stays'!$A$41,MATCH(M50,'LRMC_gen_scen1a)Huntly stays'!$B$42:$B$45,0),,,)</f>
        <v>5.405928424191333</v>
      </c>
      <c r="X50" s="170">
        <f t="shared" ca="1" si="1"/>
        <v>706.17135301301687</v>
      </c>
    </row>
    <row r="51" spans="1:24" ht="18.75" customHeight="1" x14ac:dyDescent="0.2">
      <c r="A51" s="174"/>
      <c r="B51" s="184" t="s">
        <v>34</v>
      </c>
      <c r="C51" s="179" t="s">
        <v>79</v>
      </c>
      <c r="D51" s="179" t="s">
        <v>22</v>
      </c>
      <c r="E51" s="179" t="s">
        <v>75</v>
      </c>
      <c r="F51" s="180">
        <v>11.5</v>
      </c>
      <c r="G51" s="180">
        <v>10.074</v>
      </c>
      <c r="H51" s="180">
        <v>28.1</v>
      </c>
      <c r="I51" s="181">
        <v>12.1</v>
      </c>
      <c r="J51" s="181">
        <v>16</v>
      </c>
      <c r="K51" s="181">
        <v>700.76542458882557</v>
      </c>
      <c r="L51" s="243">
        <f ca="1">OFFSET('LRMC_gen_scen1a)Huntly stays'!$A$41,MATCH(B51,'LRMC_gen_scen1a)Huntly stays'!$B$42:$B$45,0),,,)</f>
        <v>5.405928424191333</v>
      </c>
      <c r="M51" s="184" t="s">
        <v>34</v>
      </c>
      <c r="N51" s="179" t="s">
        <v>79</v>
      </c>
      <c r="O51" s="179" t="s">
        <v>22</v>
      </c>
      <c r="P51" s="179" t="s">
        <v>75</v>
      </c>
      <c r="Q51" s="180">
        <v>11.5</v>
      </c>
      <c r="R51" s="180">
        <v>10.074</v>
      </c>
      <c r="S51" s="180">
        <v>28.1</v>
      </c>
      <c r="T51" s="181">
        <v>12.1</v>
      </c>
      <c r="U51" s="181">
        <v>16</v>
      </c>
      <c r="V51" s="181">
        <v>700.76542458882557</v>
      </c>
      <c r="W51" s="244">
        <f ca="1">OFFSET('LRMC_gen_scen1a)Huntly stays'!$A$41,MATCH(M51,'LRMC_gen_scen1a)Huntly stays'!$B$42:$B$45,0),,,)</f>
        <v>5.405928424191333</v>
      </c>
      <c r="X51" s="170">
        <f t="shared" ca="1" si="1"/>
        <v>706.17135301301687</v>
      </c>
    </row>
    <row r="52" spans="1:24" ht="18.75" customHeight="1" x14ac:dyDescent="0.2">
      <c r="A52" s="174"/>
      <c r="B52" s="182" t="s">
        <v>24</v>
      </c>
      <c r="C52" s="182" t="s">
        <v>80</v>
      </c>
      <c r="D52" s="182" t="s">
        <v>22</v>
      </c>
      <c r="E52" s="182" t="s">
        <v>72</v>
      </c>
      <c r="F52" s="182">
        <f>F51*SUM('Project list_gen-S1a)Huntlystay'!G8:G18)</f>
        <v>123214.006008</v>
      </c>
      <c r="G52" s="182">
        <v>2.6280000000000001</v>
      </c>
      <c r="H52" s="182">
        <v>35.241509433962264</v>
      </c>
      <c r="I52" s="182">
        <v>40</v>
      </c>
      <c r="J52" s="182">
        <v>0</v>
      </c>
      <c r="K52" s="182">
        <v>1428.8239917369015</v>
      </c>
      <c r="L52" s="243">
        <f ca="1">OFFSET('LRMC_gen_scen1a)Huntly stays'!$A$41,MATCH(B52,'LRMC_gen_scen1a)Huntly stays'!$B$42:$B$45,0),,,)</f>
        <v>6.5946226882510315</v>
      </c>
      <c r="M52" s="187" t="s">
        <v>24</v>
      </c>
      <c r="N52" s="179" t="s">
        <v>80</v>
      </c>
      <c r="O52" s="179" t="s">
        <v>22</v>
      </c>
      <c r="P52" s="179" t="s">
        <v>72</v>
      </c>
      <c r="Q52" s="180">
        <f>Q51*SUM('Project list_gen-S1a)Huntlystay'!R8:R18)</f>
        <v>116564.158608</v>
      </c>
      <c r="R52" s="180">
        <v>2.6280000000000001</v>
      </c>
      <c r="S52" s="180">
        <v>35.241509433962264</v>
      </c>
      <c r="T52" s="181">
        <v>40</v>
      </c>
      <c r="U52" s="181">
        <v>0</v>
      </c>
      <c r="V52" s="181">
        <v>1428.8239917369015</v>
      </c>
      <c r="W52" s="244">
        <f ca="1">OFFSET('LRMC_gen_scen1a)Huntly stays'!$A$41,MATCH(M52,'LRMC_gen_scen1a)Huntly stays'!$B$42:$B$45,0),,,)</f>
        <v>6.5946226882510315</v>
      </c>
      <c r="X52" s="170">
        <f t="shared" ca="1" si="1"/>
        <v>1435.4186144251526</v>
      </c>
    </row>
    <row r="53" spans="1:24" x14ac:dyDescent="0.2">
      <c r="A53" s="174"/>
      <c r="B53" s="178"/>
      <c r="C53" s="178"/>
      <c r="D53" s="178"/>
      <c r="E53" s="178"/>
      <c r="F53" s="189">
        <f>SUM(F8:F27)</f>
        <v>3119</v>
      </c>
      <c r="G53" s="178"/>
      <c r="H53" s="178"/>
      <c r="I53" s="178"/>
      <c r="J53" s="178"/>
      <c r="K53" s="178"/>
      <c r="M53" s="178"/>
      <c r="N53" s="178"/>
      <c r="O53" s="178"/>
      <c r="P53" s="178"/>
      <c r="Q53" s="189"/>
      <c r="R53" s="178"/>
      <c r="S53" s="178"/>
      <c r="T53" s="178"/>
      <c r="U53" s="178"/>
      <c r="V53" s="178"/>
      <c r="W53" s="178"/>
    </row>
    <row r="54" spans="1:24" x14ac:dyDescent="0.2">
      <c r="A54" s="188"/>
    </row>
    <row r="55" spans="1:24" x14ac:dyDescent="0.2">
      <c r="A55" s="190"/>
      <c r="B55" s="178"/>
      <c r="C55" s="178"/>
      <c r="D55" s="178"/>
      <c r="E55" s="178"/>
      <c r="F55" s="178"/>
      <c r="G55" s="178"/>
      <c r="H55" s="178"/>
      <c r="I55" s="178"/>
      <c r="J55" s="178"/>
      <c r="K55" s="178"/>
      <c r="M55" s="178"/>
      <c r="N55" s="178"/>
      <c r="O55" s="178"/>
      <c r="P55" s="178"/>
      <c r="Q55" s="178"/>
      <c r="R55" s="178"/>
      <c r="S55" s="178"/>
      <c r="T55" s="178"/>
      <c r="U55" s="178"/>
      <c r="V55" s="178"/>
      <c r="W55" s="178"/>
    </row>
    <row r="56" spans="1:24" x14ac:dyDescent="0.2">
      <c r="A56" s="178"/>
      <c r="C56" s="164"/>
      <c r="D56" s="164"/>
      <c r="E56" s="164"/>
      <c r="F56" s="164"/>
      <c r="G56" s="164"/>
      <c r="H56" s="164"/>
      <c r="I56" s="164"/>
      <c r="J56" s="164"/>
      <c r="K56" s="164"/>
      <c r="M56" s="164"/>
      <c r="N56" s="164"/>
      <c r="O56" s="164"/>
      <c r="P56" s="164"/>
      <c r="Q56" s="164"/>
      <c r="R56" s="164"/>
      <c r="S56" s="164"/>
      <c r="T56" s="164"/>
      <c r="U56" s="164"/>
      <c r="V56" s="164"/>
      <c r="W56" s="178"/>
    </row>
    <row r="57" spans="1:24" x14ac:dyDescent="0.2">
      <c r="A57" s="164"/>
      <c r="B57" s="160" t="s">
        <v>81</v>
      </c>
      <c r="C57" s="164"/>
      <c r="D57" s="164"/>
      <c r="E57" s="164"/>
      <c r="F57" s="164"/>
      <c r="G57" s="164"/>
      <c r="H57" s="164"/>
      <c r="I57" s="164"/>
      <c r="J57" s="164"/>
      <c r="K57" s="164"/>
      <c r="M57" s="164"/>
      <c r="N57" s="164"/>
      <c r="O57" s="164"/>
      <c r="P57" s="164"/>
      <c r="Q57" s="164"/>
      <c r="R57" s="164"/>
      <c r="S57" s="164"/>
      <c r="T57" s="164"/>
      <c r="U57" s="164"/>
      <c r="V57" s="164"/>
      <c r="W57" s="178"/>
    </row>
    <row r="58" spans="1:24" x14ac:dyDescent="0.2">
      <c r="A58" s="164"/>
      <c r="B58" s="191" t="s">
        <v>82</v>
      </c>
      <c r="C58" s="164"/>
      <c r="D58" s="164"/>
      <c r="E58" s="164"/>
      <c r="F58" s="164"/>
      <c r="G58" s="164"/>
      <c r="H58" s="164"/>
      <c r="I58" s="164"/>
      <c r="J58" s="164"/>
      <c r="K58" s="164"/>
      <c r="M58" s="164"/>
      <c r="N58" s="164"/>
      <c r="O58" s="164"/>
      <c r="P58" s="164"/>
      <c r="Q58" s="164"/>
      <c r="R58" s="164"/>
      <c r="S58" s="164"/>
      <c r="T58" s="164"/>
      <c r="U58" s="164"/>
      <c r="V58" s="164"/>
      <c r="W58" s="178"/>
    </row>
    <row r="59" spans="1:24" x14ac:dyDescent="0.2">
      <c r="A59" s="164"/>
      <c r="B59" s="164"/>
      <c r="C59" s="164"/>
      <c r="D59" s="164"/>
      <c r="E59" s="164"/>
      <c r="F59" s="164"/>
      <c r="G59" s="164"/>
      <c r="H59" s="164"/>
      <c r="I59" s="164"/>
      <c r="J59" s="164"/>
      <c r="K59" s="164"/>
      <c r="M59" s="164"/>
      <c r="N59" s="164"/>
      <c r="O59" s="164"/>
      <c r="P59" s="164"/>
      <c r="Q59" s="164"/>
      <c r="R59" s="164"/>
      <c r="S59" s="164"/>
      <c r="T59" s="164"/>
      <c r="U59" s="164"/>
      <c r="V59" s="164"/>
      <c r="W59" s="178"/>
    </row>
    <row r="60" spans="1:24" x14ac:dyDescent="0.2">
      <c r="A60" s="164"/>
      <c r="B60" s="164"/>
      <c r="C60" s="164"/>
      <c r="D60" s="164"/>
      <c r="E60" s="164"/>
      <c r="F60" s="164"/>
      <c r="G60" s="164"/>
      <c r="H60" s="164"/>
      <c r="I60" s="164"/>
      <c r="J60" s="164"/>
      <c r="K60" s="164"/>
      <c r="M60" s="164"/>
      <c r="N60" s="164"/>
      <c r="O60" s="164"/>
      <c r="P60" s="164"/>
      <c r="Q60" s="164"/>
      <c r="R60" s="164"/>
      <c r="S60" s="164"/>
      <c r="T60" s="164"/>
      <c r="U60" s="164"/>
      <c r="V60" s="164"/>
      <c r="W60" s="178"/>
    </row>
    <row r="61" spans="1:24" x14ac:dyDescent="0.2">
      <c r="A61" s="164"/>
      <c r="B61" s="164"/>
      <c r="C61" s="164"/>
      <c r="D61" s="164"/>
      <c r="E61" s="164"/>
      <c r="F61" s="164"/>
      <c r="G61" s="164"/>
      <c r="H61" s="164"/>
      <c r="I61" s="164"/>
      <c r="J61" s="164"/>
      <c r="K61" s="164"/>
      <c r="M61" s="164"/>
      <c r="N61" s="164"/>
      <c r="O61" s="164"/>
      <c r="P61" s="164"/>
      <c r="Q61" s="164"/>
      <c r="R61" s="164"/>
      <c r="S61" s="164"/>
      <c r="T61" s="164"/>
      <c r="U61" s="164"/>
      <c r="V61" s="164"/>
      <c r="W61" s="178"/>
    </row>
    <row r="62" spans="1:24" x14ac:dyDescent="0.2">
      <c r="A62" s="164"/>
      <c r="B62" s="164"/>
      <c r="C62" s="178"/>
      <c r="D62" s="164"/>
      <c r="E62" s="164"/>
      <c r="F62" s="164"/>
      <c r="G62" s="164"/>
      <c r="H62" s="164"/>
      <c r="I62" s="164"/>
      <c r="J62" s="164"/>
      <c r="K62" s="164"/>
      <c r="M62" s="164"/>
      <c r="N62" s="178"/>
      <c r="O62" s="164"/>
      <c r="P62" s="164"/>
      <c r="Q62" s="164"/>
      <c r="R62" s="164"/>
      <c r="S62" s="164"/>
      <c r="T62" s="164"/>
      <c r="U62" s="164"/>
      <c r="V62" s="164"/>
      <c r="W62" s="178"/>
    </row>
    <row r="63" spans="1:24" x14ac:dyDescent="0.2">
      <c r="A63" s="164"/>
      <c r="B63" s="164"/>
      <c r="C63" s="164"/>
      <c r="D63" s="164"/>
      <c r="E63" s="164"/>
      <c r="F63" s="164"/>
      <c r="G63" s="164"/>
      <c r="H63" s="164"/>
      <c r="I63" s="164"/>
      <c r="J63" s="164"/>
      <c r="K63" s="164"/>
      <c r="M63" s="164"/>
      <c r="N63" s="164"/>
      <c r="O63" s="164"/>
      <c r="P63" s="164"/>
      <c r="Q63" s="164"/>
      <c r="R63" s="164"/>
      <c r="S63" s="164"/>
      <c r="T63" s="164"/>
      <c r="U63" s="164"/>
      <c r="V63" s="164"/>
      <c r="W63" s="178"/>
    </row>
    <row r="64" spans="1:24" x14ac:dyDescent="0.2">
      <c r="A64" s="164"/>
      <c r="B64" s="164"/>
      <c r="C64" s="164"/>
      <c r="D64" s="164"/>
      <c r="E64" s="164"/>
      <c r="F64" s="164"/>
      <c r="G64" s="164"/>
      <c r="H64" s="164"/>
      <c r="I64" s="164"/>
      <c r="J64" s="164"/>
      <c r="K64" s="164"/>
      <c r="M64" s="164"/>
      <c r="N64" s="164"/>
      <c r="O64" s="164"/>
      <c r="P64" s="164"/>
      <c r="Q64" s="164"/>
      <c r="R64" s="164"/>
      <c r="S64" s="164"/>
      <c r="T64" s="164"/>
      <c r="U64" s="164"/>
      <c r="V64" s="164"/>
      <c r="W64" s="178"/>
    </row>
    <row r="65" spans="1:23" x14ac:dyDescent="0.2">
      <c r="A65" s="164"/>
      <c r="B65" s="164"/>
      <c r="C65" s="164"/>
      <c r="D65" s="164"/>
      <c r="E65" s="164"/>
      <c r="F65" s="164"/>
      <c r="G65" s="164"/>
      <c r="H65" s="164"/>
      <c r="I65" s="164"/>
      <c r="J65" s="164"/>
      <c r="K65" s="164"/>
      <c r="M65" s="164"/>
      <c r="N65" s="164"/>
      <c r="O65" s="164"/>
      <c r="P65" s="164"/>
      <c r="Q65" s="164"/>
      <c r="R65" s="164"/>
      <c r="S65" s="164"/>
      <c r="T65" s="164"/>
      <c r="U65" s="164"/>
      <c r="V65" s="164"/>
      <c r="W65" s="178"/>
    </row>
    <row r="66" spans="1:23" x14ac:dyDescent="0.2">
      <c r="A66" s="164"/>
      <c r="B66" s="164"/>
      <c r="C66" s="164"/>
      <c r="D66" s="164"/>
      <c r="E66" s="164"/>
      <c r="F66" s="164"/>
      <c r="G66" s="164"/>
      <c r="H66" s="164"/>
      <c r="I66" s="164"/>
      <c r="J66" s="164"/>
      <c r="K66" s="164"/>
      <c r="M66" s="164"/>
      <c r="N66" s="164"/>
      <c r="O66" s="164"/>
      <c r="P66" s="164"/>
      <c r="Q66" s="164"/>
      <c r="R66" s="164"/>
      <c r="S66" s="164"/>
      <c r="T66" s="164"/>
      <c r="U66" s="164"/>
      <c r="V66" s="164"/>
      <c r="W66" s="178"/>
    </row>
    <row r="67" spans="1:23" x14ac:dyDescent="0.2">
      <c r="A67" s="164"/>
      <c r="B67" s="164"/>
      <c r="C67" s="164"/>
      <c r="D67" s="164"/>
      <c r="E67" s="164"/>
      <c r="F67" s="164"/>
      <c r="G67" s="164"/>
      <c r="H67" s="164"/>
      <c r="I67" s="164"/>
      <c r="J67" s="164"/>
      <c r="K67" s="164"/>
      <c r="M67" s="164"/>
      <c r="N67" s="164"/>
      <c r="O67" s="164"/>
      <c r="P67" s="164"/>
      <c r="Q67" s="164"/>
      <c r="R67" s="164"/>
      <c r="S67" s="164"/>
      <c r="T67" s="164"/>
      <c r="U67" s="164"/>
      <c r="V67" s="164"/>
      <c r="W67" s="178"/>
    </row>
    <row r="68" spans="1:23" x14ac:dyDescent="0.2">
      <c r="A68" s="164"/>
      <c r="B68" s="164"/>
      <c r="C68" s="164"/>
      <c r="D68" s="164"/>
      <c r="E68" s="164"/>
      <c r="F68" s="164"/>
      <c r="G68" s="164"/>
      <c r="H68" s="164"/>
      <c r="I68" s="164"/>
      <c r="J68" s="164"/>
      <c r="K68" s="164"/>
      <c r="M68" s="164"/>
      <c r="N68" s="164"/>
      <c r="O68" s="164"/>
      <c r="P68" s="164"/>
      <c r="Q68" s="164"/>
      <c r="R68" s="164"/>
      <c r="S68" s="164"/>
      <c r="T68" s="164"/>
      <c r="U68" s="164"/>
      <c r="V68" s="164"/>
      <c r="W68" s="178"/>
    </row>
    <row r="69" spans="1:23" x14ac:dyDescent="0.2">
      <c r="A69" s="164"/>
      <c r="B69" s="164"/>
      <c r="C69" s="164"/>
      <c r="D69" s="164"/>
      <c r="E69" s="164"/>
      <c r="F69" s="164"/>
      <c r="G69" s="164"/>
      <c r="H69" s="164"/>
      <c r="I69" s="164"/>
      <c r="J69" s="164"/>
      <c r="K69" s="164"/>
      <c r="M69" s="164"/>
      <c r="N69" s="164"/>
      <c r="O69" s="164"/>
      <c r="P69" s="164"/>
      <c r="Q69" s="164"/>
      <c r="R69" s="164"/>
      <c r="S69" s="164"/>
      <c r="T69" s="164"/>
      <c r="U69" s="164"/>
      <c r="V69" s="164"/>
      <c r="W69" s="178"/>
    </row>
    <row r="70" spans="1:23" x14ac:dyDescent="0.2">
      <c r="A70" s="164"/>
      <c r="B70" s="164"/>
      <c r="C70" s="164"/>
      <c r="D70" s="164"/>
      <c r="E70" s="164"/>
      <c r="F70" s="164"/>
      <c r="G70" s="164"/>
      <c r="H70" s="164"/>
      <c r="I70" s="164"/>
      <c r="J70" s="164"/>
      <c r="K70" s="164"/>
      <c r="M70" s="164"/>
      <c r="N70" s="164"/>
      <c r="O70" s="164"/>
      <c r="P70" s="164"/>
      <c r="Q70" s="164"/>
      <c r="R70" s="164"/>
      <c r="S70" s="164"/>
      <c r="T70" s="164"/>
      <c r="U70" s="164"/>
      <c r="V70" s="164"/>
      <c r="W70" s="178"/>
    </row>
    <row r="71" spans="1:23" x14ac:dyDescent="0.2">
      <c r="A71" s="164"/>
      <c r="B71" s="164"/>
      <c r="C71" s="164"/>
      <c r="D71" s="164"/>
      <c r="E71" s="164"/>
      <c r="F71" s="164"/>
      <c r="G71" s="164"/>
      <c r="H71" s="164"/>
      <c r="I71" s="164"/>
      <c r="J71" s="164"/>
      <c r="K71" s="164"/>
      <c r="M71" s="164"/>
      <c r="N71" s="164"/>
      <c r="O71" s="164"/>
      <c r="P71" s="164"/>
      <c r="Q71" s="164"/>
      <c r="R71" s="164"/>
      <c r="S71" s="164"/>
      <c r="T71" s="164"/>
      <c r="U71" s="164"/>
      <c r="V71" s="164"/>
      <c r="W71" s="178"/>
    </row>
    <row r="72" spans="1:23" x14ac:dyDescent="0.2">
      <c r="A72" s="164"/>
      <c r="B72" s="164"/>
      <c r="C72" s="164"/>
      <c r="D72" s="164"/>
      <c r="E72" s="164"/>
      <c r="F72" s="164"/>
      <c r="G72" s="164"/>
      <c r="H72" s="164"/>
      <c r="I72" s="164"/>
      <c r="J72" s="164"/>
      <c r="K72" s="164"/>
      <c r="M72" s="164"/>
      <c r="N72" s="164"/>
      <c r="O72" s="164"/>
      <c r="P72" s="164"/>
      <c r="Q72" s="164"/>
      <c r="R72" s="164"/>
      <c r="S72" s="164"/>
      <c r="T72" s="164"/>
      <c r="U72" s="164"/>
      <c r="V72" s="164"/>
      <c r="W72" s="178"/>
    </row>
    <row r="73" spans="1:23" x14ac:dyDescent="0.2">
      <c r="A73" s="164"/>
      <c r="B73" s="164"/>
      <c r="C73" s="164"/>
      <c r="D73" s="164"/>
      <c r="E73" s="164"/>
      <c r="F73" s="164"/>
      <c r="G73" s="164"/>
      <c r="H73" s="164"/>
      <c r="I73" s="164"/>
      <c r="J73" s="164"/>
      <c r="K73" s="164"/>
      <c r="M73" s="164"/>
      <c r="N73" s="164"/>
      <c r="O73" s="164"/>
      <c r="P73" s="164"/>
      <c r="Q73" s="164"/>
      <c r="R73" s="164"/>
      <c r="S73" s="164"/>
      <c r="T73" s="164"/>
      <c r="U73" s="164"/>
      <c r="V73" s="164"/>
      <c r="W73" s="178"/>
    </row>
    <row r="74" spans="1:23" x14ac:dyDescent="0.2">
      <c r="A74" s="164"/>
      <c r="B74" s="164"/>
      <c r="C74" s="164"/>
      <c r="D74" s="164"/>
      <c r="E74" s="164"/>
      <c r="F74" s="164"/>
      <c r="G74" s="164"/>
      <c r="H74" s="164"/>
      <c r="I74" s="164"/>
      <c r="J74" s="164"/>
      <c r="K74" s="164"/>
      <c r="M74" s="164"/>
      <c r="N74" s="164"/>
      <c r="O74" s="164"/>
      <c r="P74" s="164"/>
      <c r="Q74" s="164"/>
      <c r="R74" s="164"/>
      <c r="S74" s="164"/>
      <c r="T74" s="164"/>
      <c r="U74" s="164"/>
      <c r="V74" s="164"/>
      <c r="W74" s="178"/>
    </row>
    <row r="75" spans="1:23" x14ac:dyDescent="0.2">
      <c r="A75" s="164"/>
      <c r="B75" s="164"/>
      <c r="C75" s="164"/>
      <c r="D75" s="164"/>
      <c r="E75" s="164"/>
      <c r="F75" s="164"/>
      <c r="G75" s="164"/>
      <c r="H75" s="164"/>
      <c r="I75" s="164"/>
      <c r="J75" s="164"/>
      <c r="K75" s="164"/>
      <c r="M75" s="164"/>
      <c r="N75" s="164"/>
      <c r="O75" s="164"/>
      <c r="P75" s="164"/>
      <c r="Q75" s="164"/>
      <c r="R75" s="164"/>
      <c r="S75" s="164"/>
      <c r="T75" s="164"/>
      <c r="U75" s="164"/>
      <c r="V75" s="164"/>
      <c r="W75" s="178"/>
    </row>
    <row r="76" spans="1:23" x14ac:dyDescent="0.2">
      <c r="A76" s="164"/>
      <c r="B76" s="164"/>
      <c r="C76" s="164"/>
      <c r="D76" s="164"/>
      <c r="E76" s="164"/>
      <c r="F76" s="164"/>
      <c r="G76" s="164"/>
      <c r="H76" s="164"/>
      <c r="I76" s="164"/>
      <c r="J76" s="164"/>
      <c r="K76" s="164"/>
      <c r="M76" s="164"/>
      <c r="N76" s="164"/>
      <c r="O76" s="164"/>
      <c r="P76" s="164"/>
      <c r="Q76" s="164"/>
      <c r="R76" s="164"/>
      <c r="S76" s="164"/>
      <c r="T76" s="164"/>
      <c r="U76" s="164"/>
      <c r="V76" s="164"/>
      <c r="W76" s="178"/>
    </row>
    <row r="77" spans="1:23" x14ac:dyDescent="0.2">
      <c r="A77" s="164"/>
      <c r="B77" s="164"/>
      <c r="C77" s="164"/>
      <c r="D77" s="164"/>
      <c r="E77" s="164"/>
      <c r="F77" s="164"/>
      <c r="G77" s="164"/>
      <c r="H77" s="164"/>
      <c r="I77" s="164"/>
      <c r="J77" s="164"/>
      <c r="K77" s="164"/>
      <c r="M77" s="164"/>
      <c r="N77" s="164"/>
      <c r="O77" s="164"/>
      <c r="P77" s="164"/>
      <c r="Q77" s="164"/>
      <c r="R77" s="164"/>
      <c r="S77" s="164"/>
      <c r="T77" s="164"/>
      <c r="U77" s="164"/>
      <c r="V77" s="164"/>
      <c r="W77" s="178"/>
    </row>
    <row r="78" spans="1:23" x14ac:dyDescent="0.2">
      <c r="A78" s="164"/>
      <c r="B78" s="164"/>
      <c r="C78" s="164"/>
      <c r="D78" s="164"/>
      <c r="E78" s="164"/>
      <c r="F78" s="164"/>
      <c r="G78" s="164"/>
      <c r="H78" s="164"/>
      <c r="I78" s="164"/>
      <c r="J78" s="164"/>
      <c r="K78" s="164"/>
      <c r="M78" s="164"/>
      <c r="N78" s="164"/>
      <c r="O78" s="164"/>
      <c r="P78" s="164"/>
      <c r="Q78" s="164"/>
      <c r="R78" s="164"/>
      <c r="S78" s="164"/>
      <c r="T78" s="164"/>
      <c r="U78" s="164"/>
      <c r="V78" s="164"/>
      <c r="W78" s="178"/>
    </row>
    <row r="79" spans="1:23" x14ac:dyDescent="0.2">
      <c r="A79" s="164"/>
      <c r="B79" s="164"/>
      <c r="C79" s="164"/>
      <c r="D79" s="164"/>
      <c r="E79" s="164"/>
      <c r="F79" s="164"/>
      <c r="G79" s="164"/>
      <c r="H79" s="164"/>
      <c r="I79" s="164"/>
      <c r="J79" s="164"/>
      <c r="K79" s="164"/>
      <c r="M79" s="164"/>
      <c r="N79" s="164"/>
      <c r="O79" s="164"/>
      <c r="P79" s="164"/>
      <c r="Q79" s="164"/>
      <c r="R79" s="164"/>
      <c r="S79" s="164"/>
      <c r="T79" s="164"/>
      <c r="U79" s="164"/>
      <c r="V79" s="164"/>
      <c r="W79" s="178"/>
    </row>
    <row r="80" spans="1:23" x14ac:dyDescent="0.2">
      <c r="A80" s="164"/>
      <c r="B80" s="164"/>
      <c r="C80" s="164"/>
      <c r="D80" s="164"/>
      <c r="E80" s="164"/>
      <c r="F80" s="164"/>
      <c r="G80" s="164"/>
      <c r="H80" s="164"/>
      <c r="I80" s="164"/>
      <c r="J80" s="164"/>
      <c r="K80" s="164"/>
      <c r="M80" s="164"/>
      <c r="N80" s="164"/>
      <c r="O80" s="164"/>
      <c r="P80" s="164"/>
      <c r="Q80" s="164"/>
      <c r="R80" s="164"/>
      <c r="S80" s="164"/>
      <c r="T80" s="164"/>
      <c r="U80" s="164"/>
      <c r="V80" s="164"/>
      <c r="W80" s="178"/>
    </row>
    <row r="81" spans="1:23" x14ac:dyDescent="0.2">
      <c r="A81" s="164"/>
      <c r="B81" s="164"/>
      <c r="C81" s="164"/>
      <c r="D81" s="164"/>
      <c r="E81" s="164"/>
      <c r="F81" s="164"/>
      <c r="G81" s="164"/>
      <c r="H81" s="164"/>
      <c r="I81" s="164"/>
      <c r="J81" s="164"/>
      <c r="K81" s="164"/>
      <c r="M81" s="164"/>
      <c r="N81" s="164"/>
      <c r="O81" s="164"/>
      <c r="P81" s="164"/>
      <c r="Q81" s="164"/>
      <c r="R81" s="164"/>
      <c r="S81" s="164"/>
      <c r="T81" s="164"/>
      <c r="U81" s="164"/>
      <c r="V81" s="164"/>
      <c r="W81" s="178"/>
    </row>
    <row r="82" spans="1:23" x14ac:dyDescent="0.2">
      <c r="A82" s="164"/>
      <c r="B82" s="164"/>
      <c r="C82" s="164"/>
      <c r="D82" s="164"/>
      <c r="E82" s="164"/>
      <c r="F82" s="164"/>
      <c r="G82" s="164"/>
      <c r="H82" s="164"/>
      <c r="I82" s="164"/>
      <c r="J82" s="164"/>
      <c r="K82" s="164"/>
      <c r="M82" s="164"/>
      <c r="N82" s="164"/>
      <c r="O82" s="164"/>
      <c r="P82" s="164"/>
      <c r="Q82" s="164"/>
      <c r="R82" s="164"/>
      <c r="S82" s="164"/>
      <c r="T82" s="164"/>
      <c r="U82" s="164"/>
      <c r="V82" s="164"/>
      <c r="W82" s="178"/>
    </row>
    <row r="83" spans="1:23" x14ac:dyDescent="0.2">
      <c r="A83" s="164"/>
      <c r="B83" s="164"/>
      <c r="C83" s="164"/>
      <c r="D83" s="164"/>
      <c r="E83" s="164"/>
      <c r="F83" s="164"/>
      <c r="G83" s="164"/>
      <c r="H83" s="164"/>
      <c r="I83" s="164"/>
      <c r="J83" s="164"/>
      <c r="K83" s="164"/>
      <c r="M83" s="164"/>
      <c r="N83" s="164"/>
      <c r="O83" s="164"/>
      <c r="P83" s="164"/>
      <c r="Q83" s="164"/>
      <c r="R83" s="164"/>
      <c r="S83" s="164"/>
      <c r="T83" s="164"/>
      <c r="U83" s="164"/>
      <c r="V83" s="164"/>
      <c r="W83" s="178"/>
    </row>
    <row r="84" spans="1:23" x14ac:dyDescent="0.2">
      <c r="A84" s="164"/>
      <c r="B84" s="164"/>
      <c r="C84" s="164"/>
      <c r="D84" s="164"/>
      <c r="E84" s="164"/>
      <c r="F84" s="164"/>
      <c r="G84" s="164"/>
      <c r="H84" s="164"/>
      <c r="I84" s="164"/>
      <c r="J84" s="164"/>
      <c r="K84" s="164"/>
      <c r="M84" s="164"/>
      <c r="N84" s="164"/>
      <c r="O84" s="164"/>
      <c r="P84" s="164"/>
      <c r="Q84" s="164"/>
      <c r="R84" s="164"/>
      <c r="S84" s="164"/>
      <c r="T84" s="164"/>
      <c r="U84" s="164"/>
      <c r="V84" s="164"/>
      <c r="W84" s="178"/>
    </row>
    <row r="85" spans="1:23" x14ac:dyDescent="0.2">
      <c r="A85" s="164"/>
      <c r="B85" s="164"/>
      <c r="C85" s="164"/>
      <c r="D85" s="164"/>
      <c r="E85" s="164"/>
      <c r="F85" s="164"/>
      <c r="G85" s="164"/>
      <c r="H85" s="164"/>
      <c r="I85" s="164"/>
      <c r="J85" s="164"/>
      <c r="K85" s="164"/>
      <c r="M85" s="164"/>
      <c r="N85" s="164"/>
      <c r="O85" s="164"/>
      <c r="P85" s="164"/>
      <c r="Q85" s="164"/>
      <c r="R85" s="164"/>
      <c r="S85" s="164"/>
      <c r="T85" s="164"/>
      <c r="U85" s="164"/>
      <c r="V85" s="164"/>
      <c r="W85" s="178"/>
    </row>
    <row r="86" spans="1:23" x14ac:dyDescent="0.2">
      <c r="A86" s="164"/>
      <c r="B86" s="164"/>
      <c r="C86" s="164"/>
      <c r="D86" s="164"/>
      <c r="E86" s="164"/>
      <c r="F86" s="164"/>
      <c r="G86" s="164"/>
      <c r="H86" s="164"/>
      <c r="I86" s="164"/>
      <c r="J86" s="164"/>
      <c r="K86" s="164"/>
      <c r="M86" s="164"/>
      <c r="N86" s="164"/>
      <c r="O86" s="164"/>
      <c r="P86" s="164"/>
      <c r="Q86" s="164"/>
      <c r="R86" s="164"/>
      <c r="S86" s="164"/>
      <c r="T86" s="164"/>
      <c r="U86" s="164"/>
      <c r="V86" s="164"/>
      <c r="W86" s="178"/>
    </row>
    <row r="87" spans="1:23" x14ac:dyDescent="0.2">
      <c r="A87" s="164"/>
      <c r="B87" s="164"/>
      <c r="C87" s="164"/>
      <c r="D87" s="164"/>
      <c r="E87" s="164"/>
      <c r="F87" s="164"/>
      <c r="G87" s="164"/>
      <c r="H87" s="164"/>
      <c r="I87" s="164"/>
      <c r="J87" s="164"/>
      <c r="K87" s="164"/>
      <c r="M87" s="164"/>
      <c r="N87" s="164"/>
      <c r="O87" s="164"/>
      <c r="P87" s="164"/>
      <c r="Q87" s="164"/>
      <c r="R87" s="164"/>
      <c r="S87" s="164"/>
      <c r="T87" s="164"/>
      <c r="U87" s="164"/>
      <c r="V87" s="164"/>
      <c r="W87" s="178"/>
    </row>
    <row r="88" spans="1:23" x14ac:dyDescent="0.2">
      <c r="A88" s="164"/>
      <c r="B88" s="164"/>
      <c r="C88" s="164"/>
      <c r="D88" s="164"/>
      <c r="E88" s="164"/>
      <c r="F88" s="164"/>
      <c r="G88" s="164"/>
      <c r="H88" s="164"/>
      <c r="I88" s="164"/>
      <c r="J88" s="164"/>
      <c r="K88" s="164"/>
      <c r="M88" s="164"/>
      <c r="N88" s="164"/>
      <c r="O88" s="164"/>
      <c r="P88" s="164"/>
      <c r="Q88" s="164"/>
      <c r="R88" s="164"/>
      <c r="S88" s="164"/>
      <c r="T88" s="164"/>
      <c r="U88" s="164"/>
      <c r="V88" s="164"/>
      <c r="W88" s="178"/>
    </row>
    <row r="89" spans="1:23" x14ac:dyDescent="0.2">
      <c r="A89" s="164"/>
      <c r="B89" s="164"/>
      <c r="C89" s="164"/>
      <c r="D89" s="164"/>
      <c r="E89" s="164"/>
      <c r="F89" s="164"/>
      <c r="G89" s="164"/>
      <c r="H89" s="164"/>
      <c r="I89" s="164"/>
      <c r="J89" s="164"/>
      <c r="K89" s="164"/>
      <c r="M89" s="164"/>
      <c r="N89" s="164"/>
      <c r="O89" s="164"/>
      <c r="P89" s="164"/>
      <c r="Q89" s="164"/>
      <c r="R89" s="164"/>
      <c r="S89" s="164"/>
      <c r="T89" s="164"/>
      <c r="U89" s="164"/>
      <c r="V89" s="164"/>
      <c r="W89" s="178"/>
    </row>
    <row r="90" spans="1:23" x14ac:dyDescent="0.2">
      <c r="A90" s="164"/>
      <c r="B90" s="164"/>
      <c r="C90" s="164"/>
      <c r="D90" s="164"/>
      <c r="E90" s="164"/>
      <c r="F90" s="164"/>
      <c r="G90" s="164"/>
      <c r="H90" s="164"/>
      <c r="I90" s="164"/>
      <c r="J90" s="164"/>
      <c r="K90" s="164"/>
      <c r="M90" s="164"/>
      <c r="N90" s="164"/>
      <c r="O90" s="164"/>
      <c r="P90" s="164"/>
      <c r="Q90" s="164"/>
      <c r="R90" s="164"/>
      <c r="S90" s="164"/>
      <c r="T90" s="164"/>
      <c r="U90" s="164"/>
      <c r="V90" s="164"/>
      <c r="W90" s="178"/>
    </row>
    <row r="91" spans="1:23" x14ac:dyDescent="0.2">
      <c r="A91" s="164"/>
      <c r="B91" s="164"/>
      <c r="C91" s="164"/>
      <c r="D91" s="164"/>
      <c r="E91" s="164"/>
      <c r="F91" s="164"/>
      <c r="G91" s="164"/>
      <c r="H91" s="164"/>
      <c r="I91" s="164"/>
      <c r="J91" s="164"/>
      <c r="K91" s="164"/>
      <c r="M91" s="164"/>
      <c r="N91" s="164"/>
      <c r="O91" s="164"/>
      <c r="P91" s="164"/>
      <c r="Q91" s="164"/>
      <c r="R91" s="164"/>
      <c r="S91" s="164"/>
      <c r="T91" s="164"/>
      <c r="U91" s="164"/>
      <c r="V91" s="164"/>
      <c r="W91" s="178"/>
    </row>
    <row r="92" spans="1:23" x14ac:dyDescent="0.2">
      <c r="A92" s="164"/>
      <c r="B92" s="164"/>
      <c r="C92" s="164"/>
      <c r="D92" s="164"/>
      <c r="E92" s="164"/>
      <c r="F92" s="164"/>
      <c r="G92" s="164"/>
      <c r="H92" s="164"/>
      <c r="I92" s="164"/>
      <c r="J92" s="164"/>
      <c r="K92" s="164"/>
      <c r="M92" s="164"/>
      <c r="N92" s="164"/>
      <c r="O92" s="164"/>
      <c r="P92" s="164"/>
      <c r="Q92" s="164"/>
      <c r="R92" s="164"/>
      <c r="S92" s="164"/>
      <c r="T92" s="164"/>
      <c r="U92" s="164"/>
      <c r="V92" s="164"/>
      <c r="W92" s="178"/>
    </row>
    <row r="93" spans="1:23" x14ac:dyDescent="0.2">
      <c r="A93" s="164"/>
      <c r="B93" s="164"/>
      <c r="C93" s="164"/>
      <c r="D93" s="164"/>
      <c r="E93" s="164"/>
      <c r="F93" s="164"/>
      <c r="G93" s="164"/>
      <c r="H93" s="164"/>
      <c r="I93" s="164"/>
      <c r="J93" s="164"/>
      <c r="K93" s="164"/>
      <c r="M93" s="164"/>
      <c r="N93" s="164"/>
      <c r="O93" s="164"/>
      <c r="P93" s="164"/>
      <c r="Q93" s="164"/>
      <c r="R93" s="164"/>
      <c r="S93" s="164"/>
      <c r="T93" s="164"/>
      <c r="U93" s="164"/>
      <c r="V93" s="164"/>
      <c r="W93" s="178"/>
    </row>
    <row r="94" spans="1:23" x14ac:dyDescent="0.2">
      <c r="A94" s="164"/>
      <c r="B94" s="164"/>
      <c r="C94" s="164"/>
      <c r="D94" s="164"/>
      <c r="E94" s="164"/>
      <c r="F94" s="164"/>
      <c r="G94" s="164"/>
      <c r="H94" s="164"/>
      <c r="I94" s="164"/>
      <c r="J94" s="164"/>
      <c r="K94" s="164"/>
      <c r="M94" s="164"/>
      <c r="N94" s="164"/>
      <c r="O94" s="164"/>
      <c r="P94" s="164"/>
      <c r="Q94" s="164"/>
      <c r="R94" s="164"/>
      <c r="S94" s="164"/>
      <c r="T94" s="164"/>
      <c r="U94" s="164"/>
      <c r="V94" s="164"/>
      <c r="W94" s="178"/>
    </row>
    <row r="95" spans="1:23" x14ac:dyDescent="0.2">
      <c r="A95" s="164"/>
      <c r="B95" s="164"/>
      <c r="C95" s="164"/>
      <c r="D95" s="164"/>
      <c r="E95" s="164"/>
      <c r="F95" s="164"/>
      <c r="G95" s="164"/>
      <c r="H95" s="164"/>
      <c r="I95" s="164"/>
      <c r="J95" s="164"/>
      <c r="K95" s="164"/>
      <c r="M95" s="164"/>
      <c r="N95" s="164"/>
      <c r="O95" s="164"/>
      <c r="P95" s="164"/>
      <c r="Q95" s="164"/>
      <c r="R95" s="164"/>
      <c r="S95" s="164"/>
      <c r="T95" s="164"/>
      <c r="U95" s="164"/>
      <c r="V95" s="164"/>
      <c r="W95" s="178"/>
    </row>
    <row r="96" spans="1:23" x14ac:dyDescent="0.2">
      <c r="A96" s="164"/>
      <c r="B96" s="164"/>
      <c r="C96" s="164"/>
      <c r="D96" s="164"/>
      <c r="E96" s="164"/>
      <c r="F96" s="164"/>
      <c r="G96" s="164"/>
      <c r="H96" s="164"/>
      <c r="I96" s="164"/>
      <c r="J96" s="164"/>
      <c r="K96" s="164"/>
      <c r="M96" s="164"/>
      <c r="N96" s="164"/>
      <c r="O96" s="164"/>
      <c r="P96" s="164"/>
      <c r="Q96" s="164"/>
      <c r="R96" s="164"/>
      <c r="S96" s="164"/>
      <c r="T96" s="164"/>
      <c r="U96" s="164"/>
      <c r="V96" s="164"/>
      <c r="W96" s="178"/>
    </row>
    <row r="97" spans="1:23" x14ac:dyDescent="0.2">
      <c r="A97" s="164"/>
      <c r="B97" s="164"/>
      <c r="C97" s="164"/>
      <c r="D97" s="164"/>
      <c r="E97" s="164"/>
      <c r="F97" s="164"/>
      <c r="G97" s="164"/>
      <c r="H97" s="164"/>
      <c r="I97" s="164"/>
      <c r="J97" s="164"/>
      <c r="K97" s="164"/>
      <c r="M97" s="164"/>
      <c r="N97" s="164"/>
      <c r="O97" s="164"/>
      <c r="P97" s="164"/>
      <c r="Q97" s="164"/>
      <c r="R97" s="164"/>
      <c r="S97" s="164"/>
      <c r="T97" s="164"/>
      <c r="U97" s="164"/>
      <c r="V97" s="164"/>
      <c r="W97" s="178"/>
    </row>
    <row r="98" spans="1:23" x14ac:dyDescent="0.2">
      <c r="A98" s="164"/>
      <c r="B98" s="164"/>
      <c r="C98" s="164"/>
      <c r="D98" s="164"/>
      <c r="E98" s="164"/>
      <c r="F98" s="164"/>
      <c r="G98" s="164"/>
      <c r="H98" s="164"/>
      <c r="I98" s="164"/>
      <c r="J98" s="164"/>
      <c r="K98" s="164"/>
      <c r="M98" s="164"/>
      <c r="N98" s="164"/>
      <c r="O98" s="164"/>
      <c r="P98" s="164"/>
      <c r="Q98" s="164"/>
      <c r="R98" s="164"/>
      <c r="S98" s="164"/>
      <c r="T98" s="164"/>
      <c r="U98" s="164"/>
      <c r="V98" s="164"/>
      <c r="W98" s="178"/>
    </row>
    <row r="99" spans="1:23" x14ac:dyDescent="0.2">
      <c r="A99" s="164"/>
      <c r="B99" s="164"/>
      <c r="C99" s="164"/>
      <c r="D99" s="164"/>
      <c r="E99" s="164"/>
      <c r="F99" s="164"/>
      <c r="G99" s="164"/>
      <c r="H99" s="164"/>
      <c r="I99" s="164"/>
      <c r="J99" s="164"/>
      <c r="K99" s="164"/>
      <c r="M99" s="164"/>
      <c r="N99" s="164"/>
      <c r="O99" s="164"/>
      <c r="P99" s="164"/>
      <c r="Q99" s="164"/>
      <c r="R99" s="164"/>
      <c r="S99" s="164"/>
      <c r="T99" s="164"/>
      <c r="U99" s="164"/>
      <c r="V99" s="164"/>
      <c r="W99" s="178"/>
    </row>
    <row r="100" spans="1:23" x14ac:dyDescent="0.2">
      <c r="A100" s="164"/>
      <c r="B100" s="164"/>
      <c r="C100" s="164"/>
      <c r="D100" s="164"/>
      <c r="E100" s="164"/>
      <c r="F100" s="164"/>
      <c r="G100" s="164"/>
      <c r="H100" s="164"/>
      <c r="I100" s="164"/>
      <c r="J100" s="164"/>
      <c r="K100" s="164"/>
      <c r="M100" s="164"/>
      <c r="N100" s="164"/>
      <c r="O100" s="164"/>
      <c r="P100" s="164"/>
      <c r="Q100" s="164"/>
      <c r="R100" s="164"/>
      <c r="S100" s="164"/>
      <c r="T100" s="164"/>
      <c r="U100" s="164"/>
      <c r="V100" s="164"/>
      <c r="W100" s="178"/>
    </row>
    <row r="101" spans="1:23" x14ac:dyDescent="0.2">
      <c r="A101" s="164"/>
      <c r="B101" s="164"/>
      <c r="C101" s="164"/>
      <c r="D101" s="164"/>
      <c r="E101" s="164"/>
      <c r="F101" s="164"/>
      <c r="G101" s="164"/>
      <c r="H101" s="164"/>
      <c r="I101" s="164"/>
      <c r="J101" s="164"/>
      <c r="K101" s="164"/>
      <c r="M101" s="164"/>
      <c r="N101" s="164"/>
      <c r="O101" s="164"/>
      <c r="P101" s="164"/>
      <c r="Q101" s="164"/>
      <c r="R101" s="164"/>
      <c r="S101" s="164"/>
      <c r="T101" s="164"/>
      <c r="U101" s="164"/>
      <c r="V101" s="164"/>
      <c r="W101" s="178"/>
    </row>
    <row r="102" spans="1:23" x14ac:dyDescent="0.2">
      <c r="A102" s="164"/>
      <c r="B102" s="164"/>
      <c r="C102" s="164"/>
      <c r="D102" s="164"/>
      <c r="E102" s="164"/>
      <c r="F102" s="164"/>
      <c r="G102" s="164"/>
      <c r="H102" s="164"/>
      <c r="I102" s="164"/>
      <c r="J102" s="164"/>
      <c r="K102" s="164"/>
      <c r="M102" s="164"/>
      <c r="N102" s="164"/>
      <c r="O102" s="164"/>
      <c r="P102" s="164"/>
      <c r="Q102" s="164"/>
      <c r="R102" s="164"/>
      <c r="S102" s="164"/>
      <c r="T102" s="164"/>
      <c r="U102" s="164"/>
      <c r="V102" s="164"/>
      <c r="W102" s="178"/>
    </row>
    <row r="103" spans="1:23" x14ac:dyDescent="0.2">
      <c r="A103" s="164"/>
      <c r="B103" s="164"/>
      <c r="C103" s="164"/>
      <c r="D103" s="164"/>
      <c r="E103" s="164"/>
      <c r="F103" s="164"/>
      <c r="G103" s="164"/>
      <c r="H103" s="164"/>
      <c r="I103" s="164"/>
      <c r="J103" s="164"/>
      <c r="K103" s="164"/>
      <c r="M103" s="164"/>
      <c r="N103" s="164"/>
      <c r="O103" s="164"/>
      <c r="P103" s="164"/>
      <c r="Q103" s="164"/>
      <c r="R103" s="164"/>
      <c r="S103" s="164"/>
      <c r="T103" s="164"/>
      <c r="U103" s="164"/>
      <c r="V103" s="164"/>
      <c r="W103" s="178"/>
    </row>
    <row r="104" spans="1:23" x14ac:dyDescent="0.2">
      <c r="A104" s="164"/>
      <c r="B104" s="164"/>
      <c r="C104" s="164"/>
      <c r="D104" s="164"/>
      <c r="E104" s="164"/>
      <c r="F104" s="164"/>
      <c r="G104" s="164"/>
      <c r="H104" s="164"/>
      <c r="I104" s="164"/>
      <c r="J104" s="164"/>
      <c r="K104" s="164"/>
      <c r="M104" s="164"/>
      <c r="N104" s="164"/>
      <c r="O104" s="164"/>
      <c r="P104" s="164"/>
      <c r="Q104" s="164"/>
      <c r="R104" s="164"/>
      <c r="S104" s="164"/>
      <c r="T104" s="164"/>
      <c r="U104" s="164"/>
      <c r="V104" s="164"/>
      <c r="W104" s="178"/>
    </row>
    <row r="105" spans="1:23" x14ac:dyDescent="0.2">
      <c r="A105" s="164"/>
      <c r="B105" s="164"/>
      <c r="C105" s="164"/>
      <c r="D105" s="164"/>
      <c r="E105" s="164"/>
      <c r="F105" s="164"/>
      <c r="G105" s="164"/>
      <c r="H105" s="164"/>
      <c r="I105" s="164"/>
      <c r="J105" s="164"/>
      <c r="K105" s="164"/>
      <c r="M105" s="164"/>
      <c r="N105" s="164"/>
      <c r="O105" s="164"/>
      <c r="P105" s="164"/>
      <c r="Q105" s="164"/>
      <c r="R105" s="164"/>
      <c r="S105" s="164"/>
      <c r="T105" s="164"/>
      <c r="U105" s="164"/>
      <c r="V105" s="164"/>
      <c r="W105" s="178"/>
    </row>
    <row r="106" spans="1:23" x14ac:dyDescent="0.2">
      <c r="A106" s="164"/>
      <c r="B106" s="164"/>
      <c r="C106" s="164"/>
      <c r="D106" s="164"/>
      <c r="E106" s="164"/>
      <c r="F106" s="164"/>
      <c r="G106" s="164"/>
      <c r="H106" s="164"/>
      <c r="I106" s="164"/>
      <c r="J106" s="164"/>
      <c r="K106" s="164"/>
      <c r="M106" s="164"/>
      <c r="N106" s="164"/>
      <c r="O106" s="164"/>
      <c r="P106" s="164"/>
      <c r="Q106" s="164"/>
      <c r="R106" s="164"/>
      <c r="S106" s="164"/>
      <c r="T106" s="164"/>
      <c r="U106" s="164"/>
      <c r="V106" s="164"/>
      <c r="W106" s="178"/>
    </row>
    <row r="107" spans="1:23" x14ac:dyDescent="0.2">
      <c r="A107" s="164"/>
      <c r="B107" s="164"/>
      <c r="C107" s="164"/>
      <c r="D107" s="164"/>
      <c r="E107" s="164"/>
      <c r="F107" s="164"/>
      <c r="G107" s="164"/>
      <c r="H107" s="164"/>
      <c r="I107" s="164"/>
      <c r="J107" s="164"/>
      <c r="K107" s="164"/>
      <c r="M107" s="164"/>
      <c r="N107" s="164"/>
      <c r="O107" s="164"/>
      <c r="P107" s="164"/>
      <c r="Q107" s="164"/>
      <c r="R107" s="164"/>
      <c r="S107" s="164"/>
      <c r="T107" s="164"/>
      <c r="U107" s="164"/>
      <c r="V107" s="164"/>
      <c r="W107" s="178"/>
    </row>
    <row r="108" spans="1:23" x14ac:dyDescent="0.2">
      <c r="A108" s="164"/>
      <c r="B108" s="164"/>
      <c r="C108" s="164"/>
      <c r="D108" s="164"/>
      <c r="E108" s="164"/>
      <c r="F108" s="164"/>
      <c r="G108" s="164"/>
      <c r="H108" s="164"/>
      <c r="I108" s="164"/>
      <c r="J108" s="164"/>
      <c r="K108" s="164"/>
      <c r="M108" s="164"/>
      <c r="N108" s="164"/>
      <c r="O108" s="164"/>
      <c r="P108" s="164"/>
      <c r="Q108" s="164"/>
      <c r="R108" s="164"/>
      <c r="S108" s="164"/>
      <c r="T108" s="164"/>
      <c r="U108" s="164"/>
      <c r="V108" s="164"/>
      <c r="W108" s="178"/>
    </row>
    <row r="109" spans="1:23" x14ac:dyDescent="0.2">
      <c r="A109" s="164"/>
      <c r="B109" s="164"/>
      <c r="C109" s="164"/>
      <c r="D109" s="164"/>
      <c r="E109" s="164"/>
      <c r="F109" s="164"/>
      <c r="G109" s="164"/>
      <c r="H109" s="164"/>
      <c r="I109" s="164"/>
      <c r="J109" s="164"/>
      <c r="K109" s="164"/>
      <c r="M109" s="164"/>
      <c r="N109" s="164"/>
      <c r="O109" s="164"/>
      <c r="P109" s="164"/>
      <c r="Q109" s="164"/>
      <c r="R109" s="164"/>
      <c r="S109" s="164"/>
      <c r="T109" s="164"/>
      <c r="U109" s="164"/>
      <c r="V109" s="164"/>
      <c r="W109" s="178"/>
    </row>
    <row r="110" spans="1:23" x14ac:dyDescent="0.2">
      <c r="A110" s="164"/>
      <c r="B110" s="164"/>
      <c r="C110" s="164"/>
      <c r="D110" s="164"/>
      <c r="E110" s="164"/>
      <c r="F110" s="164"/>
      <c r="G110" s="164"/>
      <c r="H110" s="164"/>
      <c r="I110" s="164"/>
      <c r="J110" s="164"/>
      <c r="K110" s="164"/>
      <c r="M110" s="164"/>
      <c r="N110" s="164"/>
      <c r="O110" s="164"/>
      <c r="P110" s="164"/>
      <c r="Q110" s="164"/>
      <c r="R110" s="164"/>
      <c r="S110" s="164"/>
      <c r="T110" s="164"/>
      <c r="U110" s="164"/>
      <c r="V110" s="164"/>
      <c r="W110" s="178"/>
    </row>
    <row r="111" spans="1:23" x14ac:dyDescent="0.2">
      <c r="A111" s="164"/>
      <c r="B111" s="164"/>
      <c r="C111" s="164"/>
      <c r="D111" s="164"/>
      <c r="E111" s="164"/>
      <c r="F111" s="164"/>
      <c r="G111" s="164"/>
      <c r="H111" s="164"/>
      <c r="I111" s="164"/>
      <c r="J111" s="164"/>
      <c r="K111" s="164"/>
      <c r="M111" s="164"/>
      <c r="N111" s="164"/>
      <c r="O111" s="164"/>
      <c r="P111" s="164"/>
      <c r="Q111" s="164"/>
      <c r="R111" s="164"/>
      <c r="S111" s="164"/>
      <c r="T111" s="164"/>
      <c r="U111" s="164"/>
      <c r="V111" s="164"/>
      <c r="W111" s="178"/>
    </row>
    <row r="112" spans="1:23" x14ac:dyDescent="0.2">
      <c r="A112" s="164"/>
      <c r="B112" s="164"/>
      <c r="C112" s="164"/>
      <c r="D112" s="164"/>
      <c r="E112" s="164"/>
      <c r="F112" s="164"/>
      <c r="G112" s="164"/>
      <c r="H112" s="164"/>
      <c r="I112" s="164"/>
      <c r="J112" s="164"/>
      <c r="K112" s="164"/>
      <c r="M112" s="164"/>
      <c r="N112" s="164"/>
      <c r="O112" s="164"/>
      <c r="P112" s="164"/>
      <c r="Q112" s="164"/>
      <c r="R112" s="164"/>
      <c r="S112" s="164"/>
      <c r="T112" s="164"/>
      <c r="U112" s="164"/>
      <c r="V112" s="164"/>
      <c r="W112" s="178"/>
    </row>
    <row r="113" spans="1:23" x14ac:dyDescent="0.2">
      <c r="A113" s="164"/>
      <c r="B113" s="164"/>
      <c r="C113" s="164"/>
      <c r="D113" s="164"/>
      <c r="E113" s="164"/>
      <c r="F113" s="164"/>
      <c r="G113" s="164"/>
      <c r="H113" s="164"/>
      <c r="I113" s="164"/>
      <c r="J113" s="164"/>
      <c r="K113" s="164"/>
      <c r="M113" s="164"/>
      <c r="N113" s="164"/>
      <c r="O113" s="164"/>
      <c r="P113" s="164"/>
      <c r="Q113" s="164"/>
      <c r="R113" s="164"/>
      <c r="S113" s="164"/>
      <c r="T113" s="164"/>
      <c r="U113" s="164"/>
      <c r="V113" s="164"/>
      <c r="W113" s="178"/>
    </row>
    <row r="114" spans="1:23" x14ac:dyDescent="0.2">
      <c r="A114" s="164"/>
      <c r="B114" s="164"/>
      <c r="C114" s="164"/>
      <c r="D114" s="164"/>
      <c r="E114" s="164"/>
      <c r="F114" s="164"/>
      <c r="G114" s="164"/>
      <c r="H114" s="164"/>
      <c r="I114" s="164"/>
      <c r="J114" s="164"/>
      <c r="K114" s="164"/>
      <c r="M114" s="164"/>
      <c r="N114" s="164"/>
      <c r="O114" s="164"/>
      <c r="P114" s="164"/>
      <c r="Q114" s="164"/>
      <c r="R114" s="164"/>
      <c r="S114" s="164"/>
      <c r="T114" s="164"/>
      <c r="U114" s="164"/>
      <c r="V114" s="164"/>
      <c r="W114" s="178"/>
    </row>
    <row r="115" spans="1:23" x14ac:dyDescent="0.2">
      <c r="A115" s="164"/>
      <c r="B115" s="164"/>
      <c r="C115" s="164"/>
      <c r="D115" s="164"/>
      <c r="E115" s="164"/>
      <c r="F115" s="164"/>
      <c r="G115" s="164"/>
      <c r="H115" s="164"/>
      <c r="I115" s="164"/>
      <c r="J115" s="164"/>
      <c r="K115" s="164"/>
      <c r="M115" s="164"/>
      <c r="N115" s="164"/>
      <c r="O115" s="164"/>
      <c r="P115" s="164"/>
      <c r="Q115" s="164"/>
      <c r="R115" s="164"/>
      <c r="S115" s="164"/>
      <c r="T115" s="164"/>
      <c r="U115" s="164"/>
      <c r="V115" s="164"/>
      <c r="W115" s="178"/>
    </row>
    <row r="116" spans="1:23" x14ac:dyDescent="0.2">
      <c r="A116" s="164"/>
      <c r="B116" s="164"/>
      <c r="C116" s="164"/>
      <c r="D116" s="164"/>
      <c r="E116" s="164"/>
      <c r="F116" s="164"/>
      <c r="G116" s="164"/>
      <c r="H116" s="164"/>
      <c r="I116" s="164"/>
      <c r="J116" s="164"/>
      <c r="K116" s="164"/>
      <c r="M116" s="164"/>
      <c r="N116" s="164"/>
      <c r="O116" s="164"/>
      <c r="P116" s="164"/>
      <c r="Q116" s="164"/>
      <c r="R116" s="164"/>
      <c r="S116" s="164"/>
      <c r="T116" s="164"/>
      <c r="U116" s="164"/>
      <c r="V116" s="164"/>
      <c r="W116" s="178"/>
    </row>
    <row r="117" spans="1:23" x14ac:dyDescent="0.2">
      <c r="A117" s="164"/>
      <c r="B117" s="164"/>
      <c r="C117" s="164"/>
      <c r="D117" s="164"/>
      <c r="E117" s="164"/>
      <c r="F117" s="164"/>
      <c r="G117" s="164"/>
      <c r="H117" s="164"/>
      <c r="I117" s="164"/>
      <c r="J117" s="164"/>
      <c r="K117" s="164"/>
      <c r="M117" s="164"/>
      <c r="N117" s="164"/>
      <c r="O117" s="164"/>
      <c r="P117" s="164"/>
      <c r="Q117" s="164"/>
      <c r="R117" s="164"/>
      <c r="S117" s="164"/>
      <c r="T117" s="164"/>
      <c r="U117" s="164"/>
      <c r="V117" s="164"/>
      <c r="W117" s="178"/>
    </row>
    <row r="118" spans="1:23" x14ac:dyDescent="0.2">
      <c r="A118" s="164"/>
      <c r="B118" s="164"/>
      <c r="C118" s="164"/>
      <c r="D118" s="164"/>
      <c r="E118" s="164"/>
      <c r="F118" s="164"/>
      <c r="G118" s="164"/>
      <c r="H118" s="164"/>
      <c r="I118" s="164"/>
      <c r="J118" s="164"/>
      <c r="K118" s="164"/>
      <c r="M118" s="164"/>
      <c r="N118" s="164"/>
      <c r="O118" s="164"/>
      <c r="P118" s="164"/>
      <c r="Q118" s="164"/>
      <c r="R118" s="164"/>
      <c r="S118" s="164"/>
      <c r="T118" s="164"/>
      <c r="U118" s="164"/>
      <c r="V118" s="164"/>
      <c r="W118" s="178"/>
    </row>
    <row r="119" spans="1:23" x14ac:dyDescent="0.2">
      <c r="A119" s="164"/>
      <c r="B119" s="164"/>
      <c r="C119" s="164"/>
      <c r="D119" s="164"/>
      <c r="E119" s="164"/>
      <c r="F119" s="164"/>
      <c r="G119" s="164"/>
      <c r="H119" s="164"/>
      <c r="I119" s="164"/>
      <c r="J119" s="164"/>
      <c r="K119" s="164"/>
      <c r="M119" s="164"/>
      <c r="N119" s="164"/>
      <c r="O119" s="164"/>
      <c r="P119" s="164"/>
      <c r="Q119" s="164"/>
      <c r="R119" s="164"/>
      <c r="S119" s="164"/>
      <c r="T119" s="164"/>
      <c r="U119" s="164"/>
      <c r="V119" s="164"/>
      <c r="W119" s="178"/>
    </row>
    <row r="120" spans="1:23" x14ac:dyDescent="0.2">
      <c r="A120" s="164"/>
      <c r="B120" s="164"/>
      <c r="C120" s="164"/>
      <c r="D120" s="164"/>
      <c r="E120" s="164"/>
      <c r="F120" s="164"/>
      <c r="G120" s="164"/>
      <c r="H120" s="164"/>
      <c r="I120" s="164"/>
      <c r="J120" s="164"/>
      <c r="K120" s="164"/>
      <c r="M120" s="164"/>
      <c r="N120" s="164"/>
      <c r="O120" s="164"/>
      <c r="P120" s="164"/>
      <c r="Q120" s="164"/>
      <c r="R120" s="164"/>
      <c r="S120" s="164"/>
      <c r="T120" s="164"/>
      <c r="U120" s="164"/>
      <c r="V120" s="164"/>
      <c r="W120" s="178"/>
    </row>
    <row r="121" spans="1:23" x14ac:dyDescent="0.2">
      <c r="A121" s="164"/>
      <c r="B121" s="164"/>
      <c r="C121" s="164"/>
      <c r="D121" s="164"/>
      <c r="E121" s="164"/>
      <c r="F121" s="164"/>
      <c r="G121" s="164"/>
      <c r="H121" s="164"/>
      <c r="I121" s="164"/>
      <c r="J121" s="164"/>
      <c r="K121" s="164"/>
      <c r="M121" s="164"/>
      <c r="N121" s="164"/>
      <c r="O121" s="164"/>
      <c r="P121" s="164"/>
      <c r="Q121" s="164"/>
      <c r="R121" s="164"/>
      <c r="S121" s="164"/>
      <c r="T121" s="164"/>
      <c r="U121" s="164"/>
      <c r="V121" s="164"/>
      <c r="W121" s="178"/>
    </row>
    <row r="122" spans="1:23" x14ac:dyDescent="0.2">
      <c r="A122" s="164"/>
      <c r="B122" s="164"/>
      <c r="C122" s="164"/>
      <c r="D122" s="164"/>
      <c r="E122" s="164"/>
      <c r="F122" s="164"/>
      <c r="G122" s="164"/>
      <c r="H122" s="164"/>
      <c r="I122" s="164"/>
      <c r="J122" s="164"/>
      <c r="K122" s="164"/>
      <c r="M122" s="164"/>
      <c r="N122" s="164"/>
      <c r="O122" s="164"/>
      <c r="P122" s="164"/>
      <c r="Q122" s="164"/>
      <c r="R122" s="164"/>
      <c r="S122" s="164"/>
      <c r="T122" s="164"/>
      <c r="U122" s="164"/>
      <c r="V122" s="164"/>
      <c r="W122" s="178"/>
    </row>
    <row r="123" spans="1:23" x14ac:dyDescent="0.2">
      <c r="A123" s="164"/>
      <c r="B123" s="164"/>
      <c r="C123" s="164"/>
      <c r="D123" s="164"/>
      <c r="E123" s="164"/>
      <c r="F123" s="164"/>
      <c r="G123" s="164"/>
      <c r="H123" s="164"/>
      <c r="I123" s="164"/>
      <c r="J123" s="164"/>
      <c r="K123" s="164"/>
      <c r="M123" s="164"/>
      <c r="N123" s="164"/>
      <c r="O123" s="164"/>
      <c r="P123" s="164"/>
      <c r="Q123" s="164"/>
      <c r="R123" s="164"/>
      <c r="S123" s="164"/>
      <c r="T123" s="164"/>
      <c r="U123" s="164"/>
      <c r="V123" s="164"/>
      <c r="W123" s="178"/>
    </row>
    <row r="124" spans="1:23" x14ac:dyDescent="0.2">
      <c r="A124" s="164"/>
      <c r="B124" s="164"/>
      <c r="C124" s="164"/>
      <c r="D124" s="164"/>
      <c r="E124" s="164"/>
      <c r="F124" s="164"/>
      <c r="G124" s="164"/>
      <c r="H124" s="164"/>
      <c r="I124" s="164"/>
      <c r="J124" s="164"/>
      <c r="K124" s="164"/>
      <c r="M124" s="164"/>
      <c r="N124" s="164"/>
      <c r="O124" s="164"/>
      <c r="P124" s="164"/>
      <c r="Q124" s="164"/>
      <c r="R124" s="164"/>
      <c r="S124" s="164"/>
      <c r="T124" s="164"/>
      <c r="U124" s="164"/>
      <c r="V124" s="164"/>
      <c r="W124" s="178"/>
    </row>
    <row r="125" spans="1:23" x14ac:dyDescent="0.2">
      <c r="A125" s="164"/>
      <c r="B125" s="164"/>
      <c r="C125" s="164"/>
      <c r="D125" s="164"/>
      <c r="E125" s="164"/>
      <c r="F125" s="164"/>
      <c r="G125" s="164"/>
      <c r="H125" s="164"/>
      <c r="I125" s="164"/>
      <c r="J125" s="164"/>
      <c r="K125" s="164"/>
      <c r="M125" s="164"/>
      <c r="N125" s="164"/>
      <c r="O125" s="164"/>
      <c r="P125" s="164"/>
      <c r="Q125" s="164"/>
      <c r="R125" s="164"/>
      <c r="S125" s="164"/>
      <c r="T125" s="164"/>
      <c r="U125" s="164"/>
      <c r="V125" s="164"/>
      <c r="W125" s="178"/>
    </row>
    <row r="126" spans="1:23" x14ac:dyDescent="0.2">
      <c r="A126" s="164"/>
      <c r="B126" s="164"/>
      <c r="C126" s="164"/>
      <c r="D126" s="164"/>
      <c r="E126" s="164"/>
      <c r="F126" s="164"/>
      <c r="G126" s="164"/>
      <c r="H126" s="164"/>
      <c r="I126" s="164"/>
      <c r="J126" s="164"/>
      <c r="K126" s="164"/>
      <c r="M126" s="164"/>
      <c r="N126" s="164"/>
      <c r="O126" s="164"/>
      <c r="P126" s="164"/>
      <c r="Q126" s="164"/>
      <c r="R126" s="164"/>
      <c r="S126" s="164"/>
      <c r="T126" s="164"/>
      <c r="U126" s="164"/>
      <c r="V126" s="164"/>
      <c r="W126" s="178"/>
    </row>
    <row r="127" spans="1:23" x14ac:dyDescent="0.2">
      <c r="A127" s="164"/>
      <c r="B127" s="164"/>
      <c r="C127" s="164"/>
      <c r="D127" s="164"/>
      <c r="E127" s="164"/>
      <c r="F127" s="164"/>
      <c r="G127" s="164"/>
      <c r="H127" s="164"/>
      <c r="I127" s="164"/>
      <c r="J127" s="164"/>
      <c r="K127" s="164"/>
      <c r="M127" s="164"/>
      <c r="N127" s="164"/>
      <c r="O127" s="164"/>
      <c r="P127" s="164"/>
      <c r="Q127" s="164"/>
      <c r="R127" s="164"/>
      <c r="S127" s="164"/>
      <c r="T127" s="164"/>
      <c r="U127" s="164"/>
      <c r="V127" s="164"/>
      <c r="W127" s="178"/>
    </row>
    <row r="128" spans="1:23" x14ac:dyDescent="0.2">
      <c r="A128" s="164"/>
      <c r="B128" s="164"/>
      <c r="C128" s="164"/>
      <c r="D128" s="164"/>
      <c r="E128" s="164"/>
      <c r="F128" s="164"/>
      <c r="G128" s="164"/>
      <c r="H128" s="164"/>
      <c r="I128" s="164"/>
      <c r="J128" s="164"/>
      <c r="K128" s="164"/>
      <c r="M128" s="164"/>
      <c r="N128" s="164"/>
      <c r="O128" s="164"/>
      <c r="P128" s="164"/>
      <c r="Q128" s="164"/>
      <c r="R128" s="164"/>
      <c r="S128" s="164"/>
      <c r="T128" s="164"/>
      <c r="U128" s="164"/>
      <c r="V128" s="164"/>
      <c r="W128" s="178"/>
    </row>
    <row r="129" spans="1:23" x14ac:dyDescent="0.2">
      <c r="A129" s="164"/>
      <c r="B129" s="164"/>
      <c r="C129" s="164"/>
      <c r="D129" s="164"/>
      <c r="E129" s="164"/>
      <c r="F129" s="164"/>
      <c r="G129" s="164"/>
      <c r="H129" s="164"/>
      <c r="I129" s="164"/>
      <c r="J129" s="164"/>
      <c r="K129" s="164"/>
      <c r="M129" s="164"/>
      <c r="N129" s="164"/>
      <c r="O129" s="164"/>
      <c r="P129" s="164"/>
      <c r="Q129" s="164"/>
      <c r="R129" s="164"/>
      <c r="S129" s="164"/>
      <c r="T129" s="164"/>
      <c r="U129" s="164"/>
      <c r="V129" s="164"/>
      <c r="W129" s="178"/>
    </row>
    <row r="130" spans="1:23" x14ac:dyDescent="0.2">
      <c r="A130" s="164"/>
      <c r="B130" s="164"/>
      <c r="C130" s="164"/>
      <c r="D130" s="164"/>
      <c r="E130" s="164"/>
      <c r="F130" s="164"/>
      <c r="G130" s="164"/>
      <c r="H130" s="164"/>
      <c r="I130" s="164"/>
      <c r="J130" s="164"/>
      <c r="K130" s="164"/>
      <c r="M130" s="164"/>
      <c r="N130" s="164"/>
      <c r="O130" s="164"/>
      <c r="P130" s="164"/>
      <c r="Q130" s="164"/>
      <c r="R130" s="164"/>
      <c r="S130" s="164"/>
      <c r="T130" s="164"/>
      <c r="U130" s="164"/>
      <c r="V130" s="164"/>
      <c r="W130" s="178"/>
    </row>
    <row r="131" spans="1:23" x14ac:dyDescent="0.2">
      <c r="A131" s="164"/>
      <c r="B131" s="164"/>
      <c r="C131" s="164"/>
      <c r="D131" s="164"/>
      <c r="E131" s="164"/>
      <c r="F131" s="164"/>
      <c r="G131" s="164"/>
      <c r="H131" s="164"/>
      <c r="I131" s="164"/>
      <c r="J131" s="164"/>
      <c r="K131" s="164"/>
      <c r="M131" s="164"/>
      <c r="N131" s="164"/>
      <c r="O131" s="164"/>
      <c r="P131" s="164"/>
      <c r="Q131" s="164"/>
      <c r="R131" s="164"/>
      <c r="S131" s="164"/>
      <c r="T131" s="164"/>
      <c r="U131" s="164"/>
      <c r="V131" s="164"/>
      <c r="W131" s="178"/>
    </row>
    <row r="132" spans="1:23" x14ac:dyDescent="0.2">
      <c r="A132" s="164"/>
      <c r="B132" s="164"/>
      <c r="C132" s="164"/>
      <c r="D132" s="164"/>
      <c r="E132" s="164"/>
      <c r="F132" s="164"/>
      <c r="G132" s="164"/>
      <c r="H132" s="164"/>
      <c r="I132" s="164"/>
      <c r="J132" s="164"/>
      <c r="K132" s="164"/>
      <c r="M132" s="164"/>
      <c r="N132" s="164"/>
      <c r="O132" s="164"/>
      <c r="P132" s="164"/>
      <c r="Q132" s="164"/>
      <c r="R132" s="164"/>
      <c r="S132" s="164"/>
      <c r="T132" s="164"/>
      <c r="U132" s="164"/>
      <c r="V132" s="164"/>
      <c r="W132" s="178"/>
    </row>
    <row r="133" spans="1:23" x14ac:dyDescent="0.2">
      <c r="A133" s="164"/>
      <c r="B133" s="164"/>
      <c r="C133" s="164"/>
      <c r="D133" s="164"/>
      <c r="E133" s="164"/>
      <c r="F133" s="164"/>
      <c r="G133" s="164"/>
      <c r="H133" s="164"/>
      <c r="I133" s="164"/>
      <c r="J133" s="164"/>
      <c r="K133" s="164"/>
      <c r="M133" s="164"/>
      <c r="N133" s="164"/>
      <c r="O133" s="164"/>
      <c r="P133" s="164"/>
      <c r="Q133" s="164"/>
      <c r="R133" s="164"/>
      <c r="S133" s="164"/>
      <c r="T133" s="164"/>
      <c r="U133" s="164"/>
      <c r="V133" s="164"/>
      <c r="W133" s="178"/>
    </row>
    <row r="134" spans="1:23" x14ac:dyDescent="0.2">
      <c r="A134" s="164"/>
      <c r="B134" s="164"/>
      <c r="C134" s="164"/>
      <c r="D134" s="164"/>
      <c r="E134" s="164"/>
      <c r="F134" s="164"/>
      <c r="G134" s="164"/>
      <c r="H134" s="164"/>
      <c r="I134" s="164"/>
      <c r="J134" s="164"/>
      <c r="K134" s="164"/>
      <c r="M134" s="164"/>
      <c r="N134" s="164"/>
      <c r="O134" s="164"/>
      <c r="P134" s="164"/>
      <c r="Q134" s="164"/>
      <c r="R134" s="164"/>
      <c r="S134" s="164"/>
      <c r="T134" s="164"/>
      <c r="U134" s="164"/>
      <c r="V134" s="164"/>
      <c r="W134" s="178"/>
    </row>
    <row r="135" spans="1:23" x14ac:dyDescent="0.2">
      <c r="A135" s="164"/>
      <c r="B135" s="164"/>
      <c r="C135" s="164"/>
      <c r="D135" s="164"/>
      <c r="E135" s="164"/>
      <c r="F135" s="164"/>
      <c r="G135" s="164"/>
      <c r="H135" s="164"/>
      <c r="I135" s="164"/>
      <c r="J135" s="164"/>
      <c r="K135" s="164"/>
      <c r="M135" s="164"/>
      <c r="N135" s="164"/>
      <c r="O135" s="164"/>
      <c r="P135" s="164"/>
      <c r="Q135" s="164"/>
      <c r="R135" s="164"/>
      <c r="S135" s="164"/>
      <c r="T135" s="164"/>
      <c r="U135" s="164"/>
      <c r="V135" s="164"/>
      <c r="W135" s="178"/>
    </row>
    <row r="136" spans="1:23" x14ac:dyDescent="0.2">
      <c r="A136" s="164"/>
      <c r="B136" s="164"/>
      <c r="C136" s="164"/>
      <c r="D136" s="164"/>
      <c r="E136" s="164"/>
      <c r="F136" s="164"/>
      <c r="G136" s="164"/>
      <c r="H136" s="164"/>
      <c r="I136" s="164"/>
      <c r="J136" s="164"/>
      <c r="K136" s="164"/>
      <c r="M136" s="164"/>
      <c r="N136" s="164"/>
      <c r="O136" s="164"/>
      <c r="P136" s="164"/>
      <c r="Q136" s="164"/>
      <c r="R136" s="164"/>
      <c r="S136" s="164"/>
      <c r="T136" s="164"/>
      <c r="U136" s="164"/>
      <c r="V136" s="164"/>
      <c r="W136" s="178"/>
    </row>
    <row r="137" spans="1:23" x14ac:dyDescent="0.2">
      <c r="A137" s="164"/>
      <c r="B137" s="164"/>
      <c r="C137" s="164"/>
      <c r="D137" s="164"/>
      <c r="E137" s="164"/>
      <c r="F137" s="164"/>
      <c r="G137" s="164"/>
      <c r="H137" s="164"/>
      <c r="I137" s="164"/>
      <c r="J137" s="164"/>
      <c r="K137" s="164"/>
      <c r="M137" s="164"/>
      <c r="N137" s="164"/>
      <c r="O137" s="164"/>
      <c r="P137" s="164"/>
      <c r="Q137" s="164"/>
      <c r="R137" s="164"/>
      <c r="S137" s="164"/>
      <c r="T137" s="164"/>
      <c r="U137" s="164"/>
      <c r="V137" s="164"/>
      <c r="W137" s="178"/>
    </row>
    <row r="138" spans="1:23" x14ac:dyDescent="0.2">
      <c r="A138" s="164"/>
      <c r="B138" s="164"/>
      <c r="C138" s="164"/>
      <c r="D138" s="164"/>
      <c r="E138" s="164"/>
      <c r="F138" s="164"/>
      <c r="G138" s="164"/>
      <c r="H138" s="164"/>
      <c r="I138" s="164"/>
      <c r="J138" s="164"/>
      <c r="K138" s="164"/>
      <c r="M138" s="164"/>
      <c r="N138" s="164"/>
      <c r="O138" s="164"/>
      <c r="P138" s="164"/>
      <c r="Q138" s="164"/>
      <c r="R138" s="164"/>
      <c r="S138" s="164"/>
      <c r="T138" s="164"/>
      <c r="U138" s="164"/>
      <c r="V138" s="164"/>
      <c r="W138" s="178"/>
    </row>
    <row r="139" spans="1:23" x14ac:dyDescent="0.2">
      <c r="A139" s="164"/>
      <c r="B139" s="164"/>
      <c r="C139" s="164"/>
      <c r="D139" s="164"/>
      <c r="E139" s="164"/>
      <c r="F139" s="164"/>
      <c r="G139" s="164"/>
      <c r="H139" s="164"/>
      <c r="I139" s="164"/>
      <c r="J139" s="164"/>
      <c r="K139" s="164"/>
      <c r="M139" s="164"/>
      <c r="N139" s="164"/>
      <c r="O139" s="164"/>
      <c r="P139" s="164"/>
      <c r="Q139" s="164"/>
      <c r="R139" s="164"/>
      <c r="S139" s="164"/>
      <c r="T139" s="164"/>
      <c r="U139" s="164"/>
      <c r="V139" s="164"/>
      <c r="W139" s="178"/>
    </row>
    <row r="140" spans="1:23" x14ac:dyDescent="0.2">
      <c r="A140" s="164"/>
      <c r="B140" s="164"/>
      <c r="C140" s="164"/>
      <c r="D140" s="164"/>
      <c r="E140" s="164"/>
      <c r="F140" s="164"/>
      <c r="G140" s="164"/>
      <c r="H140" s="164"/>
      <c r="I140" s="164"/>
      <c r="J140" s="164"/>
      <c r="K140" s="164"/>
      <c r="M140" s="164"/>
      <c r="N140" s="164"/>
      <c r="O140" s="164"/>
      <c r="P140" s="164"/>
      <c r="Q140" s="164"/>
      <c r="R140" s="164"/>
      <c r="S140" s="164"/>
      <c r="T140" s="164"/>
      <c r="U140" s="164"/>
      <c r="V140" s="164"/>
      <c r="W140" s="178"/>
    </row>
    <row r="141" spans="1:23" x14ac:dyDescent="0.2">
      <c r="A141" s="164"/>
      <c r="B141" s="164"/>
      <c r="C141" s="164"/>
      <c r="D141" s="164"/>
      <c r="E141" s="164"/>
      <c r="F141" s="164"/>
      <c r="G141" s="164"/>
      <c r="H141" s="164"/>
      <c r="I141" s="164"/>
      <c r="J141" s="164"/>
      <c r="K141" s="164"/>
      <c r="M141" s="164"/>
      <c r="N141" s="164"/>
      <c r="O141" s="164"/>
      <c r="P141" s="164"/>
      <c r="Q141" s="164"/>
      <c r="R141" s="164"/>
      <c r="S141" s="164"/>
      <c r="T141" s="164"/>
      <c r="U141" s="164"/>
      <c r="V141" s="164"/>
      <c r="W141" s="178"/>
    </row>
    <row r="142" spans="1:23" x14ac:dyDescent="0.2">
      <c r="A142" s="164"/>
      <c r="B142" s="164"/>
      <c r="C142" s="164"/>
      <c r="D142" s="164"/>
      <c r="E142" s="164"/>
      <c r="F142" s="164"/>
      <c r="G142" s="164"/>
      <c r="H142" s="164"/>
      <c r="I142" s="164"/>
      <c r="J142" s="164"/>
      <c r="K142" s="164"/>
      <c r="M142" s="164"/>
      <c r="N142" s="164"/>
      <c r="O142" s="164"/>
      <c r="P142" s="164"/>
      <c r="Q142" s="164"/>
      <c r="R142" s="164"/>
      <c r="S142" s="164"/>
      <c r="T142" s="164"/>
      <c r="U142" s="164"/>
      <c r="V142" s="164"/>
      <c r="W142" s="178"/>
    </row>
    <row r="143" spans="1:23" x14ac:dyDescent="0.2">
      <c r="A143" s="164"/>
      <c r="B143" s="164"/>
      <c r="C143" s="164"/>
      <c r="D143" s="164"/>
      <c r="E143" s="164"/>
      <c r="F143" s="164"/>
      <c r="G143" s="164"/>
      <c r="H143" s="164"/>
      <c r="I143" s="164"/>
      <c r="J143" s="164"/>
      <c r="K143" s="164"/>
      <c r="M143" s="164"/>
      <c r="N143" s="164"/>
      <c r="O143" s="164"/>
      <c r="P143" s="164"/>
      <c r="Q143" s="164"/>
      <c r="R143" s="164"/>
      <c r="S143" s="164"/>
      <c r="T143" s="164"/>
      <c r="U143" s="164"/>
      <c r="V143" s="164"/>
      <c r="W143" s="178"/>
    </row>
    <row r="144" spans="1:23" x14ac:dyDescent="0.2">
      <c r="A144" s="164"/>
      <c r="B144" s="164"/>
      <c r="C144" s="164"/>
      <c r="D144" s="164"/>
      <c r="E144" s="164"/>
      <c r="F144" s="164"/>
      <c r="G144" s="164"/>
      <c r="H144" s="164"/>
      <c r="I144" s="164"/>
      <c r="J144" s="164"/>
      <c r="K144" s="164"/>
      <c r="M144" s="164"/>
      <c r="N144" s="164"/>
      <c r="O144" s="164"/>
      <c r="P144" s="164"/>
      <c r="Q144" s="164"/>
      <c r="R144" s="164"/>
      <c r="S144" s="164"/>
      <c r="T144" s="164"/>
      <c r="U144" s="164"/>
      <c r="V144" s="164"/>
      <c r="W144" s="178"/>
    </row>
    <row r="145" spans="1:23" x14ac:dyDescent="0.2">
      <c r="A145" s="164"/>
      <c r="B145" s="164"/>
      <c r="C145" s="164"/>
      <c r="D145" s="164"/>
      <c r="E145" s="164"/>
      <c r="F145" s="164"/>
      <c r="G145" s="164"/>
      <c r="H145" s="164"/>
      <c r="I145" s="164"/>
      <c r="J145" s="164"/>
      <c r="K145" s="164"/>
      <c r="M145" s="164"/>
      <c r="N145" s="164"/>
      <c r="O145" s="164"/>
      <c r="P145" s="164"/>
      <c r="Q145" s="164"/>
      <c r="R145" s="164"/>
      <c r="S145" s="164"/>
      <c r="T145" s="164"/>
      <c r="U145" s="164"/>
      <c r="V145" s="164"/>
      <c r="W145" s="178"/>
    </row>
    <row r="146" spans="1:23" x14ac:dyDescent="0.2">
      <c r="A146" s="164"/>
      <c r="B146" s="164"/>
      <c r="C146" s="164"/>
      <c r="D146" s="164"/>
      <c r="E146" s="164"/>
      <c r="F146" s="164"/>
      <c r="G146" s="164"/>
      <c r="H146" s="164"/>
      <c r="I146" s="164"/>
      <c r="J146" s="164"/>
      <c r="K146" s="164"/>
      <c r="M146" s="164"/>
      <c r="N146" s="164"/>
      <c r="O146" s="164"/>
      <c r="P146" s="164"/>
      <c r="Q146" s="164"/>
      <c r="R146" s="164"/>
      <c r="S146" s="164"/>
      <c r="T146" s="164"/>
      <c r="U146" s="164"/>
      <c r="V146" s="164"/>
      <c r="W146" s="178"/>
    </row>
    <row r="147" spans="1:23" x14ac:dyDescent="0.2">
      <c r="A147" s="164"/>
      <c r="B147" s="164"/>
      <c r="C147" s="164"/>
      <c r="D147" s="164"/>
      <c r="E147" s="164"/>
      <c r="F147" s="164"/>
      <c r="G147" s="164"/>
      <c r="H147" s="164"/>
      <c r="I147" s="164"/>
      <c r="J147" s="164"/>
      <c r="K147" s="164"/>
      <c r="M147" s="164"/>
      <c r="N147" s="164"/>
      <c r="O147" s="164"/>
      <c r="P147" s="164"/>
      <c r="Q147" s="164"/>
      <c r="R147" s="164"/>
      <c r="S147" s="164"/>
      <c r="T147" s="164"/>
      <c r="U147" s="164"/>
      <c r="V147" s="164"/>
      <c r="W147" s="178"/>
    </row>
    <row r="148" spans="1:23" x14ac:dyDescent="0.2">
      <c r="A148" s="164"/>
      <c r="B148" s="164"/>
      <c r="C148" s="164"/>
      <c r="D148" s="164"/>
      <c r="E148" s="164"/>
      <c r="F148" s="164"/>
      <c r="G148" s="164"/>
      <c r="H148" s="164"/>
      <c r="I148" s="164"/>
      <c r="J148" s="164"/>
      <c r="K148" s="164"/>
      <c r="M148" s="164"/>
      <c r="N148" s="164"/>
      <c r="O148" s="164"/>
      <c r="P148" s="164"/>
      <c r="Q148" s="164"/>
      <c r="R148" s="164"/>
      <c r="S148" s="164"/>
      <c r="T148" s="164"/>
      <c r="U148" s="164"/>
      <c r="V148" s="164"/>
      <c r="W148" s="178"/>
    </row>
    <row r="149" spans="1:23" x14ac:dyDescent="0.2">
      <c r="A149" s="164"/>
      <c r="B149" s="164"/>
      <c r="C149" s="164"/>
      <c r="D149" s="164"/>
      <c r="E149" s="164"/>
      <c r="F149" s="164"/>
      <c r="G149" s="164"/>
      <c r="H149" s="164"/>
      <c r="I149" s="164"/>
      <c r="J149" s="164"/>
      <c r="K149" s="164"/>
      <c r="M149" s="164"/>
      <c r="N149" s="164"/>
      <c r="O149" s="164"/>
      <c r="P149" s="164"/>
      <c r="Q149" s="164"/>
      <c r="R149" s="164"/>
      <c r="S149" s="164"/>
      <c r="T149" s="164"/>
      <c r="U149" s="164"/>
      <c r="V149" s="164"/>
      <c r="W149" s="178"/>
    </row>
    <row r="150" spans="1:23" x14ac:dyDescent="0.2">
      <c r="A150" s="164"/>
      <c r="B150" s="164"/>
      <c r="C150" s="164"/>
      <c r="D150" s="164"/>
      <c r="E150" s="164"/>
      <c r="F150" s="164"/>
      <c r="G150" s="164"/>
      <c r="H150" s="164"/>
      <c r="I150" s="164"/>
      <c r="J150" s="164"/>
      <c r="K150" s="164"/>
      <c r="M150" s="164"/>
      <c r="N150" s="164"/>
      <c r="O150" s="164"/>
      <c r="P150" s="164"/>
      <c r="Q150" s="164"/>
      <c r="R150" s="164"/>
      <c r="S150" s="164"/>
      <c r="T150" s="164"/>
      <c r="U150" s="164"/>
      <c r="V150" s="164"/>
      <c r="W150" s="178"/>
    </row>
    <row r="151" spans="1:23" x14ac:dyDescent="0.2">
      <c r="A151" s="164"/>
      <c r="B151" s="164"/>
      <c r="C151" s="164"/>
      <c r="D151" s="164"/>
      <c r="E151" s="164"/>
      <c r="F151" s="164"/>
      <c r="G151" s="164"/>
      <c r="H151" s="164"/>
      <c r="I151" s="164"/>
      <c r="J151" s="164"/>
      <c r="K151" s="164"/>
      <c r="M151" s="164"/>
      <c r="N151" s="164"/>
      <c r="O151" s="164"/>
      <c r="P151" s="164"/>
      <c r="Q151" s="164"/>
      <c r="R151" s="164"/>
      <c r="S151" s="164"/>
      <c r="T151" s="164"/>
      <c r="U151" s="164"/>
      <c r="V151" s="164"/>
      <c r="W151" s="178"/>
    </row>
    <row r="152" spans="1:23" x14ac:dyDescent="0.2">
      <c r="A152" s="164"/>
      <c r="B152" s="164"/>
      <c r="C152" s="164"/>
      <c r="D152" s="164"/>
      <c r="E152" s="164"/>
      <c r="F152" s="164"/>
      <c r="G152" s="164"/>
      <c r="H152" s="164"/>
      <c r="I152" s="164"/>
      <c r="J152" s="164"/>
      <c r="K152" s="164"/>
      <c r="M152" s="164"/>
      <c r="N152" s="164"/>
      <c r="O152" s="164"/>
      <c r="P152" s="164"/>
      <c r="Q152" s="164"/>
      <c r="R152" s="164"/>
      <c r="S152" s="164"/>
      <c r="T152" s="164"/>
      <c r="U152" s="164"/>
      <c r="V152" s="164"/>
      <c r="W152" s="178"/>
    </row>
    <row r="153" spans="1:23" x14ac:dyDescent="0.2">
      <c r="A153" s="164"/>
      <c r="B153" s="164"/>
      <c r="C153" s="164"/>
      <c r="D153" s="164"/>
      <c r="E153" s="164"/>
      <c r="F153" s="164"/>
      <c r="G153" s="164"/>
      <c r="H153" s="164"/>
      <c r="I153" s="164"/>
      <c r="J153" s="164"/>
      <c r="K153" s="164"/>
      <c r="L153" s="178"/>
      <c r="M153" s="164"/>
      <c r="N153" s="164"/>
      <c r="O153" s="164"/>
      <c r="P153" s="164"/>
      <c r="Q153" s="164"/>
      <c r="R153" s="164"/>
      <c r="S153" s="164"/>
      <c r="T153" s="164"/>
      <c r="U153" s="164"/>
      <c r="V153" s="164"/>
      <c r="W153" s="178"/>
    </row>
    <row r="154" spans="1:23" x14ac:dyDescent="0.2">
      <c r="A154" s="164"/>
      <c r="B154" s="164"/>
      <c r="C154" s="164"/>
      <c r="D154" s="164"/>
      <c r="E154" s="164"/>
      <c r="F154" s="164"/>
      <c r="G154" s="164"/>
      <c r="H154" s="164"/>
      <c r="I154" s="164"/>
      <c r="J154" s="164"/>
      <c r="K154" s="164"/>
      <c r="L154" s="178"/>
      <c r="M154" s="164"/>
      <c r="N154" s="164"/>
      <c r="O154" s="164"/>
      <c r="P154" s="164"/>
      <c r="Q154" s="164"/>
      <c r="R154" s="164"/>
      <c r="S154" s="164"/>
      <c r="T154" s="164"/>
      <c r="U154" s="164"/>
      <c r="V154" s="164"/>
      <c r="W154" s="178"/>
    </row>
    <row r="155" spans="1:23" x14ac:dyDescent="0.2">
      <c r="A155" s="164"/>
      <c r="B155" s="164"/>
      <c r="C155" s="164"/>
      <c r="D155" s="164"/>
      <c r="E155" s="164"/>
      <c r="F155" s="164"/>
      <c r="G155" s="164"/>
      <c r="H155" s="164"/>
      <c r="I155" s="164"/>
      <c r="J155" s="164"/>
      <c r="K155" s="164"/>
      <c r="L155" s="178"/>
      <c r="M155" s="164"/>
      <c r="N155" s="164"/>
      <c r="O155" s="164"/>
      <c r="P155" s="164"/>
      <c r="Q155" s="164"/>
      <c r="R155" s="164"/>
      <c r="S155" s="164"/>
      <c r="T155" s="164"/>
      <c r="U155" s="164"/>
      <c r="V155" s="164"/>
      <c r="W155" s="178"/>
    </row>
    <row r="156" spans="1:23" x14ac:dyDescent="0.2">
      <c r="A156" s="164"/>
      <c r="B156" s="164"/>
      <c r="C156" s="164"/>
      <c r="D156" s="164"/>
      <c r="E156" s="164"/>
      <c r="F156" s="164"/>
      <c r="G156" s="164"/>
      <c r="H156" s="164"/>
      <c r="I156" s="164"/>
      <c r="J156" s="164"/>
      <c r="K156" s="164"/>
      <c r="L156" s="178"/>
      <c r="M156" s="164"/>
      <c r="N156" s="164"/>
      <c r="O156" s="164"/>
      <c r="P156" s="164"/>
      <c r="Q156" s="164"/>
      <c r="R156" s="164"/>
      <c r="S156" s="164"/>
      <c r="T156" s="164"/>
      <c r="U156" s="164"/>
      <c r="V156" s="164"/>
      <c r="W156" s="178"/>
    </row>
    <row r="157" spans="1:23" x14ac:dyDescent="0.2">
      <c r="A157" s="164"/>
      <c r="B157" s="164"/>
      <c r="C157" s="164"/>
      <c r="D157" s="164"/>
      <c r="E157" s="164"/>
      <c r="F157" s="164"/>
      <c r="G157" s="164"/>
      <c r="H157" s="164"/>
      <c r="I157" s="164"/>
      <c r="J157" s="164"/>
      <c r="K157" s="164"/>
      <c r="L157" s="178"/>
      <c r="M157" s="164"/>
      <c r="N157" s="164"/>
      <c r="O157" s="164"/>
      <c r="P157" s="164"/>
      <c r="Q157" s="164"/>
      <c r="R157" s="164"/>
      <c r="S157" s="164"/>
      <c r="T157" s="164"/>
      <c r="U157" s="164"/>
      <c r="V157" s="164"/>
      <c r="W157" s="178"/>
    </row>
    <row r="158" spans="1:23" x14ac:dyDescent="0.2">
      <c r="A158" s="164"/>
      <c r="B158" s="164"/>
      <c r="C158" s="164"/>
      <c r="D158" s="164"/>
      <c r="E158" s="164"/>
      <c r="F158" s="164"/>
      <c r="G158" s="164"/>
      <c r="H158" s="164"/>
      <c r="I158" s="164"/>
      <c r="J158" s="164"/>
      <c r="K158" s="164"/>
      <c r="L158" s="178"/>
      <c r="M158" s="164"/>
      <c r="N158" s="164"/>
      <c r="O158" s="164"/>
      <c r="P158" s="164"/>
      <c r="Q158" s="164"/>
      <c r="R158" s="164"/>
      <c r="S158" s="164"/>
      <c r="T158" s="164"/>
      <c r="U158" s="164"/>
      <c r="V158" s="164"/>
      <c r="W158" s="178"/>
    </row>
    <row r="159" spans="1:23" x14ac:dyDescent="0.2">
      <c r="A159" s="164"/>
      <c r="B159" s="164"/>
      <c r="C159" s="164"/>
      <c r="D159" s="164"/>
      <c r="E159" s="164"/>
      <c r="F159" s="164"/>
      <c r="G159" s="164"/>
      <c r="H159" s="164"/>
      <c r="I159" s="164"/>
      <c r="J159" s="164"/>
      <c r="K159" s="164"/>
      <c r="L159" s="178"/>
      <c r="M159" s="164"/>
      <c r="N159" s="164"/>
      <c r="O159" s="164"/>
      <c r="P159" s="164"/>
      <c r="Q159" s="164"/>
      <c r="R159" s="164"/>
      <c r="S159" s="164"/>
      <c r="T159" s="164"/>
      <c r="U159" s="164"/>
      <c r="V159" s="164"/>
      <c r="W159" s="178"/>
    </row>
    <row r="160" spans="1:23" x14ac:dyDescent="0.2">
      <c r="A160" s="164"/>
      <c r="B160" s="164"/>
      <c r="C160" s="164"/>
      <c r="D160" s="164"/>
      <c r="E160" s="164"/>
      <c r="F160" s="164"/>
      <c r="G160" s="164"/>
      <c r="H160" s="164"/>
      <c r="I160" s="164"/>
      <c r="J160" s="164"/>
      <c r="K160" s="164"/>
      <c r="L160" s="178"/>
      <c r="M160" s="164"/>
      <c r="N160" s="164"/>
      <c r="O160" s="164"/>
      <c r="P160" s="164"/>
      <c r="Q160" s="164"/>
      <c r="R160" s="164"/>
      <c r="S160" s="164"/>
      <c r="T160" s="164"/>
      <c r="U160" s="164"/>
      <c r="V160" s="164"/>
      <c r="W160" s="178"/>
    </row>
    <row r="161" spans="1:23" x14ac:dyDescent="0.2">
      <c r="A161" s="164"/>
      <c r="B161" s="164"/>
      <c r="C161" s="164"/>
      <c r="D161" s="164"/>
      <c r="E161" s="164"/>
      <c r="F161" s="164"/>
      <c r="G161" s="164"/>
      <c r="H161" s="164"/>
      <c r="I161" s="164"/>
      <c r="J161" s="164"/>
      <c r="K161" s="164"/>
      <c r="L161" s="178"/>
      <c r="M161" s="164"/>
      <c r="N161" s="164"/>
      <c r="O161" s="164"/>
      <c r="P161" s="164"/>
      <c r="Q161" s="164"/>
      <c r="R161" s="164"/>
      <c r="S161" s="164"/>
      <c r="T161" s="164"/>
      <c r="U161" s="164"/>
      <c r="V161" s="164"/>
      <c r="W161" s="178"/>
    </row>
    <row r="162" spans="1:23" x14ac:dyDescent="0.2">
      <c r="A162" s="164"/>
      <c r="B162" s="164"/>
      <c r="C162" s="164"/>
      <c r="D162" s="164"/>
      <c r="E162" s="164"/>
      <c r="F162" s="164"/>
      <c r="G162" s="164"/>
      <c r="H162" s="164"/>
      <c r="I162" s="164"/>
      <c r="J162" s="164"/>
      <c r="K162" s="164"/>
      <c r="L162" s="178"/>
      <c r="M162" s="164"/>
      <c r="N162" s="164"/>
      <c r="O162" s="164"/>
      <c r="P162" s="164"/>
      <c r="Q162" s="164"/>
      <c r="R162" s="164"/>
      <c r="S162" s="164"/>
      <c r="T162" s="164"/>
      <c r="U162" s="164"/>
      <c r="V162" s="164"/>
      <c r="W162" s="178"/>
    </row>
    <row r="163" spans="1:23" x14ac:dyDescent="0.2">
      <c r="A163" s="164"/>
      <c r="B163" s="164"/>
      <c r="C163" s="164"/>
      <c r="D163" s="164"/>
      <c r="E163" s="164"/>
      <c r="F163" s="164"/>
      <c r="G163" s="164"/>
      <c r="H163" s="164"/>
      <c r="I163" s="164"/>
      <c r="J163" s="164"/>
      <c r="K163" s="164"/>
      <c r="L163" s="178"/>
      <c r="M163" s="164"/>
      <c r="N163" s="164"/>
      <c r="O163" s="164"/>
      <c r="P163" s="164"/>
      <c r="Q163" s="164"/>
      <c r="R163" s="164"/>
      <c r="S163" s="164"/>
      <c r="T163" s="164"/>
      <c r="U163" s="164"/>
      <c r="V163" s="164"/>
      <c r="W163" s="178"/>
    </row>
    <row r="164" spans="1:23" x14ac:dyDescent="0.2">
      <c r="A164" s="164"/>
      <c r="B164" s="164"/>
      <c r="C164" s="164"/>
      <c r="D164" s="164"/>
      <c r="E164" s="164"/>
      <c r="F164" s="164"/>
      <c r="G164" s="164"/>
      <c r="H164" s="164"/>
      <c r="I164" s="164"/>
      <c r="J164" s="164"/>
      <c r="K164" s="164"/>
      <c r="L164" s="178"/>
      <c r="M164" s="164"/>
      <c r="N164" s="164"/>
      <c r="O164" s="164"/>
      <c r="P164" s="164"/>
      <c r="Q164" s="164"/>
      <c r="R164" s="164"/>
      <c r="S164" s="164"/>
      <c r="T164" s="164"/>
      <c r="U164" s="164"/>
      <c r="V164" s="164"/>
      <c r="W164" s="178"/>
    </row>
    <row r="165" spans="1:23" x14ac:dyDescent="0.2">
      <c r="A165" s="164"/>
      <c r="B165" s="164"/>
      <c r="C165" s="164"/>
      <c r="D165" s="164"/>
      <c r="E165" s="164"/>
      <c r="F165" s="164"/>
      <c r="G165" s="164"/>
      <c r="H165" s="164"/>
      <c r="I165" s="164"/>
      <c r="J165" s="164"/>
      <c r="K165" s="164"/>
      <c r="L165" s="178"/>
      <c r="M165" s="164"/>
      <c r="N165" s="164"/>
      <c r="O165" s="164"/>
      <c r="P165" s="164"/>
      <c r="Q165" s="164"/>
      <c r="R165" s="164"/>
      <c r="S165" s="164"/>
      <c r="T165" s="164"/>
      <c r="U165" s="164"/>
      <c r="V165" s="164"/>
      <c r="W165" s="178"/>
    </row>
    <row r="166" spans="1:23" x14ac:dyDescent="0.2">
      <c r="A166" s="164"/>
      <c r="B166" s="164"/>
      <c r="C166" s="164"/>
      <c r="D166" s="164"/>
      <c r="E166" s="164"/>
      <c r="F166" s="164"/>
      <c r="G166" s="164"/>
      <c r="H166" s="164"/>
      <c r="I166" s="164"/>
      <c r="J166" s="164"/>
      <c r="K166" s="164"/>
      <c r="L166" s="178"/>
      <c r="M166" s="164"/>
      <c r="N166" s="164"/>
      <c r="O166" s="164"/>
      <c r="P166" s="164"/>
      <c r="Q166" s="164"/>
      <c r="R166" s="164"/>
      <c r="S166" s="164"/>
      <c r="T166" s="164"/>
      <c r="U166" s="164"/>
      <c r="V166" s="164"/>
      <c r="W166" s="178"/>
    </row>
    <row r="167" spans="1:23" x14ac:dyDescent="0.2">
      <c r="A167" s="164"/>
      <c r="B167" s="164"/>
      <c r="C167" s="164"/>
      <c r="D167" s="164"/>
      <c r="E167" s="164"/>
      <c r="F167" s="164"/>
      <c r="G167" s="164"/>
      <c r="H167" s="164"/>
      <c r="I167" s="164"/>
      <c r="J167" s="164"/>
      <c r="K167" s="164"/>
      <c r="L167" s="178"/>
      <c r="M167" s="164"/>
      <c r="N167" s="164"/>
      <c r="O167" s="164"/>
      <c r="P167" s="164"/>
      <c r="Q167" s="164"/>
      <c r="R167" s="164"/>
      <c r="S167" s="164"/>
      <c r="T167" s="164"/>
      <c r="U167" s="164"/>
      <c r="V167" s="164"/>
      <c r="W167" s="178"/>
    </row>
    <row r="168" spans="1:23" x14ac:dyDescent="0.2">
      <c r="A168" s="164"/>
      <c r="B168" s="164"/>
      <c r="C168" s="164"/>
      <c r="D168" s="164"/>
      <c r="E168" s="164"/>
      <c r="F168" s="164"/>
      <c r="G168" s="164"/>
      <c r="H168" s="164"/>
      <c r="I168" s="164"/>
      <c r="J168" s="164"/>
      <c r="K168" s="164"/>
      <c r="L168" s="178"/>
      <c r="M168" s="164"/>
      <c r="N168" s="164"/>
      <c r="O168" s="164"/>
      <c r="P168" s="164"/>
      <c r="Q168" s="164"/>
      <c r="R168" s="164"/>
      <c r="S168" s="164"/>
      <c r="T168" s="164"/>
      <c r="U168" s="164"/>
      <c r="V168" s="164"/>
      <c r="W168" s="178"/>
    </row>
    <row r="169" spans="1:23" x14ac:dyDescent="0.2">
      <c r="A169" s="164"/>
      <c r="B169" s="164"/>
      <c r="C169" s="164"/>
      <c r="D169" s="164"/>
      <c r="E169" s="164"/>
      <c r="F169" s="164"/>
      <c r="G169" s="164"/>
      <c r="H169" s="164"/>
      <c r="I169" s="164"/>
      <c r="J169" s="164"/>
      <c r="K169" s="164"/>
      <c r="L169" s="178"/>
      <c r="M169" s="164"/>
      <c r="N169" s="164"/>
      <c r="O169" s="164"/>
      <c r="P169" s="164"/>
      <c r="Q169" s="164"/>
      <c r="R169" s="164"/>
      <c r="S169" s="164"/>
      <c r="T169" s="164"/>
      <c r="U169" s="164"/>
      <c r="V169" s="164"/>
      <c r="W169" s="178"/>
    </row>
    <row r="170" spans="1:23" x14ac:dyDescent="0.2">
      <c r="A170" s="164"/>
      <c r="B170" s="164"/>
      <c r="C170" s="164"/>
      <c r="D170" s="164"/>
      <c r="E170" s="164"/>
      <c r="F170" s="164"/>
      <c r="G170" s="164"/>
      <c r="H170" s="164"/>
      <c r="I170" s="164"/>
      <c r="J170" s="164"/>
      <c r="K170" s="164"/>
      <c r="L170" s="178"/>
      <c r="M170" s="164"/>
      <c r="N170" s="164"/>
      <c r="O170" s="164"/>
      <c r="P170" s="164"/>
      <c r="Q170" s="164"/>
      <c r="R170" s="164"/>
      <c r="S170" s="164"/>
      <c r="T170" s="164"/>
      <c r="U170" s="164"/>
      <c r="V170" s="164"/>
      <c r="W170" s="178"/>
    </row>
    <row r="171" spans="1:23" x14ac:dyDescent="0.2">
      <c r="A171" s="164"/>
      <c r="B171" s="164"/>
      <c r="C171" s="164"/>
      <c r="D171" s="164"/>
      <c r="E171" s="164"/>
      <c r="F171" s="164"/>
      <c r="G171" s="164"/>
      <c r="H171" s="164"/>
      <c r="I171" s="164"/>
      <c r="J171" s="164"/>
      <c r="K171" s="164"/>
      <c r="L171" s="178"/>
      <c r="M171" s="164"/>
      <c r="N171" s="164"/>
      <c r="O171" s="164"/>
      <c r="P171" s="164"/>
      <c r="Q171" s="164"/>
      <c r="R171" s="164"/>
      <c r="S171" s="164"/>
      <c r="T171" s="164"/>
      <c r="U171" s="164"/>
      <c r="V171" s="164"/>
      <c r="W171" s="178"/>
    </row>
    <row r="172" spans="1:23" x14ac:dyDescent="0.2">
      <c r="A172" s="164"/>
      <c r="B172" s="164"/>
      <c r="C172" s="164"/>
      <c r="D172" s="164"/>
      <c r="E172" s="164"/>
      <c r="F172" s="164"/>
      <c r="G172" s="164"/>
      <c r="H172" s="164"/>
      <c r="I172" s="164"/>
      <c r="J172" s="164"/>
      <c r="K172" s="164"/>
      <c r="L172" s="178"/>
      <c r="M172" s="164"/>
      <c r="N172" s="164"/>
      <c r="O172" s="164"/>
      <c r="P172" s="164"/>
      <c r="Q172" s="164"/>
      <c r="R172" s="164"/>
      <c r="S172" s="164"/>
      <c r="T172" s="164"/>
      <c r="U172" s="164"/>
      <c r="V172" s="164"/>
      <c r="W172" s="178"/>
    </row>
    <row r="173" spans="1:23" x14ac:dyDescent="0.2">
      <c r="A173" s="164"/>
      <c r="B173" s="164"/>
      <c r="C173" s="164"/>
      <c r="D173" s="164"/>
      <c r="E173" s="164"/>
      <c r="F173" s="164"/>
      <c r="G173" s="164"/>
      <c r="H173" s="164"/>
      <c r="I173" s="164"/>
      <c r="J173" s="164"/>
      <c r="K173" s="164"/>
      <c r="L173" s="178"/>
      <c r="M173" s="164"/>
      <c r="N173" s="164"/>
      <c r="O173" s="164"/>
      <c r="P173" s="164"/>
      <c r="Q173" s="164"/>
      <c r="R173" s="164"/>
      <c r="S173" s="164"/>
      <c r="T173" s="164"/>
      <c r="U173" s="164"/>
      <c r="V173" s="164"/>
      <c r="W173" s="178"/>
    </row>
    <row r="174" spans="1:23" x14ac:dyDescent="0.2">
      <c r="A174" s="164"/>
      <c r="B174" s="164"/>
      <c r="C174" s="164"/>
      <c r="D174" s="164"/>
      <c r="E174" s="164"/>
      <c r="F174" s="164"/>
      <c r="G174" s="164"/>
      <c r="H174" s="164"/>
      <c r="I174" s="164"/>
      <c r="J174" s="164"/>
      <c r="K174" s="164"/>
      <c r="L174" s="178"/>
      <c r="M174" s="164"/>
      <c r="N174" s="164"/>
      <c r="O174" s="164"/>
      <c r="P174" s="164"/>
      <c r="Q174" s="164"/>
      <c r="R174" s="164"/>
      <c r="S174" s="164"/>
      <c r="T174" s="164"/>
      <c r="U174" s="164"/>
      <c r="V174" s="164"/>
      <c r="W174" s="178"/>
    </row>
    <row r="175" spans="1:23" x14ac:dyDescent="0.2">
      <c r="A175" s="164"/>
      <c r="B175" s="164"/>
      <c r="C175" s="164"/>
      <c r="D175" s="164"/>
      <c r="E175" s="164"/>
      <c r="F175" s="164"/>
      <c r="G175" s="164"/>
      <c r="H175" s="164"/>
      <c r="I175" s="164"/>
      <c r="J175" s="164"/>
      <c r="K175" s="164"/>
      <c r="L175" s="178"/>
      <c r="M175" s="164"/>
      <c r="N175" s="164"/>
      <c r="O175" s="164"/>
      <c r="P175" s="164"/>
      <c r="Q175" s="164"/>
      <c r="R175" s="164"/>
      <c r="S175" s="164"/>
      <c r="T175" s="164"/>
      <c r="U175" s="164"/>
      <c r="V175" s="164"/>
      <c r="W175" s="178"/>
    </row>
    <row r="176" spans="1:23" x14ac:dyDescent="0.2">
      <c r="A176" s="164"/>
      <c r="B176" s="164"/>
      <c r="C176" s="164"/>
      <c r="D176" s="164"/>
      <c r="E176" s="164"/>
      <c r="F176" s="164"/>
      <c r="G176" s="164"/>
      <c r="H176" s="164"/>
      <c r="I176" s="164"/>
      <c r="J176" s="164"/>
      <c r="K176" s="164"/>
      <c r="L176" s="178"/>
      <c r="M176" s="164"/>
      <c r="N176" s="164"/>
      <c r="O176" s="164"/>
      <c r="P176" s="164"/>
      <c r="Q176" s="164"/>
      <c r="R176" s="164"/>
      <c r="S176" s="164"/>
      <c r="T176" s="164"/>
      <c r="U176" s="164"/>
      <c r="V176" s="164"/>
      <c r="W176" s="178"/>
    </row>
    <row r="177" spans="1:23" x14ac:dyDescent="0.2">
      <c r="A177" s="164"/>
      <c r="B177" s="164"/>
      <c r="C177" s="164"/>
      <c r="D177" s="164"/>
      <c r="E177" s="164"/>
      <c r="F177" s="164"/>
      <c r="G177" s="164"/>
      <c r="H177" s="164"/>
      <c r="I177" s="164"/>
      <c r="J177" s="164"/>
      <c r="K177" s="164"/>
      <c r="L177" s="178"/>
      <c r="M177" s="164"/>
      <c r="N177" s="164"/>
      <c r="O177" s="164"/>
      <c r="P177" s="164"/>
      <c r="Q177" s="164"/>
      <c r="R177" s="164"/>
      <c r="S177" s="164"/>
      <c r="T177" s="164"/>
      <c r="U177" s="164"/>
      <c r="V177" s="164"/>
      <c r="W177" s="178"/>
    </row>
    <row r="178" spans="1:23" x14ac:dyDescent="0.2">
      <c r="A178" s="164"/>
      <c r="B178" s="164"/>
      <c r="C178" s="164"/>
      <c r="D178" s="164"/>
      <c r="E178" s="164"/>
      <c r="F178" s="164"/>
      <c r="G178" s="164"/>
      <c r="H178" s="164"/>
      <c r="I178" s="164"/>
      <c r="J178" s="164"/>
      <c r="K178" s="164"/>
      <c r="L178" s="178"/>
      <c r="M178" s="164"/>
      <c r="N178" s="164"/>
      <c r="O178" s="164"/>
      <c r="P178" s="164"/>
      <c r="Q178" s="164"/>
      <c r="R178" s="164"/>
      <c r="S178" s="164"/>
      <c r="T178" s="164"/>
      <c r="U178" s="164"/>
      <c r="V178" s="164"/>
      <c r="W178" s="178"/>
    </row>
    <row r="179" spans="1:23" x14ac:dyDescent="0.2">
      <c r="A179" s="164"/>
      <c r="B179" s="164"/>
      <c r="C179" s="164"/>
      <c r="D179" s="164"/>
      <c r="E179" s="164"/>
      <c r="F179" s="164"/>
      <c r="G179" s="164"/>
      <c r="H179" s="164"/>
      <c r="I179" s="164"/>
      <c r="J179" s="164"/>
      <c r="K179" s="164"/>
      <c r="L179" s="178"/>
      <c r="M179" s="164"/>
      <c r="N179" s="164"/>
      <c r="O179" s="164"/>
      <c r="P179" s="164"/>
      <c r="Q179" s="164"/>
      <c r="R179" s="164"/>
      <c r="S179" s="164"/>
      <c r="T179" s="164"/>
      <c r="U179" s="164"/>
      <c r="V179" s="164"/>
      <c r="W179" s="178"/>
    </row>
    <row r="180" spans="1:23" x14ac:dyDescent="0.2">
      <c r="A180" s="164"/>
      <c r="B180" s="164"/>
      <c r="C180" s="164"/>
      <c r="D180" s="164"/>
      <c r="E180" s="164"/>
      <c r="F180" s="164"/>
      <c r="G180" s="164"/>
      <c r="H180" s="164"/>
      <c r="I180" s="164"/>
      <c r="J180" s="164"/>
      <c r="K180" s="164"/>
      <c r="L180" s="178"/>
      <c r="M180" s="164"/>
      <c r="N180" s="164"/>
      <c r="O180" s="164"/>
      <c r="P180" s="164"/>
      <c r="Q180" s="164"/>
      <c r="R180" s="164"/>
      <c r="S180" s="164"/>
      <c r="T180" s="164"/>
      <c r="U180" s="164"/>
      <c r="V180" s="164"/>
      <c r="W180" s="178"/>
    </row>
    <row r="181" spans="1:23" x14ac:dyDescent="0.2">
      <c r="A181" s="164"/>
      <c r="B181" s="164"/>
      <c r="C181" s="164"/>
      <c r="D181" s="164"/>
      <c r="E181" s="164"/>
      <c r="F181" s="164"/>
      <c r="G181" s="164"/>
      <c r="H181" s="164"/>
      <c r="I181" s="164"/>
      <c r="J181" s="164"/>
      <c r="K181" s="164"/>
      <c r="L181" s="178"/>
      <c r="M181" s="164"/>
      <c r="N181" s="164"/>
      <c r="O181" s="164"/>
      <c r="P181" s="164"/>
      <c r="Q181" s="164"/>
      <c r="R181" s="164"/>
      <c r="S181" s="164"/>
      <c r="T181" s="164"/>
      <c r="U181" s="164"/>
      <c r="V181" s="164"/>
      <c r="W181" s="178"/>
    </row>
    <row r="182" spans="1:23" x14ac:dyDescent="0.2">
      <c r="A182" s="164"/>
      <c r="B182" s="164"/>
      <c r="C182" s="164"/>
      <c r="D182" s="164"/>
      <c r="E182" s="164"/>
      <c r="F182" s="164"/>
      <c r="G182" s="164"/>
      <c r="H182" s="164"/>
      <c r="I182" s="164"/>
      <c r="J182" s="164"/>
      <c r="K182" s="164"/>
      <c r="L182" s="178"/>
      <c r="M182" s="164"/>
      <c r="N182" s="164"/>
      <c r="O182" s="164"/>
      <c r="P182" s="164"/>
      <c r="Q182" s="164"/>
      <c r="R182" s="164"/>
      <c r="S182" s="164"/>
      <c r="T182" s="164"/>
      <c r="U182" s="164"/>
      <c r="V182" s="164"/>
      <c r="W182" s="178"/>
    </row>
    <row r="183" spans="1:23" x14ac:dyDescent="0.2">
      <c r="A183" s="164"/>
      <c r="B183" s="164"/>
      <c r="C183" s="164"/>
      <c r="D183" s="164"/>
      <c r="E183" s="164"/>
      <c r="F183" s="164"/>
      <c r="G183" s="164"/>
      <c r="H183" s="164"/>
      <c r="I183" s="164"/>
      <c r="J183" s="164"/>
      <c r="K183" s="164"/>
      <c r="L183" s="178"/>
      <c r="M183" s="164"/>
      <c r="N183" s="164"/>
      <c r="O183" s="164"/>
      <c r="P183" s="164"/>
      <c r="Q183" s="164"/>
      <c r="R183" s="164"/>
      <c r="S183" s="164"/>
      <c r="T183" s="164"/>
      <c r="U183" s="164"/>
      <c r="V183" s="164"/>
      <c r="W183" s="178"/>
    </row>
    <row r="184" spans="1:23" x14ac:dyDescent="0.2">
      <c r="A184" s="164"/>
      <c r="B184" s="164"/>
      <c r="C184" s="164"/>
      <c r="D184" s="164"/>
      <c r="E184" s="164"/>
      <c r="F184" s="164"/>
      <c r="G184" s="164"/>
      <c r="H184" s="164"/>
      <c r="I184" s="164"/>
      <c r="J184" s="164"/>
      <c r="K184" s="164"/>
      <c r="L184" s="178"/>
      <c r="M184" s="164"/>
      <c r="N184" s="164"/>
      <c r="O184" s="164"/>
      <c r="P184" s="164"/>
      <c r="Q184" s="164"/>
      <c r="R184" s="164"/>
      <c r="S184" s="164"/>
      <c r="T184" s="164"/>
      <c r="U184" s="164"/>
      <c r="V184" s="164"/>
      <c r="W184" s="178"/>
    </row>
    <row r="185" spans="1:23" x14ac:dyDescent="0.2">
      <c r="A185" s="164"/>
      <c r="B185" s="164"/>
      <c r="C185" s="164"/>
      <c r="D185" s="164"/>
      <c r="E185" s="164"/>
      <c r="F185" s="164"/>
      <c r="G185" s="164"/>
      <c r="H185" s="164"/>
      <c r="I185" s="164"/>
      <c r="J185" s="164"/>
      <c r="K185" s="164"/>
      <c r="L185" s="178"/>
      <c r="M185" s="164"/>
      <c r="N185" s="164"/>
      <c r="O185" s="164"/>
      <c r="P185" s="164"/>
      <c r="Q185" s="164"/>
      <c r="R185" s="164"/>
      <c r="S185" s="164"/>
      <c r="T185" s="164"/>
      <c r="U185" s="164"/>
      <c r="V185" s="164"/>
      <c r="W185" s="178"/>
    </row>
    <row r="186" spans="1:23" x14ac:dyDescent="0.2">
      <c r="A186" s="164"/>
      <c r="B186" s="164"/>
      <c r="C186" s="164"/>
      <c r="D186" s="164"/>
      <c r="E186" s="164"/>
      <c r="F186" s="164"/>
      <c r="G186" s="164"/>
      <c r="H186" s="164"/>
      <c r="I186" s="164"/>
      <c r="J186" s="164"/>
      <c r="K186" s="164"/>
      <c r="L186" s="178"/>
      <c r="M186" s="164"/>
      <c r="N186" s="164"/>
      <c r="O186" s="164"/>
      <c r="P186" s="164"/>
      <c r="Q186" s="164"/>
      <c r="R186" s="164"/>
      <c r="S186" s="164"/>
      <c r="T186" s="164"/>
      <c r="U186" s="164"/>
      <c r="V186" s="164"/>
      <c r="W186" s="178"/>
    </row>
    <row r="187" spans="1:23" x14ac:dyDescent="0.2">
      <c r="A187" s="164"/>
      <c r="B187" s="164"/>
      <c r="C187" s="164"/>
      <c r="D187" s="164"/>
      <c r="E187" s="164"/>
      <c r="F187" s="164"/>
      <c r="G187" s="164"/>
      <c r="H187" s="164"/>
      <c r="I187" s="164"/>
      <c r="J187" s="164"/>
      <c r="K187" s="164"/>
      <c r="L187" s="178"/>
      <c r="M187" s="164"/>
      <c r="N187" s="164"/>
      <c r="O187" s="164"/>
      <c r="P187" s="164"/>
      <c r="Q187" s="164"/>
      <c r="R187" s="164"/>
      <c r="S187" s="164"/>
      <c r="T187" s="164"/>
      <c r="U187" s="164"/>
      <c r="V187" s="164"/>
      <c r="W187" s="178"/>
    </row>
    <row r="188" spans="1:23" x14ac:dyDescent="0.2">
      <c r="A188" s="164"/>
      <c r="B188" s="164"/>
      <c r="C188" s="164"/>
      <c r="D188" s="164"/>
      <c r="E188" s="164"/>
      <c r="F188" s="164"/>
      <c r="G188" s="164"/>
      <c r="H188" s="164"/>
      <c r="I188" s="164"/>
      <c r="J188" s="164"/>
      <c r="K188" s="164"/>
      <c r="L188" s="178"/>
      <c r="M188" s="164"/>
      <c r="N188" s="164"/>
      <c r="O188" s="164"/>
      <c r="P188" s="164"/>
      <c r="Q188" s="164"/>
      <c r="R188" s="164"/>
      <c r="S188" s="164"/>
      <c r="T188" s="164"/>
      <c r="U188" s="164"/>
      <c r="V188" s="164"/>
      <c r="W188" s="178"/>
    </row>
    <row r="189" spans="1:23" x14ac:dyDescent="0.2">
      <c r="A189" s="164"/>
      <c r="B189" s="164"/>
      <c r="C189" s="164"/>
      <c r="D189" s="164"/>
      <c r="E189" s="164"/>
      <c r="F189" s="164"/>
      <c r="G189" s="164"/>
      <c r="H189" s="164"/>
      <c r="I189" s="164"/>
      <c r="J189" s="164"/>
      <c r="K189" s="164"/>
      <c r="L189" s="178"/>
      <c r="M189" s="164"/>
      <c r="N189" s="164"/>
      <c r="O189" s="164"/>
      <c r="P189" s="164"/>
      <c r="Q189" s="164"/>
      <c r="R189" s="164"/>
      <c r="S189" s="164"/>
      <c r="T189" s="164"/>
      <c r="U189" s="164"/>
      <c r="V189" s="164"/>
      <c r="W189" s="178"/>
    </row>
    <row r="190" spans="1:23" x14ac:dyDescent="0.2">
      <c r="A190" s="164"/>
      <c r="B190" s="164"/>
      <c r="C190" s="164"/>
      <c r="D190" s="164"/>
      <c r="E190" s="164"/>
      <c r="F190" s="164"/>
      <c r="G190" s="164"/>
      <c r="H190" s="164"/>
      <c r="I190" s="164"/>
      <c r="J190" s="164"/>
      <c r="K190" s="164"/>
      <c r="L190" s="178"/>
      <c r="M190" s="164"/>
      <c r="N190" s="164"/>
      <c r="O190" s="164"/>
      <c r="P190" s="164"/>
      <c r="Q190" s="164"/>
      <c r="R190" s="164"/>
      <c r="S190" s="164"/>
      <c r="T190" s="164"/>
      <c r="U190" s="164"/>
      <c r="V190" s="164"/>
      <c r="W190" s="178"/>
    </row>
    <row r="191" spans="1:23" x14ac:dyDescent="0.2">
      <c r="A191" s="164"/>
      <c r="B191" s="164"/>
      <c r="C191" s="164"/>
      <c r="D191" s="164"/>
      <c r="E191" s="164"/>
      <c r="F191" s="164"/>
      <c r="G191" s="164"/>
      <c r="H191" s="164"/>
      <c r="I191" s="164"/>
      <c r="J191" s="164"/>
      <c r="K191" s="164"/>
      <c r="L191" s="178"/>
      <c r="M191" s="164"/>
      <c r="N191" s="164"/>
      <c r="O191" s="164"/>
      <c r="P191" s="164"/>
      <c r="Q191" s="164"/>
      <c r="R191" s="164"/>
      <c r="S191" s="164"/>
      <c r="T191" s="164"/>
      <c r="U191" s="164"/>
      <c r="V191" s="164"/>
      <c r="W191" s="178"/>
    </row>
    <row r="192" spans="1:23" x14ac:dyDescent="0.2">
      <c r="A192" s="164"/>
      <c r="B192" s="164"/>
      <c r="C192" s="164"/>
      <c r="D192" s="164"/>
      <c r="E192" s="164"/>
      <c r="F192" s="164"/>
      <c r="G192" s="164"/>
      <c r="H192" s="164"/>
      <c r="I192" s="164"/>
      <c r="J192" s="164"/>
      <c r="K192" s="164"/>
      <c r="L192" s="178"/>
      <c r="M192" s="164"/>
      <c r="N192" s="164"/>
      <c r="O192" s="164"/>
      <c r="P192" s="164"/>
      <c r="Q192" s="164"/>
      <c r="R192" s="164"/>
      <c r="S192" s="164"/>
      <c r="T192" s="164"/>
      <c r="U192" s="164"/>
      <c r="V192" s="164"/>
      <c r="W192" s="178"/>
    </row>
    <row r="193" spans="1:23" x14ac:dyDescent="0.2">
      <c r="A193" s="164"/>
      <c r="B193" s="164"/>
      <c r="C193" s="164"/>
      <c r="D193" s="164"/>
      <c r="E193" s="164"/>
      <c r="F193" s="164"/>
      <c r="G193" s="164"/>
      <c r="H193" s="164"/>
      <c r="I193" s="164"/>
      <c r="J193" s="164"/>
      <c r="K193" s="164"/>
      <c r="L193" s="178"/>
      <c r="M193" s="164"/>
      <c r="N193" s="164"/>
      <c r="O193" s="164"/>
      <c r="P193" s="164"/>
      <c r="Q193" s="164"/>
      <c r="R193" s="164"/>
      <c r="S193" s="164"/>
      <c r="T193" s="164"/>
      <c r="U193" s="164"/>
      <c r="V193" s="164"/>
      <c r="W193" s="178"/>
    </row>
    <row r="194" spans="1:23" x14ac:dyDescent="0.2">
      <c r="A194" s="164"/>
      <c r="B194" s="164"/>
      <c r="C194" s="164"/>
      <c r="D194" s="164"/>
      <c r="E194" s="164"/>
      <c r="F194" s="164"/>
      <c r="G194" s="164"/>
      <c r="H194" s="164"/>
      <c r="I194" s="164"/>
      <c r="J194" s="164"/>
      <c r="K194" s="164"/>
      <c r="L194" s="178"/>
      <c r="M194" s="164"/>
      <c r="N194" s="164"/>
      <c r="O194" s="164"/>
      <c r="P194" s="164"/>
      <c r="Q194" s="164"/>
      <c r="R194" s="164"/>
      <c r="S194" s="164"/>
      <c r="T194" s="164"/>
      <c r="U194" s="164"/>
      <c r="V194" s="164"/>
      <c r="W194" s="178"/>
    </row>
    <row r="195" spans="1:23" x14ac:dyDescent="0.2">
      <c r="A195" s="164"/>
      <c r="B195" s="164"/>
      <c r="C195" s="164"/>
      <c r="D195" s="164"/>
      <c r="E195" s="164"/>
      <c r="F195" s="164"/>
      <c r="G195" s="164"/>
      <c r="H195" s="164"/>
      <c r="I195" s="164"/>
      <c r="J195" s="164"/>
      <c r="K195" s="164"/>
      <c r="L195" s="178"/>
      <c r="M195" s="164"/>
      <c r="N195" s="164"/>
      <c r="O195" s="164"/>
      <c r="P195" s="164"/>
      <c r="Q195" s="164"/>
      <c r="R195" s="164"/>
      <c r="S195" s="164"/>
      <c r="T195" s="164"/>
      <c r="U195" s="164"/>
      <c r="V195" s="164"/>
      <c r="W195" s="178"/>
    </row>
    <row r="196" spans="1:23" x14ac:dyDescent="0.2">
      <c r="A196" s="164"/>
      <c r="B196" s="164"/>
      <c r="C196" s="164"/>
      <c r="D196" s="164"/>
      <c r="E196" s="164"/>
      <c r="F196" s="164"/>
      <c r="G196" s="164"/>
      <c r="H196" s="164"/>
      <c r="I196" s="164"/>
      <c r="J196" s="164"/>
      <c r="K196" s="164"/>
      <c r="L196" s="178"/>
      <c r="M196" s="164"/>
      <c r="N196" s="164"/>
      <c r="O196" s="164"/>
      <c r="P196" s="164"/>
      <c r="Q196" s="164"/>
      <c r="R196" s="164"/>
      <c r="S196" s="164"/>
      <c r="T196" s="164"/>
      <c r="U196" s="164"/>
      <c r="V196" s="164"/>
      <c r="W196" s="178"/>
    </row>
    <row r="197" spans="1:23" x14ac:dyDescent="0.2">
      <c r="A197" s="164"/>
      <c r="B197" s="164"/>
      <c r="C197" s="164"/>
      <c r="D197" s="164"/>
      <c r="E197" s="164"/>
      <c r="F197" s="164"/>
      <c r="G197" s="164"/>
      <c r="H197" s="164"/>
      <c r="I197" s="164"/>
      <c r="J197" s="164"/>
      <c r="K197" s="164"/>
      <c r="L197" s="178"/>
      <c r="M197" s="164"/>
      <c r="N197" s="164"/>
      <c r="O197" s="164"/>
      <c r="P197" s="164"/>
      <c r="Q197" s="164"/>
      <c r="R197" s="164"/>
      <c r="S197" s="164"/>
      <c r="T197" s="164"/>
      <c r="U197" s="164"/>
      <c r="V197" s="164"/>
      <c r="W197" s="178"/>
    </row>
    <row r="198" spans="1:23" x14ac:dyDescent="0.2">
      <c r="A198" s="164"/>
      <c r="B198" s="164"/>
      <c r="C198" s="164"/>
      <c r="D198" s="164"/>
      <c r="E198" s="164"/>
      <c r="F198" s="164"/>
      <c r="G198" s="164"/>
      <c r="H198" s="164"/>
      <c r="I198" s="164"/>
      <c r="J198" s="164"/>
      <c r="K198" s="164"/>
      <c r="L198" s="178"/>
      <c r="M198" s="164"/>
      <c r="N198" s="164"/>
      <c r="O198" s="164"/>
      <c r="P198" s="164"/>
      <c r="Q198" s="164"/>
      <c r="R198" s="164"/>
      <c r="S198" s="164"/>
      <c r="T198" s="164"/>
      <c r="U198" s="164"/>
      <c r="V198" s="164"/>
      <c r="W198" s="178"/>
    </row>
    <row r="199" spans="1:23" x14ac:dyDescent="0.2">
      <c r="A199" s="164"/>
      <c r="B199" s="164"/>
      <c r="C199" s="164"/>
      <c r="D199" s="164"/>
      <c r="E199" s="164"/>
      <c r="F199" s="164"/>
      <c r="G199" s="164"/>
      <c r="H199" s="164"/>
      <c r="I199" s="164"/>
      <c r="J199" s="164"/>
      <c r="K199" s="164"/>
      <c r="L199" s="178"/>
      <c r="M199" s="164"/>
      <c r="N199" s="164"/>
      <c r="O199" s="164"/>
      <c r="P199" s="164"/>
      <c r="Q199" s="164"/>
      <c r="R199" s="164"/>
      <c r="S199" s="164"/>
      <c r="T199" s="164"/>
      <c r="U199" s="164"/>
      <c r="V199" s="164"/>
      <c r="W199" s="178"/>
    </row>
    <row r="200" spans="1:23" x14ac:dyDescent="0.2">
      <c r="A200" s="164"/>
      <c r="B200" s="164"/>
      <c r="C200" s="164"/>
      <c r="D200" s="164"/>
      <c r="E200" s="164"/>
      <c r="F200" s="164"/>
      <c r="G200" s="164"/>
      <c r="H200" s="164"/>
      <c r="I200" s="164"/>
      <c r="J200" s="164"/>
      <c r="K200" s="164"/>
      <c r="L200" s="178"/>
      <c r="M200" s="164"/>
      <c r="N200" s="164"/>
      <c r="O200" s="164"/>
      <c r="P200" s="164"/>
      <c r="Q200" s="164"/>
      <c r="R200" s="164"/>
      <c r="S200" s="164"/>
      <c r="T200" s="164"/>
      <c r="U200" s="164"/>
      <c r="V200" s="164"/>
      <c r="W200" s="178"/>
    </row>
    <row r="201" spans="1:23" x14ac:dyDescent="0.2">
      <c r="A201" s="164"/>
      <c r="B201" s="164"/>
      <c r="C201" s="164"/>
      <c r="D201" s="164"/>
      <c r="E201" s="164"/>
      <c r="F201" s="164"/>
      <c r="G201" s="164"/>
      <c r="H201" s="164"/>
      <c r="I201" s="164"/>
      <c r="J201" s="164"/>
      <c r="K201" s="164"/>
      <c r="L201" s="178"/>
      <c r="M201" s="164"/>
      <c r="N201" s="164"/>
      <c r="O201" s="164"/>
      <c r="P201" s="164"/>
      <c r="Q201" s="164"/>
      <c r="R201" s="164"/>
      <c r="S201" s="164"/>
      <c r="T201" s="164"/>
      <c r="U201" s="164"/>
      <c r="V201" s="164"/>
      <c r="W201" s="178"/>
    </row>
    <row r="202" spans="1:23" x14ac:dyDescent="0.2">
      <c r="A202" s="164"/>
      <c r="B202" s="164"/>
      <c r="C202" s="164"/>
      <c r="D202" s="164"/>
      <c r="E202" s="164"/>
      <c r="F202" s="164"/>
      <c r="G202" s="164"/>
      <c r="H202" s="164"/>
      <c r="I202" s="164"/>
      <c r="J202" s="164"/>
      <c r="K202" s="164"/>
      <c r="L202" s="178"/>
      <c r="M202" s="164"/>
      <c r="N202" s="164"/>
      <c r="O202" s="164"/>
      <c r="P202" s="164"/>
      <c r="Q202" s="164"/>
      <c r="R202" s="164"/>
      <c r="S202" s="164"/>
      <c r="T202" s="164"/>
      <c r="U202" s="164"/>
      <c r="V202" s="164"/>
      <c r="W202" s="178"/>
    </row>
    <row r="203" spans="1:23" x14ac:dyDescent="0.2">
      <c r="A203" s="164"/>
      <c r="B203" s="164"/>
      <c r="C203" s="164"/>
      <c r="D203" s="164"/>
      <c r="E203" s="164"/>
      <c r="F203" s="164"/>
      <c r="G203" s="164"/>
      <c r="H203" s="164"/>
      <c r="I203" s="164"/>
      <c r="J203" s="164"/>
      <c r="K203" s="164"/>
      <c r="L203" s="178"/>
      <c r="M203" s="164"/>
      <c r="N203" s="164"/>
      <c r="O203" s="164"/>
      <c r="P203" s="164"/>
      <c r="Q203" s="164"/>
      <c r="R203" s="164"/>
      <c r="S203" s="164"/>
      <c r="T203" s="164"/>
      <c r="U203" s="164"/>
      <c r="V203" s="164"/>
      <c r="W203" s="178"/>
    </row>
    <row r="204" spans="1:23" x14ac:dyDescent="0.2">
      <c r="A204" s="164"/>
      <c r="B204" s="164"/>
      <c r="C204" s="164"/>
      <c r="D204" s="164"/>
      <c r="E204" s="164"/>
      <c r="F204" s="164"/>
      <c r="G204" s="164"/>
      <c r="H204" s="164"/>
      <c r="I204" s="164"/>
      <c r="J204" s="164"/>
      <c r="K204" s="164"/>
      <c r="L204" s="178"/>
      <c r="M204" s="164"/>
      <c r="N204" s="164"/>
      <c r="O204" s="164"/>
      <c r="P204" s="164"/>
      <c r="Q204" s="164"/>
      <c r="R204" s="164"/>
      <c r="S204" s="164"/>
      <c r="T204" s="164"/>
      <c r="U204" s="164"/>
      <c r="V204" s="164"/>
      <c r="W204" s="178"/>
    </row>
    <row r="205" spans="1:23" x14ac:dyDescent="0.2">
      <c r="A205" s="164"/>
      <c r="B205" s="164"/>
      <c r="C205" s="164"/>
      <c r="D205" s="164"/>
      <c r="E205" s="164"/>
      <c r="F205" s="164"/>
      <c r="G205" s="164"/>
      <c r="H205" s="164"/>
      <c r="I205" s="164"/>
      <c r="J205" s="164"/>
      <c r="K205" s="164"/>
      <c r="L205" s="178"/>
      <c r="M205" s="164"/>
      <c r="N205" s="164"/>
      <c r="O205" s="164"/>
      <c r="P205" s="164"/>
      <c r="Q205" s="164"/>
      <c r="R205" s="164"/>
      <c r="S205" s="164"/>
      <c r="T205" s="164"/>
      <c r="U205" s="164"/>
      <c r="V205" s="164"/>
      <c r="W205" s="178"/>
    </row>
    <row r="206" spans="1:23" x14ac:dyDescent="0.2">
      <c r="A206" s="164"/>
      <c r="B206" s="164"/>
      <c r="C206" s="164"/>
      <c r="D206" s="164"/>
      <c r="E206" s="164"/>
      <c r="F206" s="164"/>
      <c r="G206" s="164"/>
      <c r="H206" s="164"/>
      <c r="I206" s="164"/>
      <c r="J206" s="164"/>
      <c r="K206" s="164"/>
      <c r="L206" s="178"/>
      <c r="M206" s="164"/>
      <c r="N206" s="164"/>
      <c r="O206" s="164"/>
      <c r="P206" s="164"/>
      <c r="Q206" s="164"/>
      <c r="R206" s="164"/>
      <c r="S206" s="164"/>
      <c r="T206" s="164"/>
      <c r="U206" s="164"/>
      <c r="V206" s="164"/>
      <c r="W206" s="178"/>
    </row>
    <row r="207" spans="1:23" x14ac:dyDescent="0.2">
      <c r="A207" s="164"/>
      <c r="B207" s="164"/>
      <c r="C207" s="164"/>
      <c r="D207" s="164"/>
      <c r="E207" s="164"/>
      <c r="F207" s="164"/>
      <c r="G207" s="164"/>
      <c r="H207" s="164"/>
      <c r="I207" s="164"/>
      <c r="J207" s="164"/>
      <c r="K207" s="164"/>
      <c r="L207" s="178"/>
      <c r="M207" s="164"/>
      <c r="N207" s="164"/>
      <c r="O207" s="164"/>
      <c r="P207" s="164"/>
      <c r="Q207" s="164"/>
      <c r="R207" s="164"/>
      <c r="S207" s="164"/>
      <c r="T207" s="164"/>
      <c r="U207" s="164"/>
      <c r="V207" s="164"/>
      <c r="W207" s="178"/>
    </row>
    <row r="208" spans="1:23" x14ac:dyDescent="0.2">
      <c r="A208" s="164"/>
      <c r="B208" s="164"/>
      <c r="C208" s="164"/>
      <c r="D208" s="164"/>
      <c r="E208" s="164"/>
      <c r="F208" s="164"/>
      <c r="G208" s="164"/>
      <c r="H208" s="164"/>
      <c r="I208" s="164"/>
      <c r="J208" s="164"/>
      <c r="K208" s="164"/>
      <c r="L208" s="178"/>
      <c r="M208" s="164"/>
      <c r="N208" s="164"/>
      <c r="O208" s="164"/>
      <c r="P208" s="164"/>
      <c r="Q208" s="164"/>
      <c r="R208" s="164"/>
      <c r="S208" s="164"/>
      <c r="T208" s="164"/>
      <c r="U208" s="164"/>
      <c r="V208" s="164"/>
      <c r="W208" s="178"/>
    </row>
    <row r="209" spans="1:23" x14ac:dyDescent="0.2">
      <c r="A209" s="164"/>
      <c r="B209" s="164"/>
      <c r="C209" s="164"/>
      <c r="D209" s="164"/>
      <c r="E209" s="164"/>
      <c r="F209" s="164"/>
      <c r="G209" s="164"/>
      <c r="H209" s="164"/>
      <c r="I209" s="164"/>
      <c r="J209" s="164"/>
      <c r="K209" s="164"/>
      <c r="L209" s="178"/>
      <c r="M209" s="164"/>
      <c r="N209" s="164"/>
      <c r="O209" s="164"/>
      <c r="P209" s="164"/>
      <c r="Q209" s="164"/>
      <c r="R209" s="164"/>
      <c r="S209" s="164"/>
      <c r="T209" s="164"/>
      <c r="U209" s="164"/>
      <c r="V209" s="164"/>
      <c r="W209" s="178"/>
    </row>
    <row r="210" spans="1:23" x14ac:dyDescent="0.2">
      <c r="A210" s="164"/>
      <c r="B210" s="192"/>
      <c r="C210" s="192"/>
      <c r="D210" s="192"/>
      <c r="E210" s="192"/>
      <c r="F210" s="192"/>
      <c r="G210" s="192"/>
      <c r="L210" s="178"/>
      <c r="M210" s="192"/>
      <c r="N210" s="192"/>
      <c r="O210" s="192"/>
      <c r="P210" s="192"/>
      <c r="Q210" s="192"/>
      <c r="R210" s="192"/>
    </row>
    <row r="211" spans="1:23" x14ac:dyDescent="0.2">
      <c r="A211" s="164"/>
      <c r="B211" s="192"/>
      <c r="C211" s="192"/>
      <c r="D211" s="192"/>
      <c r="E211" s="192"/>
      <c r="F211" s="192"/>
      <c r="G211" s="192"/>
      <c r="M211" s="192"/>
      <c r="N211" s="192"/>
      <c r="O211" s="192"/>
      <c r="P211" s="192"/>
      <c r="Q211" s="192"/>
      <c r="R211" s="192"/>
    </row>
    <row r="212" spans="1:23" x14ac:dyDescent="0.2">
      <c r="A212" s="192"/>
      <c r="B212" s="192"/>
      <c r="C212" s="192"/>
      <c r="D212" s="192"/>
      <c r="E212" s="192"/>
      <c r="F212" s="192"/>
      <c r="G212" s="192"/>
      <c r="M212" s="192"/>
      <c r="N212" s="192"/>
      <c r="O212" s="192"/>
      <c r="P212" s="192"/>
      <c r="Q212" s="192"/>
      <c r="R212" s="192"/>
    </row>
    <row r="213" spans="1:23" x14ac:dyDescent="0.2">
      <c r="A213" s="192"/>
      <c r="B213" s="192"/>
      <c r="C213" s="192"/>
      <c r="D213" s="192"/>
      <c r="E213" s="192"/>
      <c r="F213" s="192"/>
      <c r="G213" s="192"/>
      <c r="M213" s="192"/>
      <c r="N213" s="192"/>
      <c r="O213" s="192"/>
      <c r="P213" s="192"/>
      <c r="Q213" s="192"/>
      <c r="R213" s="192"/>
    </row>
    <row r="214" spans="1:23" x14ac:dyDescent="0.2">
      <c r="A214" s="192"/>
      <c r="B214" s="192"/>
      <c r="C214" s="192"/>
      <c r="D214" s="192"/>
      <c r="E214" s="192"/>
      <c r="F214" s="192"/>
      <c r="G214" s="192"/>
      <c r="M214" s="192"/>
      <c r="N214" s="192"/>
      <c r="O214" s="192"/>
      <c r="P214" s="192"/>
      <c r="Q214" s="192"/>
      <c r="R214" s="192"/>
    </row>
    <row r="215" spans="1:23" x14ac:dyDescent="0.2">
      <c r="A215" s="192"/>
      <c r="B215" s="192"/>
      <c r="C215" s="192"/>
      <c r="D215" s="192"/>
      <c r="E215" s="192"/>
      <c r="F215" s="192"/>
      <c r="G215" s="192"/>
      <c r="M215" s="192"/>
      <c r="N215" s="192"/>
      <c r="O215" s="192"/>
      <c r="P215" s="192"/>
      <c r="Q215" s="192"/>
      <c r="R215" s="192"/>
    </row>
    <row r="216" spans="1:23" x14ac:dyDescent="0.2">
      <c r="A216" s="192"/>
      <c r="B216" s="192"/>
      <c r="C216" s="192"/>
      <c r="D216" s="192"/>
      <c r="E216" s="192"/>
      <c r="F216" s="192"/>
      <c r="G216" s="192"/>
      <c r="M216" s="192"/>
      <c r="N216" s="192"/>
      <c r="O216" s="192"/>
      <c r="P216" s="192"/>
      <c r="Q216" s="192"/>
      <c r="R216" s="192"/>
    </row>
    <row r="217" spans="1:23" x14ac:dyDescent="0.2">
      <c r="A217" s="192"/>
      <c r="B217" s="192"/>
      <c r="C217" s="192"/>
      <c r="D217" s="192"/>
      <c r="E217" s="192"/>
      <c r="F217" s="192"/>
      <c r="G217" s="192"/>
      <c r="M217" s="192"/>
      <c r="N217" s="192"/>
      <c r="O217" s="192"/>
      <c r="P217" s="192"/>
      <c r="Q217" s="192"/>
      <c r="R217" s="192"/>
    </row>
    <row r="218" spans="1:23" x14ac:dyDescent="0.2">
      <c r="A218" s="192"/>
      <c r="B218" s="192"/>
      <c r="C218" s="192"/>
      <c r="D218" s="192"/>
      <c r="E218" s="192"/>
      <c r="F218" s="192"/>
      <c r="G218" s="192"/>
      <c r="M218" s="192"/>
      <c r="N218" s="192"/>
      <c r="O218" s="192"/>
      <c r="P218" s="192"/>
      <c r="Q218" s="192"/>
      <c r="R218" s="192"/>
    </row>
    <row r="219" spans="1:23" x14ac:dyDescent="0.2">
      <c r="A219" s="192"/>
      <c r="B219" s="192"/>
      <c r="C219" s="192"/>
      <c r="D219" s="192"/>
      <c r="E219" s="192"/>
      <c r="F219" s="192"/>
      <c r="G219" s="192"/>
      <c r="M219" s="192"/>
      <c r="N219" s="192"/>
      <c r="O219" s="192"/>
      <c r="P219" s="192"/>
      <c r="Q219" s="192"/>
      <c r="R219" s="192"/>
    </row>
    <row r="220" spans="1:23" x14ac:dyDescent="0.2">
      <c r="A220" s="192"/>
      <c r="B220" s="192"/>
      <c r="C220" s="192"/>
      <c r="D220" s="192"/>
      <c r="E220" s="192"/>
      <c r="F220" s="192"/>
      <c r="G220" s="192"/>
      <c r="M220" s="192"/>
      <c r="N220" s="192"/>
      <c r="O220" s="192"/>
      <c r="P220" s="192"/>
      <c r="Q220" s="192"/>
      <c r="R220" s="192"/>
    </row>
    <row r="221" spans="1:23" x14ac:dyDescent="0.2">
      <c r="A221" s="192"/>
      <c r="B221" s="192"/>
      <c r="C221" s="192"/>
      <c r="D221" s="192"/>
      <c r="E221" s="192"/>
      <c r="F221" s="192"/>
      <c r="G221" s="192"/>
      <c r="M221" s="192"/>
      <c r="N221" s="192"/>
      <c r="O221" s="192"/>
      <c r="P221" s="192"/>
      <c r="Q221" s="192"/>
      <c r="R221" s="192"/>
    </row>
    <row r="222" spans="1:23" x14ac:dyDescent="0.2">
      <c r="A222" s="192"/>
      <c r="B222" s="192"/>
      <c r="C222" s="192"/>
      <c r="D222" s="192"/>
      <c r="E222" s="192"/>
      <c r="F222" s="192"/>
      <c r="G222" s="192"/>
      <c r="M222" s="192"/>
      <c r="N222" s="192"/>
      <c r="O222" s="192"/>
      <c r="P222" s="192"/>
      <c r="Q222" s="192"/>
      <c r="R222" s="192"/>
    </row>
    <row r="223" spans="1:23" x14ac:dyDescent="0.2">
      <c r="A223" s="192"/>
      <c r="B223" s="192"/>
      <c r="C223" s="192"/>
      <c r="D223" s="192"/>
      <c r="E223" s="192"/>
      <c r="F223" s="192"/>
      <c r="G223" s="192"/>
      <c r="M223" s="192"/>
      <c r="N223" s="192"/>
      <c r="O223" s="192"/>
      <c r="P223" s="192"/>
      <c r="Q223" s="192"/>
      <c r="R223" s="192"/>
    </row>
    <row r="224" spans="1:23" x14ac:dyDescent="0.2">
      <c r="A224" s="192"/>
      <c r="B224" s="192"/>
      <c r="C224" s="192"/>
      <c r="D224" s="192"/>
      <c r="E224" s="192"/>
      <c r="F224" s="192"/>
      <c r="G224" s="192"/>
      <c r="M224" s="192"/>
      <c r="N224" s="192"/>
      <c r="O224" s="192"/>
      <c r="P224" s="192"/>
      <c r="Q224" s="192"/>
      <c r="R224" s="192"/>
    </row>
    <row r="225" spans="1:18" x14ac:dyDescent="0.2">
      <c r="A225" s="192"/>
      <c r="B225" s="192"/>
      <c r="C225" s="192"/>
      <c r="D225" s="192"/>
      <c r="E225" s="192"/>
      <c r="F225" s="192"/>
      <c r="G225" s="192"/>
      <c r="M225" s="192"/>
      <c r="N225" s="192"/>
      <c r="O225" s="192"/>
      <c r="P225" s="192"/>
      <c r="Q225" s="192"/>
      <c r="R225" s="192"/>
    </row>
    <row r="226" spans="1:18" x14ac:dyDescent="0.2">
      <c r="A226" s="192"/>
      <c r="B226" s="192"/>
      <c r="C226" s="192"/>
      <c r="D226" s="192"/>
      <c r="E226" s="192"/>
      <c r="F226" s="192"/>
      <c r="G226" s="192"/>
      <c r="M226" s="192"/>
      <c r="N226" s="192"/>
      <c r="O226" s="192"/>
      <c r="P226" s="192"/>
      <c r="Q226" s="192"/>
      <c r="R226" s="192"/>
    </row>
    <row r="227" spans="1:18" x14ac:dyDescent="0.2">
      <c r="A227" s="192"/>
      <c r="B227" s="192"/>
      <c r="C227" s="192"/>
      <c r="D227" s="192"/>
      <c r="E227" s="192"/>
      <c r="F227" s="192"/>
      <c r="G227" s="192"/>
      <c r="M227" s="192"/>
      <c r="N227" s="192"/>
      <c r="O227" s="192"/>
      <c r="P227" s="192"/>
      <c r="Q227" s="192"/>
      <c r="R227" s="192"/>
    </row>
    <row r="228" spans="1:18" x14ac:dyDescent="0.2">
      <c r="A228" s="192"/>
      <c r="B228" s="192"/>
      <c r="C228" s="192"/>
      <c r="D228" s="192"/>
      <c r="E228" s="192"/>
      <c r="F228" s="192"/>
      <c r="G228" s="192"/>
      <c r="M228" s="192"/>
      <c r="N228" s="192"/>
      <c r="O228" s="192"/>
      <c r="P228" s="192"/>
      <c r="Q228" s="192"/>
      <c r="R228" s="192"/>
    </row>
    <row r="229" spans="1:18" x14ac:dyDescent="0.2">
      <c r="A229" s="192"/>
      <c r="B229" s="192"/>
      <c r="C229" s="192"/>
      <c r="D229" s="192"/>
      <c r="E229" s="192"/>
      <c r="F229" s="192"/>
      <c r="G229" s="192"/>
      <c r="M229" s="192"/>
      <c r="N229" s="192"/>
      <c r="O229" s="192"/>
      <c r="P229" s="192"/>
      <c r="Q229" s="192"/>
      <c r="R229" s="192"/>
    </row>
    <row r="230" spans="1:18" x14ac:dyDescent="0.2">
      <c r="A230" s="192"/>
      <c r="B230" s="192"/>
      <c r="C230" s="192"/>
      <c r="D230" s="192"/>
      <c r="E230" s="192"/>
      <c r="F230" s="192"/>
      <c r="G230" s="192"/>
      <c r="M230" s="192"/>
      <c r="N230" s="192"/>
      <c r="O230" s="192"/>
      <c r="P230" s="192"/>
      <c r="Q230" s="192"/>
      <c r="R230" s="192"/>
    </row>
    <row r="231" spans="1:18" x14ac:dyDescent="0.2">
      <c r="A231" s="192"/>
      <c r="B231" s="192"/>
      <c r="C231" s="192"/>
      <c r="D231" s="192"/>
      <c r="E231" s="192"/>
      <c r="F231" s="192"/>
      <c r="G231" s="192"/>
      <c r="M231" s="192"/>
      <c r="N231" s="192"/>
      <c r="O231" s="192"/>
      <c r="P231" s="192"/>
      <c r="Q231" s="192"/>
      <c r="R231" s="192"/>
    </row>
    <row r="232" spans="1:18" x14ac:dyDescent="0.2">
      <c r="A232" s="192"/>
      <c r="B232" s="192"/>
      <c r="C232" s="192"/>
      <c r="D232" s="192"/>
      <c r="E232" s="192"/>
      <c r="F232" s="192"/>
      <c r="G232" s="192"/>
      <c r="M232" s="192"/>
      <c r="N232" s="192"/>
      <c r="O232" s="192"/>
      <c r="P232" s="192"/>
      <c r="Q232" s="192"/>
      <c r="R232" s="192"/>
    </row>
    <row r="233" spans="1:18" x14ac:dyDescent="0.2">
      <c r="A233" s="192"/>
      <c r="B233" s="192"/>
      <c r="C233" s="192"/>
      <c r="D233" s="192"/>
      <c r="E233" s="192"/>
      <c r="F233" s="192"/>
      <c r="G233" s="192"/>
      <c r="M233" s="192"/>
      <c r="N233" s="192"/>
      <c r="O233" s="192"/>
      <c r="P233" s="192"/>
      <c r="Q233" s="192"/>
      <c r="R233" s="192"/>
    </row>
    <row r="234" spans="1:18" x14ac:dyDescent="0.2">
      <c r="A234" s="192"/>
    </row>
  </sheetData>
  <sortState ref="M8:X53">
    <sortCondition ref="X8:X53"/>
  </sortState>
  <mergeCells count="3">
    <mergeCell ref="B5:K5"/>
    <mergeCell ref="M5:X5"/>
    <mergeCell ref="M6:X6"/>
  </mergeCells>
  <pageMargins left="0.75" right="0.75" top="1" bottom="1" header="0.5" footer="0.5"/>
  <pageSetup paperSize="9" scale="3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N119"/>
  <sheetViews>
    <sheetView zoomScale="70" zoomScaleNormal="70" workbookViewId="0">
      <selection activeCell="F109" sqref="F109"/>
    </sheetView>
  </sheetViews>
  <sheetFormatPr defaultColWidth="8.5703125" defaultRowHeight="12.75" x14ac:dyDescent="0.2"/>
  <cols>
    <col min="1" max="1" width="21.85546875" style="26" customWidth="1"/>
    <col min="2" max="2" width="8.5703125" style="26"/>
    <col min="3" max="3" width="46.7109375" style="26" customWidth="1"/>
    <col min="4" max="4" width="14.5703125" style="26" bestFit="1" customWidth="1"/>
    <col min="5" max="5" width="22.140625" style="26" customWidth="1"/>
    <col min="6" max="6" width="15" style="26" bestFit="1" customWidth="1"/>
    <col min="7" max="7" width="11.42578125" style="26" customWidth="1"/>
    <col min="8" max="8" width="17" style="26" bestFit="1" customWidth="1"/>
    <col min="9" max="9" width="21" style="26" bestFit="1" customWidth="1"/>
    <col min="10" max="10" width="15.85546875" style="26" bestFit="1" customWidth="1"/>
    <col min="11" max="11" width="15.5703125" style="26" customWidth="1"/>
    <col min="12" max="13" width="15.85546875" style="26" bestFit="1" customWidth="1"/>
    <col min="14" max="17" width="14.140625" style="26" bestFit="1" customWidth="1"/>
    <col min="18" max="18" width="15" style="26" bestFit="1" customWidth="1"/>
    <col min="19" max="19" width="15.85546875" style="26" bestFit="1" customWidth="1"/>
    <col min="20" max="24" width="14.140625" style="26" bestFit="1" customWidth="1"/>
    <col min="25" max="26" width="20.42578125" style="216" customWidth="1"/>
    <col min="27" max="27" width="11.42578125" style="26" customWidth="1"/>
    <col min="28" max="28" width="14.5703125" style="26" bestFit="1" customWidth="1"/>
    <col min="29" max="29" width="11.42578125" style="26" customWidth="1"/>
    <col min="30" max="30" width="12.85546875" style="26" bestFit="1" customWidth="1"/>
    <col min="31" max="31" width="15.140625" style="26" bestFit="1" customWidth="1"/>
    <col min="32" max="34" width="12.85546875" style="26" bestFit="1" customWidth="1"/>
    <col min="35" max="16384" width="8.5703125" style="26"/>
  </cols>
  <sheetData>
    <row r="1" spans="3:35" ht="20.25" customHeight="1" x14ac:dyDescent="0.5">
      <c r="C1" s="194" t="s">
        <v>83</v>
      </c>
      <c r="D1" s="195">
        <v>0.08</v>
      </c>
      <c r="Z1" s="314" t="s">
        <v>418</v>
      </c>
      <c r="AA1" s="314" t="s">
        <v>419</v>
      </c>
    </row>
    <row r="2" spans="3:35" ht="20.25" customHeight="1" x14ac:dyDescent="0.5">
      <c r="C2" s="89" t="s">
        <v>422</v>
      </c>
      <c r="D2" s="320">
        <v>50</v>
      </c>
      <c r="E2" s="91" t="s">
        <v>423</v>
      </c>
      <c r="Z2" s="315" t="s">
        <v>23</v>
      </c>
      <c r="AA2" s="316">
        <v>75</v>
      </c>
    </row>
    <row r="3" spans="3:35" ht="27" customHeight="1" x14ac:dyDescent="0.75">
      <c r="C3" s="298" t="s">
        <v>402</v>
      </c>
      <c r="Z3" s="315" t="s">
        <v>31</v>
      </c>
      <c r="AA3" s="316">
        <v>100</v>
      </c>
    </row>
    <row r="4" spans="3:35" s="197" customFormat="1" ht="20.25" customHeight="1" thickBot="1" x14ac:dyDescent="0.55000000000000004">
      <c r="T4" s="198"/>
      <c r="U4" s="198"/>
      <c r="Y4" s="323"/>
      <c r="Z4" s="317" t="s">
        <v>28</v>
      </c>
      <c r="AA4" s="316">
        <v>25</v>
      </c>
    </row>
    <row r="5" spans="3:35" s="27" customFormat="1" ht="20.25" customHeight="1" x14ac:dyDescent="0.5">
      <c r="C5" s="199" t="s">
        <v>85</v>
      </c>
      <c r="T5" s="39"/>
      <c r="U5" s="39"/>
      <c r="Y5" s="319"/>
      <c r="Z5" s="315" t="s">
        <v>25</v>
      </c>
      <c r="AA5" s="316">
        <v>50</v>
      </c>
    </row>
    <row r="6" spans="3:35" s="27" customFormat="1" ht="20.25" customHeight="1" x14ac:dyDescent="0.5">
      <c r="C6" s="199"/>
      <c r="T6" s="39"/>
      <c r="U6" s="39"/>
      <c r="Y6" s="319"/>
      <c r="Z6" s="315" t="s">
        <v>55</v>
      </c>
      <c r="AA6" s="316">
        <v>100</v>
      </c>
      <c r="AE6" s="26"/>
    </row>
    <row r="7" spans="3:35" s="27" customFormat="1" ht="20.25" customHeight="1" x14ac:dyDescent="0.5">
      <c r="C7" s="199"/>
      <c r="E7" s="27" t="s">
        <v>408</v>
      </c>
      <c r="T7" s="39"/>
      <c r="U7" s="39"/>
      <c r="V7" s="39"/>
      <c r="Y7" s="319"/>
      <c r="Z7" s="315" t="s">
        <v>46</v>
      </c>
      <c r="AA7" s="318">
        <v>100</v>
      </c>
      <c r="AE7" s="26"/>
    </row>
    <row r="8" spans="3:35" ht="20.25" customHeight="1" x14ac:dyDescent="0.5">
      <c r="C8" s="26" t="s">
        <v>86</v>
      </c>
      <c r="E8" s="26">
        <f>'Volumes by Gen'!$R$25+'Volumes by Gen'!$R$26</f>
        <v>435</v>
      </c>
      <c r="L8" s="26">
        <v>2</v>
      </c>
      <c r="O8" s="26">
        <v>3</v>
      </c>
      <c r="R8" s="26">
        <v>4</v>
      </c>
      <c r="T8" s="38"/>
      <c r="U8" s="38">
        <v>5</v>
      </c>
      <c r="V8" s="38"/>
      <c r="X8" s="26">
        <v>6</v>
      </c>
      <c r="Y8" s="321"/>
      <c r="Z8" s="321"/>
      <c r="AA8" s="229"/>
      <c r="AB8" s="229"/>
      <c r="AC8" s="229"/>
      <c r="AD8" s="229"/>
      <c r="AE8" s="229"/>
      <c r="AF8" s="229"/>
      <c r="AG8" s="229"/>
      <c r="AH8" s="229"/>
    </row>
    <row r="9" spans="3:35" ht="20.25" customHeight="1" x14ac:dyDescent="0.5">
      <c r="E9" s="200" t="s">
        <v>87</v>
      </c>
      <c r="F9" s="200" t="s">
        <v>88</v>
      </c>
      <c r="G9" s="200" t="s">
        <v>89</v>
      </c>
      <c r="H9" s="200" t="s">
        <v>90</v>
      </c>
      <c r="I9" s="200" t="s">
        <v>91</v>
      </c>
      <c r="J9" s="200" t="s">
        <v>92</v>
      </c>
      <c r="K9" s="200" t="s">
        <v>93</v>
      </c>
      <c r="L9" s="200" t="s">
        <v>94</v>
      </c>
      <c r="M9" s="200" t="s">
        <v>95</v>
      </c>
      <c r="N9" s="200" t="s">
        <v>96</v>
      </c>
      <c r="O9" s="200" t="s">
        <v>97</v>
      </c>
      <c r="P9" s="200" t="s">
        <v>98</v>
      </c>
      <c r="Q9" s="200" t="s">
        <v>99</v>
      </c>
      <c r="R9" s="200" t="s">
        <v>100</v>
      </c>
      <c r="S9" s="200" t="s">
        <v>101</v>
      </c>
      <c r="T9" s="200" t="s">
        <v>102</v>
      </c>
      <c r="U9" s="200" t="s">
        <v>103</v>
      </c>
      <c r="V9" s="200" t="s">
        <v>104</v>
      </c>
      <c r="W9" s="200" t="s">
        <v>105</v>
      </c>
      <c r="X9" s="200" t="s">
        <v>106</v>
      </c>
      <c r="Y9" s="321"/>
      <c r="Z9" s="321"/>
      <c r="AA9" s="229"/>
      <c r="AB9" s="229"/>
      <c r="AC9" s="229"/>
      <c r="AD9" s="229"/>
      <c r="AE9" s="229"/>
      <c r="AF9" s="229"/>
      <c r="AG9" s="229"/>
      <c r="AH9" s="229"/>
    </row>
    <row r="10" spans="3:35" ht="20.25" customHeight="1" x14ac:dyDescent="0.5">
      <c r="E10" s="201">
        <f>input!B4</f>
        <v>0</v>
      </c>
      <c r="F10" s="201">
        <f>input!C$4</f>
        <v>1.4167204449518342E-2</v>
      </c>
      <c r="G10" s="201">
        <f>input!D4</f>
        <v>1.1404723159585984E-2</v>
      </c>
      <c r="H10" s="201">
        <f>input!E4</f>
        <v>1.2524993898679558E-2</v>
      </c>
      <c r="I10" s="201">
        <f>input!F4</f>
        <v>1.4717770549425186E-2</v>
      </c>
      <c r="J10" s="201">
        <f>input!G4</f>
        <v>1.234963482093247E-2</v>
      </c>
      <c r="K10" s="201">
        <f>input!H4</f>
        <v>9.6394202196338191E-3</v>
      </c>
      <c r="L10" s="201">
        <f>input!I4</f>
        <v>1.0104317446665359E-2</v>
      </c>
      <c r="M10" s="201">
        <f>input!J4</f>
        <v>9.9178646034203469E-3</v>
      </c>
      <c r="N10" s="201">
        <f>input!K4</f>
        <v>9.8001399678189615E-3</v>
      </c>
      <c r="O10" s="201">
        <f>input!L4</f>
        <v>9.7248803559315689E-3</v>
      </c>
      <c r="P10" s="201">
        <f>input!M4</f>
        <v>9.0343074693382749E-3</v>
      </c>
      <c r="Q10" s="201">
        <f>input!N4</f>
        <v>8.7319109651598208E-3</v>
      </c>
      <c r="R10" s="201">
        <f>input!O4</f>
        <v>8.3255861155033823E-3</v>
      </c>
      <c r="S10" s="201">
        <f>input!P4</f>
        <v>8.452387035403049E-3</v>
      </c>
      <c r="T10" s="201">
        <f>input!Q4</f>
        <v>8.5185913316542534E-3</v>
      </c>
      <c r="U10" s="201">
        <f>input!R4</f>
        <v>8.4667562491317558E-3</v>
      </c>
      <c r="V10" s="201">
        <f>input!S4</f>
        <v>8.4041796768211455E-3</v>
      </c>
      <c r="W10" s="201">
        <f>input!T4</f>
        <v>8.1414513514447128E-3</v>
      </c>
      <c r="X10" s="201">
        <f>input!U4</f>
        <v>8.21811850006849E-3</v>
      </c>
      <c r="Y10" s="321"/>
      <c r="Z10" s="321"/>
      <c r="AA10" s="229"/>
      <c r="AB10" s="229"/>
      <c r="AC10" s="229"/>
      <c r="AD10" s="229"/>
      <c r="AE10" s="229"/>
      <c r="AF10" s="229"/>
      <c r="AG10" s="229"/>
      <c r="AH10" s="229"/>
    </row>
    <row r="11" spans="3:35" ht="20.25" customHeight="1" x14ac:dyDescent="0.5">
      <c r="C11" s="26" t="s">
        <v>363</v>
      </c>
      <c r="E11" s="38">
        <f>'Volumes by Gen'!$F$93</f>
        <v>7922</v>
      </c>
      <c r="F11" s="38">
        <f>E11*(1+F10)</f>
        <v>8034.2325936490834</v>
      </c>
      <c r="G11" s="38">
        <f t="shared" ref="G11:X11" si="0">F11*(1+G10)</f>
        <v>8125.8607921793737</v>
      </c>
      <c r="H11" s="38">
        <f t="shared" si="0"/>
        <v>8227.6371490229394</v>
      </c>
      <c r="I11" s="38">
        <f t="shared" si="0"/>
        <v>8348.7296247461854</v>
      </c>
      <c r="J11" s="38">
        <f t="shared" si="0"/>
        <v>8451.8333868305017</v>
      </c>
      <c r="K11" s="38">
        <f t="shared" si="0"/>
        <v>8533.3041604724913</v>
      </c>
      <c r="L11" s="38">
        <f t="shared" si="0"/>
        <v>8619.5273745788545</v>
      </c>
      <c r="M11" s="38">
        <f t="shared" si="0"/>
        <v>8705.0146800254024</v>
      </c>
      <c r="N11" s="38">
        <f t="shared" si="0"/>
        <v>8790.3250423115696</v>
      </c>
      <c r="O11" s="38">
        <f t="shared" si="0"/>
        <v>8875.8099016377982</v>
      </c>
      <c r="P11" s="38">
        <f t="shared" si="0"/>
        <v>8955.99669732859</v>
      </c>
      <c r="Q11" s="38">
        <f t="shared" si="0"/>
        <v>9034.1996630939284</v>
      </c>
      <c r="R11" s="38">
        <f t="shared" si="0"/>
        <v>9109.4146703736678</v>
      </c>
      <c r="S11" s="38">
        <f t="shared" si="0"/>
        <v>9186.410968833643</v>
      </c>
      <c r="T11" s="38">
        <f t="shared" si="0"/>
        <v>9264.6662496817644</v>
      </c>
      <c r="U11" s="38">
        <f t="shared" si="0"/>
        <v>9343.1079205473779</v>
      </c>
      <c r="V11" s="38">
        <f t="shared" si="0"/>
        <v>9421.629078251588</v>
      </c>
      <c r="W11" s="38">
        <f t="shared" si="0"/>
        <v>9498.3348130435297</v>
      </c>
      <c r="X11" s="38">
        <f t="shared" si="0"/>
        <v>9576.393254090448</v>
      </c>
      <c r="Y11" s="321"/>
      <c r="Z11" s="321"/>
      <c r="AA11" s="229"/>
      <c r="AB11" s="229"/>
      <c r="AC11" s="229"/>
      <c r="AD11" s="229"/>
      <c r="AE11" s="229"/>
      <c r="AF11" s="229"/>
      <c r="AG11" s="229"/>
      <c r="AH11" s="229"/>
    </row>
    <row r="12" spans="3:35" ht="20.25" customHeight="1" x14ac:dyDescent="0.5">
      <c r="C12" s="26" t="s">
        <v>108</v>
      </c>
      <c r="F12" s="38">
        <f>F11-E11</f>
        <v>112.23259364908336</v>
      </c>
      <c r="G12" s="38">
        <f>G11-F11</f>
        <v>91.628198530290319</v>
      </c>
      <c r="H12" s="38">
        <f t="shared" ref="H12:X12" si="1">H11-G11</f>
        <v>101.77635684356574</v>
      </c>
      <c r="I12" s="38">
        <f t="shared" si="1"/>
        <v>121.09247572324603</v>
      </c>
      <c r="J12" s="38">
        <f>J11-I11</f>
        <v>103.10376208431626</v>
      </c>
      <c r="K12" s="38">
        <f t="shared" si="1"/>
        <v>81.470773641989581</v>
      </c>
      <c r="L12" s="38">
        <f t="shared" si="1"/>
        <v>86.22321410636323</v>
      </c>
      <c r="M12" s="38">
        <f t="shared" si="1"/>
        <v>85.487305446547907</v>
      </c>
      <c r="N12" s="38">
        <f t="shared" si="1"/>
        <v>85.310362286167219</v>
      </c>
      <c r="O12" s="38">
        <f t="shared" si="1"/>
        <v>85.484859326228616</v>
      </c>
      <c r="P12" s="38">
        <f t="shared" si="1"/>
        <v>80.186795690791769</v>
      </c>
      <c r="Q12" s="38">
        <f t="shared" si="1"/>
        <v>78.202965765338377</v>
      </c>
      <c r="R12" s="38">
        <f t="shared" si="1"/>
        <v>75.215007279739439</v>
      </c>
      <c r="S12" s="38">
        <f t="shared" si="1"/>
        <v>76.996298459975151</v>
      </c>
      <c r="T12" s="38">
        <f t="shared" si="1"/>
        <v>78.255280848121402</v>
      </c>
      <c r="U12" s="38">
        <f t="shared" si="1"/>
        <v>78.44167086561356</v>
      </c>
      <c r="V12" s="38">
        <f t="shared" si="1"/>
        <v>78.521157704210054</v>
      </c>
      <c r="W12" s="38">
        <f t="shared" si="1"/>
        <v>76.705734791941723</v>
      </c>
      <c r="X12" s="38">
        <f t="shared" si="1"/>
        <v>78.058441046918233</v>
      </c>
      <c r="Y12" s="321"/>
      <c r="Z12" s="321"/>
      <c r="AA12" s="229"/>
      <c r="AB12" s="229"/>
      <c r="AC12" s="229"/>
      <c r="AD12" s="229"/>
      <c r="AE12" s="229"/>
      <c r="AF12" s="229"/>
      <c r="AG12" s="229"/>
      <c r="AH12" s="229"/>
    </row>
    <row r="13" spans="3:35" ht="20.25" customHeight="1" x14ac:dyDescent="0.5">
      <c r="C13" s="26" t="s">
        <v>109</v>
      </c>
      <c r="F13" s="38">
        <f>F12</f>
        <v>112.23259364908336</v>
      </c>
      <c r="G13" s="38">
        <f>G12+F15</f>
        <v>203.86079217937368</v>
      </c>
      <c r="H13" s="38">
        <f>H12+G15</f>
        <v>305.63714902293941</v>
      </c>
      <c r="I13" s="38">
        <f>H15+I12</f>
        <v>426.72962474618544</v>
      </c>
      <c r="J13" s="38">
        <f t="shared" ref="J13:T13" si="2">J12+I15</f>
        <v>-155.16661316949831</v>
      </c>
      <c r="K13" s="38">
        <f t="shared" si="2"/>
        <v>-73.695839527508724</v>
      </c>
      <c r="L13" s="38">
        <f t="shared" si="2"/>
        <v>-239.47262542114549</v>
      </c>
      <c r="M13" s="38">
        <f t="shared" si="2"/>
        <v>-153.98531997459759</v>
      </c>
      <c r="N13" s="38">
        <f>N12+M15</f>
        <v>-68.674957688430368</v>
      </c>
      <c r="O13" s="38">
        <f t="shared" si="2"/>
        <v>-235.19009836220175</v>
      </c>
      <c r="P13" s="38">
        <f t="shared" si="2"/>
        <v>-155.00330267140998</v>
      </c>
      <c r="Q13" s="38">
        <f>Q12+P15</f>
        <v>-76.800336906071607</v>
      </c>
      <c r="R13" s="38">
        <f t="shared" si="2"/>
        <v>-1.5853296263321681</v>
      </c>
      <c r="S13" s="38">
        <f>S12+R15</f>
        <v>-164.58903116635702</v>
      </c>
      <c r="T13" s="38">
        <f t="shared" si="2"/>
        <v>-86.333750318235616</v>
      </c>
      <c r="U13" s="38">
        <f>U12+T15</f>
        <v>-7.8920794526220561</v>
      </c>
      <c r="V13" s="38">
        <f>V12+U15</f>
        <v>-154.85479271615395</v>
      </c>
      <c r="W13" s="38">
        <f t="shared" ref="W13:X13" si="3">W12+V15</f>
        <v>-78.149057924212229</v>
      </c>
      <c r="X13" s="38">
        <f t="shared" si="3"/>
        <v>-9.0616877293996367E-2</v>
      </c>
      <c r="Y13" s="321"/>
      <c r="Z13" s="321"/>
      <c r="AA13" s="229"/>
      <c r="AB13" s="229"/>
      <c r="AC13" s="229"/>
      <c r="AD13" s="229"/>
      <c r="AE13" s="229"/>
      <c r="AF13" s="229"/>
      <c r="AG13" s="229"/>
      <c r="AH13" s="229"/>
      <c r="AI13" s="38"/>
    </row>
    <row r="14" spans="3:35" ht="20.25" customHeight="1" x14ac:dyDescent="0.5">
      <c r="C14" s="26" t="s">
        <v>110</v>
      </c>
      <c r="E14" s="202"/>
      <c r="F14" s="202"/>
      <c r="G14" s="203"/>
      <c r="H14" s="203"/>
      <c r="I14" s="203">
        <f>$E$8+'Project list_gen-S1a)Huntlystay'!$Q$8</f>
        <v>685</v>
      </c>
      <c r="J14" s="203"/>
      <c r="K14" s="203">
        <f>'Project list_gen-S1a)Huntlystay'!$Q$9</f>
        <v>252</v>
      </c>
      <c r="L14" s="203"/>
      <c r="M14" s="203"/>
      <c r="N14" s="203">
        <f>'Project list_gen-S1a)Huntlystay'!$Q$10</f>
        <v>252</v>
      </c>
      <c r="O14" s="203"/>
      <c r="P14" s="203"/>
      <c r="Q14" s="203"/>
      <c r="R14" s="203">
        <f>'Project list_gen-S1a)Huntlystay'!$Q$11</f>
        <v>240</v>
      </c>
      <c r="S14" s="203"/>
      <c r="T14" s="203"/>
      <c r="U14" s="203">
        <f>'Project list_gen-S1a)Huntlystay'!$Q$12*(233/248)</f>
        <v>225.48387096774195</v>
      </c>
      <c r="V14" s="203"/>
      <c r="W14" s="203"/>
      <c r="X14" s="203"/>
      <c r="Y14" s="321"/>
      <c r="Z14" s="321"/>
      <c r="AA14" s="229"/>
      <c r="AB14" s="229"/>
      <c r="AC14" s="229"/>
      <c r="AD14" s="229"/>
      <c r="AE14" s="229"/>
      <c r="AF14" s="229"/>
      <c r="AG14" s="229"/>
      <c r="AH14" s="229"/>
    </row>
    <row r="15" spans="3:35" ht="20.25" customHeight="1" x14ac:dyDescent="0.5">
      <c r="C15" s="26" t="s">
        <v>111</v>
      </c>
      <c r="F15" s="38">
        <f t="shared" ref="F15:X15" si="4">F13-F14</f>
        <v>112.23259364908336</v>
      </c>
      <c r="G15" s="38">
        <f t="shared" si="4"/>
        <v>203.86079217937368</v>
      </c>
      <c r="H15" s="38">
        <f t="shared" ref="H15:M15" si="5">H13-H14</f>
        <v>305.63714902293941</v>
      </c>
      <c r="I15" s="38">
        <f t="shared" si="5"/>
        <v>-258.27037525381456</v>
      </c>
      <c r="J15" s="38">
        <f t="shared" si="5"/>
        <v>-155.16661316949831</v>
      </c>
      <c r="K15" s="38">
        <f t="shared" si="5"/>
        <v>-325.69583952750872</v>
      </c>
      <c r="L15" s="38">
        <f t="shared" si="5"/>
        <v>-239.47262542114549</v>
      </c>
      <c r="M15" s="38">
        <f t="shared" si="5"/>
        <v>-153.98531997459759</v>
      </c>
      <c r="N15" s="38">
        <f t="shared" si="4"/>
        <v>-320.67495768843037</v>
      </c>
      <c r="O15" s="38">
        <f t="shared" si="4"/>
        <v>-235.19009836220175</v>
      </c>
      <c r="P15" s="38">
        <f>P13-P14</f>
        <v>-155.00330267140998</v>
      </c>
      <c r="Q15" s="38">
        <f t="shared" si="4"/>
        <v>-76.800336906071607</v>
      </c>
      <c r="R15" s="38">
        <f t="shared" si="4"/>
        <v>-241.58532962633217</v>
      </c>
      <c r="S15" s="38">
        <f>S13-S14</f>
        <v>-164.58903116635702</v>
      </c>
      <c r="T15" s="38">
        <f>T13-T14</f>
        <v>-86.333750318235616</v>
      </c>
      <c r="U15" s="38">
        <f t="shared" si="4"/>
        <v>-233.37595042036401</v>
      </c>
      <c r="V15" s="38">
        <f t="shared" si="4"/>
        <v>-154.85479271615395</v>
      </c>
      <c r="W15" s="38">
        <f t="shared" si="4"/>
        <v>-78.149057924212229</v>
      </c>
      <c r="X15" s="38">
        <f t="shared" si="4"/>
        <v>-9.0616877293996367E-2</v>
      </c>
      <c r="Y15" s="321"/>
      <c r="Z15" s="321"/>
      <c r="AA15" s="229"/>
      <c r="AB15" s="229"/>
      <c r="AC15" s="229"/>
      <c r="AD15" s="229"/>
      <c r="AE15" s="229"/>
      <c r="AF15" s="229"/>
      <c r="AG15" s="229"/>
      <c r="AH15" s="229"/>
    </row>
    <row r="16" spans="3:35" ht="20.25" customHeight="1" x14ac:dyDescent="0.2">
      <c r="C16" s="26" t="s">
        <v>16</v>
      </c>
      <c r="H16" s="204"/>
      <c r="I16" s="204"/>
      <c r="J16" s="204"/>
      <c r="L16" s="205"/>
      <c r="M16" s="38"/>
      <c r="N16" s="205"/>
      <c r="O16" s="205"/>
      <c r="S16" s="205"/>
      <c r="T16" s="38"/>
      <c r="U16" s="38"/>
      <c r="W16" s="207"/>
      <c r="X16" s="206"/>
      <c r="Y16" s="321"/>
      <c r="Z16" s="321"/>
      <c r="AA16" s="229"/>
      <c r="AB16" s="229"/>
      <c r="AC16" s="229"/>
      <c r="AD16" s="229"/>
      <c r="AE16" s="229"/>
      <c r="AF16" s="229"/>
      <c r="AG16" s="229"/>
      <c r="AH16" s="229"/>
    </row>
    <row r="17" spans="1:36" ht="20.25" customHeight="1" x14ac:dyDescent="0.2">
      <c r="K17" s="204"/>
      <c r="X17" s="38"/>
      <c r="AD17" s="205"/>
    </row>
    <row r="18" spans="1:36" ht="20.25" customHeight="1" x14ac:dyDescent="0.2">
      <c r="C18" s="26" t="s">
        <v>112</v>
      </c>
      <c r="J18" s="208"/>
      <c r="K18" s="307"/>
      <c r="Y18" s="322"/>
      <c r="AD18" s="205"/>
    </row>
    <row r="19" spans="1:36" ht="20.25" customHeight="1" x14ac:dyDescent="0.2">
      <c r="C19" s="26" t="s">
        <v>113</v>
      </c>
      <c r="AD19" s="205"/>
    </row>
    <row r="20" spans="1:36" ht="20.25" customHeight="1" x14ac:dyDescent="0.2"/>
    <row r="21" spans="1:36" ht="20.25" customHeight="1" x14ac:dyDescent="0.25">
      <c r="A21" s="91" t="s">
        <v>414</v>
      </c>
      <c r="B21" s="91" t="s">
        <v>415</v>
      </c>
      <c r="C21" s="196" t="s">
        <v>5</v>
      </c>
      <c r="D21" s="91" t="s">
        <v>417</v>
      </c>
      <c r="Y21" s="324" t="s">
        <v>421</v>
      </c>
      <c r="Z21" s="274" t="s">
        <v>424</v>
      </c>
      <c r="AC21" s="26" t="s">
        <v>416</v>
      </c>
    </row>
    <row r="22" spans="1:36" ht="20.25" customHeight="1" x14ac:dyDescent="0.25">
      <c r="A22" s="309">
        <f>IF(LEFT(C22,4)="Cost",SUM(E22:W22),"")</f>
        <v>1200673076.9230769</v>
      </c>
      <c r="B22" s="91" t="str">
        <f ca="1">IF(AC22="","",OFFSET('Project list_gen-S1a)Huntlystay'!P7,AC22,,,))</f>
        <v>Geo</v>
      </c>
      <c r="C22" s="209" t="s">
        <v>114</v>
      </c>
      <c r="D22" s="310">
        <f>IF(LEFT(C22,4)="Cost",COUNTBLANK(E22:W22)+1,COUNTBLANK(E22:W22))</f>
        <v>5</v>
      </c>
      <c r="I22" s="229">
        <f>'Project list_gen-S1a)Huntlystay'!$S$8*1000000</f>
        <v>1200673076.9230769</v>
      </c>
      <c r="J22" s="229">
        <v>0</v>
      </c>
      <c r="K22" s="229">
        <v>0</v>
      </c>
      <c r="L22" s="229">
        <v>0</v>
      </c>
      <c r="M22" s="229">
        <v>0</v>
      </c>
      <c r="N22" s="229">
        <v>0</v>
      </c>
      <c r="O22" s="229">
        <v>0</v>
      </c>
      <c r="P22" s="229">
        <v>0</v>
      </c>
      <c r="Q22" s="229">
        <v>0</v>
      </c>
      <c r="R22" s="229">
        <v>0</v>
      </c>
      <c r="S22" s="229">
        <v>0</v>
      </c>
      <c r="T22" s="229">
        <v>0</v>
      </c>
      <c r="U22" s="229">
        <v>0</v>
      </c>
      <c r="V22" s="229">
        <v>0</v>
      </c>
      <c r="W22" s="229">
        <v>0</v>
      </c>
      <c r="X22" s="311">
        <f ca="1">IFERROR(-(A22-((A22/OFFSET($AA$1,MATCH($B22,$Z$2:$Z$7,0),,,))*(20-D22))),0)</f>
        <v>-960538461.53846145</v>
      </c>
      <c r="Y22" s="227">
        <f>IFERROR(-IF(LEFT(C22,4)="COST","",PV($D$1,$D$2-(20-D22),X22,,0)),0)</f>
        <v>0</v>
      </c>
      <c r="Z22" s="311">
        <f ca="1">IF(B22="Wind",A22+X22,0)</f>
        <v>0</v>
      </c>
      <c r="AC22" s="26">
        <v>1</v>
      </c>
      <c r="AD22" s="312"/>
      <c r="AE22" s="207"/>
    </row>
    <row r="23" spans="1:36" ht="20.25" customHeight="1" x14ac:dyDescent="0.25">
      <c r="A23" s="309" t="str">
        <f t="shared" ref="A23:A48" si="6">IF(LEFT(C23,4)="Cost",SUM(E23:W23),"")</f>
        <v/>
      </c>
      <c r="B23" s="91" t="str">
        <f ca="1">IF(AC23="","",OFFSET('Project list_gen-S1a)Huntlystay'!P8,AC23,,,))</f>
        <v/>
      </c>
      <c r="C23" s="26" t="s">
        <v>115</v>
      </c>
      <c r="D23" s="310">
        <f t="shared" ref="D23:D41" si="7">IF(LEFT(C23,4)="Cost",COUNTBLANK(E23:W23)+1,COUNTBLANK(E23:W23))</f>
        <v>5</v>
      </c>
      <c r="I23" s="229"/>
      <c r="J23" s="229">
        <f>'Project list_gen-S1a)Huntlystay'!$T$8*'Project list_gen-S1a)Huntlystay'!$R$8*1000</f>
        <v>0</v>
      </c>
      <c r="K23" s="229">
        <f t="shared" ref="K23:N25" si="8">J23</f>
        <v>0</v>
      </c>
      <c r="L23" s="229">
        <f t="shared" si="8"/>
        <v>0</v>
      </c>
      <c r="M23" s="229">
        <f t="shared" si="8"/>
        <v>0</v>
      </c>
      <c r="N23" s="229">
        <f t="shared" si="8"/>
        <v>0</v>
      </c>
      <c r="O23" s="229">
        <f t="shared" ref="O23:Q23" si="9">N23</f>
        <v>0</v>
      </c>
      <c r="P23" s="229">
        <f t="shared" si="9"/>
        <v>0</v>
      </c>
      <c r="Q23" s="229">
        <f t="shared" si="9"/>
        <v>0</v>
      </c>
      <c r="R23" s="229">
        <f t="shared" ref="R23:T23" si="10">Q23</f>
        <v>0</v>
      </c>
      <c r="S23" s="229">
        <f t="shared" si="10"/>
        <v>0</v>
      </c>
      <c r="T23" s="229">
        <f t="shared" si="10"/>
        <v>0</v>
      </c>
      <c r="U23" s="229">
        <f t="shared" ref="U23:U25" si="11">T23</f>
        <v>0</v>
      </c>
      <c r="V23" s="229">
        <f t="shared" ref="V23:V25" si="12">U23</f>
        <v>0</v>
      </c>
      <c r="W23" s="229">
        <f t="shared" ref="W23:X25" si="13">V23</f>
        <v>0</v>
      </c>
      <c r="X23" s="229">
        <f t="shared" si="13"/>
        <v>0</v>
      </c>
      <c r="Y23" s="227">
        <f t="shared" ref="Y23:Y41" si="14">IFERROR(-IF(LEFT(C23,4)="COST","",PV($D$1,$D$2-(20-D23),X23,,0)),0)</f>
        <v>0</v>
      </c>
      <c r="Z23" s="311">
        <f t="shared" ref="Z23:Z41" ca="1" si="15">IF(B23="Wind",A23+X23,0)</f>
        <v>0</v>
      </c>
      <c r="AD23" s="312"/>
      <c r="AE23" s="207"/>
      <c r="AF23" s="229"/>
      <c r="AG23" s="229"/>
      <c r="AH23" s="229"/>
      <c r="AI23" s="229"/>
    </row>
    <row r="24" spans="1:36" ht="20.25" customHeight="1" x14ac:dyDescent="0.25">
      <c r="A24" s="309" t="str">
        <f t="shared" si="6"/>
        <v/>
      </c>
      <c r="B24" s="91" t="str">
        <f ca="1">IF(AC24="","",OFFSET('Project list_gen-S1a)Huntlystay'!P9,AC24,,,))</f>
        <v/>
      </c>
      <c r="C24" s="26" t="s">
        <v>116</v>
      </c>
      <c r="D24" s="310">
        <f t="shared" si="7"/>
        <v>5</v>
      </c>
      <c r="I24" s="229"/>
      <c r="J24" s="229">
        <f>'Project list_gen-S1a)Huntlystay'!$Q$8*'Project list_gen-S1a)Huntlystay'!$U$8*1000</f>
        <v>26250000</v>
      </c>
      <c r="K24" s="229">
        <f t="shared" si="8"/>
        <v>26250000</v>
      </c>
      <c r="L24" s="229">
        <f t="shared" si="8"/>
        <v>26250000</v>
      </c>
      <c r="M24" s="229">
        <f t="shared" si="8"/>
        <v>26250000</v>
      </c>
      <c r="N24" s="229">
        <f t="shared" si="8"/>
        <v>26250000</v>
      </c>
      <c r="O24" s="229">
        <f t="shared" ref="O24:Q24" si="16">N24</f>
        <v>26250000</v>
      </c>
      <c r="P24" s="229">
        <f t="shared" si="16"/>
        <v>26250000</v>
      </c>
      <c r="Q24" s="229">
        <f t="shared" si="16"/>
        <v>26250000</v>
      </c>
      <c r="R24" s="229">
        <f t="shared" ref="R24:T24" si="17">Q24</f>
        <v>26250000</v>
      </c>
      <c r="S24" s="229">
        <f t="shared" si="17"/>
        <v>26250000</v>
      </c>
      <c r="T24" s="229">
        <f t="shared" si="17"/>
        <v>26250000</v>
      </c>
      <c r="U24" s="229">
        <f t="shared" si="11"/>
        <v>26250000</v>
      </c>
      <c r="V24" s="229">
        <f t="shared" si="12"/>
        <v>26250000</v>
      </c>
      <c r="W24" s="229">
        <f t="shared" si="13"/>
        <v>26250000</v>
      </c>
      <c r="X24" s="229">
        <f t="shared" si="13"/>
        <v>26250000</v>
      </c>
      <c r="Y24" s="227">
        <f t="shared" si="14"/>
        <v>305932415.67674947</v>
      </c>
      <c r="Z24" s="311">
        <f t="shared" ca="1" si="15"/>
        <v>0</v>
      </c>
      <c r="AD24" s="312"/>
      <c r="AE24" s="207"/>
      <c r="AF24" s="229"/>
      <c r="AG24" s="229"/>
      <c r="AH24" s="229"/>
      <c r="AI24" s="229"/>
    </row>
    <row r="25" spans="1:36" ht="20.25" customHeight="1" x14ac:dyDescent="0.25">
      <c r="A25" s="309" t="str">
        <f t="shared" si="6"/>
        <v/>
      </c>
      <c r="B25" s="91" t="str">
        <f ca="1">IF(AC25="","",OFFSET('Project list_gen-S1a)Huntlystay'!P10,AC25,,,))</f>
        <v/>
      </c>
      <c r="C25" s="26" t="s">
        <v>18</v>
      </c>
      <c r="D25" s="310">
        <f t="shared" ca="1" si="7"/>
        <v>5</v>
      </c>
      <c r="I25" s="229"/>
      <c r="J25" s="229">
        <f ca="1">'Project list_gen-S1a)Huntlystay'!$W$8*'Project list_gen-S1a)Huntlystay'!$R$8*1000</f>
        <v>16585238.71852795</v>
      </c>
      <c r="K25" s="229">
        <f t="shared" ca="1" si="8"/>
        <v>16585238.71852795</v>
      </c>
      <c r="L25" s="229">
        <f t="shared" ca="1" si="8"/>
        <v>16585238.71852795</v>
      </c>
      <c r="M25" s="229">
        <f t="shared" ca="1" si="8"/>
        <v>16585238.71852795</v>
      </c>
      <c r="N25" s="229">
        <f t="shared" ca="1" si="8"/>
        <v>16585238.71852795</v>
      </c>
      <c r="O25" s="229">
        <f t="shared" ref="O25:Q25" ca="1" si="18">N25</f>
        <v>16585238.71852795</v>
      </c>
      <c r="P25" s="229">
        <f t="shared" ca="1" si="18"/>
        <v>16585238.71852795</v>
      </c>
      <c r="Q25" s="229">
        <f t="shared" ca="1" si="18"/>
        <v>16585238.71852795</v>
      </c>
      <c r="R25" s="229">
        <f t="shared" ref="R25:T25" ca="1" si="19">Q25</f>
        <v>16585238.71852795</v>
      </c>
      <c r="S25" s="229">
        <f t="shared" ca="1" si="19"/>
        <v>16585238.71852795</v>
      </c>
      <c r="T25" s="229">
        <f t="shared" ca="1" si="19"/>
        <v>16585238.71852795</v>
      </c>
      <c r="U25" s="229">
        <f t="shared" ca="1" si="11"/>
        <v>16585238.71852795</v>
      </c>
      <c r="V25" s="229">
        <f t="shared" ca="1" si="12"/>
        <v>16585238.71852795</v>
      </c>
      <c r="W25" s="229">
        <f t="shared" ca="1" si="13"/>
        <v>16585238.71852795</v>
      </c>
      <c r="X25" s="229">
        <f t="shared" ca="1" si="13"/>
        <v>16585238.71852795</v>
      </c>
      <c r="Y25" s="227">
        <f t="shared" ca="1" si="14"/>
        <v>193293796.02799287</v>
      </c>
      <c r="Z25" s="311">
        <f t="shared" ca="1" si="15"/>
        <v>0</v>
      </c>
      <c r="AD25" s="312"/>
      <c r="AE25" s="207"/>
      <c r="AF25" s="229"/>
      <c r="AG25" s="229"/>
      <c r="AH25" s="229"/>
      <c r="AI25" s="229"/>
    </row>
    <row r="26" spans="1:36" ht="20.25" customHeight="1" x14ac:dyDescent="0.25">
      <c r="A26" s="309">
        <f t="shared" si="6"/>
        <v>626825683.01886797</v>
      </c>
      <c r="B26" s="91" t="str">
        <f ca="1">IF(AC26="","",OFFSET('Project list_gen-S1a)Huntlystay'!P11,AC26,,,))</f>
        <v>HydPK</v>
      </c>
      <c r="C26" s="209" t="s">
        <v>117</v>
      </c>
      <c r="D26" s="310">
        <f t="shared" si="7"/>
        <v>7</v>
      </c>
      <c r="K26" s="229">
        <f>'Project list_gen-S1a)Huntlystay'!$S$9*1000000</f>
        <v>626825683.01886797</v>
      </c>
      <c r="L26" s="26">
        <v>0</v>
      </c>
      <c r="M26" s="26">
        <v>0</v>
      </c>
      <c r="N26" s="26">
        <v>0</v>
      </c>
      <c r="O26" s="26">
        <v>0</v>
      </c>
      <c r="P26" s="26">
        <v>0</v>
      </c>
      <c r="Q26" s="26">
        <v>0</v>
      </c>
      <c r="R26" s="26">
        <v>0</v>
      </c>
      <c r="S26" s="26">
        <v>0</v>
      </c>
      <c r="T26" s="26">
        <v>0</v>
      </c>
      <c r="U26" s="26">
        <v>0</v>
      </c>
      <c r="V26" s="26">
        <v>0</v>
      </c>
      <c r="W26" s="26">
        <v>0</v>
      </c>
      <c r="X26" s="311">
        <f ca="1">IFERROR(-(A26-((A26/OFFSET($AA$1,MATCH($B26,$Z$2:$Z$7,0),,,))*(20-D26))),0)</f>
        <v>-545338344.22641516</v>
      </c>
      <c r="Y26" s="227">
        <f t="shared" si="14"/>
        <v>0</v>
      </c>
      <c r="Z26" s="311">
        <f t="shared" ca="1" si="15"/>
        <v>0</v>
      </c>
      <c r="AC26" s="26">
        <v>2</v>
      </c>
      <c r="AD26" s="312"/>
      <c r="AE26" s="207"/>
    </row>
    <row r="27" spans="1:36" ht="20.25" customHeight="1" x14ac:dyDescent="0.25">
      <c r="A27" s="309" t="str">
        <f t="shared" si="6"/>
        <v/>
      </c>
      <c r="B27" s="91" t="str">
        <f ca="1">IF(AC27="","",OFFSET('Project list_gen-S1a)Huntlystay'!P12,AC27,,,))</f>
        <v/>
      </c>
      <c r="C27" s="26" t="s">
        <v>115</v>
      </c>
      <c r="D27" s="310">
        <f t="shared" si="7"/>
        <v>7</v>
      </c>
      <c r="L27" s="229">
        <f>'Project list_gen-S1a)Huntlystay'!$T$9*'Project list_gen-S1a)Huntlystay'!$R$9*1000</f>
        <v>2924522.4960000003</v>
      </c>
      <c r="M27" s="229">
        <f>L27</f>
        <v>2924522.4960000003</v>
      </c>
      <c r="N27" s="229">
        <f t="shared" ref="N27:S27" si="20">M27</f>
        <v>2924522.4960000003</v>
      </c>
      <c r="O27" s="229">
        <f t="shared" si="20"/>
        <v>2924522.4960000003</v>
      </c>
      <c r="P27" s="229">
        <f t="shared" si="20"/>
        <v>2924522.4960000003</v>
      </c>
      <c r="Q27" s="229">
        <f t="shared" si="20"/>
        <v>2924522.4960000003</v>
      </c>
      <c r="R27" s="229">
        <f t="shared" si="20"/>
        <v>2924522.4960000003</v>
      </c>
      <c r="S27" s="229">
        <f t="shared" si="20"/>
        <v>2924522.4960000003</v>
      </c>
      <c r="T27" s="229">
        <f t="shared" ref="T27:T29" si="21">S27</f>
        <v>2924522.4960000003</v>
      </c>
      <c r="U27" s="229">
        <f t="shared" ref="U27:U29" si="22">T27</f>
        <v>2924522.4960000003</v>
      </c>
      <c r="V27" s="229">
        <f t="shared" ref="V27:V29" si="23">U27</f>
        <v>2924522.4960000003</v>
      </c>
      <c r="W27" s="229">
        <f t="shared" ref="W27:W29" si="24">V27</f>
        <v>2924522.4960000003</v>
      </c>
      <c r="X27" s="229">
        <f t="shared" ref="X27:X29" si="25">W27</f>
        <v>2924522.4960000003</v>
      </c>
      <c r="Y27" s="227">
        <f t="shared" si="14"/>
        <v>34436774.452409603</v>
      </c>
      <c r="Z27" s="311">
        <f t="shared" ca="1" si="15"/>
        <v>0</v>
      </c>
      <c r="AA27" s="229"/>
      <c r="AB27" s="229"/>
      <c r="AC27" s="229"/>
      <c r="AD27" s="312"/>
      <c r="AE27" s="207"/>
    </row>
    <row r="28" spans="1:36" ht="20.25" customHeight="1" x14ac:dyDescent="0.25">
      <c r="A28" s="309" t="str">
        <f t="shared" si="6"/>
        <v/>
      </c>
      <c r="B28" s="91" t="str">
        <f ca="1">IF(AC28="","",OFFSET('Project list_gen-S1a)Huntlystay'!P13,AC28,,,))</f>
        <v/>
      </c>
      <c r="C28" s="26" t="s">
        <v>116</v>
      </c>
      <c r="D28" s="310">
        <f t="shared" si="7"/>
        <v>7</v>
      </c>
      <c r="L28" s="229">
        <f>'Project list_gen-S1a)Huntlystay'!$Q$9*'Project list_gen-S1a)Huntlystay'!$U$9*1000</f>
        <v>12600000</v>
      </c>
      <c r="M28" s="229">
        <f>L28</f>
        <v>12600000</v>
      </c>
      <c r="N28" s="229">
        <f t="shared" ref="N28:S28" si="26">M28</f>
        <v>12600000</v>
      </c>
      <c r="O28" s="229">
        <f t="shared" si="26"/>
        <v>12600000</v>
      </c>
      <c r="P28" s="229">
        <f t="shared" si="26"/>
        <v>12600000</v>
      </c>
      <c r="Q28" s="229">
        <f t="shared" si="26"/>
        <v>12600000</v>
      </c>
      <c r="R28" s="229">
        <f t="shared" si="26"/>
        <v>12600000</v>
      </c>
      <c r="S28" s="229">
        <f t="shared" si="26"/>
        <v>12600000</v>
      </c>
      <c r="T28" s="229">
        <f t="shared" si="21"/>
        <v>12600000</v>
      </c>
      <c r="U28" s="229">
        <f t="shared" si="22"/>
        <v>12600000</v>
      </c>
      <c r="V28" s="229">
        <f t="shared" si="23"/>
        <v>12600000</v>
      </c>
      <c r="W28" s="229">
        <f t="shared" si="24"/>
        <v>12600000</v>
      </c>
      <c r="X28" s="229">
        <f t="shared" si="25"/>
        <v>12600000</v>
      </c>
      <c r="Y28" s="227">
        <f t="shared" si="14"/>
        <v>148367249.24969116</v>
      </c>
      <c r="Z28" s="311">
        <f t="shared" ca="1" si="15"/>
        <v>0</v>
      </c>
      <c r="AA28" s="229"/>
      <c r="AB28" s="229"/>
      <c r="AC28" s="229"/>
      <c r="AD28" s="312"/>
      <c r="AE28" s="207"/>
    </row>
    <row r="29" spans="1:36" ht="20.25" customHeight="1" x14ac:dyDescent="0.25">
      <c r="A29" s="309" t="str">
        <f t="shared" si="6"/>
        <v/>
      </c>
      <c r="B29" s="91" t="str">
        <f ca="1">IF(AC29="","",OFFSET('Project list_gen-S1a)Huntlystay'!P14,AC29,,,))</f>
        <v/>
      </c>
      <c r="C29" s="26" t="s">
        <v>18</v>
      </c>
      <c r="D29" s="310">
        <f t="shared" ca="1" si="7"/>
        <v>7</v>
      </c>
      <c r="L29" s="229">
        <f ca="1">'Project list_gen-S1a)Huntlystay'!$W$9*'Project list_gen-S1a)Huntlystay'!$R$9*1000</f>
        <v>8202926.388274176</v>
      </c>
      <c r="M29" s="229">
        <f ca="1">L29</f>
        <v>8202926.388274176</v>
      </c>
      <c r="N29" s="229">
        <f t="shared" ref="N29:S29" ca="1" si="27">M29</f>
        <v>8202926.388274176</v>
      </c>
      <c r="O29" s="229">
        <f t="shared" ca="1" si="27"/>
        <v>8202926.388274176</v>
      </c>
      <c r="P29" s="229">
        <f t="shared" ca="1" si="27"/>
        <v>8202926.388274176</v>
      </c>
      <c r="Q29" s="229">
        <f t="shared" ca="1" si="27"/>
        <v>8202926.388274176</v>
      </c>
      <c r="R29" s="229">
        <f t="shared" ca="1" si="27"/>
        <v>8202926.388274176</v>
      </c>
      <c r="S29" s="229">
        <f t="shared" ca="1" si="27"/>
        <v>8202926.388274176</v>
      </c>
      <c r="T29" s="229">
        <f t="shared" ca="1" si="21"/>
        <v>8202926.388274176</v>
      </c>
      <c r="U29" s="229">
        <f t="shared" ca="1" si="22"/>
        <v>8202926.388274176</v>
      </c>
      <c r="V29" s="229">
        <f t="shared" ca="1" si="23"/>
        <v>8202926.388274176</v>
      </c>
      <c r="W29" s="229">
        <f t="shared" ca="1" si="24"/>
        <v>8202926.388274176</v>
      </c>
      <c r="X29" s="229">
        <f t="shared" ca="1" si="25"/>
        <v>8202926.388274176</v>
      </c>
      <c r="Y29" s="227">
        <f t="shared" ca="1" si="14"/>
        <v>96590922.54174155</v>
      </c>
      <c r="Z29" s="311">
        <f t="shared" ca="1" si="15"/>
        <v>0</v>
      </c>
      <c r="AA29" s="229"/>
      <c r="AB29" s="229"/>
      <c r="AC29" s="229"/>
      <c r="AD29" s="312"/>
      <c r="AE29" s="207"/>
      <c r="AF29" s="206"/>
      <c r="AG29" s="206"/>
      <c r="AH29" s="206"/>
    </row>
    <row r="30" spans="1:36" ht="20.25" customHeight="1" x14ac:dyDescent="0.25">
      <c r="A30" s="309">
        <f t="shared" si="6"/>
        <v>626848363.01886797</v>
      </c>
      <c r="B30" s="91" t="str">
        <f ca="1">IF(AC30="","",OFFSET('Project list_gen-S1a)Huntlystay'!P15,AC30,,,))</f>
        <v>HydPK</v>
      </c>
      <c r="C30" s="209" t="s">
        <v>118</v>
      </c>
      <c r="D30" s="310">
        <f t="shared" si="7"/>
        <v>10</v>
      </c>
      <c r="L30" s="229"/>
      <c r="N30" s="229">
        <f>'Project list_gen-S1a)Huntlystay'!$S$10*1000000</f>
        <v>626848363.01886797</v>
      </c>
      <c r="O30" s="26">
        <v>0</v>
      </c>
      <c r="P30" s="26">
        <v>0</v>
      </c>
      <c r="Q30" s="26">
        <v>0</v>
      </c>
      <c r="R30" s="26">
        <v>0</v>
      </c>
      <c r="S30" s="26">
        <v>0</v>
      </c>
      <c r="T30" s="26">
        <v>0</v>
      </c>
      <c r="U30" s="26">
        <v>0</v>
      </c>
      <c r="V30" s="26">
        <v>0</v>
      </c>
      <c r="W30" s="26">
        <v>0</v>
      </c>
      <c r="X30" s="311">
        <f ca="1">IFERROR(-(A30-((A30/OFFSET($AA$1,MATCH($B30,$Z$2:$Z$7,0),,,))*(20-D30))),0)</f>
        <v>-564163526.71698117</v>
      </c>
      <c r="Y30" s="227">
        <f t="shared" si="14"/>
        <v>0</v>
      </c>
      <c r="Z30" s="311">
        <f t="shared" ca="1" si="15"/>
        <v>0</v>
      </c>
      <c r="AC30" s="26">
        <v>3</v>
      </c>
      <c r="AD30" s="312"/>
      <c r="AE30" s="207"/>
    </row>
    <row r="31" spans="1:36" ht="20.25" customHeight="1" x14ac:dyDescent="0.25">
      <c r="A31" s="309" t="str">
        <f t="shared" si="6"/>
        <v/>
      </c>
      <c r="B31" s="91" t="str">
        <f ca="1">IF(AC31="","",OFFSET('Project list_gen-S1a)Huntlystay'!P16,AC31,,,))</f>
        <v/>
      </c>
      <c r="C31" s="26" t="s">
        <v>115</v>
      </c>
      <c r="D31" s="310">
        <f t="shared" si="7"/>
        <v>10</v>
      </c>
      <c r="L31" s="229"/>
      <c r="N31" s="229"/>
      <c r="O31" s="229">
        <f>'Project list_gen-S1a)Huntlystay'!$T$10*'Project list_gen-S1a)Huntlystay'!$R$10*1000</f>
        <v>2924522.4960000003</v>
      </c>
      <c r="P31" s="229">
        <f>'Project list_gen-S1a)Huntlystay'!$T$10*'Project list_gen-S1a)Huntlystay'!$R$10*1000</f>
        <v>2924522.4960000003</v>
      </c>
      <c r="Q31" s="229">
        <f t="shared" ref="Q31:S33" si="28">P31</f>
        <v>2924522.4960000003</v>
      </c>
      <c r="R31" s="229">
        <f t="shared" si="28"/>
        <v>2924522.4960000003</v>
      </c>
      <c r="S31" s="229">
        <f t="shared" si="28"/>
        <v>2924522.4960000003</v>
      </c>
      <c r="T31" s="229">
        <f t="shared" ref="T31:T33" si="29">S31</f>
        <v>2924522.4960000003</v>
      </c>
      <c r="U31" s="229">
        <f t="shared" ref="U31:U33" si="30">T31</f>
        <v>2924522.4960000003</v>
      </c>
      <c r="V31" s="229">
        <f t="shared" ref="V31:V33" si="31">U31</f>
        <v>2924522.4960000003</v>
      </c>
      <c r="W31" s="229">
        <f t="shared" ref="W31:W33" si="32">V31</f>
        <v>2924522.4960000003</v>
      </c>
      <c r="X31" s="229">
        <f t="shared" ref="X31:X33" si="33">W31</f>
        <v>2924522.4960000003</v>
      </c>
      <c r="Y31" s="227">
        <f t="shared" si="14"/>
        <v>34873799.95064269</v>
      </c>
      <c r="Z31" s="311">
        <f t="shared" ca="1" si="15"/>
        <v>0</v>
      </c>
      <c r="AA31" s="38"/>
      <c r="AB31" s="38"/>
      <c r="AC31" s="38"/>
      <c r="AD31" s="312"/>
      <c r="AE31" s="207"/>
      <c r="AF31" s="38"/>
      <c r="AG31" s="38"/>
      <c r="AH31" s="38"/>
      <c r="AI31" s="38"/>
      <c r="AJ31" s="38"/>
    </row>
    <row r="32" spans="1:36" ht="20.25" customHeight="1" x14ac:dyDescent="0.25">
      <c r="A32" s="309" t="str">
        <f t="shared" si="6"/>
        <v/>
      </c>
      <c r="B32" s="91" t="str">
        <f ca="1">IF(AC32="","",OFFSET('Project list_gen-S1a)Huntlystay'!P17,AC32,,,))</f>
        <v/>
      </c>
      <c r="C32" s="26" t="s">
        <v>116</v>
      </c>
      <c r="D32" s="310">
        <f t="shared" si="7"/>
        <v>10</v>
      </c>
      <c r="L32" s="229"/>
      <c r="N32" s="229"/>
      <c r="O32" s="229">
        <f>'Project list_gen-S1a)Huntlystay'!$Q$10*'Project list_gen-S1a)Huntlystay'!$U$10*1000</f>
        <v>12600000</v>
      </c>
      <c r="P32" s="229">
        <f>'Project list_gen-S1a)Huntlystay'!$Q$10*'Project list_gen-S1a)Huntlystay'!$U$10*1000</f>
        <v>12600000</v>
      </c>
      <c r="Q32" s="229">
        <f t="shared" si="28"/>
        <v>12600000</v>
      </c>
      <c r="R32" s="229">
        <f t="shared" si="28"/>
        <v>12600000</v>
      </c>
      <c r="S32" s="229">
        <f t="shared" si="28"/>
        <v>12600000</v>
      </c>
      <c r="T32" s="229">
        <f t="shared" si="29"/>
        <v>12600000</v>
      </c>
      <c r="U32" s="229">
        <f t="shared" si="30"/>
        <v>12600000</v>
      </c>
      <c r="V32" s="229">
        <f t="shared" si="31"/>
        <v>12600000</v>
      </c>
      <c r="W32" s="229">
        <f t="shared" si="32"/>
        <v>12600000</v>
      </c>
      <c r="X32" s="229">
        <f t="shared" si="33"/>
        <v>12600000</v>
      </c>
      <c r="Y32" s="227">
        <f t="shared" si="14"/>
        <v>150250128.00520369</v>
      </c>
      <c r="Z32" s="311">
        <f t="shared" ca="1" si="15"/>
        <v>0</v>
      </c>
      <c r="AD32" s="312"/>
      <c r="AE32" s="207"/>
    </row>
    <row r="33" spans="1:36" ht="20.25" customHeight="1" x14ac:dyDescent="0.25">
      <c r="A33" s="309" t="str">
        <f t="shared" si="6"/>
        <v/>
      </c>
      <c r="B33" s="91" t="str">
        <f ca="1">IF(AC33="","",OFFSET('Project list_gen-S1a)Huntlystay'!P18,AC33,,,))</f>
        <v/>
      </c>
      <c r="C33" s="26" t="s">
        <v>18</v>
      </c>
      <c r="D33" s="310">
        <f t="shared" ca="1" si="7"/>
        <v>10</v>
      </c>
      <c r="L33" s="229"/>
      <c r="N33" s="229"/>
      <c r="O33" s="229">
        <f ca="1">'Project list_gen-S1a)Huntlystay'!$W$10*'Project list_gen-S1a)Huntlystay'!$R$10*1000</f>
        <v>8202926.388274176</v>
      </c>
      <c r="P33" s="229">
        <f ca="1">'Project list_gen-S1a)Huntlystay'!$W$10*'Project list_gen-S1a)Huntlystay'!$R$10*1000</f>
        <v>8202926.388274176</v>
      </c>
      <c r="Q33" s="229">
        <f t="shared" ca="1" si="28"/>
        <v>8202926.388274176</v>
      </c>
      <c r="R33" s="229">
        <f t="shared" ca="1" si="28"/>
        <v>8202926.388274176</v>
      </c>
      <c r="S33" s="229">
        <f t="shared" ca="1" si="28"/>
        <v>8202926.388274176</v>
      </c>
      <c r="T33" s="229">
        <f t="shared" ca="1" si="29"/>
        <v>8202926.388274176</v>
      </c>
      <c r="U33" s="229">
        <f t="shared" ca="1" si="30"/>
        <v>8202926.388274176</v>
      </c>
      <c r="V33" s="229">
        <f t="shared" ca="1" si="31"/>
        <v>8202926.388274176</v>
      </c>
      <c r="W33" s="229">
        <f t="shared" ca="1" si="32"/>
        <v>8202926.388274176</v>
      </c>
      <c r="X33" s="229">
        <f t="shared" ca="1" si="33"/>
        <v>8202926.388274176</v>
      </c>
      <c r="Y33" s="227">
        <f t="shared" ca="1" si="14"/>
        <v>97816725.385353819</v>
      </c>
      <c r="Z33" s="311">
        <f t="shared" ca="1" si="15"/>
        <v>0</v>
      </c>
      <c r="AA33" s="229"/>
      <c r="AB33" s="110"/>
      <c r="AC33" s="110"/>
      <c r="AD33" s="312"/>
      <c r="AE33" s="207"/>
      <c r="AF33" s="110"/>
      <c r="AG33" s="110"/>
      <c r="AH33" s="110"/>
      <c r="AI33" s="206"/>
      <c r="AJ33" s="206"/>
    </row>
    <row r="34" spans="1:36" ht="20.25" customHeight="1" x14ac:dyDescent="0.25">
      <c r="A34" s="309">
        <f t="shared" si="6"/>
        <v>384200000.00000006</v>
      </c>
      <c r="B34" s="91" t="str">
        <f ca="1">IF(AC34="","",OFFSET('Project list_gen-S1a)Huntlystay'!P19,AC34,,,))</f>
        <v>Wind</v>
      </c>
      <c r="C34" s="209" t="s">
        <v>119</v>
      </c>
      <c r="D34" s="310">
        <f t="shared" si="7"/>
        <v>14</v>
      </c>
      <c r="J34" s="229"/>
      <c r="K34" s="229"/>
      <c r="O34" s="229"/>
      <c r="P34" s="229"/>
      <c r="R34" s="229">
        <f>'Project list_gen-S1a)Huntlystay'!$S$11*1000000</f>
        <v>384200000.00000006</v>
      </c>
      <c r="S34" s="26">
        <v>0</v>
      </c>
      <c r="T34" s="26">
        <v>0</v>
      </c>
      <c r="U34" s="26">
        <v>0</v>
      </c>
      <c r="V34" s="26">
        <v>0</v>
      </c>
      <c r="W34" s="26">
        <v>0</v>
      </c>
      <c r="X34" s="311">
        <f ca="1">IFERROR(-(A34-((A34/OFFSET($AA$1,MATCH($B34,$Z$2:$Z$7,0),,,))*(20-D34))),0)</f>
        <v>-291992000.00000006</v>
      </c>
      <c r="Y34" s="227">
        <f t="shared" si="14"/>
        <v>0</v>
      </c>
      <c r="Z34" s="311">
        <f t="shared" ca="1" si="15"/>
        <v>92208000</v>
      </c>
      <c r="AC34" s="26">
        <v>4</v>
      </c>
      <c r="AD34" s="312"/>
      <c r="AE34" s="207"/>
    </row>
    <row r="35" spans="1:36" ht="20.25" customHeight="1" x14ac:dyDescent="0.25">
      <c r="A35" s="309" t="str">
        <f t="shared" si="6"/>
        <v/>
      </c>
      <c r="B35" s="91" t="str">
        <f ca="1">IF(AC35="","",OFFSET('Project list_gen-S1a)Huntlystay'!P20,AC35,,,))</f>
        <v/>
      </c>
      <c r="C35" s="26" t="s">
        <v>115</v>
      </c>
      <c r="D35" s="310">
        <f t="shared" si="7"/>
        <v>14</v>
      </c>
      <c r="J35" s="229"/>
      <c r="K35" s="229"/>
      <c r="O35" s="229"/>
      <c r="P35" s="229"/>
      <c r="S35" s="229">
        <f>'Project list_gen-S1a)Huntlystay'!$T$11*'Project list_gen-S1a)Huntlystay'!$R$11*1000</f>
        <v>7232256</v>
      </c>
      <c r="T35" s="229">
        <f>S35</f>
        <v>7232256</v>
      </c>
      <c r="U35" s="229">
        <f t="shared" ref="U35:X35" si="34">T35</f>
        <v>7232256</v>
      </c>
      <c r="V35" s="229">
        <f t="shared" si="34"/>
        <v>7232256</v>
      </c>
      <c r="W35" s="229">
        <f t="shared" si="34"/>
        <v>7232256</v>
      </c>
      <c r="X35" s="229">
        <f t="shared" si="34"/>
        <v>7232256</v>
      </c>
      <c r="Y35" s="227">
        <f t="shared" si="14"/>
        <v>87344488.175294608</v>
      </c>
      <c r="Z35" s="311">
        <f t="shared" ca="1" si="15"/>
        <v>0</v>
      </c>
      <c r="AA35" s="229"/>
      <c r="AB35" s="38"/>
      <c r="AC35" s="38"/>
      <c r="AD35" s="312"/>
      <c r="AE35" s="207"/>
      <c r="AF35" s="38"/>
      <c r="AG35" s="38"/>
      <c r="AH35" s="38"/>
    </row>
    <row r="36" spans="1:36" ht="20.25" customHeight="1" x14ac:dyDescent="0.25">
      <c r="A36" s="309" t="str">
        <f t="shared" si="6"/>
        <v/>
      </c>
      <c r="B36" s="91" t="str">
        <f ca="1">IF(AC36="","",OFFSET('Project list_gen-S1a)Huntlystay'!P21,AC36,,,))</f>
        <v/>
      </c>
      <c r="C36" s="26" t="s">
        <v>116</v>
      </c>
      <c r="D36" s="310">
        <f t="shared" si="7"/>
        <v>14</v>
      </c>
      <c r="J36" s="229"/>
      <c r="K36" s="229"/>
      <c r="O36" s="229"/>
      <c r="P36" s="229"/>
      <c r="S36" s="229">
        <f>'Project list_gen-S1a)Huntlystay'!$Q$11*'Project list_gen-S1a)Huntlystay'!$U$11*1000</f>
        <v>8400000</v>
      </c>
      <c r="T36" s="229">
        <f>S36</f>
        <v>8400000</v>
      </c>
      <c r="U36" s="229">
        <f t="shared" ref="U36:X36" si="35">T36</f>
        <v>8400000</v>
      </c>
      <c r="V36" s="229">
        <f t="shared" si="35"/>
        <v>8400000</v>
      </c>
      <c r="W36" s="229">
        <f t="shared" si="35"/>
        <v>8400000</v>
      </c>
      <c r="X36" s="229">
        <f t="shared" si="35"/>
        <v>8400000</v>
      </c>
      <c r="Y36" s="227">
        <f t="shared" si="14"/>
        <v>101447418.43658115</v>
      </c>
      <c r="Z36" s="311">
        <f t="shared" ca="1" si="15"/>
        <v>0</v>
      </c>
      <c r="AA36" s="229"/>
      <c r="AB36" s="110"/>
      <c r="AC36" s="110"/>
      <c r="AD36" s="312"/>
      <c r="AE36" s="207"/>
      <c r="AF36" s="110"/>
      <c r="AG36" s="110"/>
      <c r="AH36" s="110"/>
    </row>
    <row r="37" spans="1:36" ht="20.25" customHeight="1" x14ac:dyDescent="0.25">
      <c r="A37" s="309" t="str">
        <f t="shared" si="6"/>
        <v/>
      </c>
      <c r="B37" s="91" t="str">
        <f ca="1">IF(AC37="","",OFFSET('Project list_gen-S1a)Huntlystay'!P22,AC37,,,))</f>
        <v/>
      </c>
      <c r="C37" s="26" t="s">
        <v>18</v>
      </c>
      <c r="D37" s="310">
        <f t="shared" ca="1" si="7"/>
        <v>14</v>
      </c>
      <c r="J37" s="229"/>
      <c r="K37" s="229"/>
      <c r="O37" s="229"/>
      <c r="P37" s="229"/>
      <c r="S37" s="229">
        <f ca="1">'Project list_gen-S1a)Huntlystay'!$W$11*'Project list_gen-S1a)Huntlystay'!$R$11*1000</f>
        <v>11091627.791823175</v>
      </c>
      <c r="T37" s="229">
        <f ca="1">S37</f>
        <v>11091627.791823175</v>
      </c>
      <c r="U37" s="229">
        <f t="shared" ref="U37:X37" ca="1" si="36">T37</f>
        <v>11091627.791823175</v>
      </c>
      <c r="V37" s="229">
        <f t="shared" ca="1" si="36"/>
        <v>11091627.791823175</v>
      </c>
      <c r="W37" s="229">
        <f t="shared" ca="1" si="36"/>
        <v>11091627.791823175</v>
      </c>
      <c r="X37" s="229">
        <f t="shared" ca="1" si="36"/>
        <v>11091627.791823175</v>
      </c>
      <c r="Y37" s="227">
        <f t="shared" ca="1" si="14"/>
        <v>133954405.44522598</v>
      </c>
      <c r="Z37" s="311">
        <f t="shared" ca="1" si="15"/>
        <v>0</v>
      </c>
      <c r="AA37" s="229"/>
      <c r="AB37" s="206"/>
      <c r="AC37" s="206"/>
      <c r="AD37" s="312"/>
      <c r="AE37" s="207"/>
      <c r="AF37" s="206"/>
      <c r="AG37" s="206"/>
      <c r="AH37" s="206"/>
    </row>
    <row r="38" spans="1:36" ht="20.25" customHeight="1" x14ac:dyDescent="0.25">
      <c r="A38" s="309">
        <f t="shared" si="6"/>
        <v>360962096.77419364</v>
      </c>
      <c r="B38" s="91" t="str">
        <f ca="1">IF(AC38="","",OFFSET('Project list_gen-S1a)Huntlystay'!P23,AC38,,,))</f>
        <v>HydSC</v>
      </c>
      <c r="C38" s="209" t="s">
        <v>120</v>
      </c>
      <c r="D38" s="310">
        <f t="shared" si="7"/>
        <v>17</v>
      </c>
      <c r="J38" s="229"/>
      <c r="K38" s="229"/>
      <c r="L38" s="229"/>
      <c r="M38" s="229"/>
      <c r="N38" s="229"/>
      <c r="R38" s="229"/>
      <c r="S38" s="229"/>
      <c r="U38" s="229">
        <f>'Project list_gen-S1a)Huntlystay'!$S$12*1000000*(233/248)</f>
        <v>360962096.77419364</v>
      </c>
      <c r="V38" s="26">
        <v>0</v>
      </c>
      <c r="W38" s="26">
        <v>0</v>
      </c>
      <c r="X38" s="311">
        <f ca="1">IFERROR(-(A38-((A38/OFFSET($AA$1,MATCH($B38,$Z$2:$Z$7,0),,,))*(20-D38))),0)</f>
        <v>-350133233.87096786</v>
      </c>
      <c r="Y38" s="227">
        <f t="shared" si="14"/>
        <v>0</v>
      </c>
      <c r="Z38" s="311">
        <f t="shared" ca="1" si="15"/>
        <v>0</v>
      </c>
      <c r="AC38" s="26">
        <v>5</v>
      </c>
      <c r="AD38" s="312"/>
      <c r="AE38" s="207"/>
    </row>
    <row r="39" spans="1:36" ht="20.25" customHeight="1" x14ac:dyDescent="0.25">
      <c r="A39" s="309" t="str">
        <f t="shared" si="6"/>
        <v/>
      </c>
      <c r="B39" s="91" t="str">
        <f ca="1">IF(AC39="","",OFFSET('Project list_gen-S1a)Huntlystay'!P24,AC39,,,))</f>
        <v/>
      </c>
      <c r="C39" s="26" t="s">
        <v>115</v>
      </c>
      <c r="D39" s="310">
        <f t="shared" si="7"/>
        <v>17</v>
      </c>
      <c r="J39" s="229"/>
      <c r="K39" s="229"/>
      <c r="L39" s="229"/>
      <c r="M39" s="229"/>
      <c r="N39" s="229"/>
      <c r="R39" s="229"/>
      <c r="S39" s="229"/>
      <c r="U39" s="229"/>
      <c r="V39" s="229">
        <f>'Project list_gen-S1a)Huntlystay'!$T$12*'Project list_gen-S1a)Huntlystay'!$R$12*1000</f>
        <v>7232256</v>
      </c>
      <c r="W39" s="253">
        <f>V39</f>
        <v>7232256</v>
      </c>
      <c r="X39" s="253">
        <f t="shared" ref="X39" si="37">W39</f>
        <v>7232256</v>
      </c>
      <c r="Y39" s="227">
        <f t="shared" si="14"/>
        <v>87975095.937559232</v>
      </c>
      <c r="Z39" s="311">
        <f t="shared" ca="1" si="15"/>
        <v>0</v>
      </c>
      <c r="AA39" s="229"/>
      <c r="AB39" s="38"/>
      <c r="AC39" s="38"/>
      <c r="AD39" s="312" t="str">
        <f ca="1">IF(AC39="","",OFFSET('Project list_gen-S1a)Huntlystay'!$S$7,AC39,,,)*1000)</f>
        <v/>
      </c>
      <c r="AE39" s="207" t="str">
        <f t="shared" ref="AE39:AE47" ca="1" si="38">IFERROR((AD39*1000)-A39," ")</f>
        <v xml:space="preserve"> </v>
      </c>
      <c r="AF39" s="38"/>
      <c r="AG39" s="38"/>
      <c r="AH39" s="38"/>
      <c r="AI39" s="38"/>
    </row>
    <row r="40" spans="1:36" ht="20.25" customHeight="1" x14ac:dyDescent="0.25">
      <c r="A40" s="309" t="str">
        <f t="shared" si="6"/>
        <v/>
      </c>
      <c r="B40" s="91" t="str">
        <f ca="1">IF(AC40="","",OFFSET('Project list_gen-S1a)Huntlystay'!P25,AC40,,,))</f>
        <v/>
      </c>
      <c r="C40" s="26" t="s">
        <v>116</v>
      </c>
      <c r="D40" s="310">
        <f t="shared" si="7"/>
        <v>17</v>
      </c>
      <c r="J40" s="229"/>
      <c r="K40" s="229"/>
      <c r="L40" s="229"/>
      <c r="M40" s="229"/>
      <c r="N40" s="229"/>
      <c r="R40" s="229"/>
      <c r="S40" s="229"/>
      <c r="U40" s="229"/>
      <c r="V40" s="229">
        <f>'Project list_gen-S1a)Huntlystay'!$Q$12*'Project list_gen-S1a)Huntlystay'!$U$12*1000</f>
        <v>8400000</v>
      </c>
      <c r="W40" s="253">
        <f>V40</f>
        <v>8400000</v>
      </c>
      <c r="X40" s="253">
        <f t="shared" ref="X40" si="39">W40</f>
        <v>8400000</v>
      </c>
      <c r="Y40" s="227">
        <f t="shared" si="14"/>
        <v>102179846.21610428</v>
      </c>
      <c r="Z40" s="311">
        <f t="shared" ca="1" si="15"/>
        <v>0</v>
      </c>
      <c r="AA40" s="229"/>
      <c r="AD40" s="312" t="str">
        <f ca="1">IF(AC40="","",OFFSET('Project list_gen-S1a)Huntlystay'!$S$7,AC40,,,)*1000)</f>
        <v/>
      </c>
      <c r="AE40" s="207" t="str">
        <f t="shared" ca="1" si="38"/>
        <v xml:space="preserve"> </v>
      </c>
    </row>
    <row r="41" spans="1:36" ht="20.25" customHeight="1" x14ac:dyDescent="0.25">
      <c r="A41" s="309" t="str">
        <f t="shared" si="6"/>
        <v/>
      </c>
      <c r="C41" s="26" t="s">
        <v>18</v>
      </c>
      <c r="D41" s="310">
        <f t="shared" ca="1" si="7"/>
        <v>17</v>
      </c>
      <c r="J41" s="229"/>
      <c r="K41" s="229"/>
      <c r="L41" s="229"/>
      <c r="M41" s="229"/>
      <c r="N41" s="229"/>
      <c r="R41" s="229"/>
      <c r="S41" s="229"/>
      <c r="U41" s="229"/>
      <c r="V41" s="229">
        <f ca="1">'Project list_gen-S1a)Huntlystay'!$W$12*'Project list_gen-S1a)Huntlystay'!$R$12*1000</f>
        <v>11091627.791823175</v>
      </c>
      <c r="W41" s="253">
        <f ca="1">V41</f>
        <v>11091627.791823175</v>
      </c>
      <c r="X41" s="253">
        <f t="shared" ref="X41" ca="1" si="40">W41</f>
        <v>11091627.791823175</v>
      </c>
      <c r="Y41" s="227">
        <f t="shared" ca="1" si="14"/>
        <v>134921526.43509051</v>
      </c>
      <c r="Z41" s="311">
        <f t="shared" si="15"/>
        <v>0</v>
      </c>
      <c r="AA41" s="229"/>
      <c r="AB41" s="206"/>
      <c r="AC41" s="206"/>
      <c r="AD41" s="312" t="str">
        <f ca="1">IF(AC41="","",OFFSET('Project list_gen-S1a)Huntlystay'!$S$7,AC41,,,)*1000)</f>
        <v/>
      </c>
      <c r="AE41" s="207" t="str">
        <f t="shared" ca="1" si="38"/>
        <v xml:space="preserve"> </v>
      </c>
      <c r="AF41" s="206"/>
      <c r="AG41" s="206"/>
      <c r="AH41" s="206"/>
    </row>
    <row r="42" spans="1:36" ht="20.25" customHeight="1" x14ac:dyDescent="0.25">
      <c r="A42" s="309">
        <f t="shared" si="6"/>
        <v>0</v>
      </c>
      <c r="C42" s="209" t="s">
        <v>133</v>
      </c>
      <c r="D42" s="310"/>
      <c r="J42" s="229"/>
      <c r="K42" s="229"/>
      <c r="L42" s="229"/>
      <c r="M42" s="229"/>
      <c r="N42" s="229"/>
      <c r="O42" s="229"/>
      <c r="U42" s="229"/>
      <c r="W42" s="229"/>
      <c r="Y42" s="321"/>
      <c r="AD42" s="312"/>
      <c r="AE42" s="207"/>
    </row>
    <row r="43" spans="1:36" ht="20.25" customHeight="1" x14ac:dyDescent="0.25">
      <c r="A43" s="309" t="str">
        <f t="shared" si="6"/>
        <v/>
      </c>
      <c r="C43" s="26" t="s">
        <v>115</v>
      </c>
      <c r="D43" s="310"/>
      <c r="I43" s="229"/>
      <c r="J43" s="229"/>
      <c r="K43" s="229"/>
      <c r="L43" s="229"/>
      <c r="M43" s="229"/>
      <c r="N43" s="229"/>
      <c r="W43" s="229"/>
      <c r="X43" s="229"/>
      <c r="Y43" s="321"/>
      <c r="Z43" s="321"/>
      <c r="AA43" s="229"/>
      <c r="AB43" s="38"/>
      <c r="AC43" s="38"/>
      <c r="AD43" s="312"/>
      <c r="AE43" s="207"/>
      <c r="AF43" s="38"/>
      <c r="AG43" s="38"/>
      <c r="AH43" s="38"/>
      <c r="AI43" s="38"/>
    </row>
    <row r="44" spans="1:36" ht="20.25" customHeight="1" x14ac:dyDescent="0.25">
      <c r="A44" s="309" t="str">
        <f t="shared" si="6"/>
        <v/>
      </c>
      <c r="C44" s="26" t="s">
        <v>116</v>
      </c>
      <c r="D44" s="310"/>
      <c r="I44" s="229"/>
      <c r="J44" s="229"/>
      <c r="K44" s="229"/>
      <c r="L44" s="229"/>
      <c r="M44" s="229"/>
      <c r="N44" s="229"/>
      <c r="W44" s="229"/>
      <c r="X44" s="229"/>
      <c r="Y44" s="321"/>
      <c r="Z44" s="321"/>
      <c r="AA44" s="229"/>
      <c r="AD44" s="312"/>
      <c r="AE44" s="207"/>
    </row>
    <row r="45" spans="1:36" ht="20.25" customHeight="1" x14ac:dyDescent="0.25">
      <c r="A45" s="309" t="str">
        <f t="shared" si="6"/>
        <v/>
      </c>
      <c r="C45" s="26" t="s">
        <v>18</v>
      </c>
      <c r="D45" s="310"/>
      <c r="I45" s="229"/>
      <c r="J45" s="229"/>
      <c r="K45" s="229"/>
      <c r="L45" s="229"/>
      <c r="M45" s="229"/>
      <c r="N45" s="229"/>
      <c r="W45" s="229"/>
      <c r="X45" s="229"/>
      <c r="Y45" s="321"/>
      <c r="Z45" s="321"/>
      <c r="AA45" s="229"/>
      <c r="AB45" s="110"/>
      <c r="AC45" s="110"/>
      <c r="AD45" s="312"/>
      <c r="AE45" s="207"/>
      <c r="AF45" s="110"/>
      <c r="AG45" s="110"/>
      <c r="AH45" s="110"/>
    </row>
    <row r="46" spans="1:36" ht="20.25" customHeight="1" x14ac:dyDescent="0.25">
      <c r="A46" s="309">
        <f t="shared" si="6"/>
        <v>0</v>
      </c>
      <c r="C46" s="209" t="s">
        <v>134</v>
      </c>
      <c r="D46" s="310"/>
      <c r="I46" s="229"/>
      <c r="J46" s="229"/>
      <c r="K46" s="229"/>
      <c r="L46" s="229"/>
      <c r="M46" s="229"/>
      <c r="N46" s="229"/>
      <c r="O46" s="229"/>
      <c r="P46" s="229"/>
      <c r="Q46" s="229"/>
      <c r="R46" s="229"/>
      <c r="S46" s="229"/>
      <c r="T46" s="229"/>
      <c r="W46" s="229"/>
      <c r="AD46" s="312"/>
      <c r="AE46" s="207"/>
    </row>
    <row r="47" spans="1:36" ht="20.25" customHeight="1" x14ac:dyDescent="0.25">
      <c r="A47" s="309" t="str">
        <f t="shared" si="6"/>
        <v/>
      </c>
      <c r="C47" s="26" t="s">
        <v>115</v>
      </c>
      <c r="D47" s="310"/>
      <c r="I47" s="229"/>
      <c r="J47" s="229"/>
      <c r="K47" s="229"/>
      <c r="L47" s="229"/>
      <c r="M47" s="229"/>
      <c r="N47" s="229"/>
      <c r="W47" s="229"/>
      <c r="X47" s="229"/>
      <c r="Y47" s="321"/>
      <c r="Z47" s="325"/>
      <c r="AA47" s="253"/>
      <c r="AB47" s="38"/>
      <c r="AC47" s="38"/>
      <c r="AD47" s="312" t="str">
        <f ca="1">IF(AC47="","",OFFSET('Project list_gen-S1a)Huntlystay'!$S$7,AC47,,,)*1000)</f>
        <v/>
      </c>
      <c r="AE47" s="207" t="str">
        <f t="shared" ca="1" si="38"/>
        <v xml:space="preserve"> </v>
      </c>
      <c r="AF47" s="38"/>
      <c r="AG47" s="38"/>
      <c r="AH47" s="38"/>
      <c r="AI47" s="38"/>
    </row>
    <row r="48" spans="1:36" ht="20.25" customHeight="1" x14ac:dyDescent="0.25">
      <c r="A48" s="309" t="str">
        <f t="shared" si="6"/>
        <v/>
      </c>
      <c r="C48" s="26" t="s">
        <v>116</v>
      </c>
      <c r="D48" s="310"/>
      <c r="I48" s="229"/>
      <c r="J48" s="229"/>
      <c r="K48" s="229"/>
      <c r="L48" s="229"/>
      <c r="M48" s="229"/>
      <c r="N48" s="229"/>
      <c r="W48" s="229"/>
      <c r="X48" s="229"/>
      <c r="Y48" s="321"/>
      <c r="Z48" s="325"/>
      <c r="AA48" s="253"/>
    </row>
    <row r="49" spans="1:40" ht="20.25" customHeight="1" x14ac:dyDescent="0.25">
      <c r="A49" s="309"/>
      <c r="C49" s="26" t="s">
        <v>18</v>
      </c>
      <c r="D49" s="310"/>
      <c r="I49" s="229"/>
      <c r="J49" s="229"/>
      <c r="K49" s="229"/>
      <c r="L49" s="229"/>
      <c r="M49" s="229"/>
      <c r="N49" s="229"/>
      <c r="W49" s="229"/>
      <c r="X49" s="229"/>
      <c r="Y49" s="321"/>
      <c r="Z49" s="325"/>
      <c r="AA49" s="253"/>
      <c r="AB49" s="110"/>
      <c r="AC49" s="110"/>
      <c r="AD49" s="110"/>
      <c r="AE49" s="110"/>
      <c r="AF49" s="110"/>
      <c r="AG49" s="110"/>
      <c r="AH49" s="110"/>
    </row>
    <row r="50" spans="1:40" ht="20.25" customHeight="1" x14ac:dyDescent="0.25">
      <c r="A50" s="309"/>
      <c r="C50" s="26" t="s">
        <v>115</v>
      </c>
      <c r="D50" s="310"/>
      <c r="AI50" s="38"/>
      <c r="AJ50" s="38"/>
      <c r="AK50" s="38"/>
      <c r="AL50" s="38"/>
      <c r="AM50" s="38"/>
      <c r="AN50" s="38"/>
    </row>
    <row r="51" spans="1:40" ht="20.25" customHeight="1" x14ac:dyDescent="0.2">
      <c r="C51" s="26" t="s">
        <v>121</v>
      </c>
      <c r="E51" s="26">
        <v>0</v>
      </c>
      <c r="F51" s="26">
        <v>0</v>
      </c>
      <c r="G51" s="26">
        <v>0</v>
      </c>
      <c r="H51" s="26">
        <v>0</v>
      </c>
      <c r="I51" s="38">
        <f>SUM(I22:I49)</f>
        <v>1200673076.9230769</v>
      </c>
      <c r="J51" s="38">
        <f ca="1">SUM(J22:J49)</f>
        <v>42835238.71852795</v>
      </c>
      <c r="K51" s="38">
        <f ca="1">SUM(K22:K49)</f>
        <v>669660921.73739588</v>
      </c>
      <c r="L51" s="38">
        <f ca="1">SUM(L22:L49)</f>
        <v>66562687.602802128</v>
      </c>
      <c r="M51" s="38">
        <f t="shared" ref="M51:R51" ca="1" si="41">SUM(M22:M49)</f>
        <v>66562687.602802128</v>
      </c>
      <c r="N51" s="38">
        <f t="shared" ca="1" si="41"/>
        <v>693411050.62167013</v>
      </c>
      <c r="O51" s="38">
        <f t="shared" ca="1" si="41"/>
        <v>90290136.487076312</v>
      </c>
      <c r="P51" s="38">
        <f t="shared" ca="1" si="41"/>
        <v>90290136.487076312</v>
      </c>
      <c r="Q51" s="38">
        <f t="shared" ca="1" si="41"/>
        <v>90290136.487076312</v>
      </c>
      <c r="R51" s="38">
        <f t="shared" ca="1" si="41"/>
        <v>474490136.4870764</v>
      </c>
      <c r="S51" s="38">
        <f t="shared" ref="S51:W51" ca="1" si="42">SUM(S22:S49)</f>
        <v>117014020.27889949</v>
      </c>
      <c r="T51" s="38">
        <f t="shared" ca="1" si="42"/>
        <v>117014020.27889949</v>
      </c>
      <c r="U51" s="38">
        <f ca="1">SUM(U22:U49)</f>
        <v>477976117.05309314</v>
      </c>
      <c r="V51" s="38">
        <f t="shared" ca="1" si="42"/>
        <v>143737904.07072267</v>
      </c>
      <c r="W51" s="38">
        <f t="shared" ca="1" si="42"/>
        <v>143737904.07072267</v>
      </c>
      <c r="X51" s="322">
        <f ca="1">SUM(X22:X49)+Y51+Z51</f>
        <v>-766835070.34646225</v>
      </c>
      <c r="Y51" s="322">
        <f ca="1">SUM(Y22:Y49)</f>
        <v>1709384591.9356403</v>
      </c>
      <c r="Z51" s="322">
        <f ca="1">SUM(Z22:Z49)</f>
        <v>92208000</v>
      </c>
      <c r="AH51" s="26">
        <f>SUM(AH22:AH49)</f>
        <v>0</v>
      </c>
      <c r="AI51" s="38"/>
    </row>
    <row r="52" spans="1:40" s="196" customFormat="1" ht="20.25" customHeight="1" x14ac:dyDescent="0.2">
      <c r="C52" s="196" t="s">
        <v>122</v>
      </c>
      <c r="E52" s="210">
        <f ca="1">NPV($D$1,E51:X51)</f>
        <v>1999637568.6542025</v>
      </c>
      <c r="F52" s="240">
        <f ca="1">E52/G52</f>
        <v>216168.70975605416</v>
      </c>
      <c r="G52" s="239">
        <f>NPV(0.08,H52:X52)</f>
        <v>9250.3562190420089</v>
      </c>
      <c r="H52" s="238">
        <f>H14</f>
        <v>0</v>
      </c>
      <c r="I52" s="238">
        <f>H52+I14</f>
        <v>685</v>
      </c>
      <c r="J52" s="238">
        <f t="shared" ref="J52:X52" si="43">I52+J14</f>
        <v>685</v>
      </c>
      <c r="K52" s="238">
        <f t="shared" si="43"/>
        <v>937</v>
      </c>
      <c r="L52" s="238">
        <f>K52+L14</f>
        <v>937</v>
      </c>
      <c r="M52" s="238">
        <f>L52+M14</f>
        <v>937</v>
      </c>
      <c r="N52" s="238">
        <f t="shared" si="43"/>
        <v>1189</v>
      </c>
      <c r="O52" s="238">
        <f t="shared" si="43"/>
        <v>1189</v>
      </c>
      <c r="P52" s="238">
        <f>O52+P14</f>
        <v>1189</v>
      </c>
      <c r="Q52" s="238">
        <f t="shared" si="43"/>
        <v>1189</v>
      </c>
      <c r="R52" s="238">
        <f t="shared" si="43"/>
        <v>1429</v>
      </c>
      <c r="S52" s="238">
        <f>R52+S14</f>
        <v>1429</v>
      </c>
      <c r="T52" s="238">
        <f>S52+T14</f>
        <v>1429</v>
      </c>
      <c r="U52" s="238">
        <f t="shared" si="43"/>
        <v>1654.483870967742</v>
      </c>
      <c r="V52" s="238">
        <f t="shared" si="43"/>
        <v>1654.483870967742</v>
      </c>
      <c r="W52" s="238">
        <f t="shared" si="43"/>
        <v>1654.483870967742</v>
      </c>
      <c r="X52" s="238">
        <f t="shared" si="43"/>
        <v>1654.483870967742</v>
      </c>
      <c r="Y52" s="326"/>
      <c r="Z52" s="216"/>
      <c r="AA52" s="26"/>
      <c r="AB52" s="26"/>
      <c r="AC52" s="26"/>
      <c r="AD52" s="26"/>
      <c r="AE52" s="26"/>
      <c r="AF52" s="26"/>
      <c r="AG52" s="26"/>
      <c r="AH52" s="26"/>
    </row>
    <row r="53" spans="1:40" ht="20.25" customHeight="1" x14ac:dyDescent="0.2">
      <c r="F53" s="26" t="str">
        <f>$C$45</f>
        <v>Tx LRMC $/MWh</v>
      </c>
    </row>
    <row r="54" spans="1:40" ht="20.25" customHeight="1" x14ac:dyDescent="0.2">
      <c r="F54" s="215">
        <f ca="1">NPV($D$1,H54:X54)</f>
        <v>233203209.9059127</v>
      </c>
      <c r="G54" s="110">
        <f>SUMIF($C$66:$C$93,$F$106,G18:G45)</f>
        <v>0</v>
      </c>
      <c r="H54" s="110">
        <f t="shared" ref="H54" ca="1" si="44">SUMIF($C$22:$C$51,$F$53,H22:H50)</f>
        <v>0</v>
      </c>
      <c r="I54" s="110">
        <f ca="1">SUMIF($C$22:$C$51,$F$53,I22:I50)</f>
        <v>0</v>
      </c>
      <c r="J54" s="110">
        <f ca="1">SUMIF($C$22:$C$51,$F$53,J22:J50)</f>
        <v>16585238.71852795</v>
      </c>
      <c r="K54" s="110">
        <f ca="1">SUMIF($C$22:$C$51,$F$53,K22:K50)</f>
        <v>16585238.71852795</v>
      </c>
      <c r="L54" s="110">
        <f ca="1">SUMIF($C$22:$C$51,$F$53,L22:L50)</f>
        <v>24788165.106802128</v>
      </c>
      <c r="M54" s="110">
        <f t="shared" ref="M54:R54" ca="1" si="45">SUMIF($C$22:$C$51,$F$53,M22:M50)</f>
        <v>24788165.106802128</v>
      </c>
      <c r="N54" s="110">
        <f t="shared" ca="1" si="45"/>
        <v>24788165.106802128</v>
      </c>
      <c r="O54" s="110">
        <f t="shared" ca="1" si="45"/>
        <v>32991091.495076306</v>
      </c>
      <c r="P54" s="110">
        <f t="shared" ca="1" si="45"/>
        <v>32991091.495076306</v>
      </c>
      <c r="Q54" s="110">
        <f t="shared" ca="1" si="45"/>
        <v>32991091.495076306</v>
      </c>
      <c r="R54" s="110">
        <f t="shared" ca="1" si="45"/>
        <v>32991091.495076306</v>
      </c>
      <c r="S54" s="110">
        <f t="shared" ref="S54:W54" ca="1" si="46">SUMIF($C$22:$C$51,$F$53,S22:S50)</f>
        <v>44082719.286899477</v>
      </c>
      <c r="T54" s="110">
        <f t="shared" ca="1" si="46"/>
        <v>44082719.286899477</v>
      </c>
      <c r="U54" s="110">
        <f ca="1">SUMIF($C$22:$C$51,$F$53,U22:U50)</f>
        <v>44082719.286899477</v>
      </c>
      <c r="V54" s="110">
        <f t="shared" ca="1" si="46"/>
        <v>55174347.078722656</v>
      </c>
      <c r="W54" s="110">
        <f t="shared" ca="1" si="46"/>
        <v>55174347.078722656</v>
      </c>
      <c r="X54" s="110">
        <f ca="1">SUMIF($C$22:$C$51,$F$53,X22:X50)</f>
        <v>55174347.078722656</v>
      </c>
    </row>
    <row r="55" spans="1:40" ht="20.25" customHeight="1" x14ac:dyDescent="0.2"/>
    <row r="56" spans="1:40" ht="20.25" customHeight="1" x14ac:dyDescent="0.2">
      <c r="C56" s="196" t="s">
        <v>123</v>
      </c>
      <c r="H56" s="26">
        <v>1</v>
      </c>
      <c r="L56" s="26">
        <v>2</v>
      </c>
      <c r="M56" s="26">
        <v>3</v>
      </c>
      <c r="O56" s="26">
        <v>4</v>
      </c>
      <c r="R56" s="26">
        <v>5</v>
      </c>
      <c r="S56" s="26">
        <v>6</v>
      </c>
      <c r="W56" s="26">
        <v>7</v>
      </c>
    </row>
    <row r="57" spans="1:40" ht="20.25" customHeight="1" x14ac:dyDescent="0.2">
      <c r="E57" s="200" t="str">
        <f t="shared" ref="E57:X57" si="47">E9</f>
        <v>Year 1</v>
      </c>
      <c r="F57" s="200" t="str">
        <f t="shared" si="47"/>
        <v>Year 2</v>
      </c>
      <c r="G57" s="200" t="str">
        <f t="shared" si="47"/>
        <v>Year 3</v>
      </c>
      <c r="H57" s="200" t="str">
        <f t="shared" si="47"/>
        <v>Year 4</v>
      </c>
      <c r="I57" s="200" t="str">
        <f t="shared" si="47"/>
        <v>Year 5</v>
      </c>
      <c r="J57" s="200" t="str">
        <f t="shared" si="47"/>
        <v>Year 6</v>
      </c>
      <c r="K57" s="200" t="str">
        <f t="shared" si="47"/>
        <v>Year 7</v>
      </c>
      <c r="L57" s="200" t="str">
        <f t="shared" si="47"/>
        <v>Year 8</v>
      </c>
      <c r="M57" s="200" t="str">
        <f t="shared" si="47"/>
        <v>Year 9</v>
      </c>
      <c r="N57" s="200" t="str">
        <f t="shared" si="47"/>
        <v>Year 10</v>
      </c>
      <c r="O57" s="200" t="str">
        <f t="shared" si="47"/>
        <v>Year 11</v>
      </c>
      <c r="P57" s="200" t="str">
        <f t="shared" si="47"/>
        <v>Year 12</v>
      </c>
      <c r="Q57" s="200" t="str">
        <f t="shared" si="47"/>
        <v>Year 13</v>
      </c>
      <c r="R57" s="200" t="str">
        <f t="shared" si="47"/>
        <v>Year 14</v>
      </c>
      <c r="S57" s="200" t="str">
        <f t="shared" si="47"/>
        <v>Year 15</v>
      </c>
      <c r="T57" s="200" t="str">
        <f t="shared" si="47"/>
        <v>Year 16</v>
      </c>
      <c r="U57" s="200" t="str">
        <f t="shared" si="47"/>
        <v>Year 17</v>
      </c>
      <c r="V57" s="200" t="str">
        <f t="shared" si="47"/>
        <v>Year 18</v>
      </c>
      <c r="W57" s="200" t="str">
        <f t="shared" si="47"/>
        <v>Year 19</v>
      </c>
      <c r="X57" s="200" t="str">
        <f t="shared" si="47"/>
        <v>Year 20</v>
      </c>
    </row>
    <row r="58" spans="1:40" ht="20.25" customHeight="1" x14ac:dyDescent="0.2">
      <c r="E58" s="201">
        <f>input!B4</f>
        <v>0</v>
      </c>
      <c r="F58" s="201">
        <f>input!C4</f>
        <v>1.4167204449518342E-2</v>
      </c>
      <c r="G58" s="201">
        <f>input!D4</f>
        <v>1.1404723159585984E-2</v>
      </c>
      <c r="H58" s="201">
        <f>input!E4</f>
        <v>1.2524993898679558E-2</v>
      </c>
      <c r="I58" s="201">
        <f>input!F4</f>
        <v>1.4717770549425186E-2</v>
      </c>
      <c r="J58" s="201">
        <f>input!G4</f>
        <v>1.234963482093247E-2</v>
      </c>
      <c r="K58" s="201">
        <f>input!H4</f>
        <v>9.6394202196338191E-3</v>
      </c>
      <c r="L58" s="201">
        <f>input!I4</f>
        <v>1.0104317446665359E-2</v>
      </c>
      <c r="M58" s="201">
        <f>input!J4</f>
        <v>9.9178646034203469E-3</v>
      </c>
      <c r="N58" s="201">
        <f>input!K4</f>
        <v>9.8001399678189615E-3</v>
      </c>
      <c r="O58" s="201">
        <f>input!L4</f>
        <v>9.7248803559315689E-3</v>
      </c>
      <c r="P58" s="201">
        <f>input!M4</f>
        <v>9.0343074693382749E-3</v>
      </c>
      <c r="Q58" s="201">
        <f>input!N4</f>
        <v>8.7319109651598208E-3</v>
      </c>
      <c r="R58" s="201">
        <f>input!O4</f>
        <v>8.3255861155033823E-3</v>
      </c>
      <c r="S58" s="201">
        <f>input!P4</f>
        <v>8.452387035403049E-3</v>
      </c>
      <c r="T58" s="201">
        <f>input!Q4</f>
        <v>8.5185913316542534E-3</v>
      </c>
      <c r="U58" s="201">
        <f>input!R4</f>
        <v>8.4667562491317558E-3</v>
      </c>
      <c r="V58" s="201">
        <f>input!S4</f>
        <v>8.4041796768211455E-3</v>
      </c>
      <c r="W58" s="201">
        <f>input!T4</f>
        <v>8.1414513514447128E-3</v>
      </c>
      <c r="X58" s="201">
        <f>input!U4</f>
        <v>8.21811850006849E-3</v>
      </c>
    </row>
    <row r="59" spans="1:40" ht="20.25" customHeight="1" x14ac:dyDescent="0.2">
      <c r="E59" s="38">
        <f>'Volumes by Gen'!$F$93</f>
        <v>7922</v>
      </c>
      <c r="F59" s="38">
        <f>E59*(1+F58)</f>
        <v>8034.2325936490834</v>
      </c>
      <c r="G59" s="38">
        <f t="shared" ref="G59:X59" si="48">F59*(1+G58)</f>
        <v>8125.8607921793737</v>
      </c>
      <c r="H59" s="38">
        <f t="shared" si="48"/>
        <v>8227.6371490229394</v>
      </c>
      <c r="I59" s="38">
        <f t="shared" si="48"/>
        <v>8348.7296247461854</v>
      </c>
      <c r="J59" s="38">
        <f t="shared" si="48"/>
        <v>8451.8333868305017</v>
      </c>
      <c r="K59" s="38">
        <f t="shared" si="48"/>
        <v>8533.3041604724913</v>
      </c>
      <c r="L59" s="38">
        <f t="shared" si="48"/>
        <v>8619.5273745788545</v>
      </c>
      <c r="M59" s="38">
        <f t="shared" si="48"/>
        <v>8705.0146800254024</v>
      </c>
      <c r="N59" s="38">
        <f t="shared" si="48"/>
        <v>8790.3250423115696</v>
      </c>
      <c r="O59" s="38">
        <f t="shared" si="48"/>
        <v>8875.8099016377982</v>
      </c>
      <c r="P59" s="38">
        <f t="shared" si="48"/>
        <v>8955.99669732859</v>
      </c>
      <c r="Q59" s="38">
        <f t="shared" si="48"/>
        <v>9034.1996630939284</v>
      </c>
      <c r="R59" s="38">
        <f t="shared" si="48"/>
        <v>9109.4146703736678</v>
      </c>
      <c r="S59" s="38">
        <f t="shared" si="48"/>
        <v>9186.410968833643</v>
      </c>
      <c r="T59" s="38">
        <f t="shared" si="48"/>
        <v>9264.6662496817644</v>
      </c>
      <c r="U59" s="38">
        <f t="shared" si="48"/>
        <v>9343.1079205473779</v>
      </c>
      <c r="V59" s="38">
        <f t="shared" si="48"/>
        <v>9421.629078251588</v>
      </c>
      <c r="W59" s="38">
        <f t="shared" si="48"/>
        <v>9498.3348130435297</v>
      </c>
      <c r="X59" s="38">
        <f t="shared" si="48"/>
        <v>9576.393254090448</v>
      </c>
    </row>
    <row r="60" spans="1:40" ht="20.25" customHeight="1" x14ac:dyDescent="0.2">
      <c r="C60" s="26" t="s">
        <v>108</v>
      </c>
      <c r="F60" s="38">
        <f>F59-E59</f>
        <v>112.23259364908336</v>
      </c>
      <c r="G60" s="38">
        <f t="shared" ref="G60:X60" si="49">G59-F59</f>
        <v>91.628198530290319</v>
      </c>
      <c r="H60" s="38">
        <f t="shared" si="49"/>
        <v>101.77635684356574</v>
      </c>
      <c r="I60" s="38">
        <f t="shared" si="49"/>
        <v>121.09247572324603</v>
      </c>
      <c r="J60" s="38">
        <f>J59-I59</f>
        <v>103.10376208431626</v>
      </c>
      <c r="K60" s="38">
        <f t="shared" si="49"/>
        <v>81.470773641989581</v>
      </c>
      <c r="L60" s="38">
        <f t="shared" si="49"/>
        <v>86.22321410636323</v>
      </c>
      <c r="M60" s="38">
        <f t="shared" si="49"/>
        <v>85.487305446547907</v>
      </c>
      <c r="N60" s="38">
        <f t="shared" si="49"/>
        <v>85.310362286167219</v>
      </c>
      <c r="O60" s="38">
        <f t="shared" si="49"/>
        <v>85.484859326228616</v>
      </c>
      <c r="P60" s="38">
        <f t="shared" si="49"/>
        <v>80.186795690791769</v>
      </c>
      <c r="Q60" s="38">
        <f t="shared" si="49"/>
        <v>78.202965765338377</v>
      </c>
      <c r="R60" s="38">
        <f t="shared" si="49"/>
        <v>75.215007279739439</v>
      </c>
      <c r="S60" s="38">
        <f t="shared" si="49"/>
        <v>76.996298459975151</v>
      </c>
      <c r="T60" s="38">
        <f t="shared" si="49"/>
        <v>78.255280848121402</v>
      </c>
      <c r="U60" s="38">
        <f t="shared" si="49"/>
        <v>78.44167086561356</v>
      </c>
      <c r="V60" s="38">
        <f t="shared" si="49"/>
        <v>78.521157704210054</v>
      </c>
      <c r="W60" s="38">
        <f>W59-V59</f>
        <v>76.705734791941723</v>
      </c>
      <c r="X60" s="38">
        <f t="shared" si="49"/>
        <v>78.058441046918233</v>
      </c>
    </row>
    <row r="61" spans="1:40" ht="20.25" customHeight="1" x14ac:dyDescent="0.2">
      <c r="C61" s="26" t="s">
        <v>109</v>
      </c>
      <c r="F61" s="38">
        <f>F60</f>
        <v>112.23259364908336</v>
      </c>
      <c r="G61" s="38">
        <f t="shared" ref="G61:X61" si="50">G60+F63</f>
        <v>203.86079217937368</v>
      </c>
      <c r="H61" s="38">
        <f t="shared" si="50"/>
        <v>305.63714902293941</v>
      </c>
      <c r="I61" s="38">
        <f t="shared" si="50"/>
        <v>426.72962474618544</v>
      </c>
      <c r="J61" s="38">
        <f t="shared" si="50"/>
        <v>279.83338683050169</v>
      </c>
      <c r="K61" s="38">
        <f t="shared" si="50"/>
        <v>361.30416047249128</v>
      </c>
      <c r="L61" s="38">
        <f t="shared" si="50"/>
        <v>178.52737457885451</v>
      </c>
      <c r="M61" s="38">
        <f t="shared" si="50"/>
        <v>264.01468002540241</v>
      </c>
      <c r="N61" s="38">
        <f>N60+M63</f>
        <v>349.32504231156963</v>
      </c>
      <c r="O61" s="38">
        <f t="shared" si="50"/>
        <v>182.80990163779825</v>
      </c>
      <c r="P61" s="38">
        <f t="shared" si="50"/>
        <v>262.99669732859002</v>
      </c>
      <c r="Q61" s="38">
        <f>Q60+P63</f>
        <v>341.19966309392839</v>
      </c>
      <c r="R61" s="38">
        <f t="shared" si="50"/>
        <v>416.41467037366783</v>
      </c>
      <c r="S61" s="38">
        <f t="shared" si="50"/>
        <v>218.41096883364298</v>
      </c>
      <c r="T61" s="38">
        <f t="shared" si="50"/>
        <v>296.66624968176438</v>
      </c>
      <c r="U61" s="38">
        <f t="shared" si="50"/>
        <v>375.10792054737794</v>
      </c>
      <c r="V61" s="38">
        <f>V60+U63</f>
        <v>280.02907825158798</v>
      </c>
      <c r="W61" s="38">
        <f t="shared" si="50"/>
        <v>356.7348130435297</v>
      </c>
      <c r="X61" s="38">
        <f t="shared" si="50"/>
        <v>434.79325409044793</v>
      </c>
    </row>
    <row r="62" spans="1:40" ht="20.25" customHeight="1" x14ac:dyDescent="0.2">
      <c r="C62" s="211" t="s">
        <v>110</v>
      </c>
      <c r="D62" s="211"/>
      <c r="E62" s="211"/>
      <c r="F62" s="211"/>
      <c r="G62" s="211"/>
      <c r="H62" s="211"/>
      <c r="I62" s="211">
        <f>$G$8+'Project list_gen-S1a)Huntlystay'!$F$8</f>
        <v>250</v>
      </c>
      <c r="J62" s="211"/>
      <c r="K62" s="211">
        <f>'Project list_gen-S1a)Huntlystay'!$F$9+'Project list_gen-S1a)Huntlystay'!$F$10</f>
        <v>269</v>
      </c>
      <c r="L62" s="211"/>
      <c r="M62" s="211"/>
      <c r="N62" s="211">
        <f>'Project list_gen-S1a)Huntlystay'!$F$11</f>
        <v>252</v>
      </c>
      <c r="O62" s="211"/>
      <c r="P62" s="211"/>
      <c r="Q62" s="211"/>
      <c r="R62" s="211">
        <f>'Project list_gen-S1a)Huntlystay'!$F$12+'Project list_gen-S1a)Huntlystay'!$F$13</f>
        <v>275</v>
      </c>
      <c r="S62" s="211"/>
      <c r="T62" s="211"/>
      <c r="U62" s="211">
        <f>'Project list_gen-S1a)Huntlystay'!$F$14*(217/300)</f>
        <v>173.60000000000002</v>
      </c>
      <c r="V62" s="211"/>
      <c r="W62" s="211"/>
      <c r="X62" s="211"/>
    </row>
    <row r="63" spans="1:40" ht="20.25" customHeight="1" x14ac:dyDescent="0.2">
      <c r="C63" s="212" t="s">
        <v>111</v>
      </c>
      <c r="D63" s="212"/>
      <c r="E63" s="212"/>
      <c r="F63" s="213">
        <f>F61-F62</f>
        <v>112.23259364908336</v>
      </c>
      <c r="G63" s="214">
        <f>G61-G62</f>
        <v>203.86079217937368</v>
      </c>
      <c r="H63" s="212">
        <f>H61-H62</f>
        <v>305.63714902293941</v>
      </c>
      <c r="I63" s="38">
        <f t="shared" ref="I63:X63" si="51">I61-I62</f>
        <v>176.72962474618544</v>
      </c>
      <c r="J63" s="38">
        <f t="shared" si="51"/>
        <v>279.83338683050169</v>
      </c>
      <c r="K63" s="38">
        <f t="shared" si="51"/>
        <v>92.304160472491276</v>
      </c>
      <c r="L63" s="38">
        <f t="shared" si="51"/>
        <v>178.52737457885451</v>
      </c>
      <c r="M63" s="38">
        <f>M61-M62</f>
        <v>264.01468002540241</v>
      </c>
      <c r="N63" s="38">
        <f>N61-N62</f>
        <v>97.325042311569632</v>
      </c>
      <c r="O63" s="38">
        <f t="shared" si="51"/>
        <v>182.80990163779825</v>
      </c>
      <c r="P63" s="38">
        <f>P61-P62</f>
        <v>262.99669732859002</v>
      </c>
      <c r="Q63" s="38">
        <f t="shared" si="51"/>
        <v>341.19966309392839</v>
      </c>
      <c r="R63" s="38">
        <f t="shared" si="51"/>
        <v>141.41467037366783</v>
      </c>
      <c r="S63" s="38">
        <f>S61-S62</f>
        <v>218.41096883364298</v>
      </c>
      <c r="T63" s="38">
        <f>T61-T62</f>
        <v>296.66624968176438</v>
      </c>
      <c r="U63" s="38">
        <f>U61-U62</f>
        <v>201.50792054737792</v>
      </c>
      <c r="V63" s="38">
        <f>V61-V62</f>
        <v>280.02907825158798</v>
      </c>
      <c r="W63" s="38">
        <f>W61-W62</f>
        <v>356.7348130435297</v>
      </c>
      <c r="X63" s="38">
        <f t="shared" si="51"/>
        <v>434.79325409044793</v>
      </c>
    </row>
    <row r="64" spans="1:40" ht="20.25" customHeight="1" x14ac:dyDescent="0.25">
      <c r="A64" s="91"/>
      <c r="B64" s="91"/>
      <c r="H64" s="110"/>
      <c r="M64" s="213"/>
      <c r="AN64" s="205"/>
    </row>
    <row r="65" spans="1:35" ht="20.25" customHeight="1" x14ac:dyDescent="0.25">
      <c r="A65" s="91" t="s">
        <v>414</v>
      </c>
      <c r="B65" s="91" t="s">
        <v>415</v>
      </c>
      <c r="C65" s="196" t="s">
        <v>4</v>
      </c>
      <c r="D65" s="91" t="s">
        <v>417</v>
      </c>
      <c r="H65" s="215"/>
      <c r="X65" s="271"/>
      <c r="Y65" s="324" t="s">
        <v>421</v>
      </c>
      <c r="Z65" s="274" t="s">
        <v>424</v>
      </c>
      <c r="AC65" s="26" t="s">
        <v>416</v>
      </c>
    </row>
    <row r="66" spans="1:35" ht="20.25" customHeight="1" x14ac:dyDescent="0.25">
      <c r="A66" s="309">
        <f>IF(LEFT(C66,4)="Cost",SUM(E66:W66),"")</f>
        <v>1200673076.9230769</v>
      </c>
      <c r="B66" s="91" t="str">
        <f ca="1">IF(AC66="","",OFFSET('Project list_gen-S1a)Huntlystay'!E7,AC66,,))</f>
        <v>Geo</v>
      </c>
      <c r="C66" s="209" t="s">
        <v>124</v>
      </c>
      <c r="D66" s="310">
        <f>IF(LEFT(C66,4)="Cost",COUNTBLANK(E66:W66)+1,COUNTBLANK(E66:W66))</f>
        <v>5</v>
      </c>
      <c r="I66" s="229">
        <f>'Project list_gen-S1a)Huntlystay'!$H$8*1000000</f>
        <v>1200673076.9230769</v>
      </c>
      <c r="J66" s="229">
        <v>0</v>
      </c>
      <c r="K66" s="229">
        <v>0</v>
      </c>
      <c r="L66" s="229">
        <v>0</v>
      </c>
      <c r="M66" s="229">
        <v>0</v>
      </c>
      <c r="N66" s="229">
        <v>0</v>
      </c>
      <c r="O66" s="229">
        <v>0</v>
      </c>
      <c r="P66" s="229">
        <v>0</v>
      </c>
      <c r="Q66" s="229">
        <v>0</v>
      </c>
      <c r="R66" s="229">
        <v>0</v>
      </c>
      <c r="S66" s="229">
        <v>0</v>
      </c>
      <c r="T66" s="229">
        <v>0</v>
      </c>
      <c r="U66" s="229">
        <v>0</v>
      </c>
      <c r="V66" s="229">
        <v>0</v>
      </c>
      <c r="W66" s="229">
        <v>0</v>
      </c>
      <c r="X66" s="311">
        <f ca="1">IFERROR(-(A66-((A66/OFFSET($AA$1,MATCH($B66,$Z$2:$Z$7,0),,,))*(20-D66))),0)</f>
        <v>-960538461.53846145</v>
      </c>
      <c r="Y66" s="227">
        <f>IFERROR(-IF(LEFT(C66,4)="COST","",PV($D$1,$D$2-(20-D66),X66,,0)),0)</f>
        <v>0</v>
      </c>
      <c r="Z66" s="311">
        <f ca="1">IF(B66="Wind",A66+X66,0)</f>
        <v>0</v>
      </c>
      <c r="AC66" s="26">
        <v>1</v>
      </c>
      <c r="AD66" s="312"/>
      <c r="AE66" s="207"/>
      <c r="AI66" s="229"/>
    </row>
    <row r="67" spans="1:35" ht="20.25" customHeight="1" x14ac:dyDescent="0.25">
      <c r="A67" s="309" t="str">
        <f t="shared" ref="A67:A92" si="52">IF(LEFT(C67,4)="Cost",SUM(E67:W67),"")</f>
        <v/>
      </c>
      <c r="B67" s="91" t="str">
        <f ca="1">IF(AC67="","",OFFSET('Project list_gen-S1a)Huntlystay'!E8,AC67,,))</f>
        <v/>
      </c>
      <c r="C67" s="26" t="s">
        <v>115</v>
      </c>
      <c r="D67" s="310">
        <f t="shared" ref="D67:D93" si="53">IF(LEFT(C67,4)="Cost",COUNTBLANK(E67:W67)+1,COUNTBLANK(E67:W67))</f>
        <v>5</v>
      </c>
      <c r="I67" s="229"/>
      <c r="J67" s="229">
        <f>'Project list_gen-S1a)Huntlystay'!$I$8*'Project list_gen-S1a)Huntlystay'!$G$8*1000</f>
        <v>0</v>
      </c>
      <c r="K67" s="229">
        <f>J67</f>
        <v>0</v>
      </c>
      <c r="L67" s="229">
        <f t="shared" ref="L67:T67" si="54">K67</f>
        <v>0</v>
      </c>
      <c r="M67" s="229">
        <f t="shared" si="54"/>
        <v>0</v>
      </c>
      <c r="N67" s="229">
        <f t="shared" si="54"/>
        <v>0</v>
      </c>
      <c r="O67" s="229">
        <f t="shared" si="54"/>
        <v>0</v>
      </c>
      <c r="P67" s="229">
        <f t="shared" si="54"/>
        <v>0</v>
      </c>
      <c r="Q67" s="229">
        <f t="shared" si="54"/>
        <v>0</v>
      </c>
      <c r="R67" s="229">
        <f t="shared" si="54"/>
        <v>0</v>
      </c>
      <c r="S67" s="229">
        <f t="shared" si="54"/>
        <v>0</v>
      </c>
      <c r="T67" s="229">
        <f t="shared" si="54"/>
        <v>0</v>
      </c>
      <c r="U67" s="229">
        <f t="shared" ref="U67:U69" si="55">T67</f>
        <v>0</v>
      </c>
      <c r="V67" s="229">
        <f t="shared" ref="V67:V69" si="56">U67</f>
        <v>0</v>
      </c>
      <c r="W67" s="229">
        <f t="shared" ref="W67:X69" si="57">V67</f>
        <v>0</v>
      </c>
      <c r="X67" s="231">
        <f t="shared" si="57"/>
        <v>0</v>
      </c>
      <c r="Y67" s="227">
        <f t="shared" ref="Y67:Y93" si="58">IFERROR(-IF(LEFT(C67,4)="COST","",PV($D$1,$D$2-(20-D67),X67,,0)),0)</f>
        <v>0</v>
      </c>
      <c r="Z67" s="311">
        <f t="shared" ref="Z67:Z93" ca="1" si="59">IF(B67="Wind",A67+X67,0)</f>
        <v>0</v>
      </c>
      <c r="AD67" s="312"/>
      <c r="AE67" s="207"/>
      <c r="AI67" s="229"/>
    </row>
    <row r="68" spans="1:35" ht="20.25" customHeight="1" x14ac:dyDescent="0.25">
      <c r="A68" s="309" t="str">
        <f t="shared" si="52"/>
        <v/>
      </c>
      <c r="B68" s="91" t="str">
        <f ca="1">IF(AC68="","",OFFSET('Project list_gen-S1a)Huntlystay'!E9,AC68,,))</f>
        <v/>
      </c>
      <c r="C68" s="26" t="s">
        <v>116</v>
      </c>
      <c r="D68" s="310">
        <f t="shared" si="53"/>
        <v>5</v>
      </c>
      <c r="I68" s="229"/>
      <c r="J68" s="229">
        <f>'Project list_gen-S1a)Huntlystay'!$F$8*'Project list_gen-S1a)Huntlystay'!$J$8*1000</f>
        <v>26250000</v>
      </c>
      <c r="K68" s="229">
        <f>J68</f>
        <v>26250000</v>
      </c>
      <c r="L68" s="229">
        <f t="shared" ref="L68:T68" si="60">K68</f>
        <v>26250000</v>
      </c>
      <c r="M68" s="229">
        <f t="shared" si="60"/>
        <v>26250000</v>
      </c>
      <c r="N68" s="229">
        <f t="shared" si="60"/>
        <v>26250000</v>
      </c>
      <c r="O68" s="229">
        <f t="shared" si="60"/>
        <v>26250000</v>
      </c>
      <c r="P68" s="229">
        <f t="shared" si="60"/>
        <v>26250000</v>
      </c>
      <c r="Q68" s="229">
        <f t="shared" si="60"/>
        <v>26250000</v>
      </c>
      <c r="R68" s="229">
        <f t="shared" si="60"/>
        <v>26250000</v>
      </c>
      <c r="S68" s="229">
        <f t="shared" si="60"/>
        <v>26250000</v>
      </c>
      <c r="T68" s="229">
        <f t="shared" si="60"/>
        <v>26250000</v>
      </c>
      <c r="U68" s="229">
        <f t="shared" si="55"/>
        <v>26250000</v>
      </c>
      <c r="V68" s="229">
        <f t="shared" si="56"/>
        <v>26250000</v>
      </c>
      <c r="W68" s="229">
        <f t="shared" si="57"/>
        <v>26250000</v>
      </c>
      <c r="X68" s="231">
        <f t="shared" si="57"/>
        <v>26250000</v>
      </c>
      <c r="Y68" s="227">
        <f t="shared" si="58"/>
        <v>305932415.67674947</v>
      </c>
      <c r="Z68" s="311">
        <f t="shared" ca="1" si="59"/>
        <v>0</v>
      </c>
      <c r="AD68" s="312"/>
      <c r="AE68" s="207"/>
      <c r="AI68" s="229"/>
    </row>
    <row r="69" spans="1:35" ht="20.25" customHeight="1" x14ac:dyDescent="0.25">
      <c r="A69" s="309" t="str">
        <f t="shared" si="52"/>
        <v/>
      </c>
      <c r="B69" s="91" t="str">
        <f ca="1">IF(AC69="","",OFFSET('Project list_gen-S1a)Huntlystay'!E10,AC69,,))</f>
        <v/>
      </c>
      <c r="C69" s="26" t="s">
        <v>383</v>
      </c>
      <c r="D69" s="310">
        <f t="shared" ca="1" si="53"/>
        <v>5</v>
      </c>
      <c r="I69" s="229"/>
      <c r="J69" s="229">
        <f ca="1">'Project list_gen-S1a)Huntlystay'!$L$8*'Project list_gen-S1a)Huntlystay'!$G$8*1000</f>
        <v>16585238.71852795</v>
      </c>
      <c r="K69" s="229">
        <f ca="1">J69</f>
        <v>16585238.71852795</v>
      </c>
      <c r="L69" s="229">
        <f t="shared" ref="L69:T69" ca="1" si="61">K69</f>
        <v>16585238.71852795</v>
      </c>
      <c r="M69" s="229">
        <f t="shared" ca="1" si="61"/>
        <v>16585238.71852795</v>
      </c>
      <c r="N69" s="229">
        <f t="shared" ca="1" si="61"/>
        <v>16585238.71852795</v>
      </c>
      <c r="O69" s="229">
        <f t="shared" ca="1" si="61"/>
        <v>16585238.71852795</v>
      </c>
      <c r="P69" s="229">
        <f t="shared" ca="1" si="61"/>
        <v>16585238.71852795</v>
      </c>
      <c r="Q69" s="229">
        <f t="shared" ca="1" si="61"/>
        <v>16585238.71852795</v>
      </c>
      <c r="R69" s="229">
        <f t="shared" ca="1" si="61"/>
        <v>16585238.71852795</v>
      </c>
      <c r="S69" s="229">
        <f t="shared" ca="1" si="61"/>
        <v>16585238.71852795</v>
      </c>
      <c r="T69" s="229">
        <f t="shared" ca="1" si="61"/>
        <v>16585238.71852795</v>
      </c>
      <c r="U69" s="229">
        <f t="shared" ca="1" si="55"/>
        <v>16585238.71852795</v>
      </c>
      <c r="V69" s="229">
        <f t="shared" ca="1" si="56"/>
        <v>16585238.71852795</v>
      </c>
      <c r="W69" s="229">
        <f t="shared" ca="1" si="57"/>
        <v>16585238.71852795</v>
      </c>
      <c r="X69" s="231">
        <f t="shared" ca="1" si="57"/>
        <v>16585238.71852795</v>
      </c>
      <c r="Y69" s="227">
        <f t="shared" ca="1" si="58"/>
        <v>193293796.02799287</v>
      </c>
      <c r="Z69" s="311">
        <f t="shared" ca="1" si="59"/>
        <v>0</v>
      </c>
      <c r="AD69" s="312"/>
      <c r="AE69" s="207"/>
      <c r="AI69" s="229"/>
    </row>
    <row r="70" spans="1:35" ht="20.25" customHeight="1" x14ac:dyDescent="0.25">
      <c r="A70" s="309">
        <f t="shared" si="52"/>
        <v>52508452.830188677</v>
      </c>
      <c r="B70" s="91" t="str">
        <f ca="1">IF(AC70="","",OFFSET('Project list_gen-S1a)Huntlystay'!E11,AC70,,))</f>
        <v>CCGT</v>
      </c>
      <c r="C70" s="209" t="s">
        <v>125</v>
      </c>
      <c r="D70" s="310">
        <f t="shared" si="53"/>
        <v>7</v>
      </c>
      <c r="K70" s="229">
        <f>'Project list_gen-S1a)Huntlystay'!$H$9*1000000</f>
        <v>52508452.830188677</v>
      </c>
      <c r="L70" s="26">
        <v>0</v>
      </c>
      <c r="M70" s="26">
        <v>0</v>
      </c>
      <c r="N70" s="26">
        <v>0</v>
      </c>
      <c r="O70" s="26">
        <v>0</v>
      </c>
      <c r="P70" s="26">
        <v>0</v>
      </c>
      <c r="Q70" s="26">
        <v>0</v>
      </c>
      <c r="R70" s="26">
        <v>0</v>
      </c>
      <c r="S70" s="26">
        <v>0</v>
      </c>
      <c r="T70" s="26">
        <v>0</v>
      </c>
      <c r="U70" s="26">
        <v>0</v>
      </c>
      <c r="V70" s="26">
        <v>0</v>
      </c>
      <c r="W70" s="26">
        <v>0</v>
      </c>
      <c r="X70" s="311">
        <f ca="1">IFERROR(-(A70-((A70/OFFSET($AA$1,MATCH($B70,$Z$2:$Z$7,0),,,))*(20-D70))),0)</f>
        <v>-38856255.094339624</v>
      </c>
      <c r="Y70" s="227">
        <f t="shared" si="58"/>
        <v>0</v>
      </c>
      <c r="Z70" s="311">
        <f t="shared" ca="1" si="59"/>
        <v>0</v>
      </c>
      <c r="AC70" s="26">
        <v>2</v>
      </c>
      <c r="AD70" s="312"/>
      <c r="AE70" s="207"/>
      <c r="AI70" s="229"/>
    </row>
    <row r="71" spans="1:35" ht="20.25" customHeight="1" x14ac:dyDescent="0.25">
      <c r="A71" s="309" t="str">
        <f t="shared" si="52"/>
        <v/>
      </c>
      <c r="B71" s="91" t="str">
        <f ca="1">IF(AC71="","",OFFSET('Project list_gen-S1a)Huntlystay'!E12,AC71,,))</f>
        <v/>
      </c>
      <c r="C71" s="26" t="s">
        <v>115</v>
      </c>
      <c r="D71" s="310">
        <f t="shared" si="53"/>
        <v>7</v>
      </c>
      <c r="H71" s="229"/>
      <c r="K71" s="229"/>
      <c r="L71" s="229">
        <f>'Project list_gen-S1a)Huntlystay'!$I$9*'Project list_gen-S1a)Huntlystay'!$G$9*1000</f>
        <v>64035.599999999991</v>
      </c>
      <c r="M71" s="229">
        <f>L71</f>
        <v>64035.599999999991</v>
      </c>
      <c r="N71" s="229">
        <f t="shared" ref="N71:S71" si="62">M71</f>
        <v>64035.599999999991</v>
      </c>
      <c r="O71" s="229">
        <f t="shared" si="62"/>
        <v>64035.599999999991</v>
      </c>
      <c r="P71" s="229">
        <f t="shared" si="62"/>
        <v>64035.599999999991</v>
      </c>
      <c r="Q71" s="229">
        <f t="shared" si="62"/>
        <v>64035.599999999991</v>
      </c>
      <c r="R71" s="229">
        <f t="shared" si="62"/>
        <v>64035.599999999991</v>
      </c>
      <c r="S71" s="229">
        <f t="shared" si="62"/>
        <v>64035.599999999991</v>
      </c>
      <c r="T71" s="229">
        <f t="shared" ref="T71:T73" si="63">S71</f>
        <v>64035.599999999991</v>
      </c>
      <c r="U71" s="229">
        <f t="shared" ref="U71:U73" si="64">T71</f>
        <v>64035.599999999991</v>
      </c>
      <c r="V71" s="229">
        <f t="shared" ref="V71:V73" si="65">U71</f>
        <v>64035.599999999991</v>
      </c>
      <c r="W71" s="229">
        <f t="shared" ref="W71:W73" si="66">V71</f>
        <v>64035.599999999991</v>
      </c>
      <c r="X71" s="231">
        <f t="shared" ref="X71:X73" si="67">W71</f>
        <v>64035.599999999991</v>
      </c>
      <c r="Y71" s="227">
        <f t="shared" si="58"/>
        <v>754030.62111535878</v>
      </c>
      <c r="Z71" s="311">
        <f t="shared" ca="1" si="59"/>
        <v>0</v>
      </c>
      <c r="AC71" s="229"/>
      <c r="AD71" s="312"/>
      <c r="AE71" s="207"/>
    </row>
    <row r="72" spans="1:35" ht="20.25" customHeight="1" x14ac:dyDescent="0.25">
      <c r="A72" s="309" t="str">
        <f t="shared" si="52"/>
        <v/>
      </c>
      <c r="B72" s="91" t="str">
        <f ca="1">IF(AC72="","",OFFSET('Project list_gen-S1a)Huntlystay'!E13,AC72,,))</f>
        <v/>
      </c>
      <c r="C72" s="26" t="s">
        <v>116</v>
      </c>
      <c r="D72" s="310">
        <f t="shared" si="53"/>
        <v>7</v>
      </c>
      <c r="H72" s="229"/>
      <c r="K72" s="229"/>
      <c r="L72" s="229">
        <f>'Project list_gen-S1a)Huntlystay'!$F$9*'Project list_gen-S1a)Huntlystay'!$J$9*1000</f>
        <v>108460</v>
      </c>
      <c r="M72" s="229">
        <f>L72</f>
        <v>108460</v>
      </c>
      <c r="N72" s="229">
        <f t="shared" ref="N72:S72" si="68">M72</f>
        <v>108460</v>
      </c>
      <c r="O72" s="229">
        <f t="shared" si="68"/>
        <v>108460</v>
      </c>
      <c r="P72" s="229">
        <f t="shared" si="68"/>
        <v>108460</v>
      </c>
      <c r="Q72" s="229">
        <f t="shared" si="68"/>
        <v>108460</v>
      </c>
      <c r="R72" s="229">
        <f t="shared" si="68"/>
        <v>108460</v>
      </c>
      <c r="S72" s="229">
        <f t="shared" si="68"/>
        <v>108460</v>
      </c>
      <c r="T72" s="229">
        <f t="shared" si="63"/>
        <v>108460</v>
      </c>
      <c r="U72" s="229">
        <f t="shared" si="64"/>
        <v>108460</v>
      </c>
      <c r="V72" s="229">
        <f t="shared" si="65"/>
        <v>108460</v>
      </c>
      <c r="W72" s="229">
        <f t="shared" si="66"/>
        <v>108460</v>
      </c>
      <c r="X72" s="229">
        <f t="shared" si="67"/>
        <v>108460</v>
      </c>
      <c r="Y72" s="227">
        <f t="shared" si="58"/>
        <v>1277135.8613985321</v>
      </c>
      <c r="Z72" s="311">
        <f t="shared" ca="1" si="59"/>
        <v>0</v>
      </c>
      <c r="AC72" s="229"/>
      <c r="AD72" s="312"/>
      <c r="AE72" s="207"/>
    </row>
    <row r="73" spans="1:35" ht="20.25" customHeight="1" x14ac:dyDescent="0.25">
      <c r="A73" s="309" t="str">
        <f t="shared" si="52"/>
        <v/>
      </c>
      <c r="B73" s="91" t="str">
        <f ca="1">IF(AC73="","",OFFSET('Project list_gen-S1a)Huntlystay'!E14,AC73,,))</f>
        <v/>
      </c>
      <c r="C73" s="26" t="s">
        <v>383</v>
      </c>
      <c r="D73" s="310">
        <f t="shared" ca="1" si="53"/>
        <v>7</v>
      </c>
      <c r="H73" s="229"/>
      <c r="K73" s="229"/>
      <c r="L73" s="229">
        <f ca="1">'Project list_gen-S1a)Huntlystay'!$L$9*'Project list_gen-S1a)Huntlystay'!$G$9*1000</f>
        <v>872113.38183363562</v>
      </c>
      <c r="M73" s="229">
        <f ca="1">L73</f>
        <v>872113.38183363562</v>
      </c>
      <c r="N73" s="229">
        <f t="shared" ref="N73:S73" ca="1" si="69">M73</f>
        <v>872113.38183363562</v>
      </c>
      <c r="O73" s="229">
        <f t="shared" ca="1" si="69"/>
        <v>872113.38183363562</v>
      </c>
      <c r="P73" s="229">
        <f t="shared" ca="1" si="69"/>
        <v>872113.38183363562</v>
      </c>
      <c r="Q73" s="229">
        <f t="shared" ca="1" si="69"/>
        <v>872113.38183363562</v>
      </c>
      <c r="R73" s="229">
        <f t="shared" ca="1" si="69"/>
        <v>872113.38183363562</v>
      </c>
      <c r="S73" s="229">
        <f t="shared" ca="1" si="69"/>
        <v>872113.38183363562</v>
      </c>
      <c r="T73" s="229">
        <f t="shared" ca="1" si="63"/>
        <v>872113.38183363562</v>
      </c>
      <c r="U73" s="229">
        <f t="shared" ca="1" si="64"/>
        <v>872113.38183363562</v>
      </c>
      <c r="V73" s="229">
        <f t="shared" ca="1" si="65"/>
        <v>872113.38183363562</v>
      </c>
      <c r="W73" s="229">
        <f t="shared" ca="1" si="66"/>
        <v>872113.38183363562</v>
      </c>
      <c r="X73" s="229">
        <f t="shared" ca="1" si="67"/>
        <v>872113.38183363562</v>
      </c>
      <c r="Y73" s="227">
        <f t="shared" ca="1" si="58"/>
        <v>10269290.753690641</v>
      </c>
      <c r="Z73" s="311">
        <f t="shared" ca="1" si="59"/>
        <v>0</v>
      </c>
      <c r="AC73" s="229"/>
      <c r="AD73" s="312"/>
      <c r="AE73" s="207"/>
    </row>
    <row r="74" spans="1:35" ht="20.25" customHeight="1" x14ac:dyDescent="0.25">
      <c r="A74" s="309">
        <f t="shared" si="52"/>
        <v>626825683.01886797</v>
      </c>
      <c r="B74" s="91" t="str">
        <f ca="1">IF(AC74="","",OFFSET('Project list_gen-S1a)Huntlystay'!E15,AC74,,))</f>
        <v>Geo</v>
      </c>
      <c r="C74" s="209" t="s">
        <v>126</v>
      </c>
      <c r="D74" s="310">
        <f t="shared" si="53"/>
        <v>7</v>
      </c>
      <c r="H74" s="229"/>
      <c r="J74" s="229"/>
      <c r="K74" s="229">
        <f>'Project list_gen-S1a)Huntlystay'!$H$10*1000000</f>
        <v>626825683.01886797</v>
      </c>
      <c r="L74" s="26">
        <v>0</v>
      </c>
      <c r="M74" s="26">
        <v>0</v>
      </c>
      <c r="N74" s="26">
        <v>0</v>
      </c>
      <c r="O74" s="26">
        <v>0</v>
      </c>
      <c r="P74" s="26">
        <v>0</v>
      </c>
      <c r="Q74" s="26">
        <v>0</v>
      </c>
      <c r="R74" s="26">
        <v>0</v>
      </c>
      <c r="S74" s="26">
        <v>0</v>
      </c>
      <c r="T74" s="26">
        <v>0</v>
      </c>
      <c r="U74" s="26">
        <v>0</v>
      </c>
      <c r="V74" s="26">
        <v>0</v>
      </c>
      <c r="W74" s="26">
        <v>0</v>
      </c>
      <c r="X74" s="311">
        <f ca="1">IFERROR(-(A74-((A74/OFFSET($AA$1,MATCH($B74,$Z$2:$Z$7,0),,,))*(20-D74))),0)</f>
        <v>-518175897.96226418</v>
      </c>
      <c r="Y74" s="227">
        <f t="shared" si="58"/>
        <v>0</v>
      </c>
      <c r="Z74" s="311">
        <f t="shared" ca="1" si="59"/>
        <v>0</v>
      </c>
      <c r="AC74" s="26">
        <v>3</v>
      </c>
      <c r="AD74" s="312"/>
      <c r="AE74" s="207"/>
    </row>
    <row r="75" spans="1:35" ht="20.25" customHeight="1" x14ac:dyDescent="0.25">
      <c r="A75" s="309" t="str">
        <f t="shared" si="52"/>
        <v/>
      </c>
      <c r="B75" s="91" t="str">
        <f ca="1">IF(AC75="","",OFFSET('Project list_gen-S1a)Huntlystay'!E16,AC75,,))</f>
        <v/>
      </c>
      <c r="C75" s="26" t="s">
        <v>115</v>
      </c>
      <c r="D75" s="310">
        <f t="shared" si="53"/>
        <v>7</v>
      </c>
      <c r="H75" s="229"/>
      <c r="J75" s="229"/>
      <c r="K75" s="229"/>
      <c r="L75" s="229">
        <f>'Project list_gen-S1a)Huntlystay'!$I$10*'Project list_gen-S1a)Huntlystay'!$G$10*1000</f>
        <v>2924522.4960000003</v>
      </c>
      <c r="M75" s="229">
        <f t="shared" ref="M75" si="70">L75</f>
        <v>2924522.4960000003</v>
      </c>
      <c r="N75" s="229">
        <f t="shared" ref="N75:O77" si="71">M75</f>
        <v>2924522.4960000003</v>
      </c>
      <c r="O75" s="229">
        <f t="shared" si="71"/>
        <v>2924522.4960000003</v>
      </c>
      <c r="P75" s="229">
        <f t="shared" ref="P75:S75" si="72">O75</f>
        <v>2924522.4960000003</v>
      </c>
      <c r="Q75" s="229">
        <f t="shared" si="72"/>
        <v>2924522.4960000003</v>
      </c>
      <c r="R75" s="229">
        <f t="shared" si="72"/>
        <v>2924522.4960000003</v>
      </c>
      <c r="S75" s="229">
        <f t="shared" si="72"/>
        <v>2924522.4960000003</v>
      </c>
      <c r="T75" s="229">
        <f t="shared" ref="T75:T77" si="73">S75</f>
        <v>2924522.4960000003</v>
      </c>
      <c r="U75" s="229">
        <f t="shared" ref="U75:U77" si="74">T75</f>
        <v>2924522.4960000003</v>
      </c>
      <c r="V75" s="229">
        <f t="shared" ref="V75:V77" si="75">U75</f>
        <v>2924522.4960000003</v>
      </c>
      <c r="W75" s="229">
        <f t="shared" ref="W75:W77" si="76">V75</f>
        <v>2924522.4960000003</v>
      </c>
      <c r="X75" s="229">
        <f t="shared" ref="X75:X77" si="77">W75</f>
        <v>2924522.4960000003</v>
      </c>
      <c r="Y75" s="227">
        <f t="shared" si="58"/>
        <v>34436774.452409603</v>
      </c>
      <c r="Z75" s="311">
        <f t="shared" ca="1" si="59"/>
        <v>0</v>
      </c>
      <c r="AC75" s="38"/>
      <c r="AD75" s="312"/>
      <c r="AE75" s="207"/>
    </row>
    <row r="76" spans="1:35" ht="20.25" customHeight="1" x14ac:dyDescent="0.25">
      <c r="A76" s="309" t="str">
        <f t="shared" si="52"/>
        <v/>
      </c>
      <c r="B76" s="91" t="str">
        <f ca="1">IF(AC76="","",OFFSET('Project list_gen-S1a)Huntlystay'!E17,AC76,,))</f>
        <v/>
      </c>
      <c r="C76" s="26" t="s">
        <v>116</v>
      </c>
      <c r="D76" s="310">
        <f t="shared" si="53"/>
        <v>7</v>
      </c>
      <c r="H76" s="229"/>
      <c r="J76" s="229"/>
      <c r="K76" s="229"/>
      <c r="L76" s="229">
        <f>'Project list_gen-S1a)Huntlystay'!$F$10*'Project list_gen-S1a)Huntlystay'!$J$10*1000</f>
        <v>12600000</v>
      </c>
      <c r="M76" s="229">
        <f t="shared" ref="M76" si="78">L76</f>
        <v>12600000</v>
      </c>
      <c r="N76" s="229">
        <f t="shared" si="71"/>
        <v>12600000</v>
      </c>
      <c r="O76" s="229">
        <f t="shared" si="71"/>
        <v>12600000</v>
      </c>
      <c r="P76" s="229">
        <f t="shared" ref="P76:S76" si="79">O76</f>
        <v>12600000</v>
      </c>
      <c r="Q76" s="229">
        <f t="shared" si="79"/>
        <v>12600000</v>
      </c>
      <c r="R76" s="229">
        <f t="shared" si="79"/>
        <v>12600000</v>
      </c>
      <c r="S76" s="229">
        <f t="shared" si="79"/>
        <v>12600000</v>
      </c>
      <c r="T76" s="229">
        <f t="shared" si="73"/>
        <v>12600000</v>
      </c>
      <c r="U76" s="229">
        <f t="shared" si="74"/>
        <v>12600000</v>
      </c>
      <c r="V76" s="229">
        <f t="shared" si="75"/>
        <v>12600000</v>
      </c>
      <c r="W76" s="229">
        <f t="shared" si="76"/>
        <v>12600000</v>
      </c>
      <c r="X76" s="229">
        <f t="shared" si="77"/>
        <v>12600000</v>
      </c>
      <c r="Y76" s="227">
        <f t="shared" si="58"/>
        <v>148367249.24969116</v>
      </c>
      <c r="Z76" s="311">
        <f t="shared" ca="1" si="59"/>
        <v>0</v>
      </c>
      <c r="AD76" s="312"/>
      <c r="AE76" s="207"/>
    </row>
    <row r="77" spans="1:35" ht="20.25" customHeight="1" x14ac:dyDescent="0.25">
      <c r="A77" s="309" t="str">
        <f t="shared" si="52"/>
        <v/>
      </c>
      <c r="B77" s="91" t="str">
        <f ca="1">IF(AC77="","",OFFSET('Project list_gen-S1a)Huntlystay'!E18,AC77,,))</f>
        <v/>
      </c>
      <c r="C77" s="26" t="s">
        <v>383</v>
      </c>
      <c r="D77" s="310">
        <f t="shared" ca="1" si="53"/>
        <v>7</v>
      </c>
      <c r="H77" s="229"/>
      <c r="J77" s="229"/>
      <c r="K77" s="229"/>
      <c r="L77" s="229">
        <f ca="1">'Project list_gen-S1a)Huntlystay'!$L$10*'Project list_gen-S1a)Huntlystay'!$G$10*1000</f>
        <v>8202926.388274176</v>
      </c>
      <c r="M77" s="229">
        <f t="shared" ref="M77" ca="1" si="80">L77</f>
        <v>8202926.388274176</v>
      </c>
      <c r="N77" s="229">
        <f t="shared" ca="1" si="71"/>
        <v>8202926.388274176</v>
      </c>
      <c r="O77" s="229">
        <f t="shared" ca="1" si="71"/>
        <v>8202926.388274176</v>
      </c>
      <c r="P77" s="229">
        <f t="shared" ref="P77:S77" ca="1" si="81">O77</f>
        <v>8202926.388274176</v>
      </c>
      <c r="Q77" s="229">
        <f t="shared" ca="1" si="81"/>
        <v>8202926.388274176</v>
      </c>
      <c r="R77" s="229">
        <f t="shared" ca="1" si="81"/>
        <v>8202926.388274176</v>
      </c>
      <c r="S77" s="229">
        <f t="shared" ca="1" si="81"/>
        <v>8202926.388274176</v>
      </c>
      <c r="T77" s="229">
        <f t="shared" ca="1" si="73"/>
        <v>8202926.388274176</v>
      </c>
      <c r="U77" s="229">
        <f t="shared" ca="1" si="74"/>
        <v>8202926.388274176</v>
      </c>
      <c r="V77" s="229">
        <f t="shared" ca="1" si="75"/>
        <v>8202926.388274176</v>
      </c>
      <c r="W77" s="229">
        <f t="shared" ca="1" si="76"/>
        <v>8202926.388274176</v>
      </c>
      <c r="X77" s="229">
        <f t="shared" ca="1" si="77"/>
        <v>8202926.388274176</v>
      </c>
      <c r="Y77" s="227">
        <f t="shared" ca="1" si="58"/>
        <v>96590922.54174155</v>
      </c>
      <c r="Z77" s="311">
        <f t="shared" ca="1" si="59"/>
        <v>0</v>
      </c>
      <c r="AA77" s="206"/>
      <c r="AB77" s="206"/>
      <c r="AC77" s="110"/>
      <c r="AD77" s="312"/>
      <c r="AE77" s="207"/>
      <c r="AF77" s="206"/>
      <c r="AG77" s="206"/>
      <c r="AH77" s="206"/>
    </row>
    <row r="78" spans="1:35" ht="20.25" customHeight="1" x14ac:dyDescent="0.25">
      <c r="A78" s="309">
        <f t="shared" si="52"/>
        <v>626848363.01886797</v>
      </c>
      <c r="B78" s="91" t="str">
        <f ca="1">IF(AC78="","",OFFSET('Project list_gen-S1a)Huntlystay'!E19,AC78,,))</f>
        <v>Wind</v>
      </c>
      <c r="C78" s="209" t="s">
        <v>127</v>
      </c>
      <c r="D78" s="310">
        <f t="shared" si="53"/>
        <v>10</v>
      </c>
      <c r="H78" s="229"/>
      <c r="J78" s="229"/>
      <c r="K78" s="229"/>
      <c r="L78" s="229"/>
      <c r="N78" s="231">
        <f>'Project list_gen-S1a)Huntlystay'!$H$11*1000000</f>
        <v>626848363.01886797</v>
      </c>
      <c r="O78" s="229">
        <v>0</v>
      </c>
      <c r="P78" s="229">
        <v>0</v>
      </c>
      <c r="Q78" s="229">
        <v>0</v>
      </c>
      <c r="R78" s="229">
        <v>0</v>
      </c>
      <c r="S78" s="229">
        <v>0</v>
      </c>
      <c r="T78" s="229">
        <v>0</v>
      </c>
      <c r="U78" s="229">
        <v>0</v>
      </c>
      <c r="V78" s="229">
        <v>0</v>
      </c>
      <c r="W78" s="229">
        <v>0</v>
      </c>
      <c r="X78" s="311">
        <f ca="1">IFERROR(-(A78-((A78/OFFSET($AA$1,MATCH($B78,$Z$2:$Z$7,0),,,))*(20-D78))),0)</f>
        <v>-376109017.81132078</v>
      </c>
      <c r="Y78" s="227">
        <f t="shared" si="58"/>
        <v>0</v>
      </c>
      <c r="Z78" s="311">
        <f t="shared" ca="1" si="59"/>
        <v>250739345.20754719</v>
      </c>
      <c r="AC78" s="26">
        <v>4</v>
      </c>
      <c r="AD78" s="312"/>
      <c r="AE78" s="207"/>
    </row>
    <row r="79" spans="1:35" ht="20.25" customHeight="1" x14ac:dyDescent="0.25">
      <c r="A79" s="309" t="str">
        <f t="shared" si="52"/>
        <v/>
      </c>
      <c r="B79" s="91" t="str">
        <f ca="1">IF(AC79="","",OFFSET('Project list_gen-S1a)Huntlystay'!E20,AC79,,))</f>
        <v/>
      </c>
      <c r="C79" s="26" t="s">
        <v>115</v>
      </c>
      <c r="D79" s="310">
        <f t="shared" si="53"/>
        <v>10</v>
      </c>
      <c r="H79" s="229"/>
      <c r="J79" s="229"/>
      <c r="K79" s="229"/>
      <c r="L79" s="229"/>
      <c r="N79" s="229"/>
      <c r="O79" s="229">
        <f>'Project list_gen-S1a)Huntlystay'!$I$11*'Project list_gen-S1a)Huntlystay'!$G$11*1000</f>
        <v>2924522.4960000003</v>
      </c>
      <c r="P79" s="229">
        <f>O79</f>
        <v>2924522.4960000003</v>
      </c>
      <c r="Q79" s="229">
        <f>'Project list_gen-S1a)Huntlystay'!$I$10*'Project list_gen-S1a)Huntlystay'!$G$10*1000</f>
        <v>2924522.4960000003</v>
      </c>
      <c r="R79" s="229">
        <f>'Project list_gen-S1a)Huntlystay'!$I$10*'Project list_gen-S1a)Huntlystay'!$G$10*1000</f>
        <v>2924522.4960000003</v>
      </c>
      <c r="S79" s="229">
        <f>'Project list_gen-S1a)Huntlystay'!$I$10*'Project list_gen-S1a)Huntlystay'!$G$10*1000</f>
        <v>2924522.4960000003</v>
      </c>
      <c r="T79" s="229">
        <f>'Project list_gen-S1a)Huntlystay'!$I$10*'Project list_gen-S1a)Huntlystay'!$G$10*1000</f>
        <v>2924522.4960000003</v>
      </c>
      <c r="U79" s="229">
        <f>'Project list_gen-S1a)Huntlystay'!$I$10*'Project list_gen-S1a)Huntlystay'!$G$10*1000</f>
        <v>2924522.4960000003</v>
      </c>
      <c r="V79" s="229">
        <f>'Project list_gen-S1a)Huntlystay'!$I$10*'Project list_gen-S1a)Huntlystay'!$G$10*1000</f>
        <v>2924522.4960000003</v>
      </c>
      <c r="W79" s="229">
        <f>'Project list_gen-S1a)Huntlystay'!$I$10*'Project list_gen-S1a)Huntlystay'!$G$10*1000</f>
        <v>2924522.4960000003</v>
      </c>
      <c r="X79" s="229">
        <f>'Project list_gen-S1a)Huntlystay'!$I$10*'Project list_gen-S1a)Huntlystay'!$G$10*1000</f>
        <v>2924522.4960000003</v>
      </c>
      <c r="Y79" s="227">
        <f t="shared" si="58"/>
        <v>34873799.95064269</v>
      </c>
      <c r="Z79" s="311">
        <f t="shared" ca="1" si="59"/>
        <v>0</v>
      </c>
      <c r="AC79" s="38"/>
      <c r="AD79" s="312"/>
      <c r="AE79" s="207"/>
    </row>
    <row r="80" spans="1:35" ht="20.25" customHeight="1" x14ac:dyDescent="0.25">
      <c r="A80" s="309" t="str">
        <f t="shared" si="52"/>
        <v/>
      </c>
      <c r="B80" s="91" t="str">
        <f ca="1">IF(AC80="","",OFFSET('Project list_gen-S1a)Huntlystay'!E21,AC80,,))</f>
        <v/>
      </c>
      <c r="C80" s="26" t="s">
        <v>116</v>
      </c>
      <c r="D80" s="310">
        <f t="shared" si="53"/>
        <v>10</v>
      </c>
      <c r="H80" s="229"/>
      <c r="J80" s="229"/>
      <c r="K80" s="229"/>
      <c r="L80" s="229"/>
      <c r="N80" s="229"/>
      <c r="O80" s="229">
        <f>'Project list_gen-S1a)Huntlystay'!$F$11*'Project list_gen-S1a)Huntlystay'!$J$11*1000</f>
        <v>12600000</v>
      </c>
      <c r="P80" s="229">
        <f>O80</f>
        <v>12600000</v>
      </c>
      <c r="Q80" s="229">
        <f>'Project list_gen-S1a)Huntlystay'!$F$10*'Project list_gen-S1a)Huntlystay'!$J$10*1000</f>
        <v>12600000</v>
      </c>
      <c r="R80" s="229">
        <f>'Project list_gen-S1a)Huntlystay'!$F$10*'Project list_gen-S1a)Huntlystay'!$J$10*1000</f>
        <v>12600000</v>
      </c>
      <c r="S80" s="229">
        <f>'Project list_gen-S1a)Huntlystay'!$F$10*'Project list_gen-S1a)Huntlystay'!$J$10*1000</f>
        <v>12600000</v>
      </c>
      <c r="T80" s="229">
        <f>'Project list_gen-S1a)Huntlystay'!$F$10*'Project list_gen-S1a)Huntlystay'!$J$10*1000</f>
        <v>12600000</v>
      </c>
      <c r="U80" s="229">
        <f>'Project list_gen-S1a)Huntlystay'!$F$10*'Project list_gen-S1a)Huntlystay'!$J$10*1000</f>
        <v>12600000</v>
      </c>
      <c r="V80" s="229">
        <f>'Project list_gen-S1a)Huntlystay'!$F$10*'Project list_gen-S1a)Huntlystay'!$J$10*1000</f>
        <v>12600000</v>
      </c>
      <c r="W80" s="229">
        <f>'Project list_gen-S1a)Huntlystay'!$F$10*'Project list_gen-S1a)Huntlystay'!$J$10*1000</f>
        <v>12600000</v>
      </c>
      <c r="X80" s="229">
        <f>'Project list_gen-S1a)Huntlystay'!$F$10*'Project list_gen-S1a)Huntlystay'!$J$10*1000</f>
        <v>12600000</v>
      </c>
      <c r="Y80" s="227">
        <f t="shared" si="58"/>
        <v>150250128.00520369</v>
      </c>
      <c r="Z80" s="311">
        <f t="shared" ca="1" si="59"/>
        <v>0</v>
      </c>
      <c r="AC80" s="110"/>
      <c r="AD80" s="312"/>
      <c r="AE80" s="207"/>
    </row>
    <row r="81" spans="1:34" ht="20.25" customHeight="1" x14ac:dyDescent="0.25">
      <c r="A81" s="309" t="str">
        <f t="shared" si="52"/>
        <v/>
      </c>
      <c r="B81" s="91" t="str">
        <f ca="1">IF(AC81="","",OFFSET('Project list_gen-S1a)Huntlystay'!E22,AC81,,))</f>
        <v/>
      </c>
      <c r="C81" s="26" t="s">
        <v>383</v>
      </c>
      <c r="D81" s="310">
        <f t="shared" ca="1" si="53"/>
        <v>10</v>
      </c>
      <c r="H81" s="229"/>
      <c r="J81" s="229"/>
      <c r="K81" s="229"/>
      <c r="L81" s="229"/>
      <c r="N81" s="229"/>
      <c r="O81" s="229">
        <f ca="1">'Project list_gen-S1a)Huntlystay'!$L$11*'Project list_gen-S1a)Huntlystay'!$G$11*1000</f>
        <v>8202926.388274176</v>
      </c>
      <c r="P81" s="229">
        <f ca="1">O81</f>
        <v>8202926.388274176</v>
      </c>
      <c r="Q81" s="229">
        <f ca="1">'Project list_gen-S1a)Huntlystay'!$L$10*'Project list_gen-S1a)Huntlystay'!$G$10*1000</f>
        <v>8202926.388274176</v>
      </c>
      <c r="R81" s="229">
        <f ca="1">'Project list_gen-S1a)Huntlystay'!$L$10*'Project list_gen-S1a)Huntlystay'!$G$10*1000</f>
        <v>8202926.388274176</v>
      </c>
      <c r="S81" s="229">
        <f ca="1">'Project list_gen-S1a)Huntlystay'!$L$10*'Project list_gen-S1a)Huntlystay'!$G$10*1000</f>
        <v>8202926.388274176</v>
      </c>
      <c r="T81" s="229">
        <f ca="1">'Project list_gen-S1a)Huntlystay'!$L$10*'Project list_gen-S1a)Huntlystay'!$G$10*1000</f>
        <v>8202926.388274176</v>
      </c>
      <c r="U81" s="229">
        <f ca="1">'Project list_gen-S1a)Huntlystay'!$L$10*'Project list_gen-S1a)Huntlystay'!$G$10*1000</f>
        <v>8202926.388274176</v>
      </c>
      <c r="V81" s="229">
        <f ca="1">'Project list_gen-S1a)Huntlystay'!$L$10*'Project list_gen-S1a)Huntlystay'!$G$10*1000</f>
        <v>8202926.388274176</v>
      </c>
      <c r="W81" s="229">
        <f ca="1">'Project list_gen-S1a)Huntlystay'!$L$10*'Project list_gen-S1a)Huntlystay'!$G$10*1000</f>
        <v>8202926.388274176</v>
      </c>
      <c r="X81" s="229">
        <f ca="1">'Project list_gen-S1a)Huntlystay'!$L$10*'Project list_gen-S1a)Huntlystay'!$G$10*1000</f>
        <v>8202926.388274176</v>
      </c>
      <c r="Y81" s="227">
        <f t="shared" ca="1" si="58"/>
        <v>97816725.385353819</v>
      </c>
      <c r="Z81" s="311">
        <f t="shared" ca="1" si="59"/>
        <v>0</v>
      </c>
      <c r="AA81" s="206"/>
      <c r="AB81" s="206"/>
      <c r="AC81" s="206"/>
      <c r="AD81" s="312"/>
      <c r="AE81" s="207"/>
      <c r="AF81" s="206"/>
      <c r="AG81" s="206"/>
      <c r="AH81" s="206"/>
    </row>
    <row r="82" spans="1:34" ht="20.25" customHeight="1" x14ac:dyDescent="0.25">
      <c r="A82" s="309">
        <f t="shared" si="52"/>
        <v>113656698.11320753</v>
      </c>
      <c r="B82" s="91" t="str">
        <f ca="1">IF(AC82="","",OFFSET('Project list_gen-S1a)Huntlystay'!E23,AC82,,))</f>
        <v>Geo</v>
      </c>
      <c r="C82" s="209" t="s">
        <v>135</v>
      </c>
      <c r="D82" s="310">
        <f t="shared" si="53"/>
        <v>14</v>
      </c>
      <c r="H82" s="229"/>
      <c r="J82" s="229"/>
      <c r="K82" s="229"/>
      <c r="L82" s="229"/>
      <c r="M82" s="229"/>
      <c r="R82" s="231">
        <f>'Project list_gen-S1a)Huntlystay'!$H$12*1000000</f>
        <v>113656698.11320753</v>
      </c>
      <c r="S82" s="229">
        <v>0</v>
      </c>
      <c r="T82" s="229">
        <v>0</v>
      </c>
      <c r="U82" s="229">
        <v>0</v>
      </c>
      <c r="V82" s="229">
        <v>0</v>
      </c>
      <c r="W82" s="229">
        <v>0</v>
      </c>
      <c r="X82" s="311">
        <f ca="1">IFERROR(-(A82-((A82/OFFSET($AA$1,MATCH($B82,$Z$2:$Z$7,0),,,))*(20-D82))),0)</f>
        <v>-104564162.26415093</v>
      </c>
      <c r="Y82" s="227">
        <f t="shared" si="58"/>
        <v>0</v>
      </c>
      <c r="Z82" s="311">
        <f t="shared" ca="1" si="59"/>
        <v>0</v>
      </c>
      <c r="AC82" s="26">
        <v>5</v>
      </c>
      <c r="AD82" s="312"/>
      <c r="AE82" s="207"/>
    </row>
    <row r="83" spans="1:34" ht="20.25" customHeight="1" x14ac:dyDescent="0.25">
      <c r="A83" s="309" t="str">
        <f t="shared" si="52"/>
        <v/>
      </c>
      <c r="B83" s="91" t="str">
        <f ca="1">IF(AC83="","",OFFSET('Project list_gen-S1a)Huntlystay'!E24,AC83,,))</f>
        <v/>
      </c>
      <c r="C83" s="26" t="s">
        <v>115</v>
      </c>
      <c r="D83" s="310">
        <f t="shared" si="53"/>
        <v>14</v>
      </c>
      <c r="H83" s="229"/>
      <c r="J83" s="229"/>
      <c r="K83" s="229"/>
      <c r="L83" s="229"/>
      <c r="M83" s="229"/>
      <c r="R83" s="229"/>
      <c r="S83" s="229">
        <f>'Project list_gen-S1a)Huntlystay'!$I$12*'Project list_gen-S1a)Huntlystay'!$G$12*1000</f>
        <v>131838</v>
      </c>
      <c r="T83" s="229">
        <f>S83</f>
        <v>131838</v>
      </c>
      <c r="U83" s="229">
        <f t="shared" ref="U83:X83" si="82">T83</f>
        <v>131838</v>
      </c>
      <c r="V83" s="229">
        <f t="shared" si="82"/>
        <v>131838</v>
      </c>
      <c r="W83" s="229">
        <f t="shared" si="82"/>
        <v>131838</v>
      </c>
      <c r="X83" s="229">
        <f t="shared" si="82"/>
        <v>131838</v>
      </c>
      <c r="Y83" s="227">
        <f t="shared" si="58"/>
        <v>1592217.2323621414</v>
      </c>
      <c r="Z83" s="311">
        <f t="shared" ca="1" si="59"/>
        <v>0</v>
      </c>
      <c r="AA83" s="229"/>
      <c r="AB83" s="229"/>
      <c r="AC83" s="38"/>
      <c r="AD83" s="312"/>
      <c r="AE83" s="207"/>
    </row>
    <row r="84" spans="1:34" ht="20.25" customHeight="1" x14ac:dyDescent="0.25">
      <c r="A84" s="309" t="str">
        <f t="shared" si="52"/>
        <v/>
      </c>
      <c r="B84" s="91" t="str">
        <f ca="1">IF(AC84="","",OFFSET('Project list_gen-S1a)Huntlystay'!E25,AC84,,))</f>
        <v/>
      </c>
      <c r="C84" s="26" t="s">
        <v>116</v>
      </c>
      <c r="D84" s="310">
        <f t="shared" si="53"/>
        <v>14</v>
      </c>
      <c r="H84" s="229"/>
      <c r="J84" s="229"/>
      <c r="K84" s="229"/>
      <c r="L84" s="229"/>
      <c r="M84" s="229"/>
      <c r="R84" s="229"/>
      <c r="S84" s="229">
        <f>'Project list_gen-S1a)Huntlystay'!$F$12*'Project list_gen-S1a)Huntlystay'!$J$12*1000</f>
        <v>223299.99999999997</v>
      </c>
      <c r="T84" s="229">
        <f>S84</f>
        <v>223299.99999999997</v>
      </c>
      <c r="U84" s="229">
        <f t="shared" ref="U84:X84" si="83">T84</f>
        <v>223299.99999999997</v>
      </c>
      <c r="V84" s="229">
        <f t="shared" si="83"/>
        <v>223299.99999999997</v>
      </c>
      <c r="W84" s="229">
        <f t="shared" si="83"/>
        <v>223299.99999999997</v>
      </c>
      <c r="X84" s="229">
        <f t="shared" si="83"/>
        <v>223299.99999999997</v>
      </c>
      <c r="Y84" s="227">
        <f t="shared" si="58"/>
        <v>2696810.540105782</v>
      </c>
      <c r="Z84" s="311">
        <f t="shared" ca="1" si="59"/>
        <v>0</v>
      </c>
      <c r="AA84" s="229"/>
      <c r="AB84" s="229"/>
      <c r="AD84" s="312"/>
      <c r="AE84" s="207"/>
    </row>
    <row r="85" spans="1:34" ht="20.25" customHeight="1" x14ac:dyDescent="0.25">
      <c r="A85" s="309" t="str">
        <f t="shared" si="52"/>
        <v/>
      </c>
      <c r="B85" s="91" t="str">
        <f ca="1">IF(AC85="","",OFFSET('Project list_gen-S1a)Huntlystay'!E26,AC85,,))</f>
        <v/>
      </c>
      <c r="C85" s="26" t="s">
        <v>383</v>
      </c>
      <c r="D85" s="310">
        <f t="shared" ca="1" si="53"/>
        <v>14</v>
      </c>
      <c r="H85" s="229"/>
      <c r="J85" s="229"/>
      <c r="K85" s="229"/>
      <c r="L85" s="229"/>
      <c r="M85" s="229"/>
      <c r="R85" s="229"/>
      <c r="S85" s="229">
        <f ca="1">'Project list_gen-S1a)Huntlystay'!$L$12*'Project list_gen-S1a)Huntlystay'!$G$12*1000</f>
        <v>1795527.5508339556</v>
      </c>
      <c r="T85" s="229">
        <f ca="1">S85</f>
        <v>1795527.5508339556</v>
      </c>
      <c r="U85" s="229">
        <f t="shared" ref="U85:X85" ca="1" si="84">T85</f>
        <v>1795527.5508339556</v>
      </c>
      <c r="V85" s="229">
        <f t="shared" ca="1" si="84"/>
        <v>1795527.5508339556</v>
      </c>
      <c r="W85" s="229">
        <f t="shared" ca="1" si="84"/>
        <v>1795527.5508339556</v>
      </c>
      <c r="X85" s="229">
        <f t="shared" ca="1" si="84"/>
        <v>1795527.5508339556</v>
      </c>
      <c r="Y85" s="227">
        <f t="shared" ca="1" si="58"/>
        <v>21684718.424269293</v>
      </c>
      <c r="Z85" s="311">
        <f t="shared" ca="1" si="59"/>
        <v>0</v>
      </c>
      <c r="AA85" s="229"/>
      <c r="AB85" s="229"/>
      <c r="AC85" s="206"/>
      <c r="AD85" s="312"/>
      <c r="AE85" s="207"/>
      <c r="AF85" s="206"/>
      <c r="AG85" s="206"/>
      <c r="AH85" s="206"/>
    </row>
    <row r="86" spans="1:34" ht="20.25" customHeight="1" x14ac:dyDescent="0.25">
      <c r="A86" s="309">
        <f t="shared" si="52"/>
        <v>384200000.00000006</v>
      </c>
      <c r="B86" s="91" t="str">
        <f ca="1">IF(AC86="","",OFFSET('Project list_gen-S1a)Huntlystay'!E27,AC86,,))</f>
        <v>HydRR</v>
      </c>
      <c r="C86" s="209" t="s">
        <v>130</v>
      </c>
      <c r="D86" s="310">
        <f t="shared" si="53"/>
        <v>14</v>
      </c>
      <c r="H86" s="229"/>
      <c r="J86" s="229"/>
      <c r="K86" s="229"/>
      <c r="L86" s="229"/>
      <c r="M86" s="229"/>
      <c r="R86" s="231">
        <f>'Project list_gen-S1a)Huntlystay'!$H$13*1000000</f>
        <v>384200000.00000006</v>
      </c>
      <c r="S86" s="231">
        <v>0</v>
      </c>
      <c r="T86" s="231">
        <v>0</v>
      </c>
      <c r="U86" s="231">
        <v>0</v>
      </c>
      <c r="V86" s="231">
        <v>0</v>
      </c>
      <c r="W86" s="231">
        <v>0</v>
      </c>
      <c r="X86" s="311">
        <f ca="1">IFERROR(-(A86-((A86/OFFSET($AA$1,MATCH($B86,$Z$2:$Z$7,0),,,))*(20-D86))),0)</f>
        <v>-361148000.00000006</v>
      </c>
      <c r="Y86" s="227">
        <f t="shared" si="58"/>
        <v>0</v>
      </c>
      <c r="Z86" s="311">
        <f t="shared" ca="1" si="59"/>
        <v>0</v>
      </c>
      <c r="AC86" s="26">
        <v>6</v>
      </c>
      <c r="AD86" s="312"/>
      <c r="AE86" s="207"/>
    </row>
    <row r="87" spans="1:34" ht="20.25" customHeight="1" x14ac:dyDescent="0.25">
      <c r="A87" s="309" t="str">
        <f t="shared" si="52"/>
        <v/>
      </c>
      <c r="B87" s="91" t="str">
        <f ca="1">IF(AC87="","",OFFSET('Project list_gen-S1a)Huntlystay'!E28,AC87,,))</f>
        <v/>
      </c>
      <c r="C87" s="26" t="s">
        <v>115</v>
      </c>
      <c r="D87" s="310">
        <f t="shared" si="53"/>
        <v>14</v>
      </c>
      <c r="H87" s="229"/>
      <c r="J87" s="229"/>
      <c r="K87" s="229"/>
      <c r="L87" s="229"/>
      <c r="M87" s="229"/>
      <c r="R87" s="229"/>
      <c r="S87" s="229">
        <f>'Project list_gen-S1a)Huntlystay'!$I$13*'Project list_gen-S1a)Huntlystay'!$G$13*1000</f>
        <v>7232256</v>
      </c>
      <c r="T87" s="229">
        <f>S87</f>
        <v>7232256</v>
      </c>
      <c r="U87" s="229">
        <f t="shared" ref="U87:X87" si="85">T87</f>
        <v>7232256</v>
      </c>
      <c r="V87" s="229">
        <f t="shared" si="85"/>
        <v>7232256</v>
      </c>
      <c r="W87" s="229">
        <f t="shared" si="85"/>
        <v>7232256</v>
      </c>
      <c r="X87" s="229">
        <f t="shared" si="85"/>
        <v>7232256</v>
      </c>
      <c r="Y87" s="227">
        <f t="shared" si="58"/>
        <v>87344488.175294608</v>
      </c>
      <c r="Z87" s="311">
        <f t="shared" ca="1" si="59"/>
        <v>0</v>
      </c>
      <c r="AA87" s="229"/>
      <c r="AB87" s="229"/>
      <c r="AC87" s="38"/>
      <c r="AD87" s="312"/>
      <c r="AE87" s="207"/>
    </row>
    <row r="88" spans="1:34" ht="20.25" customHeight="1" x14ac:dyDescent="0.25">
      <c r="A88" s="309" t="str">
        <f t="shared" si="52"/>
        <v/>
      </c>
      <c r="B88" s="91" t="str">
        <f ca="1">IF(AC88="","",OFFSET('Project list_gen-S1a)Huntlystay'!E29,AC88,,))</f>
        <v/>
      </c>
      <c r="C88" s="26" t="s">
        <v>116</v>
      </c>
      <c r="D88" s="310">
        <f t="shared" si="53"/>
        <v>14</v>
      </c>
      <c r="H88" s="229"/>
      <c r="J88" s="229"/>
      <c r="K88" s="229"/>
      <c r="L88" s="229"/>
      <c r="M88" s="229"/>
      <c r="R88" s="229"/>
      <c r="S88" s="229">
        <f>'Project list_gen-S1a)Huntlystay'!$F$13*'Project list_gen-S1a)Huntlystay'!$J$13*1000</f>
        <v>8400000</v>
      </c>
      <c r="T88" s="229">
        <f>S88</f>
        <v>8400000</v>
      </c>
      <c r="U88" s="229">
        <f t="shared" ref="U88:X88" si="86">T88</f>
        <v>8400000</v>
      </c>
      <c r="V88" s="229">
        <f t="shared" si="86"/>
        <v>8400000</v>
      </c>
      <c r="W88" s="229">
        <f t="shared" si="86"/>
        <v>8400000</v>
      </c>
      <c r="X88" s="229">
        <f t="shared" si="86"/>
        <v>8400000</v>
      </c>
      <c r="Y88" s="227">
        <f t="shared" si="58"/>
        <v>101447418.43658115</v>
      </c>
      <c r="Z88" s="311">
        <f t="shared" ca="1" si="59"/>
        <v>0</v>
      </c>
      <c r="AA88" s="229"/>
      <c r="AB88" s="229"/>
      <c r="AD88" s="312"/>
      <c r="AE88" s="207"/>
    </row>
    <row r="89" spans="1:34" ht="20.25" customHeight="1" x14ac:dyDescent="0.25">
      <c r="A89" s="309" t="str">
        <f t="shared" si="52"/>
        <v/>
      </c>
      <c r="B89" s="91" t="str">
        <f ca="1">IF(AC89="","",OFFSET('Project list_gen-S1a)Huntlystay'!E30,AC89,,))</f>
        <v/>
      </c>
      <c r="C89" s="26" t="s">
        <v>383</v>
      </c>
      <c r="D89" s="310">
        <f t="shared" ca="1" si="53"/>
        <v>14</v>
      </c>
      <c r="H89" s="229"/>
      <c r="J89" s="229"/>
      <c r="K89" s="229"/>
      <c r="L89" s="229"/>
      <c r="M89" s="229"/>
      <c r="R89" s="229"/>
      <c r="S89" s="229">
        <f ca="1">'Project list_gen-S1a)Huntlystay'!$L$13*'Project list_gen-S1a)Huntlystay'!$G$13*1000</f>
        <v>11091627.791823175</v>
      </c>
      <c r="T89" s="229">
        <f ca="1">S89</f>
        <v>11091627.791823175</v>
      </c>
      <c r="U89" s="229">
        <f t="shared" ref="U89:X89" ca="1" si="87">T89</f>
        <v>11091627.791823175</v>
      </c>
      <c r="V89" s="229">
        <f t="shared" ca="1" si="87"/>
        <v>11091627.791823175</v>
      </c>
      <c r="W89" s="229">
        <f t="shared" ca="1" si="87"/>
        <v>11091627.791823175</v>
      </c>
      <c r="X89" s="229">
        <f t="shared" ca="1" si="87"/>
        <v>11091627.791823175</v>
      </c>
      <c r="Y89" s="227">
        <f t="shared" ca="1" si="58"/>
        <v>133954405.44522598</v>
      </c>
      <c r="Z89" s="311">
        <f t="shared" ca="1" si="59"/>
        <v>0</v>
      </c>
      <c r="AA89" s="229"/>
      <c r="AB89" s="229"/>
      <c r="AC89" s="110"/>
      <c r="AD89" s="312"/>
      <c r="AE89" s="207"/>
      <c r="AF89" s="206"/>
      <c r="AG89" s="206"/>
      <c r="AH89" s="206"/>
    </row>
    <row r="90" spans="1:34" ht="20.25" customHeight="1" x14ac:dyDescent="0.25">
      <c r="A90" s="309">
        <f t="shared" si="52"/>
        <v>277904666.66666675</v>
      </c>
      <c r="B90" s="91" t="str">
        <f ca="1">IF(AC90="","",OFFSET('Project list_gen-S1a)Huntlystay'!E31,AC90,,))</f>
        <v>Wind</v>
      </c>
      <c r="C90" s="209" t="s">
        <v>382</v>
      </c>
      <c r="D90" s="310">
        <f t="shared" si="53"/>
        <v>17</v>
      </c>
      <c r="H90" s="229"/>
      <c r="I90" s="229"/>
      <c r="J90" s="229"/>
      <c r="K90" s="229"/>
      <c r="L90" s="229"/>
      <c r="M90" s="229"/>
      <c r="N90" s="229"/>
      <c r="O90" s="229"/>
      <c r="P90" s="229"/>
      <c r="U90" s="231">
        <f>'Project list_gen-S1a)Huntlystay'!$H$14*1000000*(217/300)</f>
        <v>277904666.66666675</v>
      </c>
      <c r="V90" s="231">
        <v>0</v>
      </c>
      <c r="W90" s="231">
        <v>0</v>
      </c>
      <c r="X90" s="311">
        <f ca="1">IFERROR(-(A90-((A90/OFFSET($AA$1,MATCH($B90,$Z$2:$Z$7,0),,,))*(20-D90))),0)</f>
        <v>-244556106.66666675</v>
      </c>
      <c r="Y90" s="227">
        <f t="shared" si="58"/>
        <v>0</v>
      </c>
      <c r="Z90" s="311">
        <f t="shared" ca="1" si="59"/>
        <v>33348560</v>
      </c>
      <c r="AA90" s="229"/>
      <c r="AB90" s="229"/>
      <c r="AC90" s="26">
        <v>7</v>
      </c>
      <c r="AD90" s="312"/>
      <c r="AE90" s="207"/>
    </row>
    <row r="91" spans="1:34" ht="20.25" customHeight="1" x14ac:dyDescent="0.25">
      <c r="A91" s="309" t="str">
        <f t="shared" si="52"/>
        <v/>
      </c>
      <c r="B91" s="91" t="str">
        <f ca="1">IF(AC91="","",OFFSET('Project list_gen-S1a)Huntlystay'!E32,AC91,,))</f>
        <v/>
      </c>
      <c r="C91" s="26" t="s">
        <v>115</v>
      </c>
      <c r="D91" s="310">
        <f t="shared" si="53"/>
        <v>17</v>
      </c>
      <c r="H91" s="229"/>
      <c r="I91" s="229"/>
      <c r="J91" s="229"/>
      <c r="K91" s="229"/>
      <c r="L91" s="229"/>
      <c r="M91" s="229"/>
      <c r="N91" s="229"/>
      <c r="O91" s="229"/>
      <c r="P91" s="229"/>
      <c r="U91" s="229"/>
      <c r="V91" s="229">
        <f>'Project list_gen-S1a)Huntlystay'!$I$14*'Project list_gen-S1a)Huntlystay'!$G$14*1000</f>
        <v>7232256</v>
      </c>
      <c r="W91" s="229">
        <f>V91</f>
        <v>7232256</v>
      </c>
      <c r="X91" s="229">
        <f t="shared" ref="X91" si="88">W91</f>
        <v>7232256</v>
      </c>
      <c r="Y91" s="227">
        <f t="shared" si="58"/>
        <v>87975095.937559232</v>
      </c>
      <c r="Z91" s="311">
        <f t="shared" ca="1" si="59"/>
        <v>0</v>
      </c>
      <c r="AA91" s="229"/>
      <c r="AB91" s="229"/>
    </row>
    <row r="92" spans="1:34" ht="20.25" customHeight="1" x14ac:dyDescent="0.25">
      <c r="A92" s="309" t="str">
        <f t="shared" si="52"/>
        <v/>
      </c>
      <c r="C92" s="26" t="s">
        <v>116</v>
      </c>
      <c r="D92" s="310">
        <f t="shared" si="53"/>
        <v>17</v>
      </c>
      <c r="H92" s="229"/>
      <c r="I92" s="229"/>
      <c r="J92" s="229"/>
      <c r="K92" s="229"/>
      <c r="L92" s="229"/>
      <c r="M92" s="229"/>
      <c r="N92" s="229"/>
      <c r="O92" s="229"/>
      <c r="P92" s="229"/>
      <c r="U92" s="229"/>
      <c r="V92" s="229">
        <f>'Project list_gen-S1a)Huntlystay'!$F$14*'Project list_gen-S1a)Huntlystay'!$J$14*1000</f>
        <v>8400000</v>
      </c>
      <c r="W92" s="229">
        <f>V92</f>
        <v>8400000</v>
      </c>
      <c r="X92" s="229">
        <f t="shared" ref="X92" si="89">W92</f>
        <v>8400000</v>
      </c>
      <c r="Y92" s="227">
        <f t="shared" si="58"/>
        <v>102179846.21610428</v>
      </c>
      <c r="Z92" s="311">
        <f t="shared" si="59"/>
        <v>0</v>
      </c>
      <c r="AA92" s="229"/>
      <c r="AB92" s="229"/>
    </row>
    <row r="93" spans="1:34" ht="20.25" customHeight="1" x14ac:dyDescent="0.25">
      <c r="C93" s="26" t="s">
        <v>383</v>
      </c>
      <c r="D93" s="310">
        <f t="shared" ca="1" si="53"/>
        <v>17</v>
      </c>
      <c r="H93" s="229"/>
      <c r="I93" s="229"/>
      <c r="J93" s="229"/>
      <c r="K93" s="229"/>
      <c r="L93" s="229"/>
      <c r="M93" s="229"/>
      <c r="N93" s="229"/>
      <c r="O93" s="229"/>
      <c r="P93" s="229"/>
      <c r="U93" s="229"/>
      <c r="V93" s="229">
        <f ca="1">'Project list_gen-S1a)Huntlystay'!$L$14*'Project list_gen-S1a)Huntlystay'!$G$14*1000</f>
        <v>11091627.791823175</v>
      </c>
      <c r="W93" s="229">
        <f ca="1">V93</f>
        <v>11091627.791823175</v>
      </c>
      <c r="X93" s="229">
        <f t="shared" ref="X93" ca="1" si="90">W93</f>
        <v>11091627.791823175</v>
      </c>
      <c r="Y93" s="227">
        <f t="shared" ca="1" si="58"/>
        <v>134921526.43509051</v>
      </c>
      <c r="Z93" s="311">
        <f t="shared" si="59"/>
        <v>0</v>
      </c>
      <c r="AA93" s="229"/>
      <c r="AB93" s="229"/>
      <c r="AC93" s="206"/>
      <c r="AD93" s="206"/>
      <c r="AE93" s="206"/>
      <c r="AF93" s="206"/>
      <c r="AG93" s="206"/>
      <c r="AH93" s="206"/>
    </row>
    <row r="94" spans="1:34" ht="20.25" customHeight="1" x14ac:dyDescent="0.25">
      <c r="C94" s="209" t="s">
        <v>382</v>
      </c>
      <c r="D94" s="310"/>
      <c r="H94" s="229"/>
      <c r="I94" s="229"/>
      <c r="J94" s="229"/>
      <c r="K94" s="229"/>
      <c r="L94" s="229"/>
      <c r="M94" s="229"/>
      <c r="N94" s="229"/>
      <c r="O94" s="229"/>
      <c r="P94" s="229"/>
      <c r="Q94" s="229"/>
      <c r="R94" s="229"/>
      <c r="S94" s="229"/>
      <c r="T94" s="231"/>
      <c r="U94" s="231"/>
      <c r="W94" s="229"/>
      <c r="X94" s="229"/>
      <c r="Y94" s="321"/>
    </row>
    <row r="95" spans="1:34" ht="20.25" customHeight="1" x14ac:dyDescent="0.2">
      <c r="C95" s="26" t="s">
        <v>115</v>
      </c>
      <c r="H95" s="229"/>
      <c r="I95" s="229"/>
      <c r="J95" s="229"/>
      <c r="K95" s="229"/>
      <c r="L95" s="229"/>
      <c r="M95" s="229"/>
      <c r="N95" s="229"/>
      <c r="O95" s="229"/>
      <c r="P95" s="229"/>
      <c r="Q95" s="229"/>
      <c r="R95" s="229"/>
      <c r="S95" s="229"/>
      <c r="T95" s="229"/>
      <c r="U95" s="229"/>
      <c r="V95" s="253"/>
      <c r="W95" s="253"/>
      <c r="X95" s="253"/>
      <c r="Y95" s="321"/>
    </row>
    <row r="96" spans="1:34" ht="20.25" customHeight="1" x14ac:dyDescent="0.2">
      <c r="C96" s="26" t="s">
        <v>116</v>
      </c>
      <c r="H96" s="229"/>
      <c r="I96" s="229"/>
      <c r="J96" s="229"/>
      <c r="K96" s="229"/>
      <c r="L96" s="229"/>
      <c r="M96" s="229"/>
      <c r="N96" s="229"/>
      <c r="O96" s="229"/>
      <c r="P96" s="229"/>
      <c r="Q96" s="229"/>
      <c r="R96" s="229"/>
      <c r="S96" s="229"/>
      <c r="T96" s="229"/>
      <c r="U96" s="229"/>
      <c r="V96" s="253"/>
      <c r="W96" s="253"/>
      <c r="X96" s="253"/>
      <c r="Y96" s="321"/>
    </row>
    <row r="97" spans="3:35" ht="20.25" customHeight="1" x14ac:dyDescent="0.2">
      <c r="C97" s="26" t="s">
        <v>383</v>
      </c>
      <c r="H97" s="229"/>
      <c r="I97" s="229"/>
      <c r="J97" s="229"/>
      <c r="K97" s="229"/>
      <c r="L97" s="229"/>
      <c r="M97" s="229"/>
      <c r="N97" s="229"/>
      <c r="O97" s="229"/>
      <c r="P97" s="229"/>
      <c r="Q97" s="229"/>
      <c r="R97" s="229"/>
      <c r="S97" s="229"/>
      <c r="T97" s="229"/>
      <c r="U97" s="229"/>
      <c r="V97" s="253"/>
      <c r="W97" s="253"/>
      <c r="X97" s="253"/>
      <c r="Y97" s="321"/>
      <c r="Z97" s="327"/>
      <c r="AA97" s="206"/>
      <c r="AB97" s="206"/>
      <c r="AC97" s="206"/>
      <c r="AD97" s="206"/>
      <c r="AE97" s="206"/>
      <c r="AF97" s="206"/>
      <c r="AG97" s="206"/>
      <c r="AH97" s="206"/>
    </row>
    <row r="98" spans="3:35" ht="20.25" customHeight="1" x14ac:dyDescent="0.2">
      <c r="C98" s="209" t="s">
        <v>382</v>
      </c>
      <c r="H98" s="229"/>
      <c r="I98" s="229"/>
      <c r="J98" s="229"/>
      <c r="K98" s="229"/>
      <c r="L98" s="229"/>
      <c r="M98" s="229"/>
      <c r="N98" s="229"/>
      <c r="O98" s="229"/>
      <c r="P98" s="229"/>
      <c r="Q98" s="229"/>
      <c r="R98" s="229"/>
      <c r="S98" s="229"/>
      <c r="V98" s="231"/>
      <c r="W98" s="231"/>
      <c r="X98" s="229"/>
      <c r="Y98" s="321"/>
    </row>
    <row r="99" spans="3:35" ht="20.25" customHeight="1" x14ac:dyDescent="0.2">
      <c r="C99" s="26" t="s">
        <v>115</v>
      </c>
      <c r="H99" s="229"/>
      <c r="I99" s="229"/>
      <c r="J99" s="229"/>
      <c r="K99" s="229"/>
      <c r="L99" s="229"/>
      <c r="M99" s="229"/>
      <c r="N99" s="229"/>
      <c r="O99" s="229"/>
      <c r="P99" s="229"/>
      <c r="Q99" s="229"/>
      <c r="R99" s="229"/>
      <c r="S99" s="229"/>
      <c r="V99" s="229"/>
      <c r="W99" s="229"/>
      <c r="X99" s="229"/>
      <c r="Y99" s="321"/>
    </row>
    <row r="100" spans="3:35" ht="20.25" customHeight="1" x14ac:dyDescent="0.2">
      <c r="C100" s="26" t="s">
        <v>116</v>
      </c>
      <c r="H100" s="229"/>
      <c r="I100" s="229"/>
      <c r="J100" s="229"/>
      <c r="K100" s="229"/>
      <c r="L100" s="229"/>
      <c r="M100" s="229"/>
      <c r="N100" s="229"/>
      <c r="O100" s="229"/>
      <c r="P100" s="229"/>
      <c r="Q100" s="229"/>
      <c r="R100" s="229"/>
      <c r="S100" s="229"/>
      <c r="V100" s="229"/>
      <c r="W100" s="229"/>
      <c r="X100" s="229"/>
      <c r="Y100" s="321"/>
    </row>
    <row r="101" spans="3:35" ht="20.25" customHeight="1" x14ac:dyDescent="0.2">
      <c r="C101" s="26" t="s">
        <v>383</v>
      </c>
      <c r="H101" s="229"/>
      <c r="I101" s="229"/>
      <c r="J101" s="229"/>
      <c r="K101" s="229"/>
      <c r="L101" s="229"/>
      <c r="M101" s="229"/>
      <c r="N101" s="229"/>
      <c r="O101" s="229"/>
      <c r="P101" s="229"/>
      <c r="Q101" s="229"/>
      <c r="R101" s="229"/>
      <c r="S101" s="229"/>
      <c r="V101" s="229"/>
      <c r="W101" s="229"/>
      <c r="X101" s="229"/>
      <c r="Y101" s="321"/>
      <c r="Z101" s="327"/>
      <c r="AA101" s="206"/>
      <c r="AB101" s="206"/>
      <c r="AC101" s="206"/>
      <c r="AD101" s="206"/>
      <c r="AE101" s="206"/>
      <c r="AF101" s="206"/>
      <c r="AG101" s="206"/>
      <c r="AH101" s="206"/>
    </row>
    <row r="102" spans="3:35" ht="20.25" customHeight="1" x14ac:dyDescent="0.2">
      <c r="H102" s="229"/>
      <c r="I102" s="229"/>
      <c r="J102" s="229"/>
      <c r="K102" s="229"/>
      <c r="L102" s="229"/>
      <c r="M102" s="229"/>
      <c r="N102" s="229"/>
      <c r="O102" s="229"/>
      <c r="P102" s="229"/>
      <c r="Q102" s="229"/>
      <c r="R102" s="229"/>
      <c r="S102" s="229"/>
      <c r="T102" s="229"/>
      <c r="U102" s="229"/>
      <c r="V102" s="229"/>
      <c r="W102" s="229"/>
      <c r="X102" s="229"/>
      <c r="Y102" s="322"/>
    </row>
    <row r="103" spans="3:35" ht="20.25" customHeight="1" x14ac:dyDescent="0.2">
      <c r="E103" s="26">
        <v>0</v>
      </c>
      <c r="F103" s="26">
        <v>0</v>
      </c>
      <c r="G103" s="26">
        <v>0</v>
      </c>
      <c r="H103" s="26">
        <v>0</v>
      </c>
      <c r="I103" s="229">
        <f>SUM(I66:I102)</f>
        <v>1200673076.9230769</v>
      </c>
      <c r="J103" s="229">
        <f ca="1">SUM(J66:J102)</f>
        <v>42835238.71852795</v>
      </c>
      <c r="K103" s="229">
        <f ca="1">SUM(K66:K102)</f>
        <v>722169374.56758463</v>
      </c>
      <c r="L103" s="229">
        <f ca="1">SUM(L66:L102)</f>
        <v>67607296.584635764</v>
      </c>
      <c r="M103" s="229">
        <f t="shared" ref="M103:R103" ca="1" si="91">SUM(M66:M102)</f>
        <v>67607296.584635764</v>
      </c>
      <c r="N103" s="229">
        <f t="shared" ca="1" si="91"/>
        <v>694455659.6035037</v>
      </c>
      <c r="O103" s="229">
        <f t="shared" ca="1" si="91"/>
        <v>91334745.468909949</v>
      </c>
      <c r="P103" s="229">
        <f t="shared" ca="1" si="91"/>
        <v>91334745.468909949</v>
      </c>
      <c r="Q103" s="229">
        <f t="shared" ca="1" si="91"/>
        <v>91334745.468909949</v>
      </c>
      <c r="R103" s="229">
        <f t="shared" ca="1" si="91"/>
        <v>589191443.58211756</v>
      </c>
      <c r="S103" s="229">
        <f t="shared" ref="S103:W103" ca="1" si="92">SUM(S66:S102)</f>
        <v>120209294.81156708</v>
      </c>
      <c r="T103" s="229">
        <f t="shared" ca="1" si="92"/>
        <v>120209294.81156708</v>
      </c>
      <c r="U103" s="229">
        <f ca="1">SUM(U66:U102)</f>
        <v>398113961.47823381</v>
      </c>
      <c r="V103" s="229">
        <f ca="1">SUM(V66:V102)</f>
        <v>146933178.60339025</v>
      </c>
      <c r="W103" s="229">
        <f t="shared" ca="1" si="92"/>
        <v>146933178.60339025</v>
      </c>
      <c r="X103" s="321">
        <f ca="1">SUM(X66:X102)+Y103+Z103</f>
        <v>-425268022.15768385</v>
      </c>
      <c r="Y103" s="321">
        <f ca="1">SUM(Y66:Y102)</f>
        <v>1747658795.3685822</v>
      </c>
      <c r="Z103" s="321">
        <f ca="1">SUM(Z66:Z102)</f>
        <v>284087905.20754719</v>
      </c>
      <c r="AA103" s="229"/>
      <c r="AB103" s="229"/>
      <c r="AC103" s="229"/>
      <c r="AD103" s="229"/>
      <c r="AE103" s="229"/>
      <c r="AF103" s="229"/>
      <c r="AG103" s="229"/>
      <c r="AH103" s="229"/>
    </row>
    <row r="104" spans="3:35" ht="20.25" customHeight="1" x14ac:dyDescent="0.2">
      <c r="C104" s="196" t="s">
        <v>122</v>
      </c>
      <c r="E104" s="210">
        <f ca="1">NPV($D$1,E103:X103)</f>
        <v>2127323096.2475736</v>
      </c>
      <c r="H104" s="237">
        <f>H62</f>
        <v>0</v>
      </c>
      <c r="I104" s="237">
        <f>H104+I62</f>
        <v>250</v>
      </c>
      <c r="J104" s="237">
        <f t="shared" ref="J104:X104" si="93">I104+J62</f>
        <v>250</v>
      </c>
      <c r="K104" s="237">
        <f t="shared" si="93"/>
        <v>519</v>
      </c>
      <c r="L104" s="237">
        <f t="shared" si="93"/>
        <v>519</v>
      </c>
      <c r="M104" s="237">
        <f>L104+M62</f>
        <v>519</v>
      </c>
      <c r="N104" s="237">
        <f>M104+N62</f>
        <v>771</v>
      </c>
      <c r="O104" s="237">
        <f t="shared" si="93"/>
        <v>771</v>
      </c>
      <c r="P104" s="237">
        <f t="shared" si="93"/>
        <v>771</v>
      </c>
      <c r="Q104" s="237">
        <f>P104+Q62</f>
        <v>771</v>
      </c>
      <c r="R104" s="237">
        <f t="shared" si="93"/>
        <v>1046</v>
      </c>
      <c r="S104" s="237">
        <f>R104+S62</f>
        <v>1046</v>
      </c>
      <c r="T104" s="237">
        <f>S104+T62</f>
        <v>1046</v>
      </c>
      <c r="U104" s="237">
        <f>T104+U62</f>
        <v>1219.5999999999999</v>
      </c>
      <c r="V104" s="237">
        <f t="shared" si="93"/>
        <v>1219.5999999999999</v>
      </c>
      <c r="W104" s="237">
        <f t="shared" si="93"/>
        <v>1219.5999999999999</v>
      </c>
      <c r="X104" s="237">
        <f t="shared" si="93"/>
        <v>1219.5999999999999</v>
      </c>
    </row>
    <row r="105" spans="3:35" ht="20.25" customHeight="1" x14ac:dyDescent="0.2">
      <c r="E105" s="228"/>
      <c r="Z105" s="327"/>
      <c r="AA105" s="206"/>
      <c r="AB105" s="206"/>
      <c r="AC105" s="206"/>
      <c r="AD105" s="206"/>
      <c r="AE105" s="206"/>
      <c r="AF105" s="206"/>
      <c r="AG105" s="206"/>
      <c r="AH105" s="206"/>
      <c r="AI105" s="206"/>
    </row>
    <row r="106" spans="3:35" ht="20.25" customHeight="1" x14ac:dyDescent="0.2">
      <c r="C106" s="216" t="s">
        <v>131</v>
      </c>
      <c r="D106" s="217">
        <f ca="1">(E104-E52)/1000000</f>
        <v>127.68552759337115</v>
      </c>
      <c r="F106" s="26" t="s">
        <v>383</v>
      </c>
      <c r="Y106" s="322"/>
      <c r="AB106" s="38"/>
    </row>
    <row r="107" spans="3:35" ht="20.25" customHeight="1" x14ac:dyDescent="0.2">
      <c r="F107" s="230">
        <f ca="1">NPV($D$1,H107:X107)</f>
        <v>241829707.94325495</v>
      </c>
      <c r="G107" s="110">
        <f>SUMIF($C$66:$C$93,$F$106,G66:G93)</f>
        <v>0</v>
      </c>
      <c r="H107" s="110">
        <f t="shared" ref="H107:X107" si="94">SUMIF($C$66:$C$93,$F$106,H66:H93)</f>
        <v>0</v>
      </c>
      <c r="I107" s="110">
        <f>SUMIF($C$66:$C$93,$F$106,I66:I93)</f>
        <v>0</v>
      </c>
      <c r="J107" s="110">
        <f ca="1">SUMIF($C$66:$C$93,$F$106,J66:J93)</f>
        <v>16585238.71852795</v>
      </c>
      <c r="K107" s="110">
        <f ca="1">SUMIF($C$66:$C$93,$F$106,K66:K93)</f>
        <v>16585238.71852795</v>
      </c>
      <c r="L107" s="110">
        <f ca="1">SUMIF($C$66:$C$93,$F$106,L66:L93)</f>
        <v>25660278.488635764</v>
      </c>
      <c r="M107" s="110">
        <f t="shared" ca="1" si="94"/>
        <v>25660278.488635764</v>
      </c>
      <c r="N107" s="110">
        <f t="shared" ca="1" si="94"/>
        <v>25660278.488635764</v>
      </c>
      <c r="O107" s="110">
        <f t="shared" ca="1" si="94"/>
        <v>33863204.876909941</v>
      </c>
      <c r="P107" s="110">
        <f t="shared" ca="1" si="94"/>
        <v>33863204.876909941</v>
      </c>
      <c r="Q107" s="110">
        <f t="shared" ca="1" si="94"/>
        <v>33863204.876909941</v>
      </c>
      <c r="R107" s="110">
        <f t="shared" ca="1" si="94"/>
        <v>33863204.876909941</v>
      </c>
      <c r="S107" s="110">
        <f t="shared" ca="1" si="94"/>
        <v>46750360.219567075</v>
      </c>
      <c r="T107" s="110">
        <f t="shared" ca="1" si="94"/>
        <v>46750360.219567075</v>
      </c>
      <c r="U107" s="110">
        <f ca="1">SUMIF($C$66:$C$93,$F$106,U66:U93)</f>
        <v>46750360.219567075</v>
      </c>
      <c r="V107" s="110">
        <f t="shared" ca="1" si="94"/>
        <v>57841988.011390254</v>
      </c>
      <c r="W107" s="110">
        <f t="shared" ca="1" si="94"/>
        <v>57841988.011390254</v>
      </c>
      <c r="X107" s="110">
        <f t="shared" ca="1" si="94"/>
        <v>57841988.011390254</v>
      </c>
    </row>
    <row r="108" spans="3:35" ht="20.25" customHeight="1" x14ac:dyDescent="0.2"/>
    <row r="109" spans="3:35" ht="20.25" customHeight="1" x14ac:dyDescent="0.2">
      <c r="E109" s="229"/>
      <c r="AC109" s="206"/>
      <c r="AD109" s="206"/>
      <c r="AE109" s="206"/>
      <c r="AF109" s="206"/>
      <c r="AG109" s="206"/>
      <c r="AH109" s="206"/>
    </row>
    <row r="110" spans="3:35" ht="20.25" customHeight="1" x14ac:dyDescent="0.2">
      <c r="AB110" s="38"/>
      <c r="AD110" s="38"/>
    </row>
    <row r="111" spans="3:35" ht="20.25" customHeight="1" x14ac:dyDescent="0.2"/>
    <row r="112" spans="3:35" ht="20.25" customHeight="1" x14ac:dyDescent="0.2"/>
    <row r="113" spans="25:35" ht="20.25" customHeight="1" x14ac:dyDescent="0.2">
      <c r="AE113" s="206"/>
      <c r="AF113" s="206"/>
      <c r="AG113" s="206"/>
      <c r="AH113" s="206"/>
    </row>
    <row r="114" spans="25:35" ht="20.25" customHeight="1" x14ac:dyDescent="0.2">
      <c r="AC114" s="38"/>
      <c r="AG114" s="38"/>
    </row>
    <row r="115" spans="25:35" ht="20.25" customHeight="1" x14ac:dyDescent="0.2"/>
    <row r="116" spans="25:35" ht="20.25" customHeight="1" x14ac:dyDescent="0.2">
      <c r="AH116" s="150"/>
    </row>
    <row r="117" spans="25:35" ht="20.25" customHeight="1" x14ac:dyDescent="0.2">
      <c r="AH117" s="206"/>
    </row>
    <row r="118" spans="25:35" ht="20.25" customHeight="1" x14ac:dyDescent="0.2">
      <c r="AD118" s="38"/>
    </row>
    <row r="119" spans="25:35" ht="20.25" customHeight="1" x14ac:dyDescent="0.2">
      <c r="Y119" s="328">
        <f ca="1">SUM(Y66:Y118)</f>
        <v>3495317590.7371645</v>
      </c>
      <c r="Z119" s="328">
        <f t="shared" ref="Z119:AH119" ca="1" si="95">SUM(Z66:Z118)</f>
        <v>568175810.41509438</v>
      </c>
      <c r="AA119" s="221">
        <f t="shared" si="95"/>
        <v>0</v>
      </c>
      <c r="AB119" s="221">
        <f t="shared" si="95"/>
        <v>0</v>
      </c>
      <c r="AC119" s="221">
        <f t="shared" si="95"/>
        <v>28</v>
      </c>
      <c r="AD119" s="221">
        <f t="shared" si="95"/>
        <v>0</v>
      </c>
      <c r="AE119" s="221">
        <f t="shared" si="95"/>
        <v>0</v>
      </c>
      <c r="AF119" s="221">
        <f t="shared" si="95"/>
        <v>0</v>
      </c>
      <c r="AG119" s="221">
        <f t="shared" si="95"/>
        <v>0</v>
      </c>
      <c r="AH119" s="221">
        <f t="shared" si="95"/>
        <v>0</v>
      </c>
      <c r="AI119" s="38"/>
    </row>
  </sheetData>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N139"/>
  <sheetViews>
    <sheetView zoomScale="80" zoomScaleNormal="80" workbookViewId="0">
      <selection activeCell="Y132" sqref="Y132"/>
    </sheetView>
  </sheetViews>
  <sheetFormatPr defaultColWidth="8.5703125" defaultRowHeight="12.75" x14ac:dyDescent="0.2"/>
  <cols>
    <col min="1" max="1" width="20.85546875" style="26" customWidth="1"/>
    <col min="2" max="2" width="8.5703125" style="26"/>
    <col min="3" max="3" width="43.85546875" style="26" customWidth="1"/>
    <col min="4" max="4" width="12.85546875" style="26" customWidth="1"/>
    <col min="5" max="5" width="18.42578125" style="26" bestFit="1" customWidth="1"/>
    <col min="6" max="6" width="16.5703125" style="26" customWidth="1"/>
    <col min="7" max="7" width="14" style="26" customWidth="1"/>
    <col min="8" max="8" width="18.5703125" style="26" bestFit="1" customWidth="1"/>
    <col min="9" max="9" width="21" style="26" bestFit="1" customWidth="1"/>
    <col min="10" max="10" width="15.5703125" style="26" bestFit="1" customWidth="1"/>
    <col min="11" max="11" width="14.140625" style="26" customWidth="1"/>
    <col min="12" max="12" width="14.85546875" style="26" customWidth="1"/>
    <col min="13" max="13" width="17.42578125" style="26" bestFit="1" customWidth="1"/>
    <col min="14" max="16" width="14.140625" style="26" bestFit="1" customWidth="1"/>
    <col min="17" max="17" width="14.85546875" style="26" bestFit="1" customWidth="1"/>
    <col min="18" max="19" width="15.5703125" style="26" bestFit="1" customWidth="1"/>
    <col min="20" max="21" width="14.140625" style="26" bestFit="1" customWidth="1"/>
    <col min="22" max="22" width="15.5703125" style="26" bestFit="1" customWidth="1"/>
    <col min="23" max="23" width="14.5703125" style="26" bestFit="1" customWidth="1"/>
    <col min="24" max="24" width="19.28515625" style="26" customWidth="1"/>
    <col min="25" max="26" width="19.28515625" style="216" customWidth="1"/>
    <col min="27" max="29" width="11.42578125" style="26" customWidth="1"/>
    <col min="30" max="34" width="12.85546875" style="26" bestFit="1" customWidth="1"/>
    <col min="35" max="16384" width="8.5703125" style="26"/>
  </cols>
  <sheetData>
    <row r="1" spans="3:35" ht="16.5" customHeight="1" x14ac:dyDescent="0.5">
      <c r="C1" s="194" t="s">
        <v>83</v>
      </c>
      <c r="D1" s="195">
        <v>0.08</v>
      </c>
      <c r="Z1" s="314" t="s">
        <v>418</v>
      </c>
      <c r="AA1" s="314" t="s">
        <v>419</v>
      </c>
    </row>
    <row r="2" spans="3:35" ht="16.5" customHeight="1" x14ac:dyDescent="0.5">
      <c r="C2" s="89" t="s">
        <v>422</v>
      </c>
      <c r="D2" s="320">
        <v>50</v>
      </c>
      <c r="E2" s="91" t="s">
        <v>423</v>
      </c>
      <c r="Z2" s="315" t="s">
        <v>23</v>
      </c>
      <c r="AA2" s="316">
        <v>75</v>
      </c>
    </row>
    <row r="3" spans="3:35" ht="27" customHeight="1" x14ac:dyDescent="0.75">
      <c r="C3" s="298" t="s">
        <v>396</v>
      </c>
      <c r="Z3" s="315" t="s">
        <v>31</v>
      </c>
      <c r="AA3" s="316">
        <v>100</v>
      </c>
    </row>
    <row r="4" spans="3:35" s="197" customFormat="1" ht="16.5" customHeight="1" thickBot="1" x14ac:dyDescent="0.55000000000000004">
      <c r="E4" s="197" t="s">
        <v>390</v>
      </c>
      <c r="T4" s="198"/>
      <c r="U4" s="198"/>
      <c r="V4" s="198"/>
      <c r="Y4" s="323"/>
      <c r="Z4" s="317" t="s">
        <v>28</v>
      </c>
      <c r="AA4" s="316">
        <v>25</v>
      </c>
    </row>
    <row r="5" spans="3:35" s="27" customFormat="1" ht="16.5" customHeight="1" x14ac:dyDescent="0.5">
      <c r="C5" s="199" t="s">
        <v>85</v>
      </c>
      <c r="T5" s="39"/>
      <c r="U5" s="39"/>
      <c r="V5" s="39"/>
      <c r="Y5" s="319"/>
      <c r="Z5" s="315" t="s">
        <v>25</v>
      </c>
      <c r="AA5" s="316">
        <v>50</v>
      </c>
    </row>
    <row r="6" spans="3:35" s="27" customFormat="1" ht="16.5" customHeight="1" x14ac:dyDescent="0.5">
      <c r="C6" s="199"/>
      <c r="T6" s="39"/>
      <c r="U6" s="39"/>
      <c r="V6" s="39"/>
      <c r="Y6" s="319"/>
      <c r="Z6" s="315" t="s">
        <v>55</v>
      </c>
      <c r="AA6" s="316">
        <v>100</v>
      </c>
      <c r="AE6" s="26"/>
    </row>
    <row r="7" spans="3:35" s="27" customFormat="1" ht="16.5" customHeight="1" x14ac:dyDescent="0.5">
      <c r="C7" s="199"/>
      <c r="T7" s="39"/>
      <c r="U7" s="39"/>
      <c r="V7" s="39"/>
      <c r="Y7" s="319"/>
      <c r="Z7" s="315" t="s">
        <v>46</v>
      </c>
      <c r="AA7" s="319">
        <v>100</v>
      </c>
      <c r="AE7" s="26"/>
    </row>
    <row r="8" spans="3:35" ht="16.5" customHeight="1" x14ac:dyDescent="0.5">
      <c r="C8" s="26" t="s">
        <v>86</v>
      </c>
      <c r="H8" s="26">
        <v>1</v>
      </c>
      <c r="J8" s="26">
        <v>2</v>
      </c>
      <c r="M8" s="26">
        <v>3</v>
      </c>
      <c r="S8" s="26">
        <v>4</v>
      </c>
      <c r="T8" s="38"/>
      <c r="U8" s="38"/>
      <c r="V8" s="38"/>
      <c r="AF8" s="27"/>
    </row>
    <row r="9" spans="3:35" ht="16.5" customHeight="1" x14ac:dyDescent="0.5">
      <c r="E9" s="200" t="s">
        <v>87</v>
      </c>
      <c r="F9" s="200" t="s">
        <v>88</v>
      </c>
      <c r="G9" s="200" t="s">
        <v>89</v>
      </c>
      <c r="H9" s="200" t="s">
        <v>90</v>
      </c>
      <c r="I9" s="200" t="s">
        <v>91</v>
      </c>
      <c r="J9" s="200" t="s">
        <v>92</v>
      </c>
      <c r="K9" s="200" t="s">
        <v>93</v>
      </c>
      <c r="L9" s="200" t="s">
        <v>94</v>
      </c>
      <c r="M9" s="200" t="s">
        <v>95</v>
      </c>
      <c r="N9" s="200" t="s">
        <v>96</v>
      </c>
      <c r="O9" s="200" t="s">
        <v>97</v>
      </c>
      <c r="P9" s="200" t="s">
        <v>98</v>
      </c>
      <c r="Q9" s="200" t="s">
        <v>99</v>
      </c>
      <c r="R9" s="200" t="s">
        <v>100</v>
      </c>
      <c r="S9" s="200" t="s">
        <v>101</v>
      </c>
      <c r="T9" s="200" t="s">
        <v>102</v>
      </c>
      <c r="U9" s="200" t="s">
        <v>103</v>
      </c>
      <c r="V9" s="200" t="s">
        <v>104</v>
      </c>
      <c r="W9" s="200" t="s">
        <v>105</v>
      </c>
      <c r="X9" s="200" t="s">
        <v>106</v>
      </c>
    </row>
    <row r="10" spans="3:35" ht="16.5" customHeight="1" x14ac:dyDescent="0.5">
      <c r="E10" s="201">
        <f>input!B4</f>
        <v>0</v>
      </c>
      <c r="F10" s="201">
        <f>input!C$4</f>
        <v>1.4167204449518342E-2</v>
      </c>
      <c r="G10" s="201">
        <f>input!D4</f>
        <v>1.1404723159585984E-2</v>
      </c>
      <c r="H10" s="201">
        <f>input!E4</f>
        <v>1.2524993898679558E-2</v>
      </c>
      <c r="I10" s="201">
        <f>input!F4</f>
        <v>1.4717770549425186E-2</v>
      </c>
      <c r="J10" s="201">
        <f>input!G4</f>
        <v>1.234963482093247E-2</v>
      </c>
      <c r="K10" s="201">
        <f>input!H4</f>
        <v>9.6394202196338191E-3</v>
      </c>
      <c r="L10" s="201">
        <f>input!I4</f>
        <v>1.0104317446665359E-2</v>
      </c>
      <c r="M10" s="201">
        <f>input!J4</f>
        <v>9.9178646034203469E-3</v>
      </c>
      <c r="N10" s="201">
        <f>input!K4</f>
        <v>9.8001399678189615E-3</v>
      </c>
      <c r="O10" s="201">
        <f>input!L4</f>
        <v>9.7248803559315689E-3</v>
      </c>
      <c r="P10" s="201">
        <f>input!M4</f>
        <v>9.0343074693382749E-3</v>
      </c>
      <c r="Q10" s="201">
        <f>input!N4</f>
        <v>8.7319109651598208E-3</v>
      </c>
      <c r="R10" s="201">
        <f>input!O4</f>
        <v>8.3255861155033823E-3</v>
      </c>
      <c r="S10" s="201">
        <f>input!P4</f>
        <v>8.452387035403049E-3</v>
      </c>
      <c r="T10" s="201">
        <f>input!Q4</f>
        <v>8.5185913316542534E-3</v>
      </c>
      <c r="U10" s="201">
        <f>input!R4</f>
        <v>8.4667562491317558E-3</v>
      </c>
      <c r="V10" s="201">
        <f>input!S4</f>
        <v>8.4041796768211455E-3</v>
      </c>
      <c r="W10" s="201">
        <f>input!T4</f>
        <v>8.1414513514447128E-3</v>
      </c>
      <c r="X10" s="201">
        <f>input!U4</f>
        <v>8.21811850006849E-3</v>
      </c>
    </row>
    <row r="11" spans="3:35" ht="16.5" customHeight="1" x14ac:dyDescent="0.5">
      <c r="C11" s="26" t="s">
        <v>107</v>
      </c>
      <c r="E11" s="38">
        <f>'Volumes by Gen'!$R$93</f>
        <v>7487</v>
      </c>
      <c r="F11" s="38">
        <f>E11*(1+F10)</f>
        <v>7593.0698597135433</v>
      </c>
      <c r="G11" s="38">
        <f t="shared" ref="G11:X11" si="0">F11*(1+G10)</f>
        <v>7679.6667193949725</v>
      </c>
      <c r="H11" s="38">
        <f t="shared" si="0"/>
        <v>7775.8544981992873</v>
      </c>
      <c r="I11" s="38">
        <f t="shared" si="0"/>
        <v>7890.2977405295005</v>
      </c>
      <c r="J11" s="38">
        <f t="shared" si="0"/>
        <v>7987.7400362534681</v>
      </c>
      <c r="K11" s="38">
        <f t="shared" si="0"/>
        <v>8064.7372190681072</v>
      </c>
      <c r="L11" s="38">
        <f t="shared" si="0"/>
        <v>8146.2258840535078</v>
      </c>
      <c r="M11" s="38">
        <f t="shared" si="0"/>
        <v>8227.0190494004291</v>
      </c>
      <c r="N11" s="38">
        <f t="shared" si="0"/>
        <v>8307.6449876024653</v>
      </c>
      <c r="O11" s="38">
        <f t="shared" si="0"/>
        <v>8388.4358411464545</v>
      </c>
      <c r="P11" s="38">
        <f t="shared" si="0"/>
        <v>8464.2195497221874</v>
      </c>
      <c r="Q11" s="38">
        <f t="shared" si="0"/>
        <v>8538.1283612199259</v>
      </c>
      <c r="R11" s="38">
        <f t="shared" si="0"/>
        <v>8609.2132841564835</v>
      </c>
      <c r="S11" s="38">
        <f t="shared" si="0"/>
        <v>8681.9816869045062</v>
      </c>
      <c r="T11" s="38">
        <f t="shared" si="0"/>
        <v>8755.9399408441532</v>
      </c>
      <c r="U11" s="38">
        <f t="shared" si="0"/>
        <v>8830.0743500553181</v>
      </c>
      <c r="V11" s="38">
        <f t="shared" si="0"/>
        <v>8904.2838814528714</v>
      </c>
      <c r="W11" s="38">
        <f t="shared" si="0"/>
        <v>8976.7776754931729</v>
      </c>
      <c r="X11" s="38">
        <f t="shared" si="0"/>
        <v>9050.5498981791443</v>
      </c>
    </row>
    <row r="12" spans="3:35" ht="16.5" customHeight="1" x14ac:dyDescent="0.5">
      <c r="C12" s="26" t="s">
        <v>108</v>
      </c>
      <c r="F12" s="38">
        <f>F11-E11</f>
        <v>106.06985971354334</v>
      </c>
      <c r="G12" s="38">
        <f>G11-F11</f>
        <v>86.596859681429123</v>
      </c>
      <c r="H12" s="38">
        <f t="shared" ref="H12:X12" si="1">H11-G11</f>
        <v>96.187778804314803</v>
      </c>
      <c r="I12" s="38">
        <f t="shared" si="1"/>
        <v>114.44324233021325</v>
      </c>
      <c r="J12" s="38">
        <f t="shared" si="1"/>
        <v>97.442295723967618</v>
      </c>
      <c r="K12" s="38">
        <f t="shared" si="1"/>
        <v>76.997182814639018</v>
      </c>
      <c r="L12" s="38">
        <f t="shared" si="1"/>
        <v>81.488664985400646</v>
      </c>
      <c r="M12" s="38">
        <f t="shared" si="1"/>
        <v>80.793165346921342</v>
      </c>
      <c r="N12" s="38">
        <f t="shared" si="1"/>
        <v>80.625938202036195</v>
      </c>
      <c r="O12" s="38">
        <f t="shared" si="1"/>
        <v>80.790853543989215</v>
      </c>
      <c r="P12" s="38">
        <f t="shared" si="1"/>
        <v>75.783708575732817</v>
      </c>
      <c r="Q12" s="38">
        <f t="shared" si="1"/>
        <v>73.908811497738498</v>
      </c>
      <c r="R12" s="38">
        <f t="shared" si="1"/>
        <v>71.084922936557632</v>
      </c>
      <c r="S12" s="38">
        <f t="shared" si="1"/>
        <v>72.768402748022709</v>
      </c>
      <c r="T12" s="38">
        <f t="shared" si="1"/>
        <v>73.958253939646966</v>
      </c>
      <c r="U12" s="38">
        <f t="shared" si="1"/>
        <v>74.134409211164893</v>
      </c>
      <c r="V12" s="38">
        <f t="shared" si="1"/>
        <v>74.209531397553292</v>
      </c>
      <c r="W12" s="38">
        <f t="shared" si="1"/>
        <v>72.493794040301509</v>
      </c>
      <c r="X12" s="38">
        <f t="shared" si="1"/>
        <v>73.772222685971428</v>
      </c>
    </row>
    <row r="13" spans="3:35" ht="16.5" customHeight="1" x14ac:dyDescent="0.5">
      <c r="C13" s="26" t="s">
        <v>109</v>
      </c>
      <c r="F13" s="38">
        <f>F12</f>
        <v>106.06985971354334</v>
      </c>
      <c r="G13" s="38">
        <f>G12+F15</f>
        <v>-57.333280605027539</v>
      </c>
      <c r="H13" s="38">
        <f>H12+G15</f>
        <v>-236.14550180071274</v>
      </c>
      <c r="I13" s="38">
        <f>H15+I12</f>
        <v>-121.70225947049948</v>
      </c>
      <c r="J13" s="38">
        <f t="shared" ref="J13:S13" si="2">J12+I15</f>
        <v>-24.259963746531866</v>
      </c>
      <c r="K13" s="38">
        <f t="shared" si="2"/>
        <v>-187.26278093189285</v>
      </c>
      <c r="L13" s="38">
        <f t="shared" si="2"/>
        <v>-105.7741159464922</v>
      </c>
      <c r="M13" s="38">
        <f>M12+L15</f>
        <v>-24.980950599570861</v>
      </c>
      <c r="N13" s="38">
        <f t="shared" si="2"/>
        <v>-196.35501239753467</v>
      </c>
      <c r="O13" s="38">
        <f t="shared" si="2"/>
        <v>-115.56415885354545</v>
      </c>
      <c r="P13" s="38">
        <f t="shared" si="2"/>
        <v>-39.780450277812633</v>
      </c>
      <c r="Q13" s="38">
        <f t="shared" si="2"/>
        <v>-217.87163878007414</v>
      </c>
      <c r="R13" s="38">
        <f t="shared" si="2"/>
        <v>-163.7867158435165</v>
      </c>
      <c r="S13" s="38">
        <f t="shared" si="2"/>
        <v>-91.018313095493795</v>
      </c>
      <c r="T13" s="38">
        <f>T12+S15</f>
        <v>-17.06005915584683</v>
      </c>
      <c r="U13" s="38">
        <f>U12+T15</f>
        <v>-125.92564994468194</v>
      </c>
      <c r="V13" s="38">
        <f t="shared" ref="V13:X13" si="3">V12+U15</f>
        <v>-51.716118547128644</v>
      </c>
      <c r="W13" s="38">
        <f t="shared" si="3"/>
        <v>-76.222324506827135</v>
      </c>
      <c r="X13" s="38">
        <f t="shared" si="3"/>
        <v>-2.450101820855707</v>
      </c>
      <c r="AI13" s="38"/>
    </row>
    <row r="14" spans="3:35" ht="16.5" customHeight="1" x14ac:dyDescent="0.5">
      <c r="C14" s="26" t="s">
        <v>110</v>
      </c>
      <c r="E14" s="202"/>
      <c r="F14" s="203">
        <f>'Project list_gen-S1b)Huntlygoes'!$Q$8</f>
        <v>250</v>
      </c>
      <c r="G14" s="203">
        <f>'Project list_gen-S1b)Huntlygoes'!$Q$9+'Project list_gen-S1b)Huntlygoes'!$Q$10</f>
        <v>275</v>
      </c>
      <c r="H14" s="203"/>
      <c r="I14" s="203"/>
      <c r="J14" s="203">
        <f>'Project list_gen-S1b)Huntlygoes'!$Q$11</f>
        <v>240</v>
      </c>
      <c r="K14" s="203"/>
      <c r="L14" s="203"/>
      <c r="M14" s="203">
        <f>'Project list_gen-S1b)Huntlygoes'!$Q$12</f>
        <v>252</v>
      </c>
      <c r="N14" s="203"/>
      <c r="O14" s="203"/>
      <c r="P14" s="203">
        <f>'Project list_gen-S1b)Huntlygoes'!$Q$13</f>
        <v>252</v>
      </c>
      <c r="Q14" s="203">
        <f>'Project list_gen-S1b)Huntlygoes'!$Q$14</f>
        <v>17</v>
      </c>
      <c r="R14" s="203"/>
      <c r="S14" s="203"/>
      <c r="T14" s="203">
        <f>'Project list_gen-S1b)Huntlygoes'!$Q$15</f>
        <v>183</v>
      </c>
      <c r="U14" s="203"/>
      <c r="V14" s="203">
        <f>'Project list_gen-S1b)Huntlygoes'!$Q$16*0.5</f>
        <v>97</v>
      </c>
      <c r="W14" s="203"/>
      <c r="X14" s="203"/>
    </row>
    <row r="15" spans="3:35" ht="16.5" customHeight="1" x14ac:dyDescent="0.2">
      <c r="C15" s="26" t="s">
        <v>111</v>
      </c>
      <c r="F15" s="38">
        <f t="shared" ref="F15:X15" si="4">F13-F14</f>
        <v>-143.93014028645666</v>
      </c>
      <c r="G15" s="38">
        <f t="shared" si="4"/>
        <v>-332.33328060502754</v>
      </c>
      <c r="H15" s="38">
        <f t="shared" si="4"/>
        <v>-236.14550180071274</v>
      </c>
      <c r="I15" s="38">
        <f>I13-I14</f>
        <v>-121.70225947049948</v>
      </c>
      <c r="J15" s="38">
        <f>J13-J14</f>
        <v>-264.25996374653187</v>
      </c>
      <c r="K15" s="38">
        <f t="shared" si="4"/>
        <v>-187.26278093189285</v>
      </c>
      <c r="L15" s="38">
        <f>L13-L14</f>
        <v>-105.7741159464922</v>
      </c>
      <c r="M15" s="38">
        <f>M13-M14</f>
        <v>-276.98095059957086</v>
      </c>
      <c r="N15" s="38">
        <f t="shared" si="4"/>
        <v>-196.35501239753467</v>
      </c>
      <c r="O15" s="38">
        <f t="shared" si="4"/>
        <v>-115.56415885354545</v>
      </c>
      <c r="P15" s="38">
        <f t="shared" si="4"/>
        <v>-291.78045027781263</v>
      </c>
      <c r="Q15" s="38">
        <f t="shared" si="4"/>
        <v>-234.87163878007414</v>
      </c>
      <c r="R15" s="38">
        <f t="shared" si="4"/>
        <v>-163.7867158435165</v>
      </c>
      <c r="S15" s="38">
        <f t="shared" si="4"/>
        <v>-91.018313095493795</v>
      </c>
      <c r="T15" s="38">
        <f t="shared" si="4"/>
        <v>-200.06005915584683</v>
      </c>
      <c r="U15" s="38">
        <f t="shared" si="4"/>
        <v>-125.92564994468194</v>
      </c>
      <c r="V15" s="38">
        <f t="shared" si="4"/>
        <v>-148.71611854712864</v>
      </c>
      <c r="W15" s="38">
        <f t="shared" si="4"/>
        <v>-76.222324506827135</v>
      </c>
      <c r="X15" s="307">
        <f t="shared" si="4"/>
        <v>-2.450101820855707</v>
      </c>
    </row>
    <row r="16" spans="3:35" ht="16.5" customHeight="1" x14ac:dyDescent="0.2">
      <c r="C16" s="26" t="s">
        <v>16</v>
      </c>
      <c r="H16" s="204"/>
      <c r="I16" s="204"/>
      <c r="J16" s="204"/>
      <c r="N16" s="205"/>
      <c r="O16" s="205"/>
      <c r="P16" s="205"/>
      <c r="R16" s="206"/>
      <c r="T16" s="38"/>
      <c r="W16" s="207"/>
      <c r="X16" s="206"/>
    </row>
    <row r="17" spans="1:36" ht="16.5" customHeight="1" x14ac:dyDescent="0.2">
      <c r="AD17" s="205"/>
    </row>
    <row r="18" spans="1:36" ht="16.5" customHeight="1" x14ac:dyDescent="0.2">
      <c r="C18" s="26" t="s">
        <v>112</v>
      </c>
      <c r="J18" s="208"/>
      <c r="AD18" s="205"/>
    </row>
    <row r="19" spans="1:36" ht="16.5" customHeight="1" x14ac:dyDescent="0.2">
      <c r="C19" s="26" t="s">
        <v>113</v>
      </c>
      <c r="AD19" s="205"/>
    </row>
    <row r="20" spans="1:36" ht="16.5" customHeight="1" x14ac:dyDescent="0.2"/>
    <row r="21" spans="1:36" ht="16.5" customHeight="1" x14ac:dyDescent="0.25">
      <c r="A21" s="91" t="s">
        <v>414</v>
      </c>
      <c r="B21" s="91" t="s">
        <v>415</v>
      </c>
      <c r="C21" s="196" t="s">
        <v>5</v>
      </c>
      <c r="D21" s="91" t="s">
        <v>417</v>
      </c>
      <c r="Y21" s="324" t="s">
        <v>421</v>
      </c>
      <c r="Z21" s="274" t="s">
        <v>424</v>
      </c>
      <c r="AC21" s="26" t="s">
        <v>420</v>
      </c>
    </row>
    <row r="22" spans="1:36" ht="16.5" customHeight="1" x14ac:dyDescent="0.25">
      <c r="A22" s="309">
        <f>IF(LEFT(C22,4)="Cost",SUM(E22:W22),"")</f>
        <v>1200673076.9230769</v>
      </c>
      <c r="B22" s="91" t="str">
        <f ca="1">IF(AC22="","",OFFSET('Project list_gen-S1b)Huntlygoes'!$P$7,AC22,,,))</f>
        <v>Geo</v>
      </c>
      <c r="C22" s="209" t="s">
        <v>114</v>
      </c>
      <c r="D22" s="310">
        <f>IF(LEFT(C22,4)="Cost",COUNTBLANK(E22:W22)+1,COUNTBLANK(E22:W22))</f>
        <v>2</v>
      </c>
      <c r="F22" s="229">
        <f>'Project list_gen-S1b)Huntlygoes'!$S$8*1000000</f>
        <v>1200673076.9230769</v>
      </c>
      <c r="G22" s="271">
        <v>0</v>
      </c>
      <c r="H22" s="271">
        <v>0</v>
      </c>
      <c r="I22" s="271">
        <v>0</v>
      </c>
      <c r="J22" s="271">
        <v>0</v>
      </c>
      <c r="K22" s="271">
        <v>0</v>
      </c>
      <c r="L22" s="271">
        <v>0</v>
      </c>
      <c r="M22" s="271">
        <v>0</v>
      </c>
      <c r="N22" s="271">
        <v>0</v>
      </c>
      <c r="O22" s="271">
        <v>0</v>
      </c>
      <c r="P22" s="271">
        <v>0</v>
      </c>
      <c r="Q22" s="271">
        <v>0</v>
      </c>
      <c r="R22" s="271">
        <v>0</v>
      </c>
      <c r="S22" s="271">
        <v>0</v>
      </c>
      <c r="T22" s="271">
        <v>0</v>
      </c>
      <c r="U22" s="271">
        <v>0</v>
      </c>
      <c r="V22" s="271">
        <v>0</v>
      </c>
      <c r="W22" s="271">
        <v>0</v>
      </c>
      <c r="X22" s="311">
        <f ca="1">IFERROR(-(A22-((A22/OFFSET($AA$1,MATCH($B22,$Z$2:$Z$7,0),,,))*(20-D22))),0)</f>
        <v>-912511538.46153843</v>
      </c>
      <c r="Y22" s="227">
        <f>IFERROR(-IF(LEFT(C22,4)="COST","",PV($D$1,$D$2-(20-D22),X22,,0)),0)</f>
        <v>0</v>
      </c>
      <c r="Z22" s="311">
        <f ca="1">IF(B22="Wind",A22+X22,0)</f>
        <v>0</v>
      </c>
      <c r="AC22" s="26">
        <v>1</v>
      </c>
    </row>
    <row r="23" spans="1:36" ht="16.5" customHeight="1" x14ac:dyDescent="0.25">
      <c r="A23" s="309" t="str">
        <f t="shared" ref="A23:A54" si="5">IF(LEFT(C23,4)="Cost",SUM(E23:W23),"")</f>
        <v/>
      </c>
      <c r="B23" s="91" t="str">
        <f ca="1">IF(AC23="","",OFFSET('Project list_gen-S1b)Huntlygoes'!$P$7,AC23,,,))</f>
        <v/>
      </c>
      <c r="C23" s="26" t="s">
        <v>115</v>
      </c>
      <c r="D23" s="310">
        <f t="shared" ref="D23:D57" si="6">IF(LEFT(C23,4)="Cost",COUNTBLANK(E23:W23)+1,COUNTBLANK(E23:W23))</f>
        <v>2</v>
      </c>
      <c r="G23" s="231">
        <f>'Project list_gen-S1b)Huntlygoes'!$T$8*('Project list_gen-S1b)Huntlygoes'!$R$8*1000)</f>
        <v>0</v>
      </c>
      <c r="H23" s="229">
        <f t="shared" ref="H23:I25" si="7">G23</f>
        <v>0</v>
      </c>
      <c r="I23" s="229">
        <f t="shared" si="7"/>
        <v>0</v>
      </c>
      <c r="J23" s="229">
        <f>H23</f>
        <v>0</v>
      </c>
      <c r="K23" s="229">
        <f t="shared" ref="K23:V23" si="8">J23</f>
        <v>0</v>
      </c>
      <c r="L23" s="229">
        <f t="shared" si="8"/>
        <v>0</v>
      </c>
      <c r="M23" s="229">
        <f t="shared" si="8"/>
        <v>0</v>
      </c>
      <c r="N23" s="229">
        <f t="shared" si="8"/>
        <v>0</v>
      </c>
      <c r="O23" s="229">
        <f t="shared" si="8"/>
        <v>0</v>
      </c>
      <c r="P23" s="229">
        <f t="shared" si="8"/>
        <v>0</v>
      </c>
      <c r="Q23" s="229">
        <f t="shared" si="8"/>
        <v>0</v>
      </c>
      <c r="R23" s="229">
        <f t="shared" si="8"/>
        <v>0</v>
      </c>
      <c r="S23" s="229">
        <f t="shared" si="8"/>
        <v>0</v>
      </c>
      <c r="T23" s="229">
        <f t="shared" si="8"/>
        <v>0</v>
      </c>
      <c r="U23" s="229">
        <f t="shared" si="8"/>
        <v>0</v>
      </c>
      <c r="V23" s="229">
        <f t="shared" si="8"/>
        <v>0</v>
      </c>
      <c r="W23" s="229">
        <f t="shared" ref="W23:W25" si="9">V23</f>
        <v>0</v>
      </c>
      <c r="X23" s="229">
        <f t="shared" ref="X23:X25" si="10">W23</f>
        <v>0</v>
      </c>
      <c r="Y23" s="227">
        <f t="shared" ref="Y23:Y57" si="11">IFERROR(-IF(LEFT(C23,4)="COST","",PV($D$1,$D$2-(20-D23),X23,,0)),0)</f>
        <v>0</v>
      </c>
      <c r="Z23" s="311">
        <f t="shared" ref="Z23:Z57" ca="1" si="12">IF(B23="Wind",A23+X23,0)</f>
        <v>0</v>
      </c>
    </row>
    <row r="24" spans="1:36" ht="16.5" customHeight="1" x14ac:dyDescent="0.25">
      <c r="A24" s="309" t="str">
        <f t="shared" si="5"/>
        <v/>
      </c>
      <c r="B24" s="91" t="str">
        <f ca="1">IF(AC24="","",OFFSET('Project list_gen-S1b)Huntlygoes'!$P$7,AC24,,,))</f>
        <v/>
      </c>
      <c r="C24" s="26" t="s">
        <v>116</v>
      </c>
      <c r="D24" s="310">
        <f t="shared" si="6"/>
        <v>2</v>
      </c>
      <c r="G24" s="231">
        <f>'Project list_gen-S1b)Huntlygoes'!$Q$8*1000*'Project list_gen-S1b)Huntlygoes'!$U$8</f>
        <v>26250000</v>
      </c>
      <c r="H24" s="229">
        <f t="shared" si="7"/>
        <v>26250000</v>
      </c>
      <c r="I24" s="229">
        <f t="shared" si="7"/>
        <v>26250000</v>
      </c>
      <c r="J24" s="229">
        <f>H24</f>
        <v>26250000</v>
      </c>
      <c r="K24" s="229">
        <f t="shared" ref="K24:V24" si="13">J24</f>
        <v>26250000</v>
      </c>
      <c r="L24" s="229">
        <f t="shared" si="13"/>
        <v>26250000</v>
      </c>
      <c r="M24" s="229">
        <f t="shared" si="13"/>
        <v>26250000</v>
      </c>
      <c r="N24" s="229">
        <f t="shared" si="13"/>
        <v>26250000</v>
      </c>
      <c r="O24" s="229">
        <f t="shared" si="13"/>
        <v>26250000</v>
      </c>
      <c r="P24" s="229">
        <f t="shared" si="13"/>
        <v>26250000</v>
      </c>
      <c r="Q24" s="229">
        <f t="shared" si="13"/>
        <v>26250000</v>
      </c>
      <c r="R24" s="229">
        <f t="shared" si="13"/>
        <v>26250000</v>
      </c>
      <c r="S24" s="229">
        <f t="shared" si="13"/>
        <v>26250000</v>
      </c>
      <c r="T24" s="229">
        <f t="shared" si="13"/>
        <v>26250000</v>
      </c>
      <c r="U24" s="229">
        <f t="shared" si="13"/>
        <v>26250000</v>
      </c>
      <c r="V24" s="229">
        <f t="shared" si="13"/>
        <v>26250000</v>
      </c>
      <c r="W24" s="229">
        <f t="shared" si="9"/>
        <v>26250000</v>
      </c>
      <c r="X24" s="229">
        <f t="shared" si="10"/>
        <v>26250000</v>
      </c>
      <c r="Y24" s="227">
        <f t="shared" si="11"/>
        <v>300168735.2169894</v>
      </c>
      <c r="Z24" s="311">
        <f t="shared" ca="1" si="12"/>
        <v>0</v>
      </c>
    </row>
    <row r="25" spans="1:36" ht="16.5" customHeight="1" x14ac:dyDescent="0.25">
      <c r="A25" s="309" t="str">
        <f t="shared" si="5"/>
        <v/>
      </c>
      <c r="B25" s="91" t="str">
        <f ca="1">IF(AC25="","",OFFSET('Project list_gen-S1b)Huntlygoes'!$P$7,AC25,,,))</f>
        <v/>
      </c>
      <c r="C25" s="26" t="s">
        <v>18</v>
      </c>
      <c r="D25" s="310">
        <f t="shared" ca="1" si="6"/>
        <v>2</v>
      </c>
      <c r="G25" s="231">
        <f ca="1">'Project list_gen-S1b)Huntlygoes'!$W$8*'Project list_gen-S1b)Huntlygoes'!$R$8*1000</f>
        <v>22969809.648599699</v>
      </c>
      <c r="H25" s="229">
        <f t="shared" ca="1" si="7"/>
        <v>22969809.648599699</v>
      </c>
      <c r="I25" s="229">
        <f t="shared" ca="1" si="7"/>
        <v>22969809.648599699</v>
      </c>
      <c r="J25" s="229">
        <f ca="1">H25</f>
        <v>22969809.648599699</v>
      </c>
      <c r="K25" s="229">
        <f t="shared" ref="K25:V25" ca="1" si="14">J25</f>
        <v>22969809.648599699</v>
      </c>
      <c r="L25" s="229">
        <f t="shared" ca="1" si="14"/>
        <v>22969809.648599699</v>
      </c>
      <c r="M25" s="229">
        <f t="shared" ca="1" si="14"/>
        <v>22969809.648599699</v>
      </c>
      <c r="N25" s="229">
        <f t="shared" ca="1" si="14"/>
        <v>22969809.648599699</v>
      </c>
      <c r="O25" s="229">
        <f t="shared" ca="1" si="14"/>
        <v>22969809.648599699</v>
      </c>
      <c r="P25" s="229">
        <f t="shared" ca="1" si="14"/>
        <v>22969809.648599699</v>
      </c>
      <c r="Q25" s="229">
        <f t="shared" ca="1" si="14"/>
        <v>22969809.648599699</v>
      </c>
      <c r="R25" s="229">
        <f t="shared" ca="1" si="14"/>
        <v>22969809.648599699</v>
      </c>
      <c r="S25" s="229">
        <f t="shared" ca="1" si="14"/>
        <v>22969809.648599699</v>
      </c>
      <c r="T25" s="229">
        <f t="shared" ca="1" si="14"/>
        <v>22969809.648599699</v>
      </c>
      <c r="U25" s="229">
        <f t="shared" ca="1" si="14"/>
        <v>22969809.648599699</v>
      </c>
      <c r="V25" s="229">
        <f t="shared" ca="1" si="14"/>
        <v>22969809.648599699</v>
      </c>
      <c r="W25" s="229">
        <f t="shared" ca="1" si="9"/>
        <v>22969809.648599699</v>
      </c>
      <c r="X25" s="229">
        <f t="shared" ca="1" si="10"/>
        <v>22969809.648599699</v>
      </c>
      <c r="Y25" s="227">
        <f t="shared" ca="1" si="11"/>
        <v>262659760.39600652</v>
      </c>
      <c r="Z25" s="311">
        <f t="shared" ca="1" si="12"/>
        <v>0</v>
      </c>
      <c r="AA25" s="206"/>
      <c r="AB25" s="206"/>
      <c r="AC25" s="206"/>
      <c r="AD25" s="206"/>
      <c r="AE25" s="206"/>
      <c r="AF25" s="206"/>
      <c r="AG25" s="206"/>
      <c r="AH25" s="206"/>
    </row>
    <row r="26" spans="1:36" ht="16.5" customHeight="1" x14ac:dyDescent="0.25">
      <c r="A26" s="309">
        <f t="shared" si="5"/>
        <v>113656698.11320753</v>
      </c>
      <c r="B26" s="91" t="str">
        <f ca="1">IF(AC26="","",OFFSET('Project list_gen-S1b)Huntlygoes'!$P$7,AC26,,,))</f>
        <v>HydPK</v>
      </c>
      <c r="C26" s="209" t="s">
        <v>117</v>
      </c>
      <c r="D26" s="310">
        <f t="shared" si="6"/>
        <v>3</v>
      </c>
      <c r="G26" s="229">
        <f>'Project list_gen-S1b)Huntlygoes'!$S$9*1000000</f>
        <v>113656698.11320753</v>
      </c>
      <c r="H26" s="271">
        <v>0</v>
      </c>
      <c r="I26" s="271">
        <v>0</v>
      </c>
      <c r="J26" s="271">
        <v>0</v>
      </c>
      <c r="K26" s="271">
        <v>0</v>
      </c>
      <c r="L26" s="271">
        <v>0</v>
      </c>
      <c r="M26" s="271">
        <v>0</v>
      </c>
      <c r="N26" s="271">
        <v>0</v>
      </c>
      <c r="O26" s="271">
        <v>0</v>
      </c>
      <c r="P26" s="271">
        <v>0</v>
      </c>
      <c r="Q26" s="271">
        <v>0</v>
      </c>
      <c r="R26" s="271">
        <v>0</v>
      </c>
      <c r="S26" s="271">
        <v>0</v>
      </c>
      <c r="T26" s="271">
        <v>0</v>
      </c>
      <c r="U26" s="271">
        <v>0</v>
      </c>
      <c r="V26" s="271">
        <v>0</v>
      </c>
      <c r="W26" s="271">
        <v>0</v>
      </c>
      <c r="X26" s="311">
        <f ca="1">IFERROR(-(A26-((A26/OFFSET($AA$1,MATCH($B26,$Z$2:$Z$7,0),,,))*(20-D26))),0)</f>
        <v>-94335059.433962256</v>
      </c>
      <c r="Y26" s="227">
        <f t="shared" si="11"/>
        <v>0</v>
      </c>
      <c r="Z26" s="311">
        <f t="shared" ca="1" si="12"/>
        <v>0</v>
      </c>
      <c r="AC26" s="26">
        <v>2</v>
      </c>
    </row>
    <row r="27" spans="1:36" ht="16.5" customHeight="1" x14ac:dyDescent="0.25">
      <c r="A27" s="309" t="str">
        <f t="shared" si="5"/>
        <v/>
      </c>
      <c r="B27" s="91" t="str">
        <f ca="1">IF(AC27="","",OFFSET('Project list_gen-S1b)Huntlygoes'!$P$7,AC27,,,))</f>
        <v/>
      </c>
      <c r="C27" s="26" t="s">
        <v>115</v>
      </c>
      <c r="D27" s="310">
        <f t="shared" si="6"/>
        <v>3</v>
      </c>
      <c r="H27" s="231">
        <f>'Project list_gen-S1b)Huntlygoes'!$T$9*('Project list_gen-S1b)Huntlygoes'!$R$9*1000)</f>
        <v>131837.99999999997</v>
      </c>
      <c r="I27" s="231">
        <f>H27</f>
        <v>131837.99999999997</v>
      </c>
      <c r="J27" s="231">
        <f t="shared" ref="J27:U27" si="15">I27</f>
        <v>131837.99999999997</v>
      </c>
      <c r="K27" s="231">
        <f t="shared" si="15"/>
        <v>131837.99999999997</v>
      </c>
      <c r="L27" s="231">
        <f t="shared" si="15"/>
        <v>131837.99999999997</v>
      </c>
      <c r="M27" s="231">
        <f t="shared" si="15"/>
        <v>131837.99999999997</v>
      </c>
      <c r="N27" s="231">
        <f t="shared" si="15"/>
        <v>131837.99999999997</v>
      </c>
      <c r="O27" s="231">
        <f t="shared" si="15"/>
        <v>131837.99999999997</v>
      </c>
      <c r="P27" s="231">
        <f t="shared" si="15"/>
        <v>131837.99999999997</v>
      </c>
      <c r="Q27" s="231">
        <f t="shared" si="15"/>
        <v>131837.99999999997</v>
      </c>
      <c r="R27" s="231">
        <f t="shared" si="15"/>
        <v>131837.99999999997</v>
      </c>
      <c r="S27" s="231">
        <f t="shared" si="15"/>
        <v>131837.99999999997</v>
      </c>
      <c r="T27" s="231">
        <f t="shared" si="15"/>
        <v>131837.99999999997</v>
      </c>
      <c r="U27" s="231">
        <f t="shared" si="15"/>
        <v>131837.99999999997</v>
      </c>
      <c r="V27" s="231">
        <f t="shared" ref="V27:X27" si="16">U27</f>
        <v>131837.99999999997</v>
      </c>
      <c r="W27" s="231">
        <f t="shared" si="16"/>
        <v>131837.99999999997</v>
      </c>
      <c r="X27" s="231">
        <f t="shared" si="16"/>
        <v>131837.99999999997</v>
      </c>
      <c r="Y27" s="227">
        <f t="shared" si="11"/>
        <v>1517968.0145868587</v>
      </c>
      <c r="Z27" s="311">
        <f t="shared" ca="1" si="12"/>
        <v>0</v>
      </c>
    </row>
    <row r="28" spans="1:36" ht="16.5" customHeight="1" x14ac:dyDescent="0.25">
      <c r="A28" s="309" t="str">
        <f t="shared" si="5"/>
        <v/>
      </c>
      <c r="B28" s="91" t="str">
        <f ca="1">IF(AC28="","",OFFSET('Project list_gen-S1b)Huntlygoes'!$P$7,AC28,,,))</f>
        <v/>
      </c>
      <c r="C28" s="26" t="s">
        <v>116</v>
      </c>
      <c r="D28" s="310">
        <f t="shared" si="6"/>
        <v>3</v>
      </c>
      <c r="H28" s="231">
        <f>'Project list_gen-S1b)Huntlygoes'!$Q$9*1000*'Project list_gen-S1b)Huntlygoes'!$U$9</f>
        <v>223300</v>
      </c>
      <c r="I28" s="231">
        <f>H28</f>
        <v>223300</v>
      </c>
      <c r="J28" s="231">
        <f t="shared" ref="J28:U28" si="17">I28</f>
        <v>223300</v>
      </c>
      <c r="K28" s="231">
        <f t="shared" si="17"/>
        <v>223300</v>
      </c>
      <c r="L28" s="231">
        <f t="shared" si="17"/>
        <v>223300</v>
      </c>
      <c r="M28" s="231">
        <f t="shared" si="17"/>
        <v>223300</v>
      </c>
      <c r="N28" s="231">
        <f t="shared" si="17"/>
        <v>223300</v>
      </c>
      <c r="O28" s="231">
        <f t="shared" si="17"/>
        <v>223300</v>
      </c>
      <c r="P28" s="231">
        <f t="shared" si="17"/>
        <v>223300</v>
      </c>
      <c r="Q28" s="231">
        <f t="shared" si="17"/>
        <v>223300</v>
      </c>
      <c r="R28" s="231">
        <f t="shared" si="17"/>
        <v>223300</v>
      </c>
      <c r="S28" s="231">
        <f t="shared" si="17"/>
        <v>223300</v>
      </c>
      <c r="T28" s="231">
        <f t="shared" si="17"/>
        <v>223300</v>
      </c>
      <c r="U28" s="231">
        <f t="shared" si="17"/>
        <v>223300</v>
      </c>
      <c r="V28" s="231">
        <f t="shared" ref="V28:X28" si="18">U28</f>
        <v>223300</v>
      </c>
      <c r="W28" s="231">
        <f t="shared" si="18"/>
        <v>223300</v>
      </c>
      <c r="X28" s="231">
        <f t="shared" si="18"/>
        <v>223300</v>
      </c>
      <c r="Y28" s="227">
        <f t="shared" si="11"/>
        <v>2571051.2724498673</v>
      </c>
      <c r="Z28" s="311">
        <f t="shared" ca="1" si="12"/>
        <v>0</v>
      </c>
    </row>
    <row r="29" spans="1:36" ht="16.5" customHeight="1" x14ac:dyDescent="0.25">
      <c r="A29" s="309" t="str">
        <f t="shared" si="5"/>
        <v/>
      </c>
      <c r="B29" s="91" t="str">
        <f ca="1">IF(AC29="","",OFFSET('Project list_gen-S1b)Huntlygoes'!$P$7,AC29,,,))</f>
        <v/>
      </c>
      <c r="C29" s="26" t="s">
        <v>18</v>
      </c>
      <c r="D29" s="310">
        <f t="shared" ca="1" si="6"/>
        <v>3</v>
      </c>
      <c r="H29" s="231">
        <f ca="1">'Project list_gen-S1b)Huntlygoes'!$W$9*'Project list_gen-S1b)Huntlygoes'!$R$9*1000</f>
        <v>1147752.1511387778</v>
      </c>
      <c r="I29" s="231">
        <f ca="1">H29</f>
        <v>1147752.1511387778</v>
      </c>
      <c r="J29" s="231">
        <f t="shared" ref="J29:U29" ca="1" si="19">I29</f>
        <v>1147752.1511387778</v>
      </c>
      <c r="K29" s="231">
        <f t="shared" ca="1" si="19"/>
        <v>1147752.1511387778</v>
      </c>
      <c r="L29" s="231">
        <f t="shared" ca="1" si="19"/>
        <v>1147752.1511387778</v>
      </c>
      <c r="M29" s="231">
        <f t="shared" ca="1" si="19"/>
        <v>1147752.1511387778</v>
      </c>
      <c r="N29" s="231">
        <f t="shared" ca="1" si="19"/>
        <v>1147752.1511387778</v>
      </c>
      <c r="O29" s="231">
        <f t="shared" ca="1" si="19"/>
        <v>1147752.1511387778</v>
      </c>
      <c r="P29" s="231">
        <f t="shared" ca="1" si="19"/>
        <v>1147752.1511387778</v>
      </c>
      <c r="Q29" s="231">
        <f t="shared" ca="1" si="19"/>
        <v>1147752.1511387778</v>
      </c>
      <c r="R29" s="231">
        <f t="shared" ca="1" si="19"/>
        <v>1147752.1511387778</v>
      </c>
      <c r="S29" s="231">
        <f t="shared" ca="1" si="19"/>
        <v>1147752.1511387778</v>
      </c>
      <c r="T29" s="231">
        <f t="shared" ca="1" si="19"/>
        <v>1147752.1511387778</v>
      </c>
      <c r="U29" s="231">
        <f t="shared" ca="1" si="19"/>
        <v>1147752.1511387778</v>
      </c>
      <c r="V29" s="231">
        <f t="shared" ref="V29:X29" ca="1" si="20">U29</f>
        <v>1147752.1511387778</v>
      </c>
      <c r="W29" s="231">
        <f t="shared" ca="1" si="20"/>
        <v>1147752.1511387778</v>
      </c>
      <c r="X29" s="231">
        <f t="shared" ca="1" si="20"/>
        <v>1147752.1511387778</v>
      </c>
      <c r="Y29" s="227">
        <f t="shared" ca="1" si="11"/>
        <v>13215090.14170366</v>
      </c>
      <c r="Z29" s="311">
        <f t="shared" ca="1" si="12"/>
        <v>0</v>
      </c>
      <c r="AA29" s="206"/>
      <c r="AB29" s="206"/>
      <c r="AC29" s="206"/>
      <c r="AD29" s="206"/>
      <c r="AE29" s="206"/>
      <c r="AF29" s="206"/>
      <c r="AG29" s="206"/>
      <c r="AH29" s="206"/>
    </row>
    <row r="30" spans="1:36" ht="16.5" customHeight="1" x14ac:dyDescent="0.25">
      <c r="A30" s="309">
        <f t="shared" si="5"/>
        <v>384200000.00000006</v>
      </c>
      <c r="B30" s="91" t="str">
        <f ca="1">IF(AC30="","",OFFSET('Project list_gen-S1b)Huntlygoes'!$P$7,AC30,,,))</f>
        <v>CCGT</v>
      </c>
      <c r="C30" s="209" t="s">
        <v>118</v>
      </c>
      <c r="D30" s="310">
        <f t="shared" si="6"/>
        <v>3</v>
      </c>
      <c r="G30" s="229">
        <f>'Project list_gen-S1b)Huntlygoes'!$S$10*1000000</f>
        <v>384200000.00000006</v>
      </c>
      <c r="H30" s="271">
        <v>0</v>
      </c>
      <c r="I30" s="271">
        <v>0</v>
      </c>
      <c r="J30" s="271">
        <v>0</v>
      </c>
      <c r="K30" s="271">
        <v>0</v>
      </c>
      <c r="L30" s="271">
        <v>0</v>
      </c>
      <c r="M30" s="271">
        <v>0</v>
      </c>
      <c r="N30" s="271">
        <v>0</v>
      </c>
      <c r="O30" s="271">
        <v>0</v>
      </c>
      <c r="P30" s="271">
        <v>0</v>
      </c>
      <c r="Q30" s="271">
        <v>0</v>
      </c>
      <c r="R30" s="271">
        <v>0</v>
      </c>
      <c r="S30" s="271">
        <v>0</v>
      </c>
      <c r="T30" s="271">
        <v>0</v>
      </c>
      <c r="U30" s="271">
        <v>0</v>
      </c>
      <c r="V30" s="271">
        <v>0</v>
      </c>
      <c r="W30" s="271">
        <v>0</v>
      </c>
      <c r="X30" s="311">
        <f ca="1">IFERROR(-(A30-((A30/OFFSET($AA$1,MATCH($B30,$Z$2:$Z$7,0),,,))*(20-D30))),0)</f>
        <v>-253572000.00000006</v>
      </c>
      <c r="Y30" s="227">
        <f t="shared" si="11"/>
        <v>0</v>
      </c>
      <c r="Z30" s="311">
        <f t="shared" ca="1" si="12"/>
        <v>0</v>
      </c>
      <c r="AA30" s="229"/>
      <c r="AC30" s="26">
        <v>3</v>
      </c>
    </row>
    <row r="31" spans="1:36" ht="16.5" customHeight="1" x14ac:dyDescent="0.25">
      <c r="A31" s="309" t="str">
        <f t="shared" si="5"/>
        <v/>
      </c>
      <c r="B31" s="91" t="str">
        <f ca="1">IF(AC31="","",OFFSET('Project list_gen-S1b)Huntlygoes'!$P$7,AC31,,,))</f>
        <v/>
      </c>
      <c r="C31" s="26" t="s">
        <v>115</v>
      </c>
      <c r="D31" s="310">
        <f t="shared" si="6"/>
        <v>3</v>
      </c>
      <c r="H31" s="231">
        <f>'Project list_gen-S1b)Huntlygoes'!$T$10*('Project list_gen-S1b)Huntlygoes'!$R$10*1000)</f>
        <v>7232256</v>
      </c>
      <c r="I31" s="231">
        <f>H31</f>
        <v>7232256</v>
      </c>
      <c r="J31" s="231">
        <f t="shared" ref="J31:S31" si="21">I31</f>
        <v>7232256</v>
      </c>
      <c r="K31" s="231">
        <f t="shared" si="21"/>
        <v>7232256</v>
      </c>
      <c r="L31" s="231">
        <f t="shared" si="21"/>
        <v>7232256</v>
      </c>
      <c r="M31" s="231">
        <f t="shared" si="21"/>
        <v>7232256</v>
      </c>
      <c r="N31" s="231">
        <f t="shared" si="21"/>
        <v>7232256</v>
      </c>
      <c r="O31" s="231">
        <f t="shared" si="21"/>
        <v>7232256</v>
      </c>
      <c r="P31" s="231">
        <f t="shared" si="21"/>
        <v>7232256</v>
      </c>
      <c r="Q31" s="231">
        <f t="shared" si="21"/>
        <v>7232256</v>
      </c>
      <c r="R31" s="231">
        <f t="shared" si="21"/>
        <v>7232256</v>
      </c>
      <c r="S31" s="231">
        <f t="shared" si="21"/>
        <v>7232256</v>
      </c>
      <c r="T31" s="231">
        <f t="shared" ref="T31:U31" si="22">S31</f>
        <v>7232256</v>
      </c>
      <c r="U31" s="231">
        <f t="shared" si="22"/>
        <v>7232256</v>
      </c>
      <c r="V31" s="231">
        <f t="shared" ref="V31:V33" si="23">U31</f>
        <v>7232256</v>
      </c>
      <c r="W31" s="231">
        <f t="shared" ref="W31:W33" si="24">V31</f>
        <v>7232256</v>
      </c>
      <c r="X31" s="231">
        <f t="shared" ref="X31:X33" si="25">W31</f>
        <v>7232256</v>
      </c>
      <c r="Y31" s="227">
        <f t="shared" si="11"/>
        <v>83271388.228764832</v>
      </c>
      <c r="Z31" s="311">
        <f t="shared" ca="1" si="12"/>
        <v>0</v>
      </c>
      <c r="AA31" s="229"/>
      <c r="AB31" s="38"/>
      <c r="AC31" s="38"/>
      <c r="AD31" s="38"/>
      <c r="AE31" s="38"/>
      <c r="AF31" s="38"/>
      <c r="AG31" s="38"/>
      <c r="AH31" s="38"/>
      <c r="AI31" s="38"/>
      <c r="AJ31" s="38"/>
    </row>
    <row r="32" spans="1:36" ht="16.5" customHeight="1" x14ac:dyDescent="0.25">
      <c r="A32" s="309" t="str">
        <f t="shared" si="5"/>
        <v/>
      </c>
      <c r="B32" s="91" t="str">
        <f ca="1">IF(AC32="","",OFFSET('Project list_gen-S1b)Huntlygoes'!$P$7,AC32,,,))</f>
        <v/>
      </c>
      <c r="C32" s="26" t="s">
        <v>116</v>
      </c>
      <c r="D32" s="310">
        <f t="shared" si="6"/>
        <v>3</v>
      </c>
      <c r="H32" s="231">
        <f>'Project list_gen-S1b)Huntlygoes'!$Q$10*1000*'Project list_gen-S1b)Huntlygoes'!$U$10</f>
        <v>8400000</v>
      </c>
      <c r="I32" s="231">
        <f>H32</f>
        <v>8400000</v>
      </c>
      <c r="J32" s="231">
        <f t="shared" ref="J32:S32" si="26">I32</f>
        <v>8400000</v>
      </c>
      <c r="K32" s="231">
        <f t="shared" si="26"/>
        <v>8400000</v>
      </c>
      <c r="L32" s="231">
        <f t="shared" si="26"/>
        <v>8400000</v>
      </c>
      <c r="M32" s="231">
        <f t="shared" si="26"/>
        <v>8400000</v>
      </c>
      <c r="N32" s="231">
        <f t="shared" si="26"/>
        <v>8400000</v>
      </c>
      <c r="O32" s="231">
        <f t="shared" si="26"/>
        <v>8400000</v>
      </c>
      <c r="P32" s="231">
        <f t="shared" si="26"/>
        <v>8400000</v>
      </c>
      <c r="Q32" s="231">
        <f t="shared" si="26"/>
        <v>8400000</v>
      </c>
      <c r="R32" s="231">
        <f t="shared" si="26"/>
        <v>8400000</v>
      </c>
      <c r="S32" s="231">
        <f t="shared" si="26"/>
        <v>8400000</v>
      </c>
      <c r="T32" s="231">
        <f t="shared" ref="T32:U32" si="27">S32</f>
        <v>8400000</v>
      </c>
      <c r="U32" s="231">
        <f t="shared" si="27"/>
        <v>8400000</v>
      </c>
      <c r="V32" s="231">
        <f t="shared" si="23"/>
        <v>8400000</v>
      </c>
      <c r="W32" s="231">
        <f t="shared" si="24"/>
        <v>8400000</v>
      </c>
      <c r="X32" s="231">
        <f t="shared" si="25"/>
        <v>8400000</v>
      </c>
      <c r="Y32" s="227">
        <f t="shared" si="11"/>
        <v>96716662.286515385</v>
      </c>
      <c r="Z32" s="311">
        <f t="shared" ca="1" si="12"/>
        <v>0</v>
      </c>
      <c r="AA32" s="229"/>
    </row>
    <row r="33" spans="1:36" ht="16.5" customHeight="1" x14ac:dyDescent="0.25">
      <c r="A33" s="309" t="str">
        <f t="shared" si="5"/>
        <v/>
      </c>
      <c r="B33" s="91" t="str">
        <f ca="1">IF(AC33="","",OFFSET('Project list_gen-S1b)Huntlygoes'!$P$7,AC33,,,))</f>
        <v/>
      </c>
      <c r="C33" s="26" t="s">
        <v>18</v>
      </c>
      <c r="D33" s="310">
        <f t="shared" ca="1" si="6"/>
        <v>3</v>
      </c>
      <c r="H33" s="231">
        <f ca="1">'Project list_gen-S1b)Huntlygoes'!$W$10*'Project list_gen-S1b)Huntlygoes'!$R$10*1000</f>
        <v>12592480.743922593</v>
      </c>
      <c r="I33" s="231">
        <f ca="1">H33</f>
        <v>12592480.743922593</v>
      </c>
      <c r="J33" s="231">
        <f t="shared" ref="J33:S33" ca="1" si="28">I33</f>
        <v>12592480.743922593</v>
      </c>
      <c r="K33" s="231">
        <f t="shared" ca="1" si="28"/>
        <v>12592480.743922593</v>
      </c>
      <c r="L33" s="231">
        <f t="shared" ca="1" si="28"/>
        <v>12592480.743922593</v>
      </c>
      <c r="M33" s="231">
        <f t="shared" ca="1" si="28"/>
        <v>12592480.743922593</v>
      </c>
      <c r="N33" s="231">
        <f t="shared" ca="1" si="28"/>
        <v>12592480.743922593</v>
      </c>
      <c r="O33" s="231">
        <f t="shared" ca="1" si="28"/>
        <v>12592480.743922593</v>
      </c>
      <c r="P33" s="231">
        <f t="shared" ca="1" si="28"/>
        <v>12592480.743922593</v>
      </c>
      <c r="Q33" s="231">
        <f t="shared" ca="1" si="28"/>
        <v>12592480.743922593</v>
      </c>
      <c r="R33" s="231">
        <f t="shared" ca="1" si="28"/>
        <v>12592480.743922593</v>
      </c>
      <c r="S33" s="231">
        <f t="shared" ca="1" si="28"/>
        <v>12592480.743922593</v>
      </c>
      <c r="T33" s="231">
        <f t="shared" ref="T33:U33" ca="1" si="29">S33</f>
        <v>12592480.743922593</v>
      </c>
      <c r="U33" s="231">
        <f t="shared" ca="1" si="29"/>
        <v>12592480.743922593</v>
      </c>
      <c r="V33" s="231">
        <f t="shared" ca="1" si="23"/>
        <v>12592480.743922593</v>
      </c>
      <c r="W33" s="231">
        <f t="shared" ca="1" si="24"/>
        <v>12592480.743922593</v>
      </c>
      <c r="X33" s="231">
        <f t="shared" ca="1" si="25"/>
        <v>12592480.743922593</v>
      </c>
      <c r="Y33" s="227">
        <f t="shared" ca="1" si="11"/>
        <v>144988417.55469161</v>
      </c>
      <c r="Z33" s="311">
        <f t="shared" ca="1" si="12"/>
        <v>0</v>
      </c>
      <c r="AA33" s="229"/>
      <c r="AB33" s="110"/>
      <c r="AC33" s="110"/>
      <c r="AD33" s="110"/>
      <c r="AE33" s="110"/>
      <c r="AF33" s="110"/>
      <c r="AG33" s="110"/>
      <c r="AH33" s="110"/>
      <c r="AI33" s="206"/>
      <c r="AJ33" s="206"/>
    </row>
    <row r="34" spans="1:36" ht="16.5" customHeight="1" x14ac:dyDescent="0.25">
      <c r="A34" s="309">
        <f t="shared" si="5"/>
        <v>384200000.00000006</v>
      </c>
      <c r="B34" s="91" t="str">
        <f ca="1">IF(AC34="","",OFFSET('Project list_gen-S1b)Huntlygoes'!$P$7,AC34,,,))</f>
        <v>CCGT</v>
      </c>
      <c r="C34" s="209" t="s">
        <v>119</v>
      </c>
      <c r="D34" s="310">
        <f t="shared" si="6"/>
        <v>6</v>
      </c>
      <c r="G34" s="229"/>
      <c r="H34" s="229"/>
      <c r="I34" s="229"/>
      <c r="J34" s="229">
        <f>'Project list_gen-S1b)Huntlygoes'!$S$11*1000000</f>
        <v>384200000.00000006</v>
      </c>
      <c r="K34" s="229">
        <v>0</v>
      </c>
      <c r="L34" s="229">
        <v>0</v>
      </c>
      <c r="M34" s="229">
        <v>0</v>
      </c>
      <c r="N34" s="229">
        <v>0</v>
      </c>
      <c r="O34" s="229">
        <v>0</v>
      </c>
      <c r="P34" s="229">
        <v>0</v>
      </c>
      <c r="Q34" s="229">
        <v>0</v>
      </c>
      <c r="R34" s="229">
        <v>0</v>
      </c>
      <c r="S34" s="229">
        <v>0</v>
      </c>
      <c r="T34" s="229">
        <v>0</v>
      </c>
      <c r="U34" s="229">
        <v>0</v>
      </c>
      <c r="V34" s="229">
        <v>0</v>
      </c>
      <c r="W34" s="229">
        <v>0</v>
      </c>
      <c r="X34" s="311">
        <f ca="1">IFERROR(-(A34-((A34/OFFSET($AA$1,MATCH($B34,$Z$2:$Z$7,0),,,))*(20-D34))),0)</f>
        <v>-276624000.00000006</v>
      </c>
      <c r="Y34" s="227">
        <f t="shared" si="11"/>
        <v>0</v>
      </c>
      <c r="Z34" s="311">
        <f t="shared" ca="1" si="12"/>
        <v>0</v>
      </c>
      <c r="AA34" s="229"/>
      <c r="AC34" s="26">
        <v>4</v>
      </c>
    </row>
    <row r="35" spans="1:36" ht="16.5" customHeight="1" x14ac:dyDescent="0.25">
      <c r="A35" s="309" t="str">
        <f t="shared" si="5"/>
        <v/>
      </c>
      <c r="B35" s="91" t="str">
        <f ca="1">IF(AC35="","",OFFSET('Project list_gen-S1b)Huntlygoes'!$P$7,AC35,,,))</f>
        <v/>
      </c>
      <c r="C35" s="26" t="s">
        <v>115</v>
      </c>
      <c r="D35" s="310">
        <f t="shared" si="6"/>
        <v>6</v>
      </c>
      <c r="G35" s="229"/>
      <c r="H35" s="229"/>
      <c r="I35" s="229"/>
      <c r="J35" s="229"/>
      <c r="K35" s="229">
        <f>'Project list_gen-S1b)Huntlygoes'!$T$11*'Project list_gen-S1b)Huntlygoes'!$R$11*1000</f>
        <v>7232256</v>
      </c>
      <c r="L35" s="229">
        <f>K35</f>
        <v>7232256</v>
      </c>
      <c r="M35" s="229">
        <f t="shared" ref="M35:N35" si="30">L35</f>
        <v>7232256</v>
      </c>
      <c r="N35" s="229">
        <f t="shared" si="30"/>
        <v>7232256</v>
      </c>
      <c r="O35" s="229">
        <f t="shared" ref="O35:O37" si="31">N35</f>
        <v>7232256</v>
      </c>
      <c r="P35" s="229">
        <f t="shared" ref="P35:P37" si="32">O35</f>
        <v>7232256</v>
      </c>
      <c r="Q35" s="229">
        <f t="shared" ref="Q35:Q37" si="33">P35</f>
        <v>7232256</v>
      </c>
      <c r="R35" s="229">
        <f t="shared" ref="R35:R37" si="34">Q35</f>
        <v>7232256</v>
      </c>
      <c r="S35" s="229">
        <f t="shared" ref="S35:S37" si="35">R35</f>
        <v>7232256</v>
      </c>
      <c r="T35" s="229">
        <f t="shared" ref="T35:T37" si="36">S35</f>
        <v>7232256</v>
      </c>
      <c r="U35" s="229">
        <f t="shared" ref="U35:U37" si="37">T35</f>
        <v>7232256</v>
      </c>
      <c r="V35" s="229">
        <f t="shared" ref="V35:V37" si="38">U35</f>
        <v>7232256</v>
      </c>
      <c r="W35" s="229">
        <f t="shared" ref="W35:W37" si="39">V35</f>
        <v>7232256</v>
      </c>
      <c r="X35" s="229">
        <f t="shared" ref="X35:X37" si="40">W35</f>
        <v>7232256</v>
      </c>
      <c r="Y35" s="227">
        <f t="shared" si="11"/>
        <v>84741737.879106373</v>
      </c>
      <c r="Z35" s="311">
        <f t="shared" ca="1" si="12"/>
        <v>0</v>
      </c>
      <c r="AA35" s="229"/>
      <c r="AB35" s="38"/>
      <c r="AC35" s="38"/>
      <c r="AD35" s="38"/>
      <c r="AE35" s="38"/>
      <c r="AF35" s="38"/>
      <c r="AG35" s="38"/>
      <c r="AH35" s="38"/>
    </row>
    <row r="36" spans="1:36" ht="16.5" customHeight="1" x14ac:dyDescent="0.25">
      <c r="A36" s="309" t="str">
        <f t="shared" si="5"/>
        <v/>
      </c>
      <c r="B36" s="91" t="str">
        <f ca="1">IF(AC36="","",OFFSET('Project list_gen-S1b)Huntlygoes'!$P$7,AC36,,,))</f>
        <v/>
      </c>
      <c r="C36" s="26" t="s">
        <v>116</v>
      </c>
      <c r="D36" s="310">
        <f t="shared" si="6"/>
        <v>6</v>
      </c>
      <c r="G36" s="229"/>
      <c r="H36" s="229"/>
      <c r="I36" s="229"/>
      <c r="J36" s="229"/>
      <c r="K36" s="229">
        <f>'Project list_gen-S1b)Huntlygoes'!$Q$11*'Project list_gen-S1b)Huntlygoes'!$U$11*1000</f>
        <v>8400000</v>
      </c>
      <c r="L36" s="229">
        <f>K36</f>
        <v>8400000</v>
      </c>
      <c r="M36" s="229">
        <f t="shared" ref="M36:N36" si="41">L36</f>
        <v>8400000</v>
      </c>
      <c r="N36" s="229">
        <f t="shared" si="41"/>
        <v>8400000</v>
      </c>
      <c r="O36" s="229">
        <f t="shared" si="31"/>
        <v>8400000</v>
      </c>
      <c r="P36" s="229">
        <f t="shared" si="32"/>
        <v>8400000</v>
      </c>
      <c r="Q36" s="229">
        <f t="shared" si="33"/>
        <v>8400000</v>
      </c>
      <c r="R36" s="229">
        <f t="shared" si="34"/>
        <v>8400000</v>
      </c>
      <c r="S36" s="229">
        <f t="shared" si="35"/>
        <v>8400000</v>
      </c>
      <c r="T36" s="229">
        <f t="shared" si="36"/>
        <v>8400000</v>
      </c>
      <c r="U36" s="229">
        <f t="shared" si="37"/>
        <v>8400000</v>
      </c>
      <c r="V36" s="229">
        <f t="shared" si="38"/>
        <v>8400000</v>
      </c>
      <c r="W36" s="229">
        <f t="shared" si="39"/>
        <v>8400000</v>
      </c>
      <c r="X36" s="229">
        <f t="shared" si="40"/>
        <v>8400000</v>
      </c>
      <c r="Y36" s="227">
        <f t="shared" si="11"/>
        <v>98424419.459777623</v>
      </c>
      <c r="Z36" s="311">
        <f t="shared" ca="1" si="12"/>
        <v>0</v>
      </c>
      <c r="AA36" s="229"/>
      <c r="AB36" s="110"/>
      <c r="AC36" s="110"/>
      <c r="AD36" s="110"/>
      <c r="AE36" s="110"/>
      <c r="AF36" s="110"/>
      <c r="AG36" s="110"/>
      <c r="AH36" s="110"/>
    </row>
    <row r="37" spans="1:36" ht="16.5" customHeight="1" x14ac:dyDescent="0.25">
      <c r="A37" s="309" t="str">
        <f t="shared" si="5"/>
        <v/>
      </c>
      <c r="B37" s="91" t="str">
        <f ca="1">IF(AC37="","",OFFSET('Project list_gen-S1b)Huntlygoes'!$P$7,AC37,,,))</f>
        <v/>
      </c>
      <c r="C37" s="26" t="s">
        <v>18</v>
      </c>
      <c r="D37" s="310">
        <f t="shared" ca="1" si="6"/>
        <v>6</v>
      </c>
      <c r="G37" s="229"/>
      <c r="H37" s="229"/>
      <c r="I37" s="229"/>
      <c r="J37" s="229"/>
      <c r="K37" s="229">
        <f ca="1">'Project list_gen-S1b)Huntlygoes'!$W$11*'Project list_gen-S1b)Huntlygoes'!$R$11*1000</f>
        <v>12592480.743922593</v>
      </c>
      <c r="L37" s="229">
        <f ca="1">K37</f>
        <v>12592480.743922593</v>
      </c>
      <c r="M37" s="229">
        <f t="shared" ref="M37:N37" ca="1" si="42">L37</f>
        <v>12592480.743922593</v>
      </c>
      <c r="N37" s="229">
        <f t="shared" ca="1" si="42"/>
        <v>12592480.743922593</v>
      </c>
      <c r="O37" s="229">
        <f t="shared" ca="1" si="31"/>
        <v>12592480.743922593</v>
      </c>
      <c r="P37" s="229">
        <f t="shared" ca="1" si="32"/>
        <v>12592480.743922593</v>
      </c>
      <c r="Q37" s="229">
        <f t="shared" ca="1" si="33"/>
        <v>12592480.743922593</v>
      </c>
      <c r="R37" s="229">
        <f t="shared" ca="1" si="34"/>
        <v>12592480.743922593</v>
      </c>
      <c r="S37" s="229">
        <f t="shared" ca="1" si="35"/>
        <v>12592480.743922593</v>
      </c>
      <c r="T37" s="229">
        <f t="shared" ca="1" si="36"/>
        <v>12592480.743922593</v>
      </c>
      <c r="U37" s="229">
        <f t="shared" ca="1" si="37"/>
        <v>12592480.743922593</v>
      </c>
      <c r="V37" s="229">
        <f t="shared" ca="1" si="38"/>
        <v>12592480.743922593</v>
      </c>
      <c r="W37" s="229">
        <f t="shared" ca="1" si="39"/>
        <v>12592480.743922593</v>
      </c>
      <c r="X37" s="229">
        <f t="shared" ca="1" si="40"/>
        <v>12592480.743922593</v>
      </c>
      <c r="Y37" s="227">
        <f t="shared" ca="1" si="11"/>
        <v>147548524.61654881</v>
      </c>
      <c r="Z37" s="311">
        <f t="shared" ca="1" si="12"/>
        <v>0</v>
      </c>
      <c r="AA37" s="229"/>
      <c r="AB37" s="206"/>
      <c r="AC37" s="206"/>
      <c r="AD37" s="206"/>
      <c r="AE37" s="206"/>
      <c r="AF37" s="206"/>
      <c r="AG37" s="206"/>
      <c r="AH37" s="206"/>
    </row>
    <row r="38" spans="1:36" ht="16.5" customHeight="1" x14ac:dyDescent="0.25">
      <c r="A38" s="309">
        <f t="shared" si="5"/>
        <v>626825683.01886797</v>
      </c>
      <c r="B38" s="91" t="str">
        <f ca="1">IF(AC38="","",OFFSET('Project list_gen-S1b)Huntlygoes'!$P$7,AC38,,,))</f>
        <v>Wind</v>
      </c>
      <c r="C38" s="209" t="s">
        <v>120</v>
      </c>
      <c r="D38" s="310">
        <f t="shared" si="6"/>
        <v>9</v>
      </c>
      <c r="G38" s="229"/>
      <c r="H38" s="229"/>
      <c r="I38" s="229"/>
      <c r="J38" s="229"/>
      <c r="K38" s="229"/>
      <c r="L38" s="229"/>
      <c r="M38" s="229">
        <f>'Project list_gen-S1b)Huntlygoes'!$S$12*1000000</f>
        <v>626825683.01886797</v>
      </c>
      <c r="N38" s="229">
        <v>0</v>
      </c>
      <c r="O38" s="229">
        <v>0</v>
      </c>
      <c r="P38" s="229">
        <v>0</v>
      </c>
      <c r="Q38" s="229">
        <v>0</v>
      </c>
      <c r="R38" s="229">
        <v>0</v>
      </c>
      <c r="S38" s="229">
        <v>0</v>
      </c>
      <c r="T38" s="229">
        <v>0</v>
      </c>
      <c r="U38" s="229">
        <v>0</v>
      </c>
      <c r="V38" s="229">
        <v>0</v>
      </c>
      <c r="W38" s="229">
        <v>0</v>
      </c>
      <c r="X38" s="311">
        <f ca="1">IFERROR(-(A38-((A38/OFFSET($AA$1,MATCH($B38,$Z$2:$Z$7,0),,,))*(20-D38))),0)</f>
        <v>-351022382.49056607</v>
      </c>
      <c r="Y38" s="227">
        <f t="shared" si="11"/>
        <v>0</v>
      </c>
      <c r="Z38" s="311">
        <f t="shared" ca="1" si="12"/>
        <v>275803300.52830189</v>
      </c>
      <c r="AC38" s="26">
        <v>5</v>
      </c>
    </row>
    <row r="39" spans="1:36" ht="16.5" customHeight="1" x14ac:dyDescent="0.25">
      <c r="A39" s="309" t="str">
        <f t="shared" si="5"/>
        <v/>
      </c>
      <c r="B39" s="91" t="str">
        <f ca="1">IF(AC39="","",OFFSET('Project list_gen-S1b)Huntlygoes'!$P$7,AC39,,,))</f>
        <v/>
      </c>
      <c r="C39" s="26" t="s">
        <v>115</v>
      </c>
      <c r="D39" s="310">
        <f t="shared" si="6"/>
        <v>9</v>
      </c>
      <c r="G39" s="229"/>
      <c r="H39" s="229"/>
      <c r="I39" s="229"/>
      <c r="J39" s="229"/>
      <c r="K39" s="229"/>
      <c r="L39" s="229"/>
      <c r="M39" s="229"/>
      <c r="N39" s="229">
        <f>'Project list_gen-S1b)Huntlygoes'!$T$12*'Project list_gen-S1b)Huntlygoes'!$R$12*1000</f>
        <v>2924522.4960000003</v>
      </c>
      <c r="O39" s="229">
        <f>N39</f>
        <v>2924522.4960000003</v>
      </c>
      <c r="P39" s="229">
        <f t="shared" ref="P39:X39" si="43">O39</f>
        <v>2924522.4960000003</v>
      </c>
      <c r="Q39" s="229">
        <f t="shared" si="43"/>
        <v>2924522.4960000003</v>
      </c>
      <c r="R39" s="229">
        <f t="shared" si="43"/>
        <v>2924522.4960000003</v>
      </c>
      <c r="S39" s="229">
        <f t="shared" si="43"/>
        <v>2924522.4960000003</v>
      </c>
      <c r="T39" s="229">
        <f t="shared" si="43"/>
        <v>2924522.4960000003</v>
      </c>
      <c r="U39" s="229">
        <f t="shared" si="43"/>
        <v>2924522.4960000003</v>
      </c>
      <c r="V39" s="229">
        <f t="shared" si="43"/>
        <v>2924522.4960000003</v>
      </c>
      <c r="W39" s="229">
        <f t="shared" si="43"/>
        <v>2924522.4960000003</v>
      </c>
      <c r="X39" s="229">
        <f t="shared" si="43"/>
        <v>2924522.4960000003</v>
      </c>
      <c r="Y39" s="227">
        <f t="shared" si="11"/>
        <v>34739181.450694099</v>
      </c>
      <c r="Z39" s="311">
        <f t="shared" ca="1" si="12"/>
        <v>0</v>
      </c>
      <c r="AA39" s="38"/>
      <c r="AB39" s="38"/>
      <c r="AC39" s="38"/>
      <c r="AD39" s="38"/>
      <c r="AE39" s="38"/>
      <c r="AF39" s="38"/>
      <c r="AG39" s="38"/>
      <c r="AH39" s="38"/>
      <c r="AI39" s="38"/>
    </row>
    <row r="40" spans="1:36" ht="16.5" customHeight="1" x14ac:dyDescent="0.25">
      <c r="A40" s="309" t="str">
        <f t="shared" si="5"/>
        <v/>
      </c>
      <c r="B40" s="91" t="str">
        <f ca="1">IF(AC40="","",OFFSET('Project list_gen-S1b)Huntlygoes'!$P$7,AC40,,,))</f>
        <v/>
      </c>
      <c r="C40" s="26" t="s">
        <v>116</v>
      </c>
      <c r="D40" s="310">
        <f t="shared" si="6"/>
        <v>9</v>
      </c>
      <c r="G40" s="229"/>
      <c r="H40" s="229"/>
      <c r="I40" s="229"/>
      <c r="J40" s="229"/>
      <c r="K40" s="229"/>
      <c r="L40" s="229"/>
      <c r="M40" s="229"/>
      <c r="N40" s="229">
        <f>'Project list_gen-S1b)Huntlygoes'!$Q$12*'Project list_gen-S1b)Huntlygoes'!$U$12*1000</f>
        <v>12600000</v>
      </c>
      <c r="O40" s="229">
        <f>N40</f>
        <v>12600000</v>
      </c>
      <c r="P40" s="229">
        <f t="shared" ref="P40:X40" si="44">O40</f>
        <v>12600000</v>
      </c>
      <c r="Q40" s="229">
        <f t="shared" si="44"/>
        <v>12600000</v>
      </c>
      <c r="R40" s="229">
        <f t="shared" si="44"/>
        <v>12600000</v>
      </c>
      <c r="S40" s="229">
        <f t="shared" si="44"/>
        <v>12600000</v>
      </c>
      <c r="T40" s="229">
        <f t="shared" si="44"/>
        <v>12600000</v>
      </c>
      <c r="U40" s="229">
        <f t="shared" si="44"/>
        <v>12600000</v>
      </c>
      <c r="V40" s="229">
        <f t="shared" si="44"/>
        <v>12600000</v>
      </c>
      <c r="W40" s="229">
        <f t="shared" si="44"/>
        <v>12600000</v>
      </c>
      <c r="X40" s="229">
        <f t="shared" si="44"/>
        <v>12600000</v>
      </c>
      <c r="Y40" s="227">
        <f t="shared" si="11"/>
        <v>149670138.24561998</v>
      </c>
      <c r="Z40" s="311">
        <f t="shared" ca="1" si="12"/>
        <v>0</v>
      </c>
    </row>
    <row r="41" spans="1:36" ht="16.5" customHeight="1" x14ac:dyDescent="0.25">
      <c r="A41" s="309" t="str">
        <f t="shared" si="5"/>
        <v/>
      </c>
      <c r="B41" s="91" t="str">
        <f ca="1">IF(AC41="","",OFFSET('Project list_gen-S1b)Huntlygoes'!$P$7,AC41,,,))</f>
        <v/>
      </c>
      <c r="C41" s="26" t="s">
        <v>18</v>
      </c>
      <c r="D41" s="310">
        <f t="shared" ca="1" si="6"/>
        <v>9</v>
      </c>
      <c r="G41" s="229"/>
      <c r="H41" s="229"/>
      <c r="I41" s="229"/>
      <c r="J41" s="229"/>
      <c r="K41" s="229"/>
      <c r="L41" s="229"/>
      <c r="M41" s="229"/>
      <c r="N41" s="229">
        <f ca="1">'Project list_gen-S1b)Huntlygoes'!$W$12*'Project list_gen-S1b)Huntlygoes'!$R$12*1000</f>
        <v>11360684.093720222</v>
      </c>
      <c r="O41" s="229">
        <f ca="1">N41</f>
        <v>11360684.093720222</v>
      </c>
      <c r="P41" s="229">
        <f t="shared" ref="P41:X41" ca="1" si="45">O41</f>
        <v>11360684.093720222</v>
      </c>
      <c r="Q41" s="229">
        <f t="shared" ca="1" si="45"/>
        <v>11360684.093720222</v>
      </c>
      <c r="R41" s="229">
        <f t="shared" ca="1" si="45"/>
        <v>11360684.093720222</v>
      </c>
      <c r="S41" s="229">
        <f t="shared" ca="1" si="45"/>
        <v>11360684.093720222</v>
      </c>
      <c r="T41" s="229">
        <f t="shared" ca="1" si="45"/>
        <v>11360684.093720222</v>
      </c>
      <c r="U41" s="229">
        <f t="shared" ca="1" si="45"/>
        <v>11360684.093720222</v>
      </c>
      <c r="V41" s="229">
        <f t="shared" ca="1" si="45"/>
        <v>11360684.093720222</v>
      </c>
      <c r="W41" s="229">
        <f t="shared" ca="1" si="45"/>
        <v>11360684.093720222</v>
      </c>
      <c r="X41" s="229">
        <f t="shared" ca="1" si="45"/>
        <v>11360684.093720222</v>
      </c>
      <c r="Y41" s="227">
        <f t="shared" ca="1" si="11"/>
        <v>134948822.13269219</v>
      </c>
      <c r="Z41" s="311">
        <f t="shared" ca="1" si="12"/>
        <v>0</v>
      </c>
      <c r="AA41" s="206"/>
      <c r="AB41" s="206"/>
      <c r="AC41" s="206"/>
      <c r="AD41" s="206"/>
      <c r="AE41" s="206"/>
      <c r="AF41" s="206"/>
      <c r="AG41" s="206"/>
      <c r="AH41" s="206"/>
    </row>
    <row r="42" spans="1:36" ht="16.5" customHeight="1" x14ac:dyDescent="0.25">
      <c r="A42" s="309">
        <f t="shared" si="5"/>
        <v>626848363.01886797</v>
      </c>
      <c r="B42" s="91" t="str">
        <f ca="1">IF(AC42="","",OFFSET('Project list_gen-S1b)Huntlygoes'!$P$7,AC42,,,))</f>
        <v>Wind</v>
      </c>
      <c r="C42" s="209" t="s">
        <v>120</v>
      </c>
      <c r="D42" s="310">
        <f t="shared" si="6"/>
        <v>12</v>
      </c>
      <c r="G42" s="229"/>
      <c r="H42" s="229"/>
      <c r="I42" s="229"/>
      <c r="J42" s="229"/>
      <c r="K42" s="229"/>
      <c r="L42" s="229"/>
      <c r="M42" s="229"/>
      <c r="N42" s="229"/>
      <c r="O42" s="229"/>
      <c r="P42" s="229">
        <f>'Project list_gen-S1b)Huntlygoes'!$S$13*1000000</f>
        <v>626848363.01886797</v>
      </c>
      <c r="Q42" s="229">
        <v>0</v>
      </c>
      <c r="R42" s="229">
        <v>0</v>
      </c>
      <c r="S42" s="229">
        <v>0</v>
      </c>
      <c r="T42" s="229">
        <v>0</v>
      </c>
      <c r="U42" s="229">
        <v>0</v>
      </c>
      <c r="V42" s="229">
        <v>0</v>
      </c>
      <c r="W42" s="229">
        <v>0</v>
      </c>
      <c r="X42" s="311">
        <f ca="1">IFERROR(-(A42-((A42/OFFSET($AA$1,MATCH($B42,$Z$2:$Z$7,0),,,))*(20-D42))),0)</f>
        <v>-426256886.85283023</v>
      </c>
      <c r="Y42" s="227">
        <f t="shared" si="11"/>
        <v>0</v>
      </c>
      <c r="Z42" s="311">
        <f t="shared" ca="1" si="12"/>
        <v>200591476.16603774</v>
      </c>
      <c r="AA42" s="229"/>
      <c r="AC42" s="26">
        <v>6</v>
      </c>
    </row>
    <row r="43" spans="1:36" ht="16.5" customHeight="1" x14ac:dyDescent="0.25">
      <c r="A43" s="309" t="str">
        <f t="shared" si="5"/>
        <v/>
      </c>
      <c r="B43" s="91" t="str">
        <f ca="1">IF(AC43="","",OFFSET('Project list_gen-S1b)Huntlygoes'!$P$7,AC43,,,))</f>
        <v/>
      </c>
      <c r="C43" s="26" t="s">
        <v>115</v>
      </c>
      <c r="D43" s="310">
        <f t="shared" si="6"/>
        <v>12</v>
      </c>
      <c r="G43" s="229"/>
      <c r="H43" s="229"/>
      <c r="I43" s="229"/>
      <c r="J43" s="229"/>
      <c r="K43" s="229"/>
      <c r="L43" s="229"/>
      <c r="M43" s="229"/>
      <c r="N43" s="229"/>
      <c r="O43" s="229"/>
      <c r="P43" s="229"/>
      <c r="Q43" s="229">
        <f>'Project list_gen-S1b)Huntlygoes'!$T$13*'Project list_gen-S1b)Huntlygoes'!$R$13*1000</f>
        <v>2924522.4960000003</v>
      </c>
      <c r="R43" s="229">
        <f t="shared" ref="R43:R45" si="46">Q43</f>
        <v>2924522.4960000003</v>
      </c>
      <c r="S43" s="229">
        <f>'Project list_gen-S1b)Huntlygoes'!$T$13*'Project list_gen-S1b)Huntlygoes'!$R$13*1000</f>
        <v>2924522.4960000003</v>
      </c>
      <c r="T43" s="229">
        <f t="shared" ref="T43:X43" si="47">S43</f>
        <v>2924522.4960000003</v>
      </c>
      <c r="U43" s="229">
        <f t="shared" si="47"/>
        <v>2924522.4960000003</v>
      </c>
      <c r="V43" s="229">
        <f t="shared" si="47"/>
        <v>2924522.4960000003</v>
      </c>
      <c r="W43" s="229">
        <f t="shared" si="47"/>
        <v>2924522.4960000003</v>
      </c>
      <c r="X43" s="229">
        <f t="shared" si="47"/>
        <v>2924522.4960000003</v>
      </c>
      <c r="Y43" s="227">
        <f t="shared" si="11"/>
        <v>35113860.37579105</v>
      </c>
      <c r="Z43" s="311">
        <f t="shared" ca="1" si="12"/>
        <v>0</v>
      </c>
      <c r="AA43" s="229"/>
      <c r="AB43" s="229"/>
      <c r="AC43" s="38"/>
      <c r="AD43" s="38"/>
      <c r="AE43" s="38"/>
      <c r="AF43" s="38"/>
      <c r="AG43" s="38"/>
      <c r="AH43" s="38"/>
      <c r="AI43" s="38"/>
    </row>
    <row r="44" spans="1:36" ht="16.5" customHeight="1" x14ac:dyDescent="0.25">
      <c r="A44" s="309" t="str">
        <f t="shared" si="5"/>
        <v/>
      </c>
      <c r="B44" s="91" t="str">
        <f ca="1">IF(AC44="","",OFFSET('Project list_gen-S1b)Huntlygoes'!$P$7,AC44,,,))</f>
        <v/>
      </c>
      <c r="C44" s="26" t="s">
        <v>116</v>
      </c>
      <c r="D44" s="310">
        <f t="shared" si="6"/>
        <v>12</v>
      </c>
      <c r="G44" s="229"/>
      <c r="H44" s="229"/>
      <c r="I44" s="229"/>
      <c r="J44" s="229"/>
      <c r="K44" s="229"/>
      <c r="L44" s="229"/>
      <c r="M44" s="229"/>
      <c r="N44" s="229"/>
      <c r="O44" s="229"/>
      <c r="P44" s="229"/>
      <c r="Q44" s="229">
        <f>'Project list_gen-S1b)Huntlygoes'!$Q$13*'Project list_gen-S1b)Huntlygoes'!$U$13*1000</f>
        <v>12600000</v>
      </c>
      <c r="R44" s="229">
        <f t="shared" si="46"/>
        <v>12600000</v>
      </c>
      <c r="S44" s="229">
        <f>'Project list_gen-S1b)Huntlygoes'!$Q$13*'Project list_gen-S1b)Huntlygoes'!$U$13*1000</f>
        <v>12600000</v>
      </c>
      <c r="T44" s="229">
        <f t="shared" ref="T44:X44" si="48">S44</f>
        <v>12600000</v>
      </c>
      <c r="U44" s="229">
        <f t="shared" si="48"/>
        <v>12600000</v>
      </c>
      <c r="V44" s="229">
        <f t="shared" si="48"/>
        <v>12600000</v>
      </c>
      <c r="W44" s="229">
        <f t="shared" si="48"/>
        <v>12600000</v>
      </c>
      <c r="X44" s="229">
        <f t="shared" si="48"/>
        <v>12600000</v>
      </c>
      <c r="Y44" s="227">
        <f t="shared" si="11"/>
        <v>151284403.29664239</v>
      </c>
      <c r="Z44" s="311">
        <f t="shared" ca="1" si="12"/>
        <v>0</v>
      </c>
      <c r="AA44" s="229"/>
      <c r="AB44" s="229"/>
    </row>
    <row r="45" spans="1:36" ht="16.5" customHeight="1" x14ac:dyDescent="0.25">
      <c r="A45" s="309" t="str">
        <f t="shared" si="5"/>
        <v/>
      </c>
      <c r="B45" s="91" t="str">
        <f ca="1">IF(AC45="","",OFFSET('Project list_gen-S1b)Huntlygoes'!$P$7,AC45,,,))</f>
        <v/>
      </c>
      <c r="C45" s="26" t="s">
        <v>18</v>
      </c>
      <c r="D45" s="310">
        <f t="shared" ca="1" si="6"/>
        <v>12</v>
      </c>
      <c r="G45" s="229"/>
      <c r="H45" s="229"/>
      <c r="I45" s="229"/>
      <c r="J45" s="229"/>
      <c r="K45" s="229"/>
      <c r="L45" s="229"/>
      <c r="M45" s="229"/>
      <c r="N45" s="229"/>
      <c r="O45" s="229"/>
      <c r="P45" s="229"/>
      <c r="Q45" s="229">
        <f ca="1">'Project list_gen-S1b)Huntlygoes'!$W$13*'Project list_gen-S1b)Huntlygoes'!$R$13*1000</f>
        <v>11360684.093720222</v>
      </c>
      <c r="R45" s="229">
        <f t="shared" ca="1" si="46"/>
        <v>11360684.093720222</v>
      </c>
      <c r="S45" s="229">
        <f ca="1">'Project list_gen-S1b)Huntlygoes'!$W$13*'Project list_gen-S1b)Huntlygoes'!$R$13*1000</f>
        <v>11360684.093720222</v>
      </c>
      <c r="T45" s="229">
        <f t="shared" ref="T45:X45" ca="1" si="49">S45</f>
        <v>11360684.093720222</v>
      </c>
      <c r="U45" s="229">
        <f t="shared" ca="1" si="49"/>
        <v>11360684.093720222</v>
      </c>
      <c r="V45" s="229">
        <f t="shared" ca="1" si="49"/>
        <v>11360684.093720222</v>
      </c>
      <c r="W45" s="229">
        <f t="shared" ca="1" si="49"/>
        <v>11360684.093720222</v>
      </c>
      <c r="X45" s="229">
        <f t="shared" ca="1" si="49"/>
        <v>11360684.093720222</v>
      </c>
      <c r="Y45" s="227">
        <f t="shared" ca="1" si="11"/>
        <v>136404310.64762861</v>
      </c>
      <c r="Z45" s="311">
        <f t="shared" ca="1" si="12"/>
        <v>0</v>
      </c>
      <c r="AA45" s="229"/>
      <c r="AB45" s="229"/>
      <c r="AC45" s="206"/>
      <c r="AD45" s="206"/>
      <c r="AE45" s="206"/>
      <c r="AF45" s="206"/>
      <c r="AG45" s="206"/>
      <c r="AH45" s="206"/>
    </row>
    <row r="46" spans="1:36" ht="16.5" customHeight="1" x14ac:dyDescent="0.25">
      <c r="A46" s="309">
        <f t="shared" si="5"/>
        <v>52508452.830188677</v>
      </c>
      <c r="B46" s="91" t="str">
        <f ca="1">IF(AC46="","",OFFSET('Project list_gen-S1b)Huntlygoes'!$P$7,AC46,,,))</f>
        <v>HydPK</v>
      </c>
      <c r="C46" s="209" t="s">
        <v>120</v>
      </c>
      <c r="D46" s="310">
        <f t="shared" si="6"/>
        <v>13</v>
      </c>
      <c r="G46" s="229"/>
      <c r="H46" s="229"/>
      <c r="I46" s="229"/>
      <c r="J46" s="229"/>
      <c r="K46" s="229"/>
      <c r="L46" s="229"/>
      <c r="M46" s="229"/>
      <c r="N46" s="229"/>
      <c r="Q46" s="339">
        <f>'Project list_gen-S1b)Huntlygoes'!$S$14*1000000</f>
        <v>52508452.830188677</v>
      </c>
      <c r="R46" s="339">
        <v>0</v>
      </c>
      <c r="S46" s="339">
        <v>0</v>
      </c>
      <c r="T46" s="229">
        <v>0</v>
      </c>
      <c r="U46" s="229">
        <v>0</v>
      </c>
      <c r="V46" s="229">
        <v>0</v>
      </c>
      <c r="W46" s="229">
        <v>0</v>
      </c>
      <c r="X46" s="311">
        <f ca="1">IFERROR(-(A46-((A46/OFFSET($AA$1,MATCH($B46,$Z$2:$Z$7,0),,,))*(20-D46))),0)</f>
        <v>-48832861.132075466</v>
      </c>
      <c r="Y46" s="227">
        <f t="shared" si="11"/>
        <v>0</v>
      </c>
      <c r="Z46" s="311">
        <f t="shared" ca="1" si="12"/>
        <v>0</v>
      </c>
      <c r="AA46" s="229"/>
      <c r="AB46" s="229"/>
      <c r="AC46" s="26">
        <v>7</v>
      </c>
    </row>
    <row r="47" spans="1:36" ht="16.5" customHeight="1" x14ac:dyDescent="0.25">
      <c r="A47" s="309" t="str">
        <f t="shared" si="5"/>
        <v/>
      </c>
      <c r="B47" s="91" t="str">
        <f ca="1">IF(AC47="","",OFFSET('Project list_gen-S1b)Huntlygoes'!$P$7,AC47,,,))</f>
        <v/>
      </c>
      <c r="C47" s="26" t="s">
        <v>115</v>
      </c>
      <c r="D47" s="310">
        <f t="shared" si="6"/>
        <v>13</v>
      </c>
      <c r="G47" s="229"/>
      <c r="H47" s="229"/>
      <c r="I47" s="229"/>
      <c r="J47" s="229"/>
      <c r="K47" s="229"/>
      <c r="L47" s="229"/>
      <c r="M47" s="229"/>
      <c r="N47" s="229"/>
      <c r="Q47" s="340"/>
      <c r="R47" s="339">
        <f>'Project list_gen-S1b)Huntlygoes'!$T$14*'Project list_gen-S1b)Huntlygoes'!$R$14*1000</f>
        <v>64035.599999999991</v>
      </c>
      <c r="S47" s="339">
        <f>'Project list_gen-S1b)Huntlygoes'!$T$14*'Project list_gen-S1b)Huntlygoes'!$R$14*1000</f>
        <v>64035.599999999991</v>
      </c>
      <c r="T47" s="229">
        <f>'Project list_gen-S1b)Huntlygoes'!$T$14*'Project list_gen-S1b)Huntlygoes'!$R$14*1000</f>
        <v>64035.599999999991</v>
      </c>
      <c r="U47" s="229">
        <f t="shared" ref="U47:V49" si="50">T47</f>
        <v>64035.599999999991</v>
      </c>
      <c r="V47" s="229">
        <f t="shared" si="50"/>
        <v>64035.599999999991</v>
      </c>
      <c r="W47" s="229">
        <f t="shared" ref="W47:X47" si="51">V47</f>
        <v>64035.599999999991</v>
      </c>
      <c r="X47" s="229">
        <f t="shared" si="51"/>
        <v>64035.599999999991</v>
      </c>
      <c r="Y47" s="227">
        <f t="shared" si="11"/>
        <v>771196.06817625463</v>
      </c>
      <c r="Z47" s="311">
        <f t="shared" ca="1" si="12"/>
        <v>0</v>
      </c>
      <c r="AA47" s="229"/>
      <c r="AB47" s="229"/>
      <c r="AC47" s="229"/>
      <c r="AD47" s="38"/>
      <c r="AE47" s="38"/>
      <c r="AF47" s="38"/>
      <c r="AG47" s="38"/>
      <c r="AH47" s="38"/>
      <c r="AI47" s="38"/>
    </row>
    <row r="48" spans="1:36" ht="16.5" customHeight="1" x14ac:dyDescent="0.25">
      <c r="A48" s="309" t="str">
        <f t="shared" si="5"/>
        <v/>
      </c>
      <c r="B48" s="91" t="str">
        <f ca="1">IF(AC48="","",OFFSET('Project list_gen-S1b)Huntlygoes'!$P$7,AC48,,,))</f>
        <v/>
      </c>
      <c r="C48" s="26" t="s">
        <v>116</v>
      </c>
      <c r="D48" s="310">
        <f t="shared" si="6"/>
        <v>13</v>
      </c>
      <c r="G48" s="229"/>
      <c r="H48" s="229"/>
      <c r="I48" s="229"/>
      <c r="J48" s="229"/>
      <c r="K48" s="229"/>
      <c r="L48" s="229"/>
      <c r="M48" s="229"/>
      <c r="N48" s="229"/>
      <c r="Q48" s="340"/>
      <c r="R48" s="339">
        <f>'Project list_gen-S1b)Huntlygoes'!$Q$14*'Project list_gen-S1b)Huntlygoes'!$U$14*1000</f>
        <v>108460</v>
      </c>
      <c r="S48" s="339">
        <f>'Project list_gen-S1b)Huntlygoes'!$Q$14*'Project list_gen-S1b)Huntlygoes'!$U$14*1000</f>
        <v>108460</v>
      </c>
      <c r="T48" s="229">
        <f>'Project list_gen-S1b)Huntlygoes'!$Q$14*'Project list_gen-S1b)Huntlygoes'!$U$14*1000</f>
        <v>108460</v>
      </c>
      <c r="U48" s="229">
        <f t="shared" si="50"/>
        <v>108460</v>
      </c>
      <c r="V48" s="229">
        <f t="shared" si="50"/>
        <v>108460</v>
      </c>
      <c r="W48" s="229">
        <f t="shared" ref="W48:X48" si="52">V48</f>
        <v>108460</v>
      </c>
      <c r="X48" s="229">
        <f t="shared" si="52"/>
        <v>108460</v>
      </c>
      <c r="Y48" s="227">
        <f t="shared" si="11"/>
        <v>1306209.7576097762</v>
      </c>
      <c r="Z48" s="311">
        <f t="shared" ca="1" si="12"/>
        <v>0</v>
      </c>
      <c r="AA48" s="229"/>
      <c r="AB48" s="229"/>
      <c r="AC48" s="229"/>
    </row>
    <row r="49" spans="1:35" ht="16.5" customHeight="1" x14ac:dyDescent="0.25">
      <c r="A49" s="309" t="str">
        <f t="shared" si="5"/>
        <v/>
      </c>
      <c r="B49" s="91" t="str">
        <f ca="1">IF(AC49="","",OFFSET('Project list_gen-S1b)Huntlygoes'!$P$7,AC49,,,))</f>
        <v/>
      </c>
      <c r="C49" s="26" t="s">
        <v>18</v>
      </c>
      <c r="D49" s="310">
        <f t="shared" ca="1" si="6"/>
        <v>13</v>
      </c>
      <c r="G49" s="229"/>
      <c r="H49" s="229"/>
      <c r="I49" s="229"/>
      <c r="J49" s="229"/>
      <c r="K49" s="229"/>
      <c r="L49" s="229"/>
      <c r="M49" s="229"/>
      <c r="N49" s="229"/>
      <c r="Q49" s="340"/>
      <c r="R49" s="339">
        <f ca="1">'Project list_gen-S1b)Huntlygoes'!$W$14*'Project list_gen-S1b)Huntlygoes'!$R$14*1000</f>
        <v>1207837.807624463</v>
      </c>
      <c r="S49" s="339">
        <f ca="1">'Project list_gen-S1b)Huntlygoes'!$W$14*'Project list_gen-S1b)Huntlygoes'!$R$14*1000</f>
        <v>1207837.807624463</v>
      </c>
      <c r="T49" s="229">
        <f ca="1">'Project list_gen-S1b)Huntlygoes'!$W$14*'Project list_gen-S1b)Huntlygoes'!$R$14*1000</f>
        <v>1207837.807624463</v>
      </c>
      <c r="U49" s="229">
        <f t="shared" ca="1" si="50"/>
        <v>1207837.807624463</v>
      </c>
      <c r="V49" s="229">
        <f t="shared" ca="1" si="50"/>
        <v>1207837.807624463</v>
      </c>
      <c r="W49" s="229">
        <f t="shared" ref="W49:X49" ca="1" si="53">V49</f>
        <v>1207837.807624463</v>
      </c>
      <c r="X49" s="229">
        <f t="shared" ca="1" si="53"/>
        <v>1207837.807624463</v>
      </c>
      <c r="Y49" s="227">
        <f t="shared" ca="1" si="11"/>
        <v>14546280.010410042</v>
      </c>
      <c r="Z49" s="311">
        <f t="shared" ca="1" si="12"/>
        <v>0</v>
      </c>
      <c r="AA49" s="229"/>
      <c r="AB49" s="229"/>
      <c r="AC49" s="229"/>
      <c r="AD49" s="206"/>
      <c r="AE49" s="206"/>
      <c r="AF49" s="206"/>
      <c r="AG49" s="206"/>
      <c r="AH49" s="206"/>
    </row>
    <row r="50" spans="1:35" ht="16.5" customHeight="1" x14ac:dyDescent="0.25">
      <c r="A50" s="309">
        <f t="shared" si="5"/>
        <v>478287509.43396229</v>
      </c>
      <c r="B50" s="91" t="str">
        <f ca="1">IF(AC50="","",OFFSET('Project list_gen-S1b)Huntlygoes'!$P$7,AC50,,,))</f>
        <v>Wind</v>
      </c>
      <c r="C50" s="209" t="s">
        <v>120</v>
      </c>
      <c r="D50" s="310">
        <f t="shared" si="6"/>
        <v>16</v>
      </c>
      <c r="G50" s="229"/>
      <c r="H50" s="229"/>
      <c r="I50" s="229"/>
      <c r="J50" s="229"/>
      <c r="K50" s="229"/>
      <c r="L50" s="229"/>
      <c r="M50" s="229"/>
      <c r="N50" s="229"/>
      <c r="T50" s="339">
        <f>'Project list_gen-S1b)Huntlygoes'!$S$15*1000000</f>
        <v>478287509.43396229</v>
      </c>
      <c r="U50" s="339">
        <v>0</v>
      </c>
      <c r="V50" s="339">
        <v>0</v>
      </c>
      <c r="W50" s="339">
        <v>0</v>
      </c>
      <c r="X50" s="311">
        <f ca="1">IFERROR(-(A50-((A50/OFFSET($AA$1,MATCH($B50,$Z$2:$Z$7,0),,,))*(20-D50))),0)</f>
        <v>-401761507.9245283</v>
      </c>
      <c r="Y50" s="227">
        <f t="shared" si="11"/>
        <v>0</v>
      </c>
      <c r="Z50" s="311">
        <f t="shared" ca="1" si="12"/>
        <v>76526001.509433985</v>
      </c>
      <c r="AA50" s="229"/>
      <c r="AB50" s="229"/>
      <c r="AC50" s="26">
        <v>8</v>
      </c>
    </row>
    <row r="51" spans="1:35" ht="16.5" customHeight="1" x14ac:dyDescent="0.25">
      <c r="A51" s="309" t="str">
        <f t="shared" si="5"/>
        <v/>
      </c>
      <c r="B51" s="91" t="str">
        <f ca="1">IF(AC51="","",OFFSET('Project list_gen-S1b)Huntlygoes'!$P$7,AC51,,,))</f>
        <v/>
      </c>
      <c r="C51" s="26" t="s">
        <v>115</v>
      </c>
      <c r="D51" s="310">
        <f t="shared" si="6"/>
        <v>16</v>
      </c>
      <c r="G51" s="229"/>
      <c r="H51" s="229"/>
      <c r="I51" s="229"/>
      <c r="J51" s="229"/>
      <c r="K51" s="229"/>
      <c r="L51" s="229"/>
      <c r="M51" s="229"/>
      <c r="N51" s="229"/>
      <c r="U51" s="339">
        <f>'Project list_gen-S1b)Huntlygoes'!$T$15*'Project list_gen-S1b)Huntlygoes'!$R$15*1000</f>
        <v>2123760.3840000001</v>
      </c>
      <c r="V51" s="339">
        <f>'Project list_gen-S1b)Huntlygoes'!$T$15*'Project list_gen-S1b)Huntlygoes'!$R$15*1000</f>
        <v>2123760.3840000001</v>
      </c>
      <c r="W51" s="339">
        <f>'Project list_gen-S1b)Huntlygoes'!$T$15*'Project list_gen-S1b)Huntlygoes'!$R$15*1000</f>
        <v>2123760.3840000001</v>
      </c>
      <c r="X51" s="229">
        <f t="shared" ref="X51:X53" si="54">W51</f>
        <v>2123760.3840000001</v>
      </c>
      <c r="Y51" s="227">
        <f t="shared" si="11"/>
        <v>25776947.972182449</v>
      </c>
      <c r="Z51" s="311">
        <f t="shared" ca="1" si="12"/>
        <v>0</v>
      </c>
      <c r="AA51" s="229"/>
      <c r="AB51" s="229"/>
      <c r="AD51" s="38"/>
      <c r="AE51" s="38"/>
      <c r="AF51" s="38"/>
      <c r="AG51" s="38"/>
      <c r="AH51" s="38"/>
      <c r="AI51" s="38"/>
    </row>
    <row r="52" spans="1:35" ht="16.5" customHeight="1" x14ac:dyDescent="0.25">
      <c r="A52" s="309" t="str">
        <f t="shared" si="5"/>
        <v/>
      </c>
      <c r="B52" s="91" t="str">
        <f ca="1">IF(AC52="","",OFFSET('Project list_gen-S1b)Huntlygoes'!$P$7,AC52,,,))</f>
        <v/>
      </c>
      <c r="C52" s="26" t="s">
        <v>116</v>
      </c>
      <c r="D52" s="310">
        <f t="shared" si="6"/>
        <v>16</v>
      </c>
      <c r="G52" s="229"/>
      <c r="H52" s="229"/>
      <c r="I52" s="229"/>
      <c r="J52" s="229"/>
      <c r="K52" s="229"/>
      <c r="L52" s="229"/>
      <c r="M52" s="229"/>
      <c r="N52" s="229"/>
      <c r="U52" s="339">
        <f>'Project list_gen-S1b)Huntlygoes'!$Q$15*'Project list_gen-S1b)Huntlygoes'!$U$15*1000</f>
        <v>9150000</v>
      </c>
      <c r="V52" s="339">
        <f>'Project list_gen-S1b)Huntlygoes'!$Q$15*'Project list_gen-S1b)Huntlygoes'!$U$15*1000</f>
        <v>9150000</v>
      </c>
      <c r="W52" s="339">
        <f>'Project list_gen-S1b)Huntlygoes'!$Q$15*'Project list_gen-S1b)Huntlygoes'!$U$15*1000</f>
        <v>9150000</v>
      </c>
      <c r="X52" s="229">
        <f t="shared" si="54"/>
        <v>9150000</v>
      </c>
      <c r="Y52" s="227">
        <f t="shared" si="11"/>
        <v>111057290.51280268</v>
      </c>
      <c r="Z52" s="311">
        <f t="shared" ca="1" si="12"/>
        <v>0</v>
      </c>
      <c r="AA52" s="229"/>
      <c r="AB52" s="229"/>
    </row>
    <row r="53" spans="1:35" ht="16.5" customHeight="1" x14ac:dyDescent="0.25">
      <c r="A53" s="309" t="str">
        <f t="shared" si="5"/>
        <v/>
      </c>
      <c r="B53" s="91" t="str">
        <f ca="1">IF(AC53="","",OFFSET('Project list_gen-S1b)Huntlygoes'!$P$7,AC53,,,))</f>
        <v/>
      </c>
      <c r="C53" s="26" t="s">
        <v>18</v>
      </c>
      <c r="D53" s="310">
        <f t="shared" ca="1" si="6"/>
        <v>16</v>
      </c>
      <c r="G53" s="229"/>
      <c r="H53" s="229"/>
      <c r="I53" s="229"/>
      <c r="J53" s="229"/>
      <c r="K53" s="229"/>
      <c r="L53" s="229"/>
      <c r="M53" s="229"/>
      <c r="N53" s="229"/>
      <c r="U53" s="339">
        <f ca="1">'Project list_gen-S1b)Huntlygoes'!$W$15*'Project list_gen-S1b)Huntlygoes'!$R$15*1000</f>
        <v>8250020.5918682553</v>
      </c>
      <c r="V53" s="339">
        <f ca="1">'Project list_gen-S1b)Huntlygoes'!$W$15*'Project list_gen-S1b)Huntlygoes'!$R$15*1000</f>
        <v>8250020.5918682553</v>
      </c>
      <c r="W53" s="339">
        <f ca="1">'Project list_gen-S1b)Huntlygoes'!$W$15*'Project list_gen-S1b)Huntlygoes'!$R$15*1000</f>
        <v>8250020.5918682553</v>
      </c>
      <c r="X53" s="229">
        <f t="shared" ca="1" si="54"/>
        <v>8250020.5918682553</v>
      </c>
      <c r="Y53" s="227">
        <f t="shared" ca="1" si="11"/>
        <v>100133872.52543357</v>
      </c>
      <c r="Z53" s="311">
        <f t="shared" ca="1" si="12"/>
        <v>0</v>
      </c>
      <c r="AA53" s="229"/>
      <c r="AB53" s="229"/>
      <c r="AD53" s="206"/>
      <c r="AE53" s="206"/>
      <c r="AF53" s="206"/>
      <c r="AG53" s="206"/>
      <c r="AH53" s="206"/>
    </row>
    <row r="54" spans="1:35" ht="16.5" customHeight="1" x14ac:dyDescent="0.25">
      <c r="A54" s="309">
        <f t="shared" si="5"/>
        <v>166527384.61538461</v>
      </c>
      <c r="B54" s="91" t="str">
        <f ca="1">IF(AC54="","",OFFSET('Project list_gen-S1b)Huntlygoes'!$P$7,AC54,,,))</f>
        <v>CCGT</v>
      </c>
      <c r="C54" s="209" t="s">
        <v>120</v>
      </c>
      <c r="D54" s="310">
        <f t="shared" si="6"/>
        <v>18</v>
      </c>
      <c r="G54" s="229"/>
      <c r="H54" s="229"/>
      <c r="I54" s="229"/>
      <c r="J54" s="229"/>
      <c r="K54" s="229"/>
      <c r="L54" s="229"/>
      <c r="M54" s="229"/>
      <c r="N54" s="229"/>
      <c r="V54" s="229">
        <f>'Project list_gen-S1b)Huntlygoes'!$S$16*1000000*0.5</f>
        <v>166527384.61538461</v>
      </c>
      <c r="W54" s="229">
        <v>0</v>
      </c>
      <c r="X54" s="311">
        <f ca="1">IFERROR(-(A54-((A54/OFFSET($AA$1,MATCH($B54,$Z$2:$Z$7,0),,,))*(20-D54))),0)</f>
        <v>-159866289.23076922</v>
      </c>
      <c r="Y54" s="227">
        <f t="shared" si="11"/>
        <v>0</v>
      </c>
      <c r="Z54" s="311">
        <f t="shared" ca="1" si="12"/>
        <v>0</v>
      </c>
      <c r="AC54" s="26">
        <v>9</v>
      </c>
    </row>
    <row r="55" spans="1:35" ht="16.5" customHeight="1" x14ac:dyDescent="0.25">
      <c r="A55" s="309" t="str">
        <f>IF(LEFT(C55,4)="Cost",SUM(E55:W55),"")</f>
        <v/>
      </c>
      <c r="B55" s="91" t="str">
        <f ca="1">IF(AC55="","",OFFSET('Project list_gen-S1b)Huntlygoes'!$P$7,AC55,,,))</f>
        <v/>
      </c>
      <c r="C55" s="26" t="s">
        <v>115</v>
      </c>
      <c r="D55" s="310">
        <f t="shared" si="6"/>
        <v>18</v>
      </c>
      <c r="G55" s="229"/>
      <c r="H55" s="229"/>
      <c r="I55" s="229"/>
      <c r="J55" s="229"/>
      <c r="K55" s="229"/>
      <c r="L55" s="229"/>
      <c r="M55" s="229"/>
      <c r="N55" s="229"/>
      <c r="V55" s="229"/>
      <c r="W55" s="229">
        <f>'Project list_gen-S1b)Huntlygoes'!$T$16*'Project list_gen-S1b)Huntlygoes'!$R$16*1000</f>
        <v>5846073.6000000006</v>
      </c>
      <c r="X55" s="229">
        <f>W55</f>
        <v>5846073.6000000006</v>
      </c>
      <c r="Y55" s="227">
        <f t="shared" si="11"/>
        <v>71258589.027339861</v>
      </c>
      <c r="Z55" s="311">
        <f t="shared" ca="1" si="12"/>
        <v>0</v>
      </c>
      <c r="AD55" s="38"/>
      <c r="AE55" s="38"/>
      <c r="AF55" s="38"/>
      <c r="AG55" s="38"/>
      <c r="AH55" s="38"/>
      <c r="AI55" s="38"/>
    </row>
    <row r="56" spans="1:35" ht="16.5" customHeight="1" x14ac:dyDescent="0.25">
      <c r="A56" s="309" t="str">
        <f t="shared" ref="A56:A64" si="55">IF(LEFT(C56,4)="Cost",SUM(E56:W56),"")</f>
        <v/>
      </c>
      <c r="B56" s="91" t="str">
        <f ca="1">IF(AC56="","",OFFSET('Project list_gen-S1b)Huntlygoes'!$P$7,AC56,,,))</f>
        <v/>
      </c>
      <c r="C56" s="26" t="s">
        <v>116</v>
      </c>
      <c r="D56" s="310">
        <f t="shared" si="6"/>
        <v>18</v>
      </c>
      <c r="G56" s="229"/>
      <c r="H56" s="229"/>
      <c r="I56" s="229"/>
      <c r="J56" s="229"/>
      <c r="K56" s="229"/>
      <c r="L56" s="229"/>
      <c r="M56" s="229"/>
      <c r="N56" s="229"/>
      <c r="V56" s="229"/>
      <c r="W56" s="229">
        <f>'Project list_gen-S1b)Huntlygoes'!$Q$16*'Project list_gen-S1b)Huntlygoes'!$U$16*1000</f>
        <v>6790000</v>
      </c>
      <c r="X56" s="229">
        <f t="shared" ref="X56:X57" si="56">W56</f>
        <v>6790000</v>
      </c>
      <c r="Y56" s="227">
        <f t="shared" si="11"/>
        <v>82764236.751250893</v>
      </c>
      <c r="Z56" s="311">
        <f t="shared" ca="1" si="12"/>
        <v>0</v>
      </c>
    </row>
    <row r="57" spans="1:35" ht="16.5" customHeight="1" x14ac:dyDescent="0.25">
      <c r="A57" s="309" t="str">
        <f t="shared" si="55"/>
        <v/>
      </c>
      <c r="B57" s="91" t="str">
        <f ca="1">IF(AC57="","",OFFSET('Project list_gen-S1b)Huntlygoes'!$P$7,AC57,,,))</f>
        <v/>
      </c>
      <c r="C57" s="26" t="s">
        <v>18</v>
      </c>
      <c r="D57" s="310">
        <f t="shared" ca="1" si="6"/>
        <v>18</v>
      </c>
      <c r="G57" s="229"/>
      <c r="H57" s="229"/>
      <c r="I57" s="229"/>
      <c r="J57" s="229"/>
      <c r="K57" s="229"/>
      <c r="L57" s="229"/>
      <c r="M57" s="229"/>
      <c r="N57" s="229"/>
      <c r="V57" s="229"/>
      <c r="W57" s="229">
        <f ca="1">'Project list_gen-S1b)Huntlygoes'!$W$16*'Project list_gen-S1b)Huntlygoes'!$R$16*1000</f>
        <v>15844064.255389659</v>
      </c>
      <c r="X57" s="229">
        <f t="shared" ca="1" si="56"/>
        <v>15844064.255389659</v>
      </c>
      <c r="Y57" s="227">
        <f t="shared" ca="1" si="11"/>
        <v>193125461.72829181</v>
      </c>
      <c r="Z57" s="311">
        <f t="shared" ca="1" si="12"/>
        <v>0</v>
      </c>
      <c r="AD57" s="206"/>
      <c r="AE57" s="206"/>
      <c r="AF57" s="206"/>
      <c r="AG57" s="206"/>
      <c r="AH57" s="206"/>
    </row>
    <row r="58" spans="1:35" ht="16.5" customHeight="1" x14ac:dyDescent="0.25">
      <c r="A58" s="309">
        <f t="shared" si="55"/>
        <v>0</v>
      </c>
      <c r="B58" s="91" t="str">
        <f ca="1">IF(AC58="","",OFFSET('Project list_gen-S1b)Huntlygoes'!$P$7,AC58,,,))</f>
        <v/>
      </c>
      <c r="C58" s="209" t="s">
        <v>120</v>
      </c>
      <c r="D58" s="310"/>
      <c r="G58" s="229"/>
      <c r="H58" s="229"/>
      <c r="I58" s="229"/>
      <c r="J58" s="229"/>
      <c r="K58" s="229"/>
      <c r="L58" s="229"/>
      <c r="M58" s="229"/>
      <c r="N58" s="229"/>
      <c r="V58" s="229"/>
      <c r="W58" s="229"/>
    </row>
    <row r="59" spans="1:35" ht="16.5" customHeight="1" x14ac:dyDescent="0.25">
      <c r="A59" s="309" t="str">
        <f t="shared" si="55"/>
        <v/>
      </c>
      <c r="B59" s="91" t="str">
        <f ca="1">IF(AC59="","",OFFSET('Project list_gen-S1b)Huntlygoes'!$P$7,AC59,,,))</f>
        <v/>
      </c>
      <c r="C59" s="26" t="s">
        <v>115</v>
      </c>
      <c r="D59" s="310"/>
      <c r="G59" s="229"/>
      <c r="H59" s="229"/>
      <c r="I59" s="229"/>
      <c r="J59" s="229"/>
      <c r="K59" s="229"/>
      <c r="L59" s="229"/>
      <c r="M59" s="229"/>
      <c r="N59" s="229"/>
      <c r="V59" s="229"/>
      <c r="W59" s="229"/>
      <c r="X59" s="253"/>
      <c r="AD59" s="38"/>
      <c r="AE59" s="38"/>
      <c r="AF59" s="38"/>
      <c r="AG59" s="38"/>
      <c r="AH59" s="38"/>
      <c r="AI59" s="38"/>
    </row>
    <row r="60" spans="1:35" ht="16.5" customHeight="1" x14ac:dyDescent="0.25">
      <c r="A60" s="309" t="str">
        <f t="shared" si="55"/>
        <v/>
      </c>
      <c r="B60" s="91" t="str">
        <f ca="1">IF(AC60="","",OFFSET('Project list_gen-S1b)Huntlygoes'!$P$7,AC60,,,))</f>
        <v/>
      </c>
      <c r="C60" s="26" t="s">
        <v>116</v>
      </c>
      <c r="D60" s="310"/>
      <c r="G60" s="229"/>
      <c r="H60" s="229"/>
      <c r="I60" s="229"/>
      <c r="J60" s="229"/>
      <c r="K60" s="229"/>
      <c r="L60" s="229"/>
      <c r="M60" s="229"/>
      <c r="N60" s="229"/>
      <c r="V60" s="229"/>
      <c r="W60" s="229"/>
      <c r="X60" s="253"/>
    </row>
    <row r="61" spans="1:35" ht="16.5" customHeight="1" x14ac:dyDescent="0.25">
      <c r="A61" s="309" t="str">
        <f t="shared" si="55"/>
        <v/>
      </c>
      <c r="B61" s="91" t="str">
        <f ca="1">IF(AC61="","",OFFSET('Project list_gen-S1b)Huntlygoes'!$P$7,AC61,,,))</f>
        <v/>
      </c>
      <c r="C61" s="26" t="s">
        <v>18</v>
      </c>
      <c r="D61" s="310"/>
      <c r="G61" s="229"/>
      <c r="H61" s="229"/>
      <c r="I61" s="229"/>
      <c r="J61" s="229"/>
      <c r="K61" s="229"/>
      <c r="L61" s="229"/>
      <c r="M61" s="229"/>
      <c r="N61" s="229"/>
      <c r="V61" s="229"/>
      <c r="W61" s="229"/>
      <c r="X61" s="253"/>
      <c r="AD61" s="206"/>
      <c r="AE61" s="206"/>
      <c r="AF61" s="206"/>
      <c r="AG61" s="206"/>
      <c r="AH61" s="206"/>
    </row>
    <row r="62" spans="1:35" ht="16.5" customHeight="1" x14ac:dyDescent="0.25">
      <c r="A62" s="309">
        <f t="shared" si="55"/>
        <v>0</v>
      </c>
      <c r="B62" s="91" t="str">
        <f ca="1">IF(AC62="","",OFFSET('Project list_gen-S1b)Huntlygoes'!$P$7,AC62,,,))</f>
        <v/>
      </c>
      <c r="C62" s="209" t="s">
        <v>120</v>
      </c>
      <c r="D62" s="310"/>
      <c r="G62" s="229"/>
      <c r="H62" s="229"/>
      <c r="I62" s="229"/>
      <c r="J62" s="229"/>
      <c r="K62" s="229"/>
      <c r="L62" s="229"/>
      <c r="M62" s="229"/>
      <c r="N62" s="229"/>
      <c r="W62" s="229"/>
    </row>
    <row r="63" spans="1:35" ht="16.5" customHeight="1" x14ac:dyDescent="0.25">
      <c r="A63" s="309" t="str">
        <f t="shared" si="55"/>
        <v/>
      </c>
      <c r="B63" s="91" t="str">
        <f ca="1">IF(AC63="","",OFFSET('Project list_gen-S1b)Huntlygoes'!P48,AC63,,,))</f>
        <v/>
      </c>
      <c r="C63" s="26" t="s">
        <v>115</v>
      </c>
      <c r="D63" s="310"/>
      <c r="G63" s="229"/>
      <c r="H63" s="229"/>
      <c r="I63" s="229"/>
      <c r="J63" s="229"/>
      <c r="K63" s="229"/>
      <c r="L63" s="229"/>
      <c r="M63" s="229"/>
      <c r="N63" s="229"/>
      <c r="W63" s="229"/>
      <c r="X63" s="253"/>
      <c r="AD63" s="38"/>
      <c r="AE63" s="38"/>
      <c r="AF63" s="38"/>
      <c r="AG63" s="38"/>
      <c r="AH63" s="38"/>
      <c r="AI63" s="38"/>
    </row>
    <row r="64" spans="1:35" ht="16.5" customHeight="1" x14ac:dyDescent="0.25">
      <c r="A64" s="309" t="str">
        <f t="shared" si="55"/>
        <v/>
      </c>
      <c r="B64" s="91" t="str">
        <f ca="1">IF(AC64="","",OFFSET('Project list_gen-S1b)Huntlygoes'!P49,AC64,,,))</f>
        <v/>
      </c>
      <c r="C64" s="26" t="s">
        <v>116</v>
      </c>
      <c r="D64" s="310"/>
      <c r="G64" s="229"/>
      <c r="H64" s="229"/>
      <c r="I64" s="229"/>
      <c r="J64" s="229"/>
      <c r="K64" s="229"/>
      <c r="L64" s="229"/>
      <c r="M64" s="229"/>
      <c r="N64" s="229"/>
      <c r="W64" s="229"/>
      <c r="X64" s="253"/>
    </row>
    <row r="65" spans="3:40" ht="16.5" customHeight="1" x14ac:dyDescent="0.25">
      <c r="C65" s="26" t="s">
        <v>18</v>
      </c>
      <c r="D65" s="310"/>
      <c r="G65" s="229"/>
      <c r="H65" s="229"/>
      <c r="I65" s="229"/>
      <c r="J65" s="229"/>
      <c r="K65" s="229"/>
      <c r="L65" s="229"/>
      <c r="M65" s="229"/>
      <c r="N65" s="229"/>
      <c r="W65" s="229"/>
      <c r="X65" s="253"/>
      <c r="AD65" s="206"/>
      <c r="AE65" s="206"/>
      <c r="AF65" s="206"/>
      <c r="AG65" s="206"/>
      <c r="AH65" s="206"/>
    </row>
    <row r="66" spans="3:40" ht="16.5" customHeight="1" x14ac:dyDescent="0.25">
      <c r="C66" s="209" t="s">
        <v>120</v>
      </c>
      <c r="D66" s="310"/>
      <c r="G66" s="229"/>
      <c r="H66" s="229"/>
      <c r="I66" s="229"/>
      <c r="J66" s="229"/>
      <c r="K66" s="229"/>
      <c r="L66" s="229"/>
      <c r="M66" s="229"/>
      <c r="N66" s="229"/>
      <c r="W66" s="229"/>
      <c r="X66" s="229"/>
    </row>
    <row r="67" spans="3:40" ht="16.5" customHeight="1" x14ac:dyDescent="0.25">
      <c r="C67" s="26" t="s">
        <v>115</v>
      </c>
      <c r="D67" s="310"/>
      <c r="G67" s="229"/>
      <c r="H67" s="229"/>
      <c r="I67" s="229"/>
      <c r="J67" s="229"/>
      <c r="K67" s="229"/>
      <c r="L67" s="229"/>
      <c r="M67" s="229"/>
      <c r="N67" s="229"/>
      <c r="W67" s="229"/>
      <c r="X67" s="253"/>
      <c r="AD67" s="38"/>
      <c r="AE67" s="38"/>
      <c r="AF67" s="38"/>
      <c r="AG67" s="38"/>
      <c r="AH67" s="38"/>
      <c r="AI67" s="38"/>
    </row>
    <row r="68" spans="3:40" ht="16.5" customHeight="1" x14ac:dyDescent="0.25">
      <c r="C68" s="26" t="s">
        <v>116</v>
      </c>
      <c r="D68" s="310"/>
      <c r="G68" s="229"/>
      <c r="H68" s="229"/>
      <c r="I68" s="229"/>
      <c r="J68" s="229"/>
      <c r="K68" s="229"/>
      <c r="L68" s="229"/>
      <c r="M68" s="229"/>
      <c r="N68" s="229"/>
      <c r="W68" s="229"/>
      <c r="X68" s="253"/>
    </row>
    <row r="69" spans="3:40" ht="16.5" customHeight="1" x14ac:dyDescent="0.25">
      <c r="C69" s="26" t="s">
        <v>18</v>
      </c>
      <c r="D69" s="310"/>
      <c r="G69" s="229"/>
      <c r="H69" s="229"/>
      <c r="I69" s="229"/>
      <c r="J69" s="229"/>
      <c r="K69" s="229"/>
      <c r="L69" s="229"/>
      <c r="M69" s="229"/>
      <c r="N69" s="229"/>
      <c r="W69" s="229"/>
      <c r="X69" s="253"/>
      <c r="AD69" s="206"/>
      <c r="AE69" s="206"/>
      <c r="AF69" s="206"/>
      <c r="AG69" s="206"/>
      <c r="AH69" s="206"/>
    </row>
    <row r="70" spans="3:40" ht="16.5" customHeight="1" x14ac:dyDescent="0.2">
      <c r="G70" s="229"/>
      <c r="H70" s="229"/>
      <c r="I70" s="229"/>
      <c r="J70" s="229"/>
      <c r="K70" s="229"/>
      <c r="L70" s="229"/>
      <c r="M70" s="229"/>
      <c r="N70" s="229"/>
      <c r="R70" s="229"/>
      <c r="S70" s="229"/>
      <c r="T70" s="229"/>
      <c r="U70" s="229"/>
      <c r="V70" s="229"/>
      <c r="X70" s="229"/>
      <c r="AD70" s="206"/>
      <c r="AE70" s="206"/>
      <c r="AF70" s="206"/>
      <c r="AG70" s="206"/>
      <c r="AH70" s="206"/>
    </row>
    <row r="71" spans="3:40" ht="16.5" customHeight="1" x14ac:dyDescent="0.2">
      <c r="C71" s="26" t="s">
        <v>115</v>
      </c>
      <c r="AI71" s="38"/>
      <c r="AJ71" s="38"/>
      <c r="AK71" s="38"/>
      <c r="AL71" s="38"/>
      <c r="AM71" s="38"/>
      <c r="AN71" s="38"/>
    </row>
    <row r="72" spans="3:40" ht="16.5" customHeight="1" x14ac:dyDescent="0.2">
      <c r="C72" s="26" t="s">
        <v>121</v>
      </c>
      <c r="E72" s="26">
        <v>0</v>
      </c>
      <c r="F72" s="38">
        <f>SUM(F22:F70)</f>
        <v>1200673076.9230769</v>
      </c>
      <c r="G72" s="38">
        <f t="shared" ref="G72:W72" ca="1" si="57">SUM(G22:G70)</f>
        <v>547076507.76180732</v>
      </c>
      <c r="H72" s="38">
        <f t="shared" ca="1" si="57"/>
        <v>78947436.543661073</v>
      </c>
      <c r="I72" s="38">
        <f t="shared" ca="1" si="57"/>
        <v>78947436.543661073</v>
      </c>
      <c r="J72" s="38">
        <f t="shared" ca="1" si="57"/>
        <v>463147436.54366112</v>
      </c>
      <c r="K72" s="38">
        <f t="shared" ca="1" si="57"/>
        <v>107172173.28758366</v>
      </c>
      <c r="L72" s="38">
        <f t="shared" ca="1" si="57"/>
        <v>107172173.28758366</v>
      </c>
      <c r="M72" s="38">
        <f t="shared" ca="1" si="57"/>
        <v>733997856.30645168</v>
      </c>
      <c r="N72" s="38">
        <f t="shared" ca="1" si="57"/>
        <v>134057379.8773039</v>
      </c>
      <c r="O72" s="38">
        <f t="shared" ca="1" si="57"/>
        <v>134057379.8773039</v>
      </c>
      <c r="P72" s="38">
        <f t="shared" ca="1" si="57"/>
        <v>760905742.89617181</v>
      </c>
      <c r="Q72" s="38">
        <f t="shared" ca="1" si="57"/>
        <v>213451039.29721278</v>
      </c>
      <c r="R72" s="38">
        <f t="shared" ca="1" si="57"/>
        <v>162322919.87464857</v>
      </c>
      <c r="S72" s="38">
        <f t="shared" ca="1" si="57"/>
        <v>162322919.87464857</v>
      </c>
      <c r="T72" s="38">
        <f t="shared" ca="1" si="57"/>
        <v>640610429.30861092</v>
      </c>
      <c r="U72" s="38">
        <f t="shared" ca="1" si="57"/>
        <v>181846700.85051683</v>
      </c>
      <c r="V72" s="38">
        <f t="shared" ca="1" si="57"/>
        <v>348374085.46590143</v>
      </c>
      <c r="W72" s="38">
        <f t="shared" ca="1" si="57"/>
        <v>210326838.70590648</v>
      </c>
      <c r="X72" s="322">
        <f ca="1">SUM(X22:X70)+Y72+Z72</f>
        <v>317189646.95311701</v>
      </c>
      <c r="Y72" s="322">
        <f ca="1">SUM(Y22:Y70)</f>
        <v>2478724555.5697064</v>
      </c>
      <c r="Z72" s="322">
        <f ca="1">SUM(Z22:Z70)</f>
        <v>552920778.20377362</v>
      </c>
      <c r="AA72" s="38"/>
      <c r="AB72" s="38"/>
      <c r="AC72" s="38"/>
      <c r="AD72" s="38"/>
      <c r="AE72" s="38"/>
      <c r="AF72" s="38"/>
      <c r="AG72" s="38"/>
      <c r="AH72" s="38"/>
      <c r="AI72" s="38"/>
    </row>
    <row r="73" spans="3:40" s="196" customFormat="1" ht="16.5" customHeight="1" x14ac:dyDescent="0.2">
      <c r="C73" s="196" t="s">
        <v>122</v>
      </c>
      <c r="E73" s="210">
        <f ca="1">NPV($D$1,E72:X72)</f>
        <v>3401688725.4340467</v>
      </c>
      <c r="F73" s="196" t="str">
        <f>$C$41</f>
        <v>Tx LRMC $/MWh</v>
      </c>
      <c r="Y73" s="326"/>
      <c r="Z73" s="326"/>
      <c r="AA73" s="229"/>
      <c r="AB73" s="229"/>
    </row>
    <row r="74" spans="3:40" ht="16.5" customHeight="1" x14ac:dyDescent="0.2">
      <c r="F74" s="222">
        <f ca="1">NPV($D$1,H74:X74)</f>
        <v>481081985.64095175</v>
      </c>
      <c r="G74" s="110">
        <f ca="1">SUMIF($C$22:$C$72,$F$73,F22:F49)</f>
        <v>0</v>
      </c>
      <c r="H74" s="110">
        <f ca="1">SUMIF($C$22:$C$69,$F$73,G22:G69)</f>
        <v>22969809.648599699</v>
      </c>
      <c r="I74" s="110">
        <f t="shared" ref="I74:X74" ca="1" si="58">SUMIF($C$22:$C$69,$F$73,H22:H69)</f>
        <v>36710042.543661073</v>
      </c>
      <c r="J74" s="110">
        <f t="shared" ca="1" si="58"/>
        <v>36710042.543661073</v>
      </c>
      <c r="K74" s="110">
        <f t="shared" ca="1" si="58"/>
        <v>36710042.543661073</v>
      </c>
      <c r="L74" s="110">
        <f t="shared" ca="1" si="58"/>
        <v>49302523.287583664</v>
      </c>
      <c r="M74" s="110">
        <f t="shared" ca="1" si="58"/>
        <v>49302523.287583664</v>
      </c>
      <c r="N74" s="110">
        <f t="shared" ca="1" si="58"/>
        <v>49302523.287583664</v>
      </c>
      <c r="O74" s="110">
        <f t="shared" ca="1" si="58"/>
        <v>60663207.381303884</v>
      </c>
      <c r="P74" s="110">
        <f t="shared" ca="1" si="58"/>
        <v>60663207.381303884</v>
      </c>
      <c r="Q74" s="110">
        <f t="shared" ca="1" si="58"/>
        <v>60663207.381303884</v>
      </c>
      <c r="R74" s="110">
        <f t="shared" ca="1" si="58"/>
        <v>72023891.475024104</v>
      </c>
      <c r="S74" s="110">
        <f t="shared" ca="1" si="58"/>
        <v>73231729.282648563</v>
      </c>
      <c r="T74" s="110">
        <f t="shared" ca="1" si="58"/>
        <v>73231729.282648563</v>
      </c>
      <c r="U74" s="110">
        <f t="shared" ca="1" si="58"/>
        <v>73231729.282648563</v>
      </c>
      <c r="V74" s="110">
        <f t="shared" ca="1" si="58"/>
        <v>81481749.874516815</v>
      </c>
      <c r="W74" s="110">
        <f t="shared" ca="1" si="58"/>
        <v>81481749.874516815</v>
      </c>
      <c r="X74" s="110">
        <f t="shared" ca="1" si="58"/>
        <v>97325814.129906476</v>
      </c>
      <c r="Y74" s="329"/>
      <c r="Z74" s="329"/>
      <c r="AA74" s="229"/>
      <c r="AB74" s="229"/>
      <c r="AC74" s="110"/>
      <c r="AD74" s="110"/>
    </row>
    <row r="75" spans="3:40" ht="16.5" customHeight="1" x14ac:dyDescent="0.2">
      <c r="AA75" s="229"/>
      <c r="AB75" s="229"/>
    </row>
    <row r="76" spans="3:40" ht="16.5" customHeight="1" x14ac:dyDescent="0.2">
      <c r="AA76" s="229"/>
      <c r="AB76" s="229"/>
    </row>
    <row r="77" spans="3:40" ht="16.5" customHeight="1" x14ac:dyDescent="0.2">
      <c r="C77" s="196" t="s">
        <v>123</v>
      </c>
    </row>
    <row r="78" spans="3:40" ht="16.5" customHeight="1" x14ac:dyDescent="0.2">
      <c r="E78" s="200" t="str">
        <f t="shared" ref="E78:X78" si="59">E9</f>
        <v>Year 1</v>
      </c>
      <c r="F78" s="200" t="str">
        <f t="shared" si="59"/>
        <v>Year 2</v>
      </c>
      <c r="G78" s="200" t="str">
        <f t="shared" si="59"/>
        <v>Year 3</v>
      </c>
      <c r="H78" s="200" t="str">
        <f t="shared" si="59"/>
        <v>Year 4</v>
      </c>
      <c r="I78" s="200" t="str">
        <f t="shared" si="59"/>
        <v>Year 5</v>
      </c>
      <c r="J78" s="200" t="str">
        <f t="shared" si="59"/>
        <v>Year 6</v>
      </c>
      <c r="K78" s="200" t="str">
        <f t="shared" si="59"/>
        <v>Year 7</v>
      </c>
      <c r="L78" s="200" t="str">
        <f t="shared" si="59"/>
        <v>Year 8</v>
      </c>
      <c r="M78" s="200" t="str">
        <f t="shared" si="59"/>
        <v>Year 9</v>
      </c>
      <c r="N78" s="200" t="str">
        <f t="shared" si="59"/>
        <v>Year 10</v>
      </c>
      <c r="O78" s="200" t="str">
        <f t="shared" si="59"/>
        <v>Year 11</v>
      </c>
      <c r="P78" s="200" t="str">
        <f t="shared" si="59"/>
        <v>Year 12</v>
      </c>
      <c r="Q78" s="200" t="str">
        <f t="shared" si="59"/>
        <v>Year 13</v>
      </c>
      <c r="R78" s="200" t="str">
        <f t="shared" si="59"/>
        <v>Year 14</v>
      </c>
      <c r="S78" s="200" t="str">
        <f t="shared" si="59"/>
        <v>Year 15</v>
      </c>
      <c r="T78" s="200" t="str">
        <f t="shared" si="59"/>
        <v>Year 16</v>
      </c>
      <c r="U78" s="200" t="str">
        <f t="shared" si="59"/>
        <v>Year 17</v>
      </c>
      <c r="V78" s="200" t="str">
        <f t="shared" si="59"/>
        <v>Year 18</v>
      </c>
      <c r="W78" s="200" t="str">
        <f t="shared" si="59"/>
        <v>Year 19</v>
      </c>
      <c r="X78" s="200" t="str">
        <f t="shared" si="59"/>
        <v>Year 20</v>
      </c>
    </row>
    <row r="79" spans="3:40" ht="16.5" customHeight="1" x14ac:dyDescent="0.2">
      <c r="E79" s="201">
        <f>input!B4</f>
        <v>0</v>
      </c>
      <c r="F79" s="201">
        <f>input!C4</f>
        <v>1.4167204449518342E-2</v>
      </c>
      <c r="G79" s="201">
        <f>input!D4</f>
        <v>1.1404723159585984E-2</v>
      </c>
      <c r="H79" s="201">
        <f>input!E4</f>
        <v>1.2524993898679558E-2</v>
      </c>
      <c r="I79" s="201">
        <f>input!F4</f>
        <v>1.4717770549425186E-2</v>
      </c>
      <c r="J79" s="201">
        <f>input!G4</f>
        <v>1.234963482093247E-2</v>
      </c>
      <c r="K79" s="201">
        <f>input!H4</f>
        <v>9.6394202196338191E-3</v>
      </c>
      <c r="L79" s="201">
        <f>input!I4</f>
        <v>1.0104317446665359E-2</v>
      </c>
      <c r="M79" s="201">
        <f>input!J4</f>
        <v>9.9178646034203469E-3</v>
      </c>
      <c r="N79" s="201">
        <f>input!K4</f>
        <v>9.8001399678189615E-3</v>
      </c>
      <c r="O79" s="201">
        <f>input!L4</f>
        <v>9.7248803559315689E-3</v>
      </c>
      <c r="P79" s="201">
        <f>input!M4</f>
        <v>9.0343074693382749E-3</v>
      </c>
      <c r="Q79" s="201">
        <f>input!N4</f>
        <v>8.7319109651598208E-3</v>
      </c>
      <c r="R79" s="201">
        <f>input!O4</f>
        <v>8.3255861155033823E-3</v>
      </c>
      <c r="S79" s="201">
        <f>input!P4</f>
        <v>8.452387035403049E-3</v>
      </c>
      <c r="T79" s="201">
        <f>input!Q4</f>
        <v>8.5185913316542534E-3</v>
      </c>
      <c r="U79" s="201">
        <f>input!R4</f>
        <v>8.4667562491317558E-3</v>
      </c>
      <c r="V79" s="201">
        <f>input!S4</f>
        <v>8.4041796768211455E-3</v>
      </c>
      <c r="W79" s="201">
        <f>input!T4</f>
        <v>8.1414513514447128E-3</v>
      </c>
      <c r="X79" s="201">
        <f>input!U4</f>
        <v>8.21811850006849E-3</v>
      </c>
    </row>
    <row r="80" spans="3:40" ht="16.5" customHeight="1" x14ac:dyDescent="0.2">
      <c r="E80" s="38">
        <f>'Volumes by Gen'!$R$93</f>
        <v>7487</v>
      </c>
      <c r="F80" s="38">
        <f>E80*(1+F79)</f>
        <v>7593.0698597135433</v>
      </c>
      <c r="G80" s="38">
        <f t="shared" ref="G80:X80" si="60">F80*(1+G79)</f>
        <v>7679.6667193949725</v>
      </c>
      <c r="H80" s="38">
        <f t="shared" si="60"/>
        <v>7775.8544981992873</v>
      </c>
      <c r="I80" s="38">
        <f t="shared" si="60"/>
        <v>7890.2977405295005</v>
      </c>
      <c r="J80" s="38">
        <f t="shared" si="60"/>
        <v>7987.7400362534681</v>
      </c>
      <c r="K80" s="38">
        <f t="shared" si="60"/>
        <v>8064.7372190681072</v>
      </c>
      <c r="L80" s="38">
        <f t="shared" si="60"/>
        <v>8146.2258840535078</v>
      </c>
      <c r="M80" s="38">
        <f t="shared" si="60"/>
        <v>8227.0190494004291</v>
      </c>
      <c r="N80" s="38">
        <f t="shared" si="60"/>
        <v>8307.6449876024653</v>
      </c>
      <c r="O80" s="38">
        <f t="shared" si="60"/>
        <v>8388.4358411464545</v>
      </c>
      <c r="P80" s="38">
        <f t="shared" si="60"/>
        <v>8464.2195497221874</v>
      </c>
      <c r="Q80" s="38">
        <f t="shared" si="60"/>
        <v>8538.1283612199259</v>
      </c>
      <c r="R80" s="38">
        <f t="shared" si="60"/>
        <v>8609.2132841564835</v>
      </c>
      <c r="S80" s="38">
        <f t="shared" si="60"/>
        <v>8681.9816869045062</v>
      </c>
      <c r="T80" s="38">
        <f t="shared" si="60"/>
        <v>8755.9399408441532</v>
      </c>
      <c r="U80" s="38">
        <f t="shared" si="60"/>
        <v>8830.0743500553181</v>
      </c>
      <c r="V80" s="38">
        <f t="shared" si="60"/>
        <v>8904.2838814528714</v>
      </c>
      <c r="W80" s="38">
        <f t="shared" si="60"/>
        <v>8976.7776754931729</v>
      </c>
      <c r="X80" s="38">
        <f t="shared" si="60"/>
        <v>9050.5498981791443</v>
      </c>
    </row>
    <row r="81" spans="1:40" ht="16.5" customHeight="1" x14ac:dyDescent="0.2">
      <c r="C81" s="26" t="s">
        <v>108</v>
      </c>
      <c r="F81" s="38">
        <f>F80-E80</f>
        <v>106.06985971354334</v>
      </c>
      <c r="G81" s="38">
        <f t="shared" ref="G81:X81" si="61">G80-F80</f>
        <v>86.596859681429123</v>
      </c>
      <c r="H81" s="38">
        <f t="shared" si="61"/>
        <v>96.187778804314803</v>
      </c>
      <c r="I81" s="38">
        <f t="shared" si="61"/>
        <v>114.44324233021325</v>
      </c>
      <c r="J81" s="38">
        <f>J80-I80</f>
        <v>97.442295723967618</v>
      </c>
      <c r="K81" s="38">
        <f t="shared" si="61"/>
        <v>76.997182814639018</v>
      </c>
      <c r="L81" s="38">
        <f t="shared" si="61"/>
        <v>81.488664985400646</v>
      </c>
      <c r="M81" s="38">
        <f t="shared" si="61"/>
        <v>80.793165346921342</v>
      </c>
      <c r="N81" s="38">
        <f t="shared" si="61"/>
        <v>80.625938202036195</v>
      </c>
      <c r="O81" s="38">
        <f t="shared" si="61"/>
        <v>80.790853543989215</v>
      </c>
      <c r="P81" s="38">
        <f t="shared" si="61"/>
        <v>75.783708575732817</v>
      </c>
      <c r="Q81" s="38">
        <f t="shared" si="61"/>
        <v>73.908811497738498</v>
      </c>
      <c r="R81" s="38">
        <f t="shared" si="61"/>
        <v>71.084922936557632</v>
      </c>
      <c r="S81" s="38">
        <f t="shared" si="61"/>
        <v>72.768402748022709</v>
      </c>
      <c r="T81" s="38">
        <f t="shared" si="61"/>
        <v>73.958253939646966</v>
      </c>
      <c r="U81" s="38">
        <f t="shared" si="61"/>
        <v>74.134409211164893</v>
      </c>
      <c r="V81" s="38">
        <f t="shared" si="61"/>
        <v>74.209531397553292</v>
      </c>
      <c r="W81" s="38">
        <f>W80-V80</f>
        <v>72.493794040301509</v>
      </c>
      <c r="X81" s="38">
        <f t="shared" si="61"/>
        <v>73.772222685971428</v>
      </c>
    </row>
    <row r="82" spans="1:40" ht="16.5" customHeight="1" x14ac:dyDescent="0.2">
      <c r="C82" s="26" t="s">
        <v>109</v>
      </c>
      <c r="F82" s="38">
        <f>F81</f>
        <v>106.06985971354334</v>
      </c>
      <c r="G82" s="38">
        <f t="shared" ref="G82:X82" si="62">G81+F84</f>
        <v>-57.333280605027539</v>
      </c>
      <c r="H82" s="38">
        <f t="shared" si="62"/>
        <v>-230.14550180071274</v>
      </c>
      <c r="I82" s="38">
        <f t="shared" si="62"/>
        <v>-115.70225947049948</v>
      </c>
      <c r="J82" s="38">
        <f t="shared" si="62"/>
        <v>-18.259963746531866</v>
      </c>
      <c r="K82" s="38">
        <f t="shared" si="62"/>
        <v>-193.26278093189285</v>
      </c>
      <c r="L82" s="38">
        <f t="shared" si="62"/>
        <v>-111.7741159464922</v>
      </c>
      <c r="M82" s="38">
        <f t="shared" si="62"/>
        <v>-30.980950599570861</v>
      </c>
      <c r="N82" s="38">
        <f t="shared" si="62"/>
        <v>-225.35501239753467</v>
      </c>
      <c r="O82" s="38">
        <f t="shared" si="62"/>
        <v>-144.56415885354545</v>
      </c>
      <c r="P82" s="38">
        <f t="shared" si="62"/>
        <v>-68.780450277812633</v>
      </c>
      <c r="Q82" s="38">
        <f t="shared" si="62"/>
        <v>-234.87163878007414</v>
      </c>
      <c r="R82" s="38">
        <f t="shared" si="62"/>
        <v>-163.7867158435165</v>
      </c>
      <c r="S82" s="38">
        <f t="shared" si="62"/>
        <v>-91.018313095493795</v>
      </c>
      <c r="T82" s="38">
        <f>T81+S84</f>
        <v>-17.06005915584683</v>
      </c>
      <c r="U82" s="38">
        <f t="shared" si="62"/>
        <v>-125.92564994468194</v>
      </c>
      <c r="V82" s="38">
        <f t="shared" si="62"/>
        <v>-51.716118547128644</v>
      </c>
      <c r="W82" s="38">
        <f t="shared" si="62"/>
        <v>-76.222324506827135</v>
      </c>
      <c r="X82" s="38">
        <f t="shared" si="62"/>
        <v>-2.450101820855707</v>
      </c>
    </row>
    <row r="83" spans="1:40" ht="16.5" customHeight="1" x14ac:dyDescent="0.2">
      <c r="C83" s="211" t="s">
        <v>110</v>
      </c>
      <c r="D83" s="211"/>
      <c r="E83" s="211"/>
      <c r="F83" s="211">
        <f>'Project list_gen-S1b)Huntlygoes'!$F$8</f>
        <v>250</v>
      </c>
      <c r="G83" s="211">
        <f>'Project list_gen-S1b)Huntlygoes'!$F$9+'Project list_gen-S1b)Huntlygoes'!$F$10</f>
        <v>269</v>
      </c>
      <c r="H83" s="211"/>
      <c r="I83" s="211"/>
      <c r="J83" s="211">
        <f>'Project list_gen-S1b)Huntlygoes'!$F$11</f>
        <v>252</v>
      </c>
      <c r="K83" s="211"/>
      <c r="L83" s="211"/>
      <c r="M83" s="211">
        <f>'Project list_gen-S1b)Huntlygoes'!$F$12+'Project list_gen-S1b)Huntlygoes'!$F$13</f>
        <v>275</v>
      </c>
      <c r="N83" s="211"/>
      <c r="O83" s="211"/>
      <c r="P83" s="211">
        <f>'Project list_gen-S1b)Huntlygoes'!$F$14</f>
        <v>240</v>
      </c>
      <c r="Q83" s="211"/>
      <c r="R83" s="211"/>
      <c r="S83" s="211"/>
      <c r="T83" s="211">
        <f>'Project list_gen-S1b)Huntlygoes'!$F$15</f>
        <v>183</v>
      </c>
      <c r="U83" s="211"/>
      <c r="V83" s="211">
        <f>'Project list_gen-S1b)Huntlygoes'!$F$16*0.5</f>
        <v>97</v>
      </c>
      <c r="W83" s="211"/>
      <c r="X83" s="211"/>
    </row>
    <row r="84" spans="1:40" ht="16.5" customHeight="1" x14ac:dyDescent="0.2">
      <c r="C84" s="212" t="s">
        <v>111</v>
      </c>
      <c r="D84" s="212"/>
      <c r="E84" s="212"/>
      <c r="F84" s="38">
        <f>F82-F83</f>
        <v>-143.93014028645666</v>
      </c>
      <c r="G84" s="38">
        <f>G82-G83</f>
        <v>-326.33328060502754</v>
      </c>
      <c r="H84" s="38">
        <f>H82-H83</f>
        <v>-230.14550180071274</v>
      </c>
      <c r="I84" s="38">
        <f t="shared" ref="I84:X84" si="63">I82-I83</f>
        <v>-115.70225947049948</v>
      </c>
      <c r="J84" s="38">
        <f t="shared" si="63"/>
        <v>-270.25996374653187</v>
      </c>
      <c r="K84" s="38">
        <f t="shared" si="63"/>
        <v>-193.26278093189285</v>
      </c>
      <c r="L84" s="38">
        <f t="shared" si="63"/>
        <v>-111.7741159464922</v>
      </c>
      <c r="M84" s="38">
        <f t="shared" si="63"/>
        <v>-305.98095059957086</v>
      </c>
      <c r="N84" s="38">
        <f t="shared" si="63"/>
        <v>-225.35501239753467</v>
      </c>
      <c r="O84" s="38">
        <f t="shared" si="63"/>
        <v>-144.56415885354545</v>
      </c>
      <c r="P84" s="38">
        <f t="shared" si="63"/>
        <v>-308.78045027781263</v>
      </c>
      <c r="Q84" s="38">
        <f t="shared" si="63"/>
        <v>-234.87163878007414</v>
      </c>
      <c r="R84" s="38">
        <f t="shared" si="63"/>
        <v>-163.7867158435165</v>
      </c>
      <c r="S84" s="38">
        <f t="shared" si="63"/>
        <v>-91.018313095493795</v>
      </c>
      <c r="T84" s="38">
        <f>T82-T83</f>
        <v>-200.06005915584683</v>
      </c>
      <c r="U84" s="38">
        <f>U82-U83</f>
        <v>-125.92564994468194</v>
      </c>
      <c r="V84" s="38">
        <f>V82-V83</f>
        <v>-148.71611854712864</v>
      </c>
      <c r="W84" s="38">
        <f>W82-W83</f>
        <v>-76.222324506827135</v>
      </c>
      <c r="X84" s="38">
        <f t="shared" si="63"/>
        <v>-2.450101820855707</v>
      </c>
    </row>
    <row r="85" spans="1:40" ht="16.5" customHeight="1" x14ac:dyDescent="0.2">
      <c r="H85" s="110"/>
      <c r="S85" s="214"/>
      <c r="AN85" s="205"/>
    </row>
    <row r="86" spans="1:40" ht="16.5" customHeight="1" x14ac:dyDescent="0.25">
      <c r="A86" s="91" t="s">
        <v>414</v>
      </c>
      <c r="B86" s="91" t="s">
        <v>415</v>
      </c>
      <c r="C86" s="196" t="s">
        <v>4</v>
      </c>
      <c r="D86" s="91" t="s">
        <v>417</v>
      </c>
      <c r="Y86" s="324" t="s">
        <v>421</v>
      </c>
      <c r="Z86" s="274" t="s">
        <v>424</v>
      </c>
      <c r="AC86" s="26" t="s">
        <v>420</v>
      </c>
    </row>
    <row r="87" spans="1:40" ht="16.5" customHeight="1" x14ac:dyDescent="0.25">
      <c r="A87" s="309">
        <f>IF(LEFT(C87,4)="Cost",SUM(E87:W87),"")</f>
        <v>1200673076.9230769</v>
      </c>
      <c r="B87" s="91" t="str">
        <f ca="1">IF(AC87="","",OFFSET('Project list_gen-S1b)Huntlygoes'!$E$7,AC87,,,))</f>
        <v>Geo</v>
      </c>
      <c r="C87" s="209" t="s">
        <v>124</v>
      </c>
      <c r="D87" s="310">
        <f>IF(LEFT(C87,4)="Cost",COUNTBLANK(E87:W87)+1,COUNTBLANK(E87:W87))</f>
        <v>2</v>
      </c>
      <c r="F87" s="229">
        <f>'Project list_gen-S1b)Huntlygoes'!$H$8*1000000</f>
        <v>1200673076.9230769</v>
      </c>
      <c r="G87" s="26">
        <v>0</v>
      </c>
      <c r="H87" s="26">
        <v>0</v>
      </c>
      <c r="I87" s="26">
        <v>0</v>
      </c>
      <c r="J87" s="26">
        <v>0</v>
      </c>
      <c r="K87" s="26">
        <v>0</v>
      </c>
      <c r="L87" s="26">
        <v>0</v>
      </c>
      <c r="M87" s="26">
        <v>0</v>
      </c>
      <c r="N87" s="26">
        <v>0</v>
      </c>
      <c r="O87" s="26">
        <v>0</v>
      </c>
      <c r="P87" s="26">
        <v>0</v>
      </c>
      <c r="Q87" s="26">
        <v>0</v>
      </c>
      <c r="R87" s="26">
        <v>0</v>
      </c>
      <c r="S87" s="26">
        <v>0</v>
      </c>
      <c r="T87" s="26">
        <v>0</v>
      </c>
      <c r="U87" s="26">
        <v>0</v>
      </c>
      <c r="V87" s="26">
        <v>0</v>
      </c>
      <c r="W87" s="26">
        <v>0</v>
      </c>
      <c r="X87" s="311">
        <f ca="1">IFERROR(-(A87-((A87/OFFSET($AA$1,MATCH($B87,$Z$2:$Z$7,0),,,))*(20-D87))),0)</f>
        <v>-912511538.46153843</v>
      </c>
      <c r="Y87" s="227">
        <f>IFERROR(-IF(LEFT(C87,4)="COST","",PV($D$1,$D$2-(20-D87),X87,,0)),0)</f>
        <v>0</v>
      </c>
      <c r="Z87" s="311">
        <f ca="1">IF(B87="Wind",A87+X87,0)</f>
        <v>0</v>
      </c>
      <c r="AC87" s="26">
        <v>1</v>
      </c>
      <c r="AD87" s="205"/>
    </row>
    <row r="88" spans="1:40" ht="16.5" customHeight="1" x14ac:dyDescent="0.25">
      <c r="A88" s="309" t="str">
        <f t="shared" ref="A88:A122" si="64">IF(LEFT(C88,4)="Cost",SUM(E88:W88),"")</f>
        <v/>
      </c>
      <c r="B88" s="91" t="str">
        <f ca="1">IF(AC88="","",OFFSET('Project list_gen-S1b)Huntlygoes'!$E$7,AC88,,,))</f>
        <v/>
      </c>
      <c r="C88" s="26" t="s">
        <v>115</v>
      </c>
      <c r="D88" s="310">
        <f t="shared" ref="D88:D126" si="65">IF(LEFT(C88,4)="Cost",COUNTBLANK(E88:W88)+1,COUNTBLANK(E88:W88))</f>
        <v>2</v>
      </c>
      <c r="G88" s="231">
        <f>'Project list_gen-S1b)Huntlygoes'!$I$8*'Project list_gen-S1b)Huntlygoes'!$G$8*1000</f>
        <v>0</v>
      </c>
      <c r="H88" s="229">
        <f>G88</f>
        <v>0</v>
      </c>
      <c r="I88" s="229">
        <f t="shared" ref="I88:V88" si="66">H88</f>
        <v>0</v>
      </c>
      <c r="J88" s="229">
        <f t="shared" si="66"/>
        <v>0</v>
      </c>
      <c r="K88" s="229">
        <f t="shared" si="66"/>
        <v>0</v>
      </c>
      <c r="L88" s="229">
        <f t="shared" si="66"/>
        <v>0</v>
      </c>
      <c r="M88" s="229">
        <f t="shared" si="66"/>
        <v>0</v>
      </c>
      <c r="N88" s="229">
        <f t="shared" si="66"/>
        <v>0</v>
      </c>
      <c r="O88" s="229">
        <f t="shared" si="66"/>
        <v>0</v>
      </c>
      <c r="P88" s="229">
        <f t="shared" si="66"/>
        <v>0</v>
      </c>
      <c r="Q88" s="229">
        <f t="shared" si="66"/>
        <v>0</v>
      </c>
      <c r="R88" s="229">
        <f t="shared" si="66"/>
        <v>0</v>
      </c>
      <c r="S88" s="229">
        <f t="shared" si="66"/>
        <v>0</v>
      </c>
      <c r="T88" s="229">
        <f t="shared" si="66"/>
        <v>0</v>
      </c>
      <c r="U88" s="229">
        <f t="shared" si="66"/>
        <v>0</v>
      </c>
      <c r="V88" s="229">
        <f t="shared" si="66"/>
        <v>0</v>
      </c>
      <c r="W88" s="229">
        <f t="shared" ref="W88:W90" si="67">V88</f>
        <v>0</v>
      </c>
      <c r="X88" s="229">
        <f t="shared" ref="X88:X90" si="68">W88</f>
        <v>0</v>
      </c>
      <c r="Y88" s="227">
        <f t="shared" ref="Y88:Y122" si="69">IFERROR(-IF(LEFT(C88,4)="COST","",PV($D$1,$D$2-(20-D88),X88,,0)),0)</f>
        <v>0</v>
      </c>
      <c r="Z88" s="311">
        <f t="shared" ref="Z88:Z122" ca="1" si="70">IF(B88="Wind",A88+X88,0)</f>
        <v>0</v>
      </c>
    </row>
    <row r="89" spans="1:40" ht="16.5" customHeight="1" x14ac:dyDescent="0.25">
      <c r="A89" s="309" t="str">
        <f t="shared" si="64"/>
        <v/>
      </c>
      <c r="B89" s="91" t="str">
        <f ca="1">IF(AC89="","",OFFSET('Project list_gen-S1b)Huntlygoes'!$E$7,AC89,,,))</f>
        <v/>
      </c>
      <c r="C89" s="26" t="s">
        <v>116</v>
      </c>
      <c r="D89" s="310">
        <f t="shared" si="65"/>
        <v>2</v>
      </c>
      <c r="G89" s="231">
        <f>'Project list_gen-S1b)Huntlygoes'!$F$8*1000*'Project list_gen-S1b)Huntlygoes'!$J$8</f>
        <v>26250000</v>
      </c>
      <c r="H89" s="229">
        <f>G89</f>
        <v>26250000</v>
      </c>
      <c r="I89" s="229">
        <f t="shared" ref="I89:V89" si="71">H89</f>
        <v>26250000</v>
      </c>
      <c r="J89" s="229">
        <f t="shared" si="71"/>
        <v>26250000</v>
      </c>
      <c r="K89" s="229">
        <f t="shared" si="71"/>
        <v>26250000</v>
      </c>
      <c r="L89" s="229">
        <f t="shared" si="71"/>
        <v>26250000</v>
      </c>
      <c r="M89" s="229">
        <f t="shared" si="71"/>
        <v>26250000</v>
      </c>
      <c r="N89" s="229">
        <f t="shared" si="71"/>
        <v>26250000</v>
      </c>
      <c r="O89" s="229">
        <f t="shared" si="71"/>
        <v>26250000</v>
      </c>
      <c r="P89" s="229">
        <f t="shared" si="71"/>
        <v>26250000</v>
      </c>
      <c r="Q89" s="229">
        <f t="shared" si="71"/>
        <v>26250000</v>
      </c>
      <c r="R89" s="229">
        <f t="shared" si="71"/>
        <v>26250000</v>
      </c>
      <c r="S89" s="229">
        <f t="shared" si="71"/>
        <v>26250000</v>
      </c>
      <c r="T89" s="229">
        <f t="shared" si="71"/>
        <v>26250000</v>
      </c>
      <c r="U89" s="229">
        <f t="shared" si="71"/>
        <v>26250000</v>
      </c>
      <c r="V89" s="229">
        <f t="shared" si="71"/>
        <v>26250000</v>
      </c>
      <c r="W89" s="229">
        <f t="shared" si="67"/>
        <v>26250000</v>
      </c>
      <c r="X89" s="229">
        <f t="shared" si="68"/>
        <v>26250000</v>
      </c>
      <c r="Y89" s="227">
        <f t="shared" si="69"/>
        <v>300168735.2169894</v>
      </c>
      <c r="Z89" s="311">
        <f t="shared" ca="1" si="70"/>
        <v>0</v>
      </c>
    </row>
    <row r="90" spans="1:40" ht="16.5" customHeight="1" x14ac:dyDescent="0.25">
      <c r="A90" s="309" t="str">
        <f t="shared" si="64"/>
        <v/>
      </c>
      <c r="B90" s="91" t="str">
        <f ca="1">IF(AC90="","",OFFSET('Project list_gen-S1b)Huntlygoes'!$E$7,AC90,,,))</f>
        <v/>
      </c>
      <c r="C90" s="26" t="s">
        <v>18</v>
      </c>
      <c r="D90" s="310">
        <f t="shared" ca="1" si="65"/>
        <v>2</v>
      </c>
      <c r="G90" s="231">
        <f ca="1">'Project list_gen-S1b)Huntlygoes'!$L$8*'Project list_gen-S1b)Huntlygoes'!$G$8*1000</f>
        <v>22969809.648599699</v>
      </c>
      <c r="H90" s="229">
        <f ca="1">G90</f>
        <v>22969809.648599699</v>
      </c>
      <c r="I90" s="229">
        <f t="shared" ref="I90:V90" ca="1" si="72">H90</f>
        <v>22969809.648599699</v>
      </c>
      <c r="J90" s="229">
        <f t="shared" ca="1" si="72"/>
        <v>22969809.648599699</v>
      </c>
      <c r="K90" s="229">
        <f t="shared" ca="1" si="72"/>
        <v>22969809.648599699</v>
      </c>
      <c r="L90" s="229">
        <f t="shared" ca="1" si="72"/>
        <v>22969809.648599699</v>
      </c>
      <c r="M90" s="229">
        <f t="shared" ca="1" si="72"/>
        <v>22969809.648599699</v>
      </c>
      <c r="N90" s="229">
        <f t="shared" ca="1" si="72"/>
        <v>22969809.648599699</v>
      </c>
      <c r="O90" s="229">
        <f t="shared" ca="1" si="72"/>
        <v>22969809.648599699</v>
      </c>
      <c r="P90" s="229">
        <f t="shared" ca="1" si="72"/>
        <v>22969809.648599699</v>
      </c>
      <c r="Q90" s="229">
        <f t="shared" ca="1" si="72"/>
        <v>22969809.648599699</v>
      </c>
      <c r="R90" s="229">
        <f t="shared" ca="1" si="72"/>
        <v>22969809.648599699</v>
      </c>
      <c r="S90" s="229">
        <f t="shared" ca="1" si="72"/>
        <v>22969809.648599699</v>
      </c>
      <c r="T90" s="229">
        <f t="shared" ca="1" si="72"/>
        <v>22969809.648599699</v>
      </c>
      <c r="U90" s="229">
        <f t="shared" ca="1" si="72"/>
        <v>22969809.648599699</v>
      </c>
      <c r="V90" s="229">
        <f t="shared" ca="1" si="72"/>
        <v>22969809.648599699</v>
      </c>
      <c r="W90" s="229">
        <f t="shared" ca="1" si="67"/>
        <v>22969809.648599699</v>
      </c>
      <c r="X90" s="229">
        <f t="shared" ca="1" si="68"/>
        <v>22969809.648599699</v>
      </c>
      <c r="Y90" s="227">
        <f t="shared" ca="1" si="69"/>
        <v>262659760.39600652</v>
      </c>
      <c r="Z90" s="311">
        <f t="shared" ca="1" si="70"/>
        <v>0</v>
      </c>
      <c r="AA90" s="206"/>
      <c r="AB90" s="110"/>
      <c r="AC90" s="206"/>
      <c r="AD90" s="110"/>
      <c r="AE90" s="110"/>
      <c r="AF90" s="110"/>
      <c r="AG90" s="110"/>
      <c r="AH90" s="110"/>
    </row>
    <row r="91" spans="1:40" ht="16.5" customHeight="1" x14ac:dyDescent="0.25">
      <c r="A91" s="309">
        <f t="shared" si="64"/>
        <v>52508452.830188677</v>
      </c>
      <c r="B91" s="91" t="str">
        <f ca="1">IF(AC91="","",OFFSET('Project list_gen-S1b)Huntlygoes'!$E$7,AC91,,,))</f>
        <v>HydPK</v>
      </c>
      <c r="C91" s="209" t="s">
        <v>125</v>
      </c>
      <c r="D91" s="310">
        <f t="shared" si="65"/>
        <v>3</v>
      </c>
      <c r="F91" s="229"/>
      <c r="G91" s="229">
        <f>'Project list_gen-S1b)Huntlygoes'!$H$9*1000000</f>
        <v>52508452.830188677</v>
      </c>
      <c r="H91" s="26">
        <v>0</v>
      </c>
      <c r="I91" s="26">
        <v>0</v>
      </c>
      <c r="J91" s="26">
        <v>0</v>
      </c>
      <c r="K91" s="26">
        <v>0</v>
      </c>
      <c r="L91" s="26">
        <v>0</v>
      </c>
      <c r="M91" s="26">
        <v>0</v>
      </c>
      <c r="N91" s="26">
        <v>0</v>
      </c>
      <c r="O91" s="26">
        <v>0</v>
      </c>
      <c r="P91" s="26">
        <v>0</v>
      </c>
      <c r="Q91" s="26">
        <v>0</v>
      </c>
      <c r="R91" s="26">
        <v>0</v>
      </c>
      <c r="S91" s="26">
        <v>0</v>
      </c>
      <c r="T91" s="26">
        <v>0</v>
      </c>
      <c r="U91" s="26">
        <v>0</v>
      </c>
      <c r="V91" s="26">
        <v>0</v>
      </c>
      <c r="W91" s="26">
        <v>0</v>
      </c>
      <c r="X91" s="311">
        <f ca="1">IFERROR(-(A91-((A91/OFFSET($AA$1,MATCH($B91,$Z$2:$Z$7,0),,,))*(20-D91))),0)</f>
        <v>-43582015.849056602</v>
      </c>
      <c r="Y91" s="227">
        <f t="shared" si="69"/>
        <v>0</v>
      </c>
      <c r="Z91" s="311">
        <f t="shared" ca="1" si="70"/>
        <v>0</v>
      </c>
      <c r="AC91" s="26">
        <v>2</v>
      </c>
    </row>
    <row r="92" spans="1:40" ht="16.5" customHeight="1" x14ac:dyDescent="0.25">
      <c r="A92" s="309" t="str">
        <f t="shared" si="64"/>
        <v/>
      </c>
      <c r="B92" s="91" t="str">
        <f ca="1">IF(AC92="","",OFFSET('Project list_gen-S1b)Huntlygoes'!$E$7,AC92,,,))</f>
        <v/>
      </c>
      <c r="C92" s="26" t="s">
        <v>115</v>
      </c>
      <c r="D92" s="310">
        <f t="shared" si="65"/>
        <v>3</v>
      </c>
      <c r="F92" s="229"/>
      <c r="H92" s="231">
        <f>'Project list_gen-S1b)Huntlygoes'!$I$9*'Project list_gen-S1b)Huntlygoes'!$G$9*1000</f>
        <v>64035.599999999991</v>
      </c>
      <c r="I92" s="229">
        <f>H92</f>
        <v>64035.599999999991</v>
      </c>
      <c r="J92" s="229">
        <f t="shared" ref="J92:K92" si="73">I92</f>
        <v>64035.599999999991</v>
      </c>
      <c r="K92" s="229">
        <f t="shared" si="73"/>
        <v>64035.599999999991</v>
      </c>
      <c r="L92" s="229">
        <f>I92</f>
        <v>64035.599999999991</v>
      </c>
      <c r="M92" s="229">
        <f t="shared" ref="M92:U92" si="74">L92</f>
        <v>64035.599999999991</v>
      </c>
      <c r="N92" s="229">
        <f t="shared" si="74"/>
        <v>64035.599999999991</v>
      </c>
      <c r="O92" s="229">
        <f t="shared" si="74"/>
        <v>64035.599999999991</v>
      </c>
      <c r="P92" s="229">
        <f t="shared" si="74"/>
        <v>64035.599999999991</v>
      </c>
      <c r="Q92" s="229">
        <f t="shared" si="74"/>
        <v>64035.599999999991</v>
      </c>
      <c r="R92" s="229">
        <f t="shared" si="74"/>
        <v>64035.599999999991</v>
      </c>
      <c r="S92" s="229">
        <f t="shared" si="74"/>
        <v>64035.599999999991</v>
      </c>
      <c r="T92" s="229">
        <f t="shared" si="74"/>
        <v>64035.599999999991</v>
      </c>
      <c r="U92" s="229">
        <f t="shared" si="74"/>
        <v>64035.599999999991</v>
      </c>
      <c r="V92" s="229">
        <f t="shared" ref="V92:V94" si="75">U92</f>
        <v>64035.599999999991</v>
      </c>
      <c r="W92" s="229">
        <f t="shared" ref="W92:X94" si="76">V92</f>
        <v>64035.599999999991</v>
      </c>
      <c r="X92" s="229">
        <f t="shared" si="76"/>
        <v>64035.599999999991</v>
      </c>
      <c r="Y92" s="227">
        <f t="shared" si="69"/>
        <v>737298.74994218862</v>
      </c>
      <c r="Z92" s="311">
        <f t="shared" ca="1" si="70"/>
        <v>0</v>
      </c>
    </row>
    <row r="93" spans="1:40" ht="16.5" customHeight="1" x14ac:dyDescent="0.25">
      <c r="A93" s="309" t="str">
        <f t="shared" si="64"/>
        <v/>
      </c>
      <c r="B93" s="91" t="str">
        <f ca="1">IF(AC93="","",OFFSET('Project list_gen-S1b)Huntlygoes'!$E$7,AC93,,,))</f>
        <v/>
      </c>
      <c r="C93" s="26" t="s">
        <v>116</v>
      </c>
      <c r="D93" s="310">
        <f t="shared" si="65"/>
        <v>3</v>
      </c>
      <c r="F93" s="229"/>
      <c r="H93" s="231">
        <f>'Project list_gen-S1b)Huntlygoes'!$F$9*1000*'Project list_gen-S1b)Huntlygoes'!$J$9</f>
        <v>108460</v>
      </c>
      <c r="I93" s="229">
        <f>H93</f>
        <v>108460</v>
      </c>
      <c r="J93" s="229">
        <f t="shared" ref="J93:K93" si="77">I93</f>
        <v>108460</v>
      </c>
      <c r="K93" s="229">
        <f t="shared" si="77"/>
        <v>108460</v>
      </c>
      <c r="L93" s="229">
        <f>I93</f>
        <v>108460</v>
      </c>
      <c r="M93" s="229">
        <f t="shared" ref="M93:U93" si="78">L93</f>
        <v>108460</v>
      </c>
      <c r="N93" s="229">
        <f t="shared" si="78"/>
        <v>108460</v>
      </c>
      <c r="O93" s="229">
        <f t="shared" si="78"/>
        <v>108460</v>
      </c>
      <c r="P93" s="229">
        <f t="shared" si="78"/>
        <v>108460</v>
      </c>
      <c r="Q93" s="229">
        <f t="shared" si="78"/>
        <v>108460</v>
      </c>
      <c r="R93" s="229">
        <f t="shared" si="78"/>
        <v>108460</v>
      </c>
      <c r="S93" s="229">
        <f t="shared" si="78"/>
        <v>108460</v>
      </c>
      <c r="T93" s="229">
        <f t="shared" si="78"/>
        <v>108460</v>
      </c>
      <c r="U93" s="229">
        <f t="shared" si="78"/>
        <v>108460</v>
      </c>
      <c r="V93" s="229">
        <f t="shared" si="75"/>
        <v>108460</v>
      </c>
      <c r="W93" s="229">
        <f t="shared" si="76"/>
        <v>108460</v>
      </c>
      <c r="X93" s="229">
        <f t="shared" si="76"/>
        <v>108460</v>
      </c>
      <c r="Y93" s="227">
        <f t="shared" si="69"/>
        <v>1248796.3323327927</v>
      </c>
      <c r="Z93" s="311">
        <f t="shared" ca="1" si="70"/>
        <v>0</v>
      </c>
    </row>
    <row r="94" spans="1:40" ht="16.5" customHeight="1" x14ac:dyDescent="0.25">
      <c r="A94" s="309" t="str">
        <f t="shared" si="64"/>
        <v/>
      </c>
      <c r="B94" s="91" t="str">
        <f ca="1">IF(AC94="","",OFFSET('Project list_gen-S1b)Huntlygoes'!$E$7,AC94,,,))</f>
        <v/>
      </c>
      <c r="C94" s="26" t="s">
        <v>18</v>
      </c>
      <c r="D94" s="310">
        <f t="shared" ca="1" si="65"/>
        <v>3</v>
      </c>
      <c r="F94" s="229"/>
      <c r="H94" s="231">
        <f ca="1">'Project list_gen-S1b)Huntlygoes'!$L$9*'Project list_gen-S1b)Huntlygoes'!$G$9*1000</f>
        <v>1207837.807624463</v>
      </c>
      <c r="I94" s="229">
        <f ca="1">H94</f>
        <v>1207837.807624463</v>
      </c>
      <c r="J94" s="229">
        <f t="shared" ref="J94:K94" ca="1" si="79">I94</f>
        <v>1207837.807624463</v>
      </c>
      <c r="K94" s="229">
        <f t="shared" ca="1" si="79"/>
        <v>1207837.807624463</v>
      </c>
      <c r="L94" s="229">
        <f ca="1">I94</f>
        <v>1207837.807624463</v>
      </c>
      <c r="M94" s="229">
        <f t="shared" ref="M94:U94" ca="1" si="80">L94</f>
        <v>1207837.807624463</v>
      </c>
      <c r="N94" s="229">
        <f t="shared" ca="1" si="80"/>
        <v>1207837.807624463</v>
      </c>
      <c r="O94" s="229">
        <f t="shared" ca="1" si="80"/>
        <v>1207837.807624463</v>
      </c>
      <c r="P94" s="229">
        <f t="shared" ca="1" si="80"/>
        <v>1207837.807624463</v>
      </c>
      <c r="Q94" s="229">
        <f t="shared" ca="1" si="80"/>
        <v>1207837.807624463</v>
      </c>
      <c r="R94" s="229">
        <f t="shared" ca="1" si="80"/>
        <v>1207837.807624463</v>
      </c>
      <c r="S94" s="229">
        <f t="shared" ca="1" si="80"/>
        <v>1207837.807624463</v>
      </c>
      <c r="T94" s="229">
        <f t="shared" ca="1" si="80"/>
        <v>1207837.807624463</v>
      </c>
      <c r="U94" s="229">
        <f t="shared" ca="1" si="80"/>
        <v>1207837.807624463</v>
      </c>
      <c r="V94" s="229">
        <f t="shared" ca="1" si="75"/>
        <v>1207837.807624463</v>
      </c>
      <c r="W94" s="229">
        <f t="shared" ca="1" si="76"/>
        <v>1207837.807624463</v>
      </c>
      <c r="X94" s="229">
        <f t="shared" ca="1" si="76"/>
        <v>1207837.807624463</v>
      </c>
      <c r="Y94" s="227">
        <f t="shared" ca="1" si="69"/>
        <v>13906909.682964325</v>
      </c>
      <c r="Z94" s="311">
        <f t="shared" ca="1" si="70"/>
        <v>0</v>
      </c>
      <c r="AA94" s="206"/>
      <c r="AB94" s="206"/>
      <c r="AC94" s="206"/>
      <c r="AD94" s="206"/>
      <c r="AE94" s="206"/>
      <c r="AF94" s="206"/>
      <c r="AG94" s="206"/>
      <c r="AH94" s="206"/>
    </row>
    <row r="95" spans="1:40" ht="16.5" customHeight="1" x14ac:dyDescent="0.25">
      <c r="A95" s="309">
        <f t="shared" si="64"/>
        <v>626825683.01886797</v>
      </c>
      <c r="B95" s="91" t="str">
        <f ca="1">IF(AC95="","",OFFSET('Project list_gen-S1b)Huntlygoes'!$E$7,AC95,,,))</f>
        <v>Wind</v>
      </c>
      <c r="C95" s="209" t="s">
        <v>126</v>
      </c>
      <c r="D95" s="310">
        <f t="shared" si="65"/>
        <v>3</v>
      </c>
      <c r="F95" s="229"/>
      <c r="G95" s="229">
        <f>'Project list_gen-S1b)Huntlygoes'!$H$10*1000000</f>
        <v>626825683.01886797</v>
      </c>
      <c r="H95" s="26">
        <v>0</v>
      </c>
      <c r="I95" s="26">
        <v>0</v>
      </c>
      <c r="J95" s="26">
        <v>0</v>
      </c>
      <c r="K95" s="26">
        <v>0</v>
      </c>
      <c r="L95" s="26">
        <v>0</v>
      </c>
      <c r="M95" s="26">
        <v>0</v>
      </c>
      <c r="N95" s="26">
        <v>0</v>
      </c>
      <c r="O95" s="26">
        <v>0</v>
      </c>
      <c r="P95" s="26">
        <v>0</v>
      </c>
      <c r="Q95" s="26">
        <v>0</v>
      </c>
      <c r="R95" s="26">
        <v>0</v>
      </c>
      <c r="S95" s="26">
        <v>0</v>
      </c>
      <c r="T95" s="26">
        <v>0</v>
      </c>
      <c r="U95" s="26">
        <v>0</v>
      </c>
      <c r="V95" s="26">
        <v>0</v>
      </c>
      <c r="W95" s="26">
        <v>0</v>
      </c>
      <c r="X95" s="311">
        <f ca="1">IFERROR(-(A95-((A95/OFFSET($AA$1,MATCH($B95,$Z$2:$Z$7,0),,,))*(20-D95))),0)</f>
        <v>-200584218.56603777</v>
      </c>
      <c r="Y95" s="227">
        <f t="shared" si="69"/>
        <v>0</v>
      </c>
      <c r="Z95" s="311">
        <f t="shared" ca="1" si="70"/>
        <v>426241464.4528302</v>
      </c>
      <c r="AC95" s="26">
        <v>3</v>
      </c>
    </row>
    <row r="96" spans="1:40" ht="16.5" customHeight="1" x14ac:dyDescent="0.25">
      <c r="A96" s="309" t="str">
        <f t="shared" si="64"/>
        <v/>
      </c>
      <c r="B96" s="91" t="str">
        <f ca="1">IF(AC96="","",OFFSET('Project list_gen-S1b)Huntlygoes'!$E$7,AC96,,,))</f>
        <v/>
      </c>
      <c r="C96" s="26" t="s">
        <v>115</v>
      </c>
      <c r="D96" s="310">
        <f t="shared" si="65"/>
        <v>3</v>
      </c>
      <c r="F96" s="229"/>
      <c r="H96" s="231">
        <f>'Project list_gen-S1b)Huntlygoes'!$I$10*'Project list_gen-S1b)Huntlygoes'!$G$10*1000</f>
        <v>2924522.4960000003</v>
      </c>
      <c r="I96" s="229">
        <f t="shared" ref="I96:J98" si="81">H96</f>
        <v>2924522.4960000003</v>
      </c>
      <c r="J96" s="229">
        <f t="shared" si="81"/>
        <v>2924522.4960000003</v>
      </c>
      <c r="K96" s="229">
        <f>I96</f>
        <v>2924522.4960000003</v>
      </c>
      <c r="L96" s="229">
        <f t="shared" ref="L96:Q96" si="82">K96</f>
        <v>2924522.4960000003</v>
      </c>
      <c r="M96" s="229">
        <f t="shared" si="82"/>
        <v>2924522.4960000003</v>
      </c>
      <c r="N96" s="229">
        <f t="shared" si="82"/>
        <v>2924522.4960000003</v>
      </c>
      <c r="O96" s="229">
        <f t="shared" si="82"/>
        <v>2924522.4960000003</v>
      </c>
      <c r="P96" s="229">
        <f t="shared" si="82"/>
        <v>2924522.4960000003</v>
      </c>
      <c r="Q96" s="229">
        <f t="shared" si="82"/>
        <v>2924522.4960000003</v>
      </c>
      <c r="R96" s="229">
        <f t="shared" ref="R96:R98" si="83">Q96</f>
        <v>2924522.4960000003</v>
      </c>
      <c r="S96" s="229">
        <f t="shared" ref="S96:S98" si="84">R96</f>
        <v>2924522.4960000003</v>
      </c>
      <c r="T96" s="229">
        <f t="shared" ref="T96:T98" si="85">S96</f>
        <v>2924522.4960000003</v>
      </c>
      <c r="U96" s="229">
        <f t="shared" ref="U96:U98" si="86">T96</f>
        <v>2924522.4960000003</v>
      </c>
      <c r="V96" s="229">
        <f t="shared" ref="V96:V98" si="87">U96</f>
        <v>2924522.4960000003</v>
      </c>
      <c r="W96" s="229">
        <f t="shared" ref="W96:X98" si="88">V96</f>
        <v>2924522.4960000003</v>
      </c>
      <c r="X96" s="229">
        <f t="shared" si="88"/>
        <v>2924522.4960000003</v>
      </c>
      <c r="Y96" s="227">
        <f t="shared" si="69"/>
        <v>33672625.547017746</v>
      </c>
      <c r="Z96" s="311">
        <f t="shared" ca="1" si="70"/>
        <v>0</v>
      </c>
      <c r="AA96" s="38"/>
      <c r="AC96" s="38"/>
    </row>
    <row r="97" spans="1:34" ht="16.5" customHeight="1" x14ac:dyDescent="0.25">
      <c r="A97" s="309" t="str">
        <f t="shared" si="64"/>
        <v/>
      </c>
      <c r="B97" s="91" t="str">
        <f ca="1">IF(AC97="","",OFFSET('Project list_gen-S1b)Huntlygoes'!$E$7,AC97,,,))</f>
        <v/>
      </c>
      <c r="C97" s="26" t="s">
        <v>116</v>
      </c>
      <c r="D97" s="310">
        <f t="shared" si="65"/>
        <v>3</v>
      </c>
      <c r="F97" s="229"/>
      <c r="H97" s="231">
        <f>'Project list_gen-S1b)Huntlygoes'!$F$10*1000*'Project list_gen-S1b)Huntlygoes'!$J$10</f>
        <v>12600000</v>
      </c>
      <c r="I97" s="229">
        <f t="shared" si="81"/>
        <v>12600000</v>
      </c>
      <c r="J97" s="229">
        <f t="shared" si="81"/>
        <v>12600000</v>
      </c>
      <c r="K97" s="229">
        <f>I97</f>
        <v>12600000</v>
      </c>
      <c r="L97" s="229">
        <f t="shared" ref="L97:N97" si="89">K97</f>
        <v>12600000</v>
      </c>
      <c r="M97" s="229">
        <f t="shared" si="89"/>
        <v>12600000</v>
      </c>
      <c r="N97" s="229">
        <f t="shared" si="89"/>
        <v>12600000</v>
      </c>
      <c r="O97" s="229">
        <f t="shared" ref="O97:O98" si="90">N97</f>
        <v>12600000</v>
      </c>
      <c r="P97" s="229">
        <f t="shared" ref="P97:P98" si="91">O97</f>
        <v>12600000</v>
      </c>
      <c r="Q97" s="229">
        <f t="shared" ref="Q97:Q98" si="92">P97</f>
        <v>12600000</v>
      </c>
      <c r="R97" s="229">
        <f t="shared" si="83"/>
        <v>12600000</v>
      </c>
      <c r="S97" s="229">
        <f t="shared" si="84"/>
        <v>12600000</v>
      </c>
      <c r="T97" s="229">
        <f t="shared" si="85"/>
        <v>12600000</v>
      </c>
      <c r="U97" s="229">
        <f t="shared" si="86"/>
        <v>12600000</v>
      </c>
      <c r="V97" s="229">
        <f t="shared" si="87"/>
        <v>12600000</v>
      </c>
      <c r="W97" s="229">
        <f t="shared" si="88"/>
        <v>12600000</v>
      </c>
      <c r="X97" s="229">
        <f t="shared" si="88"/>
        <v>12600000</v>
      </c>
      <c r="Y97" s="227">
        <f t="shared" si="69"/>
        <v>145074993.42977309</v>
      </c>
      <c r="Z97" s="311">
        <f t="shared" ca="1" si="70"/>
        <v>0</v>
      </c>
    </row>
    <row r="98" spans="1:34" ht="16.5" customHeight="1" x14ac:dyDescent="0.25">
      <c r="A98" s="309" t="str">
        <f t="shared" si="64"/>
        <v/>
      </c>
      <c r="B98" s="91" t="str">
        <f ca="1">IF(AC98="","",OFFSET('Project list_gen-S1b)Huntlygoes'!$E$7,AC98,,,))</f>
        <v/>
      </c>
      <c r="C98" s="26" t="s">
        <v>18</v>
      </c>
      <c r="D98" s="310">
        <f t="shared" ca="1" si="65"/>
        <v>3</v>
      </c>
      <c r="F98" s="229"/>
      <c r="H98" s="231">
        <f ca="1">'Project list_gen-S1b)Huntlygoes'!$L$10*'Project list_gen-S1b)Huntlygoes'!$G$10*1000</f>
        <v>11360684.093720222</v>
      </c>
      <c r="I98" s="229">
        <f t="shared" ca="1" si="81"/>
        <v>11360684.093720222</v>
      </c>
      <c r="J98" s="229">
        <f t="shared" ca="1" si="81"/>
        <v>11360684.093720222</v>
      </c>
      <c r="K98" s="229">
        <f ca="1">I98</f>
        <v>11360684.093720222</v>
      </c>
      <c r="L98" s="229">
        <f t="shared" ref="L98:N98" ca="1" si="93">K98</f>
        <v>11360684.093720222</v>
      </c>
      <c r="M98" s="229">
        <f t="shared" ca="1" si="93"/>
        <v>11360684.093720222</v>
      </c>
      <c r="N98" s="229">
        <f t="shared" ca="1" si="93"/>
        <v>11360684.093720222</v>
      </c>
      <c r="O98" s="229">
        <f t="shared" ca="1" si="90"/>
        <v>11360684.093720222</v>
      </c>
      <c r="P98" s="229">
        <f t="shared" ca="1" si="91"/>
        <v>11360684.093720222</v>
      </c>
      <c r="Q98" s="229">
        <f t="shared" ca="1" si="92"/>
        <v>11360684.093720222</v>
      </c>
      <c r="R98" s="229">
        <f t="shared" ca="1" si="83"/>
        <v>11360684.093720222</v>
      </c>
      <c r="S98" s="229">
        <f t="shared" ca="1" si="84"/>
        <v>11360684.093720222</v>
      </c>
      <c r="T98" s="229">
        <f t="shared" ca="1" si="85"/>
        <v>11360684.093720222</v>
      </c>
      <c r="U98" s="229">
        <f t="shared" ca="1" si="86"/>
        <v>11360684.093720222</v>
      </c>
      <c r="V98" s="229">
        <f t="shared" ca="1" si="87"/>
        <v>11360684.093720222</v>
      </c>
      <c r="W98" s="229">
        <f t="shared" ca="1" si="88"/>
        <v>11360684.093720222</v>
      </c>
      <c r="X98" s="229">
        <f t="shared" ca="1" si="88"/>
        <v>11360684.093720222</v>
      </c>
      <c r="Y98" s="227">
        <f t="shared" ca="1" si="69"/>
        <v>130805648.43287212</v>
      </c>
      <c r="Z98" s="311">
        <f t="shared" ca="1" si="70"/>
        <v>0</v>
      </c>
      <c r="AA98" s="110"/>
      <c r="AB98" s="206"/>
      <c r="AC98" s="110"/>
      <c r="AD98" s="206"/>
      <c r="AE98" s="206"/>
      <c r="AF98" s="206"/>
      <c r="AG98" s="206"/>
      <c r="AH98" s="206"/>
    </row>
    <row r="99" spans="1:34" ht="16.5" customHeight="1" x14ac:dyDescent="0.25">
      <c r="A99" s="309">
        <f t="shared" si="64"/>
        <v>626848363.01886797</v>
      </c>
      <c r="B99" s="91" t="str">
        <f ca="1">IF(AC99="","",OFFSET('Project list_gen-S1b)Huntlygoes'!$E$7,AC99,,,))</f>
        <v>Wind</v>
      </c>
      <c r="C99" s="209" t="s">
        <v>127</v>
      </c>
      <c r="D99" s="310">
        <f t="shared" si="65"/>
        <v>6</v>
      </c>
      <c r="F99" s="229"/>
      <c r="G99" s="229"/>
      <c r="H99" s="229"/>
      <c r="I99" s="229"/>
      <c r="J99" s="229">
        <f>'Project list_gen-S1b)Huntlygoes'!$H$11*1000000</f>
        <v>626848363.01886797</v>
      </c>
      <c r="K99" s="229">
        <v>0</v>
      </c>
      <c r="L99" s="229">
        <v>0</v>
      </c>
      <c r="M99" s="229">
        <v>0</v>
      </c>
      <c r="N99" s="229">
        <v>0</v>
      </c>
      <c r="O99" s="229">
        <v>0</v>
      </c>
      <c r="P99" s="229">
        <v>0</v>
      </c>
      <c r="Q99" s="229">
        <v>0</v>
      </c>
      <c r="R99" s="229">
        <v>0</v>
      </c>
      <c r="S99" s="229">
        <v>0</v>
      </c>
      <c r="T99" s="229">
        <v>0</v>
      </c>
      <c r="U99" s="229">
        <v>0</v>
      </c>
      <c r="V99" s="229">
        <v>0</v>
      </c>
      <c r="W99" s="229">
        <v>0</v>
      </c>
      <c r="X99" s="311">
        <f ca="1">IFERROR(-(A99-((A99/OFFSET($AA$1,MATCH($B99,$Z$2:$Z$7,0),,,))*(20-D99))),0)</f>
        <v>-275813279.72830194</v>
      </c>
      <c r="Y99" s="227">
        <f t="shared" si="69"/>
        <v>0</v>
      </c>
      <c r="Z99" s="311">
        <f t="shared" ca="1" si="70"/>
        <v>351035083.29056603</v>
      </c>
      <c r="AC99" s="26">
        <v>4</v>
      </c>
    </row>
    <row r="100" spans="1:34" ht="16.5" customHeight="1" x14ac:dyDescent="0.25">
      <c r="A100" s="309" t="str">
        <f t="shared" si="64"/>
        <v/>
      </c>
      <c r="B100" s="91" t="str">
        <f ca="1">IF(AC100="","",OFFSET('Project list_gen-S1b)Huntlygoes'!$E$7,AC100,,,))</f>
        <v/>
      </c>
      <c r="C100" s="26" t="s">
        <v>115</v>
      </c>
      <c r="D100" s="310">
        <f t="shared" si="65"/>
        <v>6</v>
      </c>
      <c r="F100" s="229"/>
      <c r="G100" s="229"/>
      <c r="H100" s="229"/>
      <c r="I100" s="229"/>
      <c r="K100" s="231">
        <f>'Project list_gen-S1b)Huntlygoes'!$I$11*'Project list_gen-S1b)Huntlygoes'!$G$11*1000</f>
        <v>2924522.4960000003</v>
      </c>
      <c r="L100" s="229">
        <f>K100</f>
        <v>2924522.4960000003</v>
      </c>
      <c r="M100" s="229">
        <f t="shared" ref="M100:P100" si="94">L100</f>
        <v>2924522.4960000003</v>
      </c>
      <c r="N100" s="229">
        <f t="shared" si="94"/>
        <v>2924522.4960000003</v>
      </c>
      <c r="O100" s="229">
        <f t="shared" si="94"/>
        <v>2924522.4960000003</v>
      </c>
      <c r="P100" s="229">
        <f t="shared" si="94"/>
        <v>2924522.4960000003</v>
      </c>
      <c r="Q100" s="229">
        <f t="shared" ref="Q100:Q102" si="95">P100</f>
        <v>2924522.4960000003</v>
      </c>
      <c r="R100" s="229">
        <f t="shared" ref="R100:R102" si="96">Q100</f>
        <v>2924522.4960000003</v>
      </c>
      <c r="S100" s="229">
        <f t="shared" ref="S100:S102" si="97">R100</f>
        <v>2924522.4960000003</v>
      </c>
      <c r="T100" s="229">
        <f t="shared" ref="T100:T102" si="98">S100</f>
        <v>2924522.4960000003</v>
      </c>
      <c r="U100" s="229">
        <f t="shared" ref="U100:U102" si="99">T100</f>
        <v>2924522.4960000003</v>
      </c>
      <c r="V100" s="229">
        <f t="shared" ref="V100:V102" si="100">U100</f>
        <v>2924522.4960000003</v>
      </c>
      <c r="W100" s="229">
        <f t="shared" ref="W100:W102" si="101">V100</f>
        <v>2924522.4960000003</v>
      </c>
      <c r="X100" s="229">
        <f t="shared" ref="X100:X102" si="102">W100</f>
        <v>2924522.4960000003</v>
      </c>
      <c r="Y100" s="227">
        <f t="shared" si="69"/>
        <v>34267193.912602365</v>
      </c>
      <c r="Z100" s="311">
        <f t="shared" ca="1" si="70"/>
        <v>0</v>
      </c>
      <c r="AA100" s="38"/>
      <c r="AC100" s="38"/>
    </row>
    <row r="101" spans="1:34" ht="16.5" customHeight="1" x14ac:dyDescent="0.25">
      <c r="A101" s="309" t="str">
        <f t="shared" si="64"/>
        <v/>
      </c>
      <c r="B101" s="91" t="str">
        <f ca="1">IF(AC101="","",OFFSET('Project list_gen-S1b)Huntlygoes'!$E$7,AC101,,,))</f>
        <v/>
      </c>
      <c r="C101" s="26" t="s">
        <v>116</v>
      </c>
      <c r="D101" s="310">
        <f t="shared" si="65"/>
        <v>6</v>
      </c>
      <c r="F101" s="229"/>
      <c r="G101" s="229"/>
      <c r="H101" s="229"/>
      <c r="I101" s="229"/>
      <c r="K101" s="231">
        <f>'Project list_gen-S1b)Huntlygoes'!$F$11*1000*'Project list_gen-S1b)Huntlygoes'!$J$11</f>
        <v>12600000</v>
      </c>
      <c r="L101" s="229">
        <f>K101</f>
        <v>12600000</v>
      </c>
      <c r="M101" s="229">
        <f t="shared" ref="M101:P101" si="103">L101</f>
        <v>12600000</v>
      </c>
      <c r="N101" s="229">
        <f t="shared" si="103"/>
        <v>12600000</v>
      </c>
      <c r="O101" s="229">
        <f t="shared" si="103"/>
        <v>12600000</v>
      </c>
      <c r="P101" s="229">
        <f t="shared" si="103"/>
        <v>12600000</v>
      </c>
      <c r="Q101" s="229">
        <f t="shared" si="95"/>
        <v>12600000</v>
      </c>
      <c r="R101" s="229">
        <f t="shared" si="96"/>
        <v>12600000</v>
      </c>
      <c r="S101" s="229">
        <f t="shared" si="97"/>
        <v>12600000</v>
      </c>
      <c r="T101" s="229">
        <f t="shared" si="98"/>
        <v>12600000</v>
      </c>
      <c r="U101" s="229">
        <f t="shared" si="99"/>
        <v>12600000</v>
      </c>
      <c r="V101" s="229">
        <f t="shared" si="100"/>
        <v>12600000</v>
      </c>
      <c r="W101" s="229">
        <f t="shared" si="101"/>
        <v>12600000</v>
      </c>
      <c r="X101" s="229">
        <f t="shared" si="102"/>
        <v>12600000</v>
      </c>
      <c r="Y101" s="227">
        <f t="shared" si="69"/>
        <v>147636629.18966645</v>
      </c>
      <c r="Z101" s="311">
        <f t="shared" ca="1" si="70"/>
        <v>0</v>
      </c>
      <c r="AA101" s="110"/>
      <c r="AC101" s="110"/>
    </row>
    <row r="102" spans="1:34" ht="16.5" customHeight="1" x14ac:dyDescent="0.25">
      <c r="A102" s="309" t="str">
        <f t="shared" si="64"/>
        <v/>
      </c>
      <c r="B102" s="91" t="str">
        <f ca="1">IF(AC102="","",OFFSET('Project list_gen-S1b)Huntlygoes'!$E$7,AC102,,,))</f>
        <v/>
      </c>
      <c r="C102" s="26" t="s">
        <v>18</v>
      </c>
      <c r="D102" s="310">
        <f t="shared" ca="1" si="65"/>
        <v>6</v>
      </c>
      <c r="F102" s="229"/>
      <c r="G102" s="229"/>
      <c r="H102" s="229"/>
      <c r="I102" s="229"/>
      <c r="K102" s="231">
        <f ca="1">'Project list_gen-S1b)Huntlygoes'!$L$11*'Project list_gen-S1b)Huntlygoes'!$G$11*1000</f>
        <v>11360684.093720222</v>
      </c>
      <c r="L102" s="229">
        <f ca="1">K102</f>
        <v>11360684.093720222</v>
      </c>
      <c r="M102" s="229">
        <f t="shared" ref="M102:P102" ca="1" si="104">L102</f>
        <v>11360684.093720222</v>
      </c>
      <c r="N102" s="229">
        <f t="shared" ca="1" si="104"/>
        <v>11360684.093720222</v>
      </c>
      <c r="O102" s="229">
        <f t="shared" ca="1" si="104"/>
        <v>11360684.093720222</v>
      </c>
      <c r="P102" s="229">
        <f t="shared" ca="1" si="104"/>
        <v>11360684.093720222</v>
      </c>
      <c r="Q102" s="229">
        <f t="shared" ca="1" si="95"/>
        <v>11360684.093720222</v>
      </c>
      <c r="R102" s="229">
        <f t="shared" ca="1" si="96"/>
        <v>11360684.093720222</v>
      </c>
      <c r="S102" s="229">
        <f t="shared" ca="1" si="97"/>
        <v>11360684.093720222</v>
      </c>
      <c r="T102" s="229">
        <f t="shared" ca="1" si="98"/>
        <v>11360684.093720222</v>
      </c>
      <c r="U102" s="229">
        <f t="shared" ca="1" si="99"/>
        <v>11360684.093720222</v>
      </c>
      <c r="V102" s="229">
        <f t="shared" ca="1" si="100"/>
        <v>11360684.093720222</v>
      </c>
      <c r="W102" s="229">
        <f t="shared" ca="1" si="101"/>
        <v>11360684.093720222</v>
      </c>
      <c r="X102" s="229">
        <f t="shared" ca="1" si="102"/>
        <v>11360684.093720222</v>
      </c>
      <c r="Y102" s="227">
        <f t="shared" ca="1" si="69"/>
        <v>133115325.78456461</v>
      </c>
      <c r="Z102" s="311">
        <f t="shared" ca="1" si="70"/>
        <v>0</v>
      </c>
      <c r="AA102" s="206"/>
      <c r="AB102" s="206"/>
      <c r="AC102" s="206"/>
      <c r="AD102" s="206"/>
      <c r="AE102" s="206"/>
      <c r="AF102" s="206"/>
      <c r="AG102" s="206"/>
      <c r="AH102" s="206"/>
    </row>
    <row r="103" spans="1:34" ht="16.5" customHeight="1" x14ac:dyDescent="0.25">
      <c r="A103" s="309">
        <f t="shared" si="64"/>
        <v>113656698.11320753</v>
      </c>
      <c r="B103" s="91" t="str">
        <f ca="1">IF(AC103="","",OFFSET('Project list_gen-S1b)Huntlygoes'!$E$7,AC103,,,))</f>
        <v>HydPK</v>
      </c>
      <c r="C103" s="209" t="s">
        <v>128</v>
      </c>
      <c r="D103" s="310">
        <f t="shared" si="65"/>
        <v>9</v>
      </c>
      <c r="F103" s="229"/>
      <c r="G103" s="229"/>
      <c r="H103" s="229"/>
      <c r="I103" s="229"/>
      <c r="J103" s="229"/>
      <c r="K103" s="229"/>
      <c r="M103" s="229">
        <f>'Project list_gen-S1b)Huntlygoes'!$H$12*1000000</f>
        <v>113656698.11320753</v>
      </c>
      <c r="N103" s="26">
        <v>0</v>
      </c>
      <c r="O103" s="26">
        <v>0</v>
      </c>
      <c r="P103" s="26">
        <v>0</v>
      </c>
      <c r="Q103" s="26">
        <v>0</v>
      </c>
      <c r="R103" s="26">
        <v>0</v>
      </c>
      <c r="S103" s="26">
        <v>0</v>
      </c>
      <c r="T103" s="26">
        <v>0</v>
      </c>
      <c r="U103" s="26">
        <v>0</v>
      </c>
      <c r="V103" s="26">
        <v>0</v>
      </c>
      <c r="W103" s="26">
        <v>0</v>
      </c>
      <c r="X103" s="311">
        <f ca="1">IFERROR(-(A103-((A103/OFFSET($AA$1,MATCH($B103,$Z$2:$Z$7,0),,,))*(20-D103))),0)</f>
        <v>-101154461.32075471</v>
      </c>
      <c r="Y103" s="227">
        <f t="shared" si="69"/>
        <v>0</v>
      </c>
      <c r="Z103" s="311">
        <f t="shared" ca="1" si="70"/>
        <v>0</v>
      </c>
      <c r="AC103" s="26">
        <v>5</v>
      </c>
    </row>
    <row r="104" spans="1:34" ht="16.5" customHeight="1" x14ac:dyDescent="0.25">
      <c r="A104" s="309" t="str">
        <f t="shared" si="64"/>
        <v/>
      </c>
      <c r="B104" s="91" t="str">
        <f ca="1">IF(AC104="","",OFFSET('Project list_gen-S1b)Huntlygoes'!$E$7,AC104,,,))</f>
        <v/>
      </c>
      <c r="C104" s="26" t="s">
        <v>115</v>
      </c>
      <c r="D104" s="310">
        <f t="shared" si="65"/>
        <v>9</v>
      </c>
      <c r="F104" s="229"/>
      <c r="G104" s="229"/>
      <c r="H104" s="229"/>
      <c r="I104" s="229"/>
      <c r="J104" s="229"/>
      <c r="K104" s="229"/>
      <c r="N104" s="231">
        <f>'Project list_gen-S1b)Huntlygoes'!$I$12*'Project list_gen-S1b)Huntlygoes'!$G$12*1000</f>
        <v>131838</v>
      </c>
      <c r="O104" s="229">
        <f>N104</f>
        <v>131838</v>
      </c>
      <c r="P104" s="229">
        <f t="shared" ref="P104:R104" si="105">O104</f>
        <v>131838</v>
      </c>
      <c r="Q104" s="229">
        <f t="shared" si="105"/>
        <v>131838</v>
      </c>
      <c r="R104" s="229">
        <f t="shared" si="105"/>
        <v>131838</v>
      </c>
      <c r="S104" s="229">
        <f t="shared" ref="S104:S106" si="106">R104</f>
        <v>131838</v>
      </c>
      <c r="T104" s="229">
        <f t="shared" ref="T104:T106" si="107">S104</f>
        <v>131838</v>
      </c>
      <c r="U104" s="229">
        <f t="shared" ref="U104:U106" si="108">T104</f>
        <v>131838</v>
      </c>
      <c r="V104" s="229">
        <f t="shared" ref="V104:V106" si="109">U104</f>
        <v>131838</v>
      </c>
      <c r="W104" s="229">
        <f t="shared" ref="W104:W106" si="110">V104</f>
        <v>131838</v>
      </c>
      <c r="X104" s="229">
        <f t="shared" ref="X104:X106" si="111">W104</f>
        <v>131838</v>
      </c>
      <c r="Y104" s="227">
        <f t="shared" si="69"/>
        <v>1566048.5465100037</v>
      </c>
      <c r="Z104" s="311">
        <f t="shared" ca="1" si="70"/>
        <v>0</v>
      </c>
      <c r="AA104" s="38"/>
      <c r="AC104" s="38"/>
    </row>
    <row r="105" spans="1:34" ht="16.5" customHeight="1" x14ac:dyDescent="0.25">
      <c r="A105" s="309" t="str">
        <f t="shared" si="64"/>
        <v/>
      </c>
      <c r="B105" s="91" t="str">
        <f ca="1">IF(AC105="","",OFFSET('Project list_gen-S1b)Huntlygoes'!$E$7,AC105,,,))</f>
        <v/>
      </c>
      <c r="C105" s="26" t="s">
        <v>116</v>
      </c>
      <c r="D105" s="310">
        <f t="shared" si="65"/>
        <v>9</v>
      </c>
      <c r="F105" s="229"/>
      <c r="G105" s="229"/>
      <c r="H105" s="229"/>
      <c r="I105" s="229"/>
      <c r="J105" s="229"/>
      <c r="K105" s="229"/>
      <c r="N105" s="231">
        <f>'Project list_gen-S1b)Huntlygoes'!$F$12*1000*'Project list_gen-S1b)Huntlygoes'!$J$12</f>
        <v>223300</v>
      </c>
      <c r="O105" s="229">
        <f>N105</f>
        <v>223300</v>
      </c>
      <c r="P105" s="229">
        <f t="shared" ref="P105:R105" si="112">O105</f>
        <v>223300</v>
      </c>
      <c r="Q105" s="229">
        <f t="shared" si="112"/>
        <v>223300</v>
      </c>
      <c r="R105" s="229">
        <f t="shared" si="112"/>
        <v>223300</v>
      </c>
      <c r="S105" s="229">
        <f t="shared" si="106"/>
        <v>223300</v>
      </c>
      <c r="T105" s="229">
        <f t="shared" si="107"/>
        <v>223300</v>
      </c>
      <c r="U105" s="229">
        <f t="shared" si="108"/>
        <v>223300</v>
      </c>
      <c r="V105" s="229">
        <f t="shared" si="109"/>
        <v>223300</v>
      </c>
      <c r="W105" s="229">
        <f t="shared" si="110"/>
        <v>223300</v>
      </c>
      <c r="X105" s="229">
        <f t="shared" si="111"/>
        <v>223300</v>
      </c>
      <c r="Y105" s="227">
        <f t="shared" si="69"/>
        <v>2652487.4500195985</v>
      </c>
      <c r="Z105" s="311">
        <f t="shared" ca="1" si="70"/>
        <v>0</v>
      </c>
    </row>
    <row r="106" spans="1:34" ht="16.5" customHeight="1" x14ac:dyDescent="0.25">
      <c r="A106" s="309" t="str">
        <f t="shared" si="64"/>
        <v/>
      </c>
      <c r="B106" s="91" t="str">
        <f ca="1">IF(AC106="","",OFFSET('Project list_gen-S1b)Huntlygoes'!$E$7,AC106,,,))</f>
        <v/>
      </c>
      <c r="C106" s="26" t="s">
        <v>18</v>
      </c>
      <c r="D106" s="310">
        <f t="shared" ca="1" si="65"/>
        <v>9</v>
      </c>
      <c r="F106" s="229"/>
      <c r="G106" s="229"/>
      <c r="H106" s="229"/>
      <c r="I106" s="229"/>
      <c r="J106" s="229"/>
      <c r="K106" s="229"/>
      <c r="N106" s="231">
        <f ca="1">'Project list_gen-S1b)Huntlygoes'!$L$12*'Project list_gen-S1b)Huntlygoes'!$G$12*1000</f>
        <v>1147752.1511387778</v>
      </c>
      <c r="O106" s="229">
        <f ca="1">N106</f>
        <v>1147752.1511387778</v>
      </c>
      <c r="P106" s="229">
        <f t="shared" ref="P106:R106" ca="1" si="113">O106</f>
        <v>1147752.1511387778</v>
      </c>
      <c r="Q106" s="229">
        <f t="shared" ca="1" si="113"/>
        <v>1147752.1511387778</v>
      </c>
      <c r="R106" s="229">
        <f t="shared" ca="1" si="113"/>
        <v>1147752.1511387778</v>
      </c>
      <c r="S106" s="229">
        <f t="shared" ca="1" si="106"/>
        <v>1147752.1511387778</v>
      </c>
      <c r="T106" s="229">
        <f t="shared" ca="1" si="107"/>
        <v>1147752.1511387778</v>
      </c>
      <c r="U106" s="229">
        <f t="shared" ca="1" si="108"/>
        <v>1147752.1511387778</v>
      </c>
      <c r="V106" s="229">
        <f t="shared" ca="1" si="109"/>
        <v>1147752.1511387778</v>
      </c>
      <c r="W106" s="229">
        <f t="shared" ca="1" si="110"/>
        <v>1147752.1511387778</v>
      </c>
      <c r="X106" s="229">
        <f t="shared" ca="1" si="111"/>
        <v>1147752.1511387778</v>
      </c>
      <c r="Y106" s="227">
        <f t="shared" ca="1" si="69"/>
        <v>13633668.502591159</v>
      </c>
      <c r="Z106" s="311">
        <f t="shared" ca="1" si="70"/>
        <v>0</v>
      </c>
      <c r="AA106" s="206"/>
      <c r="AB106" s="206"/>
      <c r="AC106" s="206"/>
      <c r="AD106" s="206"/>
      <c r="AE106" s="206"/>
      <c r="AF106" s="206"/>
      <c r="AG106" s="206"/>
      <c r="AH106" s="206"/>
    </row>
    <row r="107" spans="1:34" ht="16.5" customHeight="1" x14ac:dyDescent="0.25">
      <c r="A107" s="309">
        <f t="shared" si="64"/>
        <v>384200000.00000006</v>
      </c>
      <c r="B107" s="91" t="str">
        <f ca="1">IF(AC107="","",OFFSET('Project list_gen-S1b)Huntlygoes'!$E$7,AC107,,,))</f>
        <v>CCGT</v>
      </c>
      <c r="C107" s="209" t="s">
        <v>129</v>
      </c>
      <c r="D107" s="310">
        <f t="shared" si="65"/>
        <v>9</v>
      </c>
      <c r="F107" s="229"/>
      <c r="G107" s="229"/>
      <c r="H107" s="229"/>
      <c r="I107" s="229"/>
      <c r="J107" s="229"/>
      <c r="K107" s="229"/>
      <c r="L107" s="229"/>
      <c r="M107" s="229">
        <f>'Project list_gen-S1b)Huntlygoes'!$H$13*1000000</f>
        <v>384200000.00000006</v>
      </c>
      <c r="N107" s="26">
        <v>0</v>
      </c>
      <c r="O107" s="26">
        <v>0</v>
      </c>
      <c r="P107" s="26">
        <v>0</v>
      </c>
      <c r="Q107" s="26">
        <v>0</v>
      </c>
      <c r="R107" s="26">
        <v>0</v>
      </c>
      <c r="S107" s="26">
        <v>0</v>
      </c>
      <c r="T107" s="26">
        <v>0</v>
      </c>
      <c r="U107" s="26">
        <v>0</v>
      </c>
      <c r="V107" s="26">
        <v>0</v>
      </c>
      <c r="W107" s="26">
        <v>0</v>
      </c>
      <c r="X107" s="311">
        <f ca="1">IFERROR(-(A107-((A107/OFFSET($AA$1,MATCH($B107,$Z$2:$Z$7,0),,,))*(20-D107))),0)</f>
        <v>-299676000.00000006</v>
      </c>
      <c r="Y107" s="227">
        <f t="shared" si="69"/>
        <v>0</v>
      </c>
      <c r="Z107" s="311">
        <f t="shared" ca="1" si="70"/>
        <v>0</v>
      </c>
      <c r="AC107" s="26">
        <v>6</v>
      </c>
    </row>
    <row r="108" spans="1:34" ht="16.5" customHeight="1" x14ac:dyDescent="0.25">
      <c r="A108" s="309" t="str">
        <f t="shared" si="64"/>
        <v/>
      </c>
      <c r="B108" s="91" t="str">
        <f ca="1">IF(AC108="","",OFFSET('Project list_gen-S1b)Huntlygoes'!$E$7,AC108,,,))</f>
        <v/>
      </c>
      <c r="C108" s="26" t="s">
        <v>115</v>
      </c>
      <c r="D108" s="310">
        <f t="shared" si="65"/>
        <v>9</v>
      </c>
      <c r="F108" s="229"/>
      <c r="G108" s="229"/>
      <c r="H108" s="229"/>
      <c r="I108" s="229"/>
      <c r="J108" s="229"/>
      <c r="K108" s="229"/>
      <c r="L108" s="229"/>
      <c r="N108" s="231">
        <f>'Project list_gen-S1b)Huntlygoes'!$I$13*'Project list_gen-S1b)Huntlygoes'!$G$13*1000</f>
        <v>7232256</v>
      </c>
      <c r="O108" s="229">
        <f>N108</f>
        <v>7232256</v>
      </c>
      <c r="P108" s="229">
        <f t="shared" ref="P108:X108" si="114">O108</f>
        <v>7232256</v>
      </c>
      <c r="Q108" s="229">
        <f t="shared" si="114"/>
        <v>7232256</v>
      </c>
      <c r="R108" s="229">
        <f t="shared" si="114"/>
        <v>7232256</v>
      </c>
      <c r="S108" s="229">
        <f t="shared" si="114"/>
        <v>7232256</v>
      </c>
      <c r="T108" s="229">
        <f t="shared" si="114"/>
        <v>7232256</v>
      </c>
      <c r="U108" s="229">
        <f t="shared" si="114"/>
        <v>7232256</v>
      </c>
      <c r="V108" s="229">
        <f t="shared" si="114"/>
        <v>7232256</v>
      </c>
      <c r="W108" s="229">
        <f t="shared" si="114"/>
        <v>7232256</v>
      </c>
      <c r="X108" s="229">
        <f t="shared" si="114"/>
        <v>7232256</v>
      </c>
      <c r="Y108" s="227">
        <f t="shared" si="69"/>
        <v>85908948.837120205</v>
      </c>
      <c r="Z108" s="311">
        <f t="shared" ca="1" si="70"/>
        <v>0</v>
      </c>
      <c r="AA108" s="38"/>
      <c r="AC108" s="38"/>
    </row>
    <row r="109" spans="1:34" ht="16.5" customHeight="1" x14ac:dyDescent="0.25">
      <c r="A109" s="309" t="str">
        <f t="shared" si="64"/>
        <v/>
      </c>
      <c r="B109" s="91" t="str">
        <f ca="1">IF(AC109="","",OFFSET('Project list_gen-S1b)Huntlygoes'!$E$7,AC109,,,))</f>
        <v/>
      </c>
      <c r="C109" s="26" t="s">
        <v>116</v>
      </c>
      <c r="D109" s="310">
        <f t="shared" si="65"/>
        <v>9</v>
      </c>
      <c r="F109" s="229"/>
      <c r="G109" s="229"/>
      <c r="H109" s="229"/>
      <c r="I109" s="229"/>
      <c r="J109" s="229"/>
      <c r="K109" s="229"/>
      <c r="L109" s="229"/>
      <c r="N109" s="231">
        <f>'Project list_gen-S1b)Huntlygoes'!$F$13*1000*'Project list_gen-S1b)Huntlygoes'!$J$13</f>
        <v>8400000</v>
      </c>
      <c r="O109" s="229">
        <f>N109</f>
        <v>8400000</v>
      </c>
      <c r="P109" s="229">
        <f t="shared" ref="P109:X109" si="115">O109</f>
        <v>8400000</v>
      </c>
      <c r="Q109" s="229">
        <f t="shared" si="115"/>
        <v>8400000</v>
      </c>
      <c r="R109" s="229">
        <f t="shared" si="115"/>
        <v>8400000</v>
      </c>
      <c r="S109" s="229">
        <f t="shared" si="115"/>
        <v>8400000</v>
      </c>
      <c r="T109" s="229">
        <f t="shared" si="115"/>
        <v>8400000</v>
      </c>
      <c r="U109" s="229">
        <f t="shared" si="115"/>
        <v>8400000</v>
      </c>
      <c r="V109" s="229">
        <f t="shared" si="115"/>
        <v>8400000</v>
      </c>
      <c r="W109" s="229">
        <f t="shared" si="115"/>
        <v>8400000</v>
      </c>
      <c r="X109" s="229">
        <f t="shared" si="115"/>
        <v>8400000</v>
      </c>
      <c r="Y109" s="227">
        <f t="shared" si="69"/>
        <v>99780092.163746655</v>
      </c>
      <c r="Z109" s="311">
        <f t="shared" ca="1" si="70"/>
        <v>0</v>
      </c>
    </row>
    <row r="110" spans="1:34" ht="16.5" customHeight="1" x14ac:dyDescent="0.25">
      <c r="A110" s="309" t="str">
        <f t="shared" si="64"/>
        <v/>
      </c>
      <c r="B110" s="91" t="str">
        <f ca="1">IF(AC110="","",OFFSET('Project list_gen-S1b)Huntlygoes'!$E$7,AC110,,,))</f>
        <v/>
      </c>
      <c r="C110" s="26" t="s">
        <v>18</v>
      </c>
      <c r="D110" s="310">
        <f t="shared" ca="1" si="65"/>
        <v>9</v>
      </c>
      <c r="F110" s="229"/>
      <c r="G110" s="229"/>
      <c r="H110" s="229"/>
      <c r="I110" s="229"/>
      <c r="J110" s="229"/>
      <c r="K110" s="229"/>
      <c r="L110" s="229"/>
      <c r="N110" s="231">
        <f ca="1">'Project list_gen-S1b)Huntlygoes'!$L$13*'Project list_gen-S1b)Huntlygoes'!$G$13*1000</f>
        <v>12592480.743922593</v>
      </c>
      <c r="O110" s="229">
        <f ca="1">N110</f>
        <v>12592480.743922593</v>
      </c>
      <c r="P110" s="229">
        <f t="shared" ref="P110:X110" ca="1" si="116">O110</f>
        <v>12592480.743922593</v>
      </c>
      <c r="Q110" s="229">
        <f t="shared" ca="1" si="116"/>
        <v>12592480.743922593</v>
      </c>
      <c r="R110" s="229">
        <f t="shared" ca="1" si="116"/>
        <v>12592480.743922593</v>
      </c>
      <c r="S110" s="229">
        <f t="shared" ca="1" si="116"/>
        <v>12592480.743922593</v>
      </c>
      <c r="T110" s="229">
        <f t="shared" ca="1" si="116"/>
        <v>12592480.743922593</v>
      </c>
      <c r="U110" s="229">
        <f t="shared" ca="1" si="116"/>
        <v>12592480.743922593</v>
      </c>
      <c r="V110" s="229">
        <f t="shared" ca="1" si="116"/>
        <v>12592480.743922593</v>
      </c>
      <c r="W110" s="229">
        <f t="shared" ca="1" si="116"/>
        <v>12592480.743922593</v>
      </c>
      <c r="X110" s="229">
        <f t="shared" ca="1" si="116"/>
        <v>12592480.743922593</v>
      </c>
      <c r="Y110" s="227">
        <f t="shared" ca="1" si="69"/>
        <v>149580820.14271444</v>
      </c>
      <c r="Z110" s="311">
        <f t="shared" ca="1" si="70"/>
        <v>0</v>
      </c>
      <c r="AA110" s="206"/>
      <c r="AB110" s="206"/>
      <c r="AC110" s="206"/>
      <c r="AD110" s="206"/>
      <c r="AE110" s="206"/>
      <c r="AF110" s="206"/>
      <c r="AG110" s="206"/>
      <c r="AH110" s="206"/>
    </row>
    <row r="111" spans="1:34" ht="16.5" customHeight="1" x14ac:dyDescent="0.25">
      <c r="A111" s="309">
        <f t="shared" si="64"/>
        <v>384200000.00000006</v>
      </c>
      <c r="B111" s="91" t="str">
        <f ca="1">IF(AC111="","",OFFSET('Project list_gen-S1b)Huntlygoes'!$E$7,AC111,,,))</f>
        <v>CCGT</v>
      </c>
      <c r="C111" s="209" t="s">
        <v>130</v>
      </c>
      <c r="D111" s="310">
        <f t="shared" si="65"/>
        <v>12</v>
      </c>
      <c r="F111" s="229"/>
      <c r="G111" s="229"/>
      <c r="H111" s="229"/>
      <c r="I111" s="229"/>
      <c r="J111" s="229"/>
      <c r="K111" s="229"/>
      <c r="L111" s="229"/>
      <c r="M111" s="229"/>
      <c r="N111" s="229"/>
      <c r="O111" s="229"/>
      <c r="P111" s="229">
        <f>'Project list_gen-S1b)Huntlygoes'!$H$14*1000000</f>
        <v>384200000.00000006</v>
      </c>
      <c r="Q111" s="26">
        <v>0</v>
      </c>
      <c r="R111" s="26">
        <v>0</v>
      </c>
      <c r="S111" s="26">
        <v>0</v>
      </c>
      <c r="T111" s="26">
        <v>0</v>
      </c>
      <c r="U111" s="26">
        <v>0</v>
      </c>
      <c r="V111" s="26">
        <v>0</v>
      </c>
      <c r="W111" s="26">
        <v>0</v>
      </c>
      <c r="X111" s="311">
        <f ca="1">IFERROR(-(A111-((A111/OFFSET($AA$1,MATCH($B111,$Z$2:$Z$7,0),,,))*(20-D111))),0)</f>
        <v>-322728000.00000006</v>
      </c>
      <c r="Y111" s="227">
        <f t="shared" si="69"/>
        <v>0</v>
      </c>
      <c r="Z111" s="311">
        <f t="shared" ca="1" si="70"/>
        <v>0</v>
      </c>
      <c r="AC111" s="26">
        <v>7</v>
      </c>
    </row>
    <row r="112" spans="1:34" ht="16.5" customHeight="1" x14ac:dyDescent="0.25">
      <c r="A112" s="309" t="str">
        <f t="shared" si="64"/>
        <v/>
      </c>
      <c r="B112" s="91" t="str">
        <f ca="1">IF(AC112="","",OFFSET('Project list_gen-S1b)Huntlygoes'!$E$7,AC112,,,))</f>
        <v/>
      </c>
      <c r="C112" s="26" t="s">
        <v>115</v>
      </c>
      <c r="D112" s="310">
        <f t="shared" si="65"/>
        <v>12</v>
      </c>
      <c r="F112" s="229"/>
      <c r="G112" s="229"/>
      <c r="H112" s="229"/>
      <c r="I112" s="229"/>
      <c r="J112" s="229"/>
      <c r="K112" s="229"/>
      <c r="L112" s="229"/>
      <c r="M112" s="229"/>
      <c r="N112" s="229"/>
      <c r="O112" s="229"/>
      <c r="Q112" s="231">
        <f>'Project list_gen-S1b)Huntlygoes'!$I$14*'Project list_gen-S1b)Huntlygoes'!$G$14*1000</f>
        <v>7232256</v>
      </c>
      <c r="R112" s="229">
        <f>Q112</f>
        <v>7232256</v>
      </c>
      <c r="S112" s="229">
        <f t="shared" ref="S112:X112" si="117">R112</f>
        <v>7232256</v>
      </c>
      <c r="T112" s="229">
        <f t="shared" si="117"/>
        <v>7232256</v>
      </c>
      <c r="U112" s="229">
        <f t="shared" si="117"/>
        <v>7232256</v>
      </c>
      <c r="V112" s="229">
        <f t="shared" si="117"/>
        <v>7232256</v>
      </c>
      <c r="W112" s="229">
        <f t="shared" si="117"/>
        <v>7232256</v>
      </c>
      <c r="X112" s="229">
        <f t="shared" si="117"/>
        <v>7232256</v>
      </c>
      <c r="Y112" s="227">
        <f t="shared" si="69"/>
        <v>86835518.527663633</v>
      </c>
      <c r="Z112" s="311">
        <f t="shared" ca="1" si="70"/>
        <v>0</v>
      </c>
      <c r="AA112" s="229"/>
      <c r="AC112" s="229"/>
    </row>
    <row r="113" spans="1:35" ht="16.5" customHeight="1" x14ac:dyDescent="0.25">
      <c r="A113" s="309" t="str">
        <f t="shared" si="64"/>
        <v/>
      </c>
      <c r="B113" s="91" t="str">
        <f ca="1">IF(AC113="","",OFFSET('Project list_gen-S1b)Huntlygoes'!$E$7,AC113,,,))</f>
        <v/>
      </c>
      <c r="C113" s="26" t="s">
        <v>116</v>
      </c>
      <c r="D113" s="310">
        <f t="shared" si="65"/>
        <v>12</v>
      </c>
      <c r="F113" s="229"/>
      <c r="G113" s="229"/>
      <c r="H113" s="229"/>
      <c r="I113" s="229"/>
      <c r="J113" s="229"/>
      <c r="K113" s="229"/>
      <c r="L113" s="229"/>
      <c r="M113" s="229"/>
      <c r="N113" s="229"/>
      <c r="O113" s="229"/>
      <c r="Q113" s="231">
        <f>'Project list_gen-S1b)Huntlygoes'!$F$14*1000*'Project list_gen-S1b)Huntlygoes'!$J$14</f>
        <v>8400000</v>
      </c>
      <c r="R113" s="229">
        <f>Q113</f>
        <v>8400000</v>
      </c>
      <c r="S113" s="229">
        <f t="shared" ref="S113:X113" si="118">R113</f>
        <v>8400000</v>
      </c>
      <c r="T113" s="229">
        <f t="shared" si="118"/>
        <v>8400000</v>
      </c>
      <c r="U113" s="229">
        <f t="shared" si="118"/>
        <v>8400000</v>
      </c>
      <c r="V113" s="229">
        <f t="shared" si="118"/>
        <v>8400000</v>
      </c>
      <c r="W113" s="229">
        <f t="shared" si="118"/>
        <v>8400000</v>
      </c>
      <c r="X113" s="229">
        <f t="shared" si="118"/>
        <v>8400000</v>
      </c>
      <c r="Y113" s="227">
        <f t="shared" si="69"/>
        <v>100856268.86442827</v>
      </c>
      <c r="Z113" s="311">
        <f t="shared" ca="1" si="70"/>
        <v>0</v>
      </c>
      <c r="AA113" s="229"/>
      <c r="AC113" s="229"/>
    </row>
    <row r="114" spans="1:35" ht="16.5" customHeight="1" x14ac:dyDescent="0.25">
      <c r="A114" s="309" t="str">
        <f t="shared" si="64"/>
        <v/>
      </c>
      <c r="B114" s="91" t="str">
        <f ca="1">IF(AC114="","",OFFSET('Project list_gen-S1b)Huntlygoes'!$E$7,AC114,,,))</f>
        <v/>
      </c>
      <c r="C114" s="26" t="s">
        <v>18</v>
      </c>
      <c r="D114" s="310">
        <f t="shared" ca="1" si="65"/>
        <v>12</v>
      </c>
      <c r="F114" s="229"/>
      <c r="G114" s="229"/>
      <c r="H114" s="229"/>
      <c r="I114" s="229"/>
      <c r="J114" s="229"/>
      <c r="K114" s="229"/>
      <c r="L114" s="229"/>
      <c r="M114" s="229"/>
      <c r="N114" s="229"/>
      <c r="O114" s="229"/>
      <c r="Q114" s="231">
        <f ca="1">'Project list_gen-S1b)Huntlygoes'!$L$14*'Project list_gen-S1b)Huntlygoes'!$G$14*1000</f>
        <v>12592480.743922593</v>
      </c>
      <c r="R114" s="229">
        <f ca="1">Q114</f>
        <v>12592480.743922593</v>
      </c>
      <c r="S114" s="229">
        <f t="shared" ref="S114:X114" ca="1" si="119">R114</f>
        <v>12592480.743922593</v>
      </c>
      <c r="T114" s="229">
        <f t="shared" ca="1" si="119"/>
        <v>12592480.743922593</v>
      </c>
      <c r="U114" s="229">
        <f t="shared" ca="1" si="119"/>
        <v>12592480.743922593</v>
      </c>
      <c r="V114" s="229">
        <f t="shared" ca="1" si="119"/>
        <v>12592480.743922593</v>
      </c>
      <c r="W114" s="229">
        <f t="shared" ca="1" si="119"/>
        <v>12592480.743922593</v>
      </c>
      <c r="X114" s="229">
        <f t="shared" ca="1" si="119"/>
        <v>12592480.743922593</v>
      </c>
      <c r="Y114" s="227">
        <f t="shared" ca="1" si="69"/>
        <v>151194121.85466582</v>
      </c>
      <c r="Z114" s="311">
        <f t="shared" ca="1" si="70"/>
        <v>0</v>
      </c>
      <c r="AA114" s="229"/>
      <c r="AB114" s="206"/>
      <c r="AC114" s="229"/>
      <c r="AD114" s="206"/>
      <c r="AE114" s="206"/>
      <c r="AF114" s="206"/>
      <c r="AG114" s="206"/>
      <c r="AH114" s="206"/>
    </row>
    <row r="115" spans="1:35" ht="16.5" customHeight="1" x14ac:dyDescent="0.25">
      <c r="A115" s="309">
        <f t="shared" si="64"/>
        <v>478287509.43396229</v>
      </c>
      <c r="B115" s="91" t="str">
        <f ca="1">IF(AC115="","",OFFSET('Project list_gen-S1b)Huntlygoes'!$E$7,AC115,,,))</f>
        <v>Wind</v>
      </c>
      <c r="C115" s="209" t="s">
        <v>130</v>
      </c>
      <c r="D115" s="310">
        <f t="shared" si="65"/>
        <v>16</v>
      </c>
      <c r="F115" s="229"/>
      <c r="G115" s="229"/>
      <c r="H115" s="229"/>
      <c r="I115" s="229"/>
      <c r="J115" s="229"/>
      <c r="K115" s="229"/>
      <c r="L115" s="229"/>
      <c r="M115" s="229"/>
      <c r="N115" s="229"/>
      <c r="O115" s="229"/>
      <c r="P115" s="229"/>
      <c r="S115" s="229"/>
      <c r="T115" s="229">
        <f>'Project list_gen-S1b)Huntlygoes'!$H$15*1000000</f>
        <v>478287509.43396229</v>
      </c>
      <c r="U115" s="229">
        <v>0</v>
      </c>
      <c r="V115" s="229">
        <v>0</v>
      </c>
      <c r="W115" s="229">
        <v>0</v>
      </c>
      <c r="X115" s="311">
        <f ca="1">IFERROR(-(A115-((A115/OFFSET($AA$1,MATCH($B115,$Z$2:$Z$7,0),,,))*(20-D115))),0)</f>
        <v>-401761507.9245283</v>
      </c>
      <c r="Y115" s="227">
        <f t="shared" si="69"/>
        <v>0</v>
      </c>
      <c r="Z115" s="311">
        <f t="shared" ca="1" si="70"/>
        <v>76526001.509433985</v>
      </c>
      <c r="AC115" s="26">
        <v>8</v>
      </c>
    </row>
    <row r="116" spans="1:35" ht="16.5" customHeight="1" x14ac:dyDescent="0.25">
      <c r="A116" s="309" t="str">
        <f t="shared" si="64"/>
        <v/>
      </c>
      <c r="B116" s="91" t="str">
        <f ca="1">IF(AC116="","",OFFSET('Project list_gen-S1b)Huntlygoes'!$E$7,AC116,,,))</f>
        <v/>
      </c>
      <c r="C116" s="26" t="s">
        <v>115</v>
      </c>
      <c r="D116" s="310">
        <f t="shared" si="65"/>
        <v>16</v>
      </c>
      <c r="F116" s="229"/>
      <c r="G116" s="229"/>
      <c r="H116" s="229"/>
      <c r="I116" s="229"/>
      <c r="J116" s="229"/>
      <c r="K116" s="229"/>
      <c r="L116" s="229"/>
      <c r="M116" s="229"/>
      <c r="N116" s="229"/>
      <c r="O116" s="229"/>
      <c r="P116" s="229"/>
      <c r="S116" s="229"/>
      <c r="U116" s="231">
        <f>'Project list_gen-S1b)Huntlygoes'!$I$15*'Project list_gen-S1b)Huntlygoes'!$G$15*1000</f>
        <v>2123760.3840000001</v>
      </c>
      <c r="V116" s="253">
        <f>U116</f>
        <v>2123760.3840000001</v>
      </c>
      <c r="W116" s="253">
        <f t="shared" ref="W116:X116" si="120">V116</f>
        <v>2123760.3840000001</v>
      </c>
      <c r="X116" s="253">
        <f t="shared" si="120"/>
        <v>2123760.3840000001</v>
      </c>
      <c r="Y116" s="227">
        <f t="shared" si="69"/>
        <v>25776947.972182449</v>
      </c>
      <c r="Z116" s="311">
        <f t="shared" ca="1" si="70"/>
        <v>0</v>
      </c>
    </row>
    <row r="117" spans="1:35" ht="16.5" customHeight="1" x14ac:dyDescent="0.25">
      <c r="A117" s="309" t="str">
        <f t="shared" si="64"/>
        <v/>
      </c>
      <c r="B117" s="91" t="str">
        <f ca="1">IF(AC117="","",OFFSET('Project list_gen-S1b)Huntlygoes'!$E$7,AC117,,,))</f>
        <v/>
      </c>
      <c r="C117" s="26" t="s">
        <v>116</v>
      </c>
      <c r="D117" s="310">
        <f t="shared" si="65"/>
        <v>16</v>
      </c>
      <c r="F117" s="229"/>
      <c r="G117" s="229"/>
      <c r="H117" s="229"/>
      <c r="I117" s="229"/>
      <c r="J117" s="229"/>
      <c r="K117" s="229"/>
      <c r="L117" s="229"/>
      <c r="M117" s="229"/>
      <c r="N117" s="229"/>
      <c r="O117" s="229"/>
      <c r="P117" s="229"/>
      <c r="S117" s="229"/>
      <c r="U117" s="231">
        <f>'Project list_gen-S1b)Huntlygoes'!$F$15*1000*'Project list_gen-S1b)Huntlygoes'!$J$15</f>
        <v>9150000</v>
      </c>
      <c r="V117" s="253">
        <f>U117</f>
        <v>9150000</v>
      </c>
      <c r="W117" s="253">
        <f t="shared" ref="W117:X117" si="121">V117</f>
        <v>9150000</v>
      </c>
      <c r="X117" s="253">
        <f t="shared" si="121"/>
        <v>9150000</v>
      </c>
      <c r="Y117" s="227">
        <f t="shared" si="69"/>
        <v>111057290.51280268</v>
      </c>
      <c r="Z117" s="311">
        <f t="shared" ca="1" si="70"/>
        <v>0</v>
      </c>
    </row>
    <row r="118" spans="1:35" ht="16.5" customHeight="1" x14ac:dyDescent="0.25">
      <c r="A118" s="309" t="str">
        <f t="shared" si="64"/>
        <v/>
      </c>
      <c r="B118" s="91" t="str">
        <f ca="1">IF(AC118="","",OFFSET('Project list_gen-S1b)Huntlygoes'!$E$7,AC118,,,))</f>
        <v/>
      </c>
      <c r="C118" s="26" t="s">
        <v>18</v>
      </c>
      <c r="D118" s="310">
        <f t="shared" ca="1" si="65"/>
        <v>16</v>
      </c>
      <c r="F118" s="229"/>
      <c r="G118" s="229"/>
      <c r="H118" s="229"/>
      <c r="I118" s="229"/>
      <c r="J118" s="229"/>
      <c r="K118" s="229"/>
      <c r="L118" s="229"/>
      <c r="M118" s="229"/>
      <c r="N118" s="229"/>
      <c r="O118" s="229"/>
      <c r="P118" s="229"/>
      <c r="S118" s="229"/>
      <c r="U118" s="231">
        <f ca="1">'Project list_gen-S1b)Huntlygoes'!$L$15*'Project list_gen-S1b)Huntlygoes'!$G$15*1000</f>
        <v>8250020.5918682553</v>
      </c>
      <c r="V118" s="253">
        <f ca="1">U118</f>
        <v>8250020.5918682553</v>
      </c>
      <c r="W118" s="253">
        <f t="shared" ref="W118:X118" ca="1" si="122">V118</f>
        <v>8250020.5918682553</v>
      </c>
      <c r="X118" s="253">
        <f t="shared" ca="1" si="122"/>
        <v>8250020.5918682553</v>
      </c>
      <c r="Y118" s="227">
        <f t="shared" ca="1" si="69"/>
        <v>100133872.52543357</v>
      </c>
      <c r="Z118" s="311">
        <f t="shared" ca="1" si="70"/>
        <v>0</v>
      </c>
      <c r="AB118" s="206"/>
      <c r="AD118" s="206"/>
      <c r="AE118" s="206"/>
      <c r="AF118" s="206"/>
      <c r="AG118" s="206"/>
      <c r="AH118" s="206"/>
    </row>
    <row r="119" spans="1:35" ht="16.5" customHeight="1" x14ac:dyDescent="0.25">
      <c r="A119" s="309">
        <f t="shared" si="64"/>
        <v>166527384.61538461</v>
      </c>
      <c r="B119" s="91" t="str">
        <f ca="1">IF(AC119="","",OFFSET('Project list_gen-S1b)Huntlygoes'!$E$7,AC119,,,))</f>
        <v>CCGT</v>
      </c>
      <c r="C119" s="209" t="s">
        <v>130</v>
      </c>
      <c r="D119" s="310">
        <f t="shared" si="65"/>
        <v>18</v>
      </c>
      <c r="F119" s="229"/>
      <c r="G119" s="229"/>
      <c r="H119" s="229"/>
      <c r="I119" s="229"/>
      <c r="J119" s="229"/>
      <c r="K119" s="229"/>
      <c r="L119" s="229"/>
      <c r="M119" s="229"/>
      <c r="N119" s="229"/>
      <c r="O119" s="229"/>
      <c r="P119" s="229"/>
      <c r="S119" s="229"/>
      <c r="V119" s="229">
        <f>'Project list_gen-S1b)Huntlygoes'!$H$16*1000000*0.5</f>
        <v>166527384.61538461</v>
      </c>
      <c r="W119" s="26">
        <v>0</v>
      </c>
      <c r="X119" s="311">
        <f ca="1">IFERROR(-(A119-((A119/OFFSET($AA$1,MATCH($B119,$Z$2:$Z$7,0),,,))*(20-D119))),0)</f>
        <v>-159866289.23076922</v>
      </c>
      <c r="Y119" s="227">
        <f t="shared" si="69"/>
        <v>0</v>
      </c>
      <c r="Z119" s="311">
        <f t="shared" ca="1" si="70"/>
        <v>0</v>
      </c>
      <c r="AC119" s="26">
        <v>9</v>
      </c>
    </row>
    <row r="120" spans="1:35" ht="16.5" customHeight="1" x14ac:dyDescent="0.25">
      <c r="A120" s="309" t="str">
        <f t="shared" si="64"/>
        <v/>
      </c>
      <c r="B120" s="91" t="str">
        <f ca="1">IF(AC120="","",OFFSET('Project list_gen-S1b)Huntlygoes'!$E$7,AC120,,,))</f>
        <v/>
      </c>
      <c r="C120" s="26" t="s">
        <v>115</v>
      </c>
      <c r="D120" s="310">
        <f t="shared" si="65"/>
        <v>18</v>
      </c>
      <c r="F120" s="229"/>
      <c r="G120" s="229"/>
      <c r="H120" s="229"/>
      <c r="I120" s="229"/>
      <c r="J120" s="229"/>
      <c r="K120" s="229"/>
      <c r="L120" s="229"/>
      <c r="M120" s="229"/>
      <c r="N120" s="229"/>
      <c r="O120" s="229"/>
      <c r="P120" s="229"/>
      <c r="S120" s="229"/>
      <c r="W120" s="231">
        <f>'Project list_gen-S1b)Huntlygoes'!$I$16*'Project list_gen-S1b)Huntlygoes'!$G$16*1000</f>
        <v>5846073.6000000006</v>
      </c>
      <c r="X120" s="253">
        <f>W120</f>
        <v>5846073.6000000006</v>
      </c>
      <c r="Y120" s="227">
        <f t="shared" si="69"/>
        <v>71258589.027339861</v>
      </c>
      <c r="Z120" s="311">
        <f t="shared" ca="1" si="70"/>
        <v>0</v>
      </c>
    </row>
    <row r="121" spans="1:35" ht="16.5" customHeight="1" x14ac:dyDescent="0.25">
      <c r="A121" s="309" t="str">
        <f t="shared" si="64"/>
        <v/>
      </c>
      <c r="B121" s="91" t="str">
        <f ca="1">IF(AC121="","",OFFSET('Project list_gen-S1b)Huntlygoes'!$E$7,AC121,,,))</f>
        <v/>
      </c>
      <c r="C121" s="26" t="s">
        <v>116</v>
      </c>
      <c r="D121" s="310">
        <f t="shared" si="65"/>
        <v>18</v>
      </c>
      <c r="F121" s="229"/>
      <c r="G121" s="229"/>
      <c r="H121" s="229"/>
      <c r="I121" s="229"/>
      <c r="J121" s="229"/>
      <c r="K121" s="229"/>
      <c r="L121" s="229"/>
      <c r="M121" s="229"/>
      <c r="N121" s="229"/>
      <c r="O121" s="229"/>
      <c r="P121" s="229"/>
      <c r="S121" s="229"/>
      <c r="W121" s="231">
        <f>'Project list_gen-S1b)Huntlygoes'!$F$16*1000*'Project list_gen-S1b)Huntlygoes'!$J$16</f>
        <v>6790000</v>
      </c>
      <c r="X121" s="253">
        <f>W121</f>
        <v>6790000</v>
      </c>
      <c r="Y121" s="227">
        <f t="shared" si="69"/>
        <v>82764236.751250893</v>
      </c>
      <c r="Z121" s="311">
        <f t="shared" ca="1" si="70"/>
        <v>0</v>
      </c>
    </row>
    <row r="122" spans="1:35" ht="16.5" customHeight="1" x14ac:dyDescent="0.25">
      <c r="A122" s="309" t="str">
        <f t="shared" si="64"/>
        <v/>
      </c>
      <c r="B122" s="91" t="str">
        <f ca="1">IF(AC122="","",OFFSET('Project list_gen-S1b)Huntlygoes'!$E$7,AC122,,,))</f>
        <v/>
      </c>
      <c r="C122" s="26" t="s">
        <v>18</v>
      </c>
      <c r="D122" s="310">
        <f t="shared" ca="1" si="65"/>
        <v>18</v>
      </c>
      <c r="F122" s="229"/>
      <c r="G122" s="229"/>
      <c r="H122" s="229"/>
      <c r="I122" s="229"/>
      <c r="J122" s="229"/>
      <c r="K122" s="229"/>
      <c r="L122" s="229"/>
      <c r="M122" s="229"/>
      <c r="N122" s="229"/>
      <c r="O122" s="229"/>
      <c r="P122" s="229"/>
      <c r="S122" s="229"/>
      <c r="W122" s="231">
        <f ca="1">'Project list_gen-S1b)Huntlygoes'!$L$16*'Project list_gen-S1b)Huntlygoes'!$G$16*1000</f>
        <v>10178921.934670763</v>
      </c>
      <c r="X122" s="253">
        <f ca="1">W122</f>
        <v>10178921.934670763</v>
      </c>
      <c r="Y122" s="227">
        <f t="shared" ca="1" si="69"/>
        <v>124072268.75899732</v>
      </c>
      <c r="Z122" s="311">
        <f t="shared" ca="1" si="70"/>
        <v>0</v>
      </c>
      <c r="AB122" s="206"/>
      <c r="AD122" s="206"/>
      <c r="AE122" s="206"/>
      <c r="AF122" s="206"/>
      <c r="AG122" s="206"/>
      <c r="AH122" s="206"/>
    </row>
    <row r="123" spans="1:35" ht="16.5" customHeight="1" x14ac:dyDescent="0.25">
      <c r="A123" s="309">
        <f>IF(LEFT(C123,4)="Cost",SUM(E123:W123),"")</f>
        <v>0</v>
      </c>
      <c r="B123" s="91" t="str">
        <f ca="1">IF(AC123="","",OFFSET('Project list_gen-S1b)Huntlygoes'!$E$7,AC123,,,))</f>
        <v>Wind</v>
      </c>
      <c r="C123" s="209" t="s">
        <v>130</v>
      </c>
      <c r="D123" s="310">
        <f t="shared" si="65"/>
        <v>20</v>
      </c>
      <c r="F123" s="229"/>
      <c r="G123" s="229"/>
      <c r="H123" s="229"/>
      <c r="I123" s="229"/>
      <c r="J123" s="229"/>
      <c r="K123" s="229"/>
      <c r="L123" s="229"/>
      <c r="M123" s="229"/>
      <c r="N123" s="229"/>
      <c r="O123" s="229"/>
      <c r="P123" s="229"/>
      <c r="S123" s="229"/>
      <c r="X123" s="229"/>
      <c r="AC123" s="26">
        <v>10</v>
      </c>
    </row>
    <row r="124" spans="1:35" ht="16.5" customHeight="1" x14ac:dyDescent="0.25">
      <c r="A124" s="309" t="str">
        <f t="shared" ref="A124:A126" si="123">IF(LEFT(C124,4)="Cost",SUM(E124:W124),"")</f>
        <v/>
      </c>
      <c r="B124" s="91" t="str">
        <f ca="1">IF(AC124="","",OFFSET('Project list_gen-S1b)Huntlygoes'!$E$7,AC124,,,))</f>
        <v/>
      </c>
      <c r="C124" s="26" t="s">
        <v>115</v>
      </c>
      <c r="D124" s="310">
        <f t="shared" si="65"/>
        <v>19</v>
      </c>
      <c r="F124" s="229"/>
      <c r="G124" s="229"/>
      <c r="H124" s="229"/>
      <c r="I124" s="229"/>
      <c r="J124" s="229"/>
      <c r="K124" s="229"/>
      <c r="L124" s="229"/>
      <c r="M124" s="229"/>
      <c r="N124" s="229"/>
      <c r="O124" s="229"/>
      <c r="P124" s="229"/>
      <c r="S124" s="229"/>
      <c r="Y124" s="321"/>
    </row>
    <row r="125" spans="1:35" ht="16.5" customHeight="1" x14ac:dyDescent="0.25">
      <c r="A125" s="309" t="str">
        <f t="shared" si="123"/>
        <v/>
      </c>
      <c r="B125" s="91" t="str">
        <f ca="1">IF(AC125="","",OFFSET('Project list_gen-S1b)Huntlygoes'!$E$7,AC125,,,))</f>
        <v/>
      </c>
      <c r="C125" s="26" t="s">
        <v>116</v>
      </c>
      <c r="D125" s="310">
        <f t="shared" si="65"/>
        <v>19</v>
      </c>
      <c r="F125" s="229"/>
      <c r="G125" s="229"/>
      <c r="H125" s="229"/>
      <c r="I125" s="229"/>
      <c r="J125" s="229"/>
      <c r="K125" s="229"/>
      <c r="L125" s="229"/>
      <c r="M125" s="229"/>
      <c r="N125" s="229"/>
      <c r="O125" s="229"/>
      <c r="P125" s="229"/>
      <c r="S125" s="229"/>
      <c r="Y125" s="321"/>
    </row>
    <row r="126" spans="1:35" ht="16.5" customHeight="1" x14ac:dyDescent="0.25">
      <c r="A126" s="309" t="str">
        <f t="shared" si="123"/>
        <v/>
      </c>
      <c r="B126" s="91" t="str">
        <f ca="1">IF(AC126="","",OFFSET('Project list_gen-S1b)Huntlygoes'!$E$7,AC126,,,))</f>
        <v/>
      </c>
      <c r="C126" s="26" t="s">
        <v>18</v>
      </c>
      <c r="D126" s="310">
        <f t="shared" si="65"/>
        <v>19</v>
      </c>
      <c r="F126" s="229"/>
      <c r="G126" s="229"/>
      <c r="H126" s="229"/>
      <c r="I126" s="229"/>
      <c r="J126" s="229"/>
      <c r="K126" s="229"/>
      <c r="L126" s="229"/>
      <c r="M126" s="229"/>
      <c r="N126" s="229"/>
      <c r="O126" s="229"/>
      <c r="P126" s="229"/>
      <c r="S126" s="229"/>
      <c r="Y126" s="321"/>
      <c r="Z126" s="327"/>
      <c r="AB126" s="206"/>
      <c r="AD126" s="206"/>
      <c r="AE126" s="206"/>
      <c r="AF126" s="206"/>
      <c r="AG126" s="206"/>
      <c r="AH126" s="206"/>
    </row>
    <row r="127" spans="1:35" ht="16.5" customHeight="1" x14ac:dyDescent="0.2">
      <c r="F127" s="229"/>
      <c r="G127" s="229"/>
      <c r="H127" s="229"/>
      <c r="I127" s="229"/>
      <c r="J127" s="229"/>
      <c r="K127" s="229"/>
      <c r="L127" s="229"/>
      <c r="M127" s="229"/>
      <c r="N127" s="229"/>
      <c r="O127" s="229"/>
      <c r="P127" s="229"/>
      <c r="Q127" s="229"/>
      <c r="R127" s="229"/>
      <c r="S127" s="229"/>
      <c r="T127" s="229"/>
      <c r="U127" s="229"/>
      <c r="V127" s="229"/>
      <c r="AC127" s="26">
        <v>11</v>
      </c>
      <c r="AD127" s="38"/>
    </row>
    <row r="128" spans="1:35" ht="16.5" customHeight="1" x14ac:dyDescent="0.2">
      <c r="E128" s="26">
        <v>0</v>
      </c>
      <c r="F128" s="229">
        <f>SUM(F87:F127)</f>
        <v>1200673076.9230769</v>
      </c>
      <c r="G128" s="229">
        <f t="shared" ref="G128:W128" ca="1" si="124">SUM(G87:G127)</f>
        <v>728553945.49765635</v>
      </c>
      <c r="H128" s="229">
        <f t="shared" ca="1" si="124"/>
        <v>77485349.645944387</v>
      </c>
      <c r="I128" s="229">
        <f t="shared" ca="1" si="124"/>
        <v>77485349.645944387</v>
      </c>
      <c r="J128" s="229">
        <f t="shared" ca="1" si="124"/>
        <v>704333712.66481233</v>
      </c>
      <c r="K128" s="229">
        <f t="shared" ca="1" si="124"/>
        <v>104370556.23566462</v>
      </c>
      <c r="L128" s="229">
        <f t="shared" ca="1" si="124"/>
        <v>104370556.23566462</v>
      </c>
      <c r="M128" s="229">
        <f t="shared" ca="1" si="124"/>
        <v>602227254.34887218</v>
      </c>
      <c r="N128" s="229">
        <f t="shared" ca="1" si="124"/>
        <v>134098183.13072599</v>
      </c>
      <c r="O128" s="229">
        <f t="shared" ca="1" si="124"/>
        <v>134098183.13072599</v>
      </c>
      <c r="P128" s="229">
        <f t="shared" ca="1" si="124"/>
        <v>518298183.13072604</v>
      </c>
      <c r="Q128" s="229">
        <f t="shared" ca="1" si="124"/>
        <v>162322919.87464857</v>
      </c>
      <c r="R128" s="229">
        <f t="shared" ca="1" si="124"/>
        <v>162322919.87464857</v>
      </c>
      <c r="S128" s="229">
        <f t="shared" ca="1" si="124"/>
        <v>162322919.87464857</v>
      </c>
      <c r="T128" s="229">
        <f t="shared" ca="1" si="124"/>
        <v>640610429.30861092</v>
      </c>
      <c r="U128" s="229">
        <f t="shared" ca="1" si="124"/>
        <v>181846700.85051683</v>
      </c>
      <c r="V128" s="229">
        <f t="shared" ca="1" si="124"/>
        <v>348374085.46590143</v>
      </c>
      <c r="W128" s="229">
        <f t="shared" ca="1" si="124"/>
        <v>204661696.3851876</v>
      </c>
      <c r="X128" s="321">
        <f ca="1">SUM(X87:X127)+Y128+Z128</f>
        <v>751152031.66922975</v>
      </c>
      <c r="Y128" s="321">
        <f ca="1">SUM(Y87:Y127)</f>
        <v>2410365097.1121984</v>
      </c>
      <c r="Z128" s="321">
        <f ca="1">SUM(Z87:Z127)</f>
        <v>853802549.25283027</v>
      </c>
      <c r="AB128" s="229"/>
      <c r="AD128" s="229"/>
      <c r="AE128" s="229"/>
      <c r="AF128" s="229"/>
      <c r="AG128" s="221"/>
      <c r="AH128" s="221"/>
      <c r="AI128" s="38"/>
    </row>
    <row r="129" spans="3:29" ht="16.5" customHeight="1" x14ac:dyDescent="0.2">
      <c r="C129" s="196" t="s">
        <v>122</v>
      </c>
      <c r="E129" s="210">
        <f ca="1">NPV($D$1,E128:X128)</f>
        <v>3603290498.3591652</v>
      </c>
    </row>
    <row r="130" spans="3:29" ht="16.5" customHeight="1" x14ac:dyDescent="0.2"/>
    <row r="131" spans="3:29" ht="16.5" customHeight="1" x14ac:dyDescent="0.2">
      <c r="C131" s="216" t="s">
        <v>131</v>
      </c>
      <c r="D131" s="217">
        <f ca="1">(E129-E73)/1000000</f>
        <v>201.60177292511844</v>
      </c>
      <c r="F131" s="26" t="str">
        <f>C114</f>
        <v>Tx LRMC $/MWh</v>
      </c>
    </row>
    <row r="132" spans="3:29" ht="16.5" customHeight="1" x14ac:dyDescent="0.2">
      <c r="F132" s="228">
        <f ca="1">NPV($D$1,H132:X132)</f>
        <v>414732470.14420867</v>
      </c>
      <c r="G132" s="110">
        <f>SUMIF($C$87:$C$126,$F$131,E87:E126)</f>
        <v>0</v>
      </c>
      <c r="H132" s="110">
        <f>SUMIF($C$87:$C$126,$F$131,F87:F126)</f>
        <v>0</v>
      </c>
      <c r="I132" s="110">
        <f t="shared" ref="I132:X132" ca="1" si="125">SUMIF($C$87:$C$126,$F$131,G87:G126)</f>
        <v>22969809.648599699</v>
      </c>
      <c r="J132" s="110">
        <f t="shared" ca="1" si="125"/>
        <v>35538331.549944386</v>
      </c>
      <c r="K132" s="110">
        <f t="shared" ca="1" si="125"/>
        <v>35538331.549944386</v>
      </c>
      <c r="L132" s="110">
        <f t="shared" ca="1" si="125"/>
        <v>35538331.549944386</v>
      </c>
      <c r="M132" s="110">
        <f t="shared" ca="1" si="125"/>
        <v>46899015.643664606</v>
      </c>
      <c r="N132" s="110">
        <f t="shared" ca="1" si="125"/>
        <v>46899015.643664606</v>
      </c>
      <c r="O132" s="110">
        <f t="shared" ca="1" si="125"/>
        <v>46899015.643664606</v>
      </c>
      <c r="P132" s="110">
        <f t="shared" ca="1" si="125"/>
        <v>60639248.538725972</v>
      </c>
      <c r="Q132" s="110">
        <f t="shared" ca="1" si="125"/>
        <v>60639248.538725972</v>
      </c>
      <c r="R132" s="110">
        <f t="shared" ca="1" si="125"/>
        <v>60639248.538725972</v>
      </c>
      <c r="S132" s="110">
        <f t="shared" ca="1" si="125"/>
        <v>73231729.282648563</v>
      </c>
      <c r="T132" s="110">
        <f t="shared" ca="1" si="125"/>
        <v>73231729.282648563</v>
      </c>
      <c r="U132" s="110">
        <f t="shared" ca="1" si="125"/>
        <v>73231729.282648563</v>
      </c>
      <c r="V132" s="110">
        <f t="shared" ca="1" si="125"/>
        <v>73231729.282648563</v>
      </c>
      <c r="W132" s="110">
        <f t="shared" ca="1" si="125"/>
        <v>81481749.874516815</v>
      </c>
      <c r="X132" s="110">
        <f t="shared" ca="1" si="125"/>
        <v>81481749.874516815</v>
      </c>
    </row>
    <row r="137" spans="3:29" x14ac:dyDescent="0.2">
      <c r="AA137" s="38"/>
      <c r="AC137" s="38"/>
    </row>
    <row r="138" spans="3:29" x14ac:dyDescent="0.2">
      <c r="AA138" s="196"/>
      <c r="AC138" s="196"/>
    </row>
    <row r="139" spans="3:29" x14ac:dyDescent="0.2">
      <c r="AA139" s="110"/>
      <c r="AC139" s="110"/>
    </row>
  </sheetData>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pageSetUpPr fitToPage="1"/>
  </sheetPr>
  <dimension ref="A1:X233"/>
  <sheetViews>
    <sheetView zoomScale="86" zoomScaleNormal="86" workbookViewId="0">
      <selection activeCell="P38" sqref="P38"/>
    </sheetView>
  </sheetViews>
  <sheetFormatPr defaultColWidth="9.140625" defaultRowHeight="12.75" x14ac:dyDescent="0.2"/>
  <cols>
    <col min="1" max="2" width="12.42578125" style="160" customWidth="1"/>
    <col min="3" max="3" width="45.5703125" style="160" customWidth="1"/>
    <col min="4" max="4" width="18.42578125" style="160" customWidth="1"/>
    <col min="5" max="5" width="13.42578125" style="160" customWidth="1"/>
    <col min="6" max="6" width="8.140625" style="160" bestFit="1" customWidth="1"/>
    <col min="7" max="7" width="15" style="160" bestFit="1" customWidth="1"/>
    <col min="8" max="10" width="12.42578125" style="160" customWidth="1"/>
    <col min="11" max="11" width="15.85546875" style="160" customWidth="1"/>
    <col min="12" max="12" width="14.42578125" style="241" customWidth="1"/>
    <col min="13" max="13" width="12.42578125" style="160" customWidth="1"/>
    <col min="14" max="14" width="45.5703125" style="160" customWidth="1"/>
    <col min="15" max="15" width="18.42578125" style="160" customWidth="1"/>
    <col min="16" max="16" width="13.42578125" style="160" customWidth="1"/>
    <col min="17" max="17" width="8.140625" style="160" bestFit="1" customWidth="1"/>
    <col min="18" max="18" width="15" style="160" bestFit="1" customWidth="1"/>
    <col min="19" max="21" width="12.42578125" style="160" customWidth="1"/>
    <col min="22" max="22" width="15.85546875" style="160" customWidth="1"/>
    <col min="23" max="23" width="15.85546875" style="241" customWidth="1"/>
    <col min="24" max="24" width="13.5703125" style="160" customWidth="1"/>
    <col min="25" max="16384" width="9.140625" style="160"/>
  </cols>
  <sheetData>
    <row r="1" spans="1:24" ht="16.5" customHeight="1" x14ac:dyDescent="0.5">
      <c r="A1" s="193" t="s">
        <v>0</v>
      </c>
    </row>
    <row r="2" spans="1:24" ht="16.5" customHeight="1" x14ac:dyDescent="0.5">
      <c r="M2" s="160" t="s">
        <v>1</v>
      </c>
    </row>
    <row r="3" spans="1:24" ht="16.5" customHeight="1" x14ac:dyDescent="0.5">
      <c r="B3" s="160" t="s">
        <v>2</v>
      </c>
      <c r="M3" s="160" t="s">
        <v>391</v>
      </c>
    </row>
    <row r="4" spans="1:24" ht="16.5" customHeight="1" x14ac:dyDescent="0.5"/>
    <row r="5" spans="1:24" ht="16.5" customHeight="1" x14ac:dyDescent="0.5">
      <c r="B5" s="358" t="s">
        <v>4</v>
      </c>
      <c r="C5" s="358"/>
      <c r="D5" s="358"/>
      <c r="E5" s="358"/>
      <c r="F5" s="358"/>
      <c r="G5" s="358"/>
      <c r="H5" s="358"/>
      <c r="I5" s="358"/>
      <c r="J5" s="358"/>
      <c r="K5" s="358"/>
      <c r="M5" s="358" t="s">
        <v>5</v>
      </c>
      <c r="N5" s="358"/>
      <c r="O5" s="358"/>
      <c r="P5" s="358"/>
      <c r="Q5" s="358"/>
      <c r="R5" s="358"/>
      <c r="S5" s="358"/>
      <c r="T5" s="358"/>
      <c r="U5" s="358"/>
      <c r="V5" s="358"/>
      <c r="W5" s="358"/>
      <c r="X5" s="358"/>
    </row>
    <row r="6" spans="1:24" ht="16.5" customHeight="1" x14ac:dyDescent="0.5">
      <c r="M6" s="359" t="s">
        <v>6</v>
      </c>
      <c r="N6" s="359"/>
      <c r="O6" s="359"/>
      <c r="P6" s="359"/>
      <c r="Q6" s="359"/>
      <c r="R6" s="359"/>
      <c r="S6" s="359"/>
      <c r="T6" s="359"/>
      <c r="U6" s="359"/>
      <c r="V6" s="359"/>
      <c r="W6" s="359"/>
      <c r="X6" s="359"/>
    </row>
    <row r="7" spans="1:24" ht="16.5" customHeight="1" x14ac:dyDescent="0.5">
      <c r="A7" s="161"/>
      <c r="B7" s="162" t="s">
        <v>7</v>
      </c>
      <c r="C7" s="163" t="s">
        <v>8</v>
      </c>
      <c r="D7" s="163" t="s">
        <v>9</v>
      </c>
      <c r="E7" s="163" t="s">
        <v>10</v>
      </c>
      <c r="F7" s="163" t="s">
        <v>11</v>
      </c>
      <c r="G7" s="163" t="s">
        <v>12</v>
      </c>
      <c r="H7" s="163" t="s">
        <v>13</v>
      </c>
      <c r="I7" s="163" t="s">
        <v>14</v>
      </c>
      <c r="J7" s="163" t="s">
        <v>15</v>
      </c>
      <c r="K7" s="163" t="s">
        <v>16</v>
      </c>
      <c r="L7" s="242" t="s">
        <v>17</v>
      </c>
      <c r="M7" s="162" t="s">
        <v>7</v>
      </c>
      <c r="N7" s="163" t="s">
        <v>8</v>
      </c>
      <c r="O7" s="163" t="s">
        <v>9</v>
      </c>
      <c r="P7" s="163" t="s">
        <v>10</v>
      </c>
      <c r="Q7" s="163" t="s">
        <v>11</v>
      </c>
      <c r="R7" s="163" t="s">
        <v>12</v>
      </c>
      <c r="S7" s="163" t="s">
        <v>13</v>
      </c>
      <c r="T7" s="163" t="s">
        <v>14</v>
      </c>
      <c r="U7" s="163" t="s">
        <v>15</v>
      </c>
      <c r="V7" s="163" t="s">
        <v>18</v>
      </c>
      <c r="W7" s="163" t="s">
        <v>17</v>
      </c>
      <c r="X7" s="163" t="s">
        <v>19</v>
      </c>
    </row>
    <row r="8" spans="1:24" ht="16.5" customHeight="1" x14ac:dyDescent="0.5">
      <c r="A8" s="164"/>
      <c r="B8" s="165" t="s">
        <v>20</v>
      </c>
      <c r="C8" s="166" t="s">
        <v>21</v>
      </c>
      <c r="D8" s="166" t="s">
        <v>22</v>
      </c>
      <c r="E8" s="166" t="s">
        <v>23</v>
      </c>
      <c r="F8" s="168">
        <v>250</v>
      </c>
      <c r="G8" s="168">
        <v>1971</v>
      </c>
      <c r="H8" s="168">
        <v>1200.6730769230769</v>
      </c>
      <c r="I8" s="167">
        <v>0</v>
      </c>
      <c r="J8" s="167">
        <v>105</v>
      </c>
      <c r="K8" s="167">
        <v>79.055127520930938</v>
      </c>
      <c r="L8" s="256">
        <f ca="1">OFFSET('LRMC_gen_scen1b) Huntly goes'!$A$41,MATCH(B8,'LRMC_gen_scen1b) Huntly goes'!$B$42:$B$45,0),,,)</f>
        <v>11.653886173820242</v>
      </c>
      <c r="M8" s="165" t="s">
        <v>20</v>
      </c>
      <c r="N8" s="176" t="s">
        <v>21</v>
      </c>
      <c r="O8" s="176" t="s">
        <v>22</v>
      </c>
      <c r="P8" s="176" t="s">
        <v>23</v>
      </c>
      <c r="Q8" s="177">
        <v>250</v>
      </c>
      <c r="R8" s="177">
        <v>1971</v>
      </c>
      <c r="S8" s="177">
        <v>1200.6730769230769</v>
      </c>
      <c r="T8" s="169">
        <v>0</v>
      </c>
      <c r="U8" s="169">
        <v>105</v>
      </c>
      <c r="V8" s="169">
        <v>79.055127520930938</v>
      </c>
      <c r="W8" s="256">
        <f ca="1">OFFSET('LRMC_gen_scen1b) Huntly goes'!$A$41,MATCH(M8,'LRMC_gen_scen1b) Huntly goes'!$B$42:$B$45,0),,,)</f>
        <v>11.653886173820242</v>
      </c>
      <c r="X8" s="170">
        <f t="shared" ref="X8:X51" ca="1" si="0">V8+W8</f>
        <v>90.709013694751178</v>
      </c>
    </row>
    <row r="9" spans="1:24" ht="16.5" customHeight="1" x14ac:dyDescent="0.5">
      <c r="A9" s="174"/>
      <c r="B9" s="175" t="s">
        <v>29</v>
      </c>
      <c r="C9" s="176" t="s">
        <v>30</v>
      </c>
      <c r="D9" s="176" t="s">
        <v>22</v>
      </c>
      <c r="E9" s="176" t="s">
        <v>31</v>
      </c>
      <c r="F9" s="177">
        <v>17</v>
      </c>
      <c r="G9" s="177">
        <v>74.459999999999994</v>
      </c>
      <c r="H9" s="177">
        <v>52.508452830188673</v>
      </c>
      <c r="I9" s="169">
        <v>0.86</v>
      </c>
      <c r="J9" s="169">
        <v>6.38</v>
      </c>
      <c r="K9" s="169">
        <v>87.494128618111048</v>
      </c>
      <c r="L9" s="256">
        <f ca="1">OFFSET('LRMC_gen_scen1b) Huntly goes'!$A$41,MATCH(B9,'LRMC_gen_scen1b) Huntly goes'!$B$42:$B$45,0),,,)</f>
        <v>16.221297443250915</v>
      </c>
      <c r="M9" s="175" t="s">
        <v>34</v>
      </c>
      <c r="N9" s="179" t="s">
        <v>35</v>
      </c>
      <c r="O9" s="179" t="s">
        <v>22</v>
      </c>
      <c r="P9" s="179" t="s">
        <v>31</v>
      </c>
      <c r="Q9" s="180">
        <v>35</v>
      </c>
      <c r="R9" s="180">
        <v>153.29999999999998</v>
      </c>
      <c r="S9" s="180">
        <v>113.65669811320754</v>
      </c>
      <c r="T9" s="181">
        <v>0.86</v>
      </c>
      <c r="U9" s="181">
        <v>6.38</v>
      </c>
      <c r="V9" s="181">
        <v>90.450832095870382</v>
      </c>
      <c r="W9" s="256">
        <f ca="1">OFFSET('LRMC_gen_scen1b) Huntly goes'!$A$41,MATCH(M9,'LRMC_gen_scen1b) Huntly goes'!$B$42:$B$45,0),,,)</f>
        <v>7.4869677178002476</v>
      </c>
      <c r="X9" s="170">
        <f t="shared" ca="1" si="0"/>
        <v>97.937799813670637</v>
      </c>
    </row>
    <row r="10" spans="1:24" ht="16.5" customHeight="1" x14ac:dyDescent="0.5">
      <c r="A10" s="178"/>
      <c r="B10" s="171" t="s">
        <v>20</v>
      </c>
      <c r="C10" s="171" t="s">
        <v>26</v>
      </c>
      <c r="D10" s="171" t="s">
        <v>27</v>
      </c>
      <c r="E10" s="171" t="s">
        <v>28</v>
      </c>
      <c r="F10" s="172">
        <v>252</v>
      </c>
      <c r="G10" s="172">
        <v>974.84083199999998</v>
      </c>
      <c r="H10" s="172">
        <v>626.82568301886795</v>
      </c>
      <c r="I10" s="173">
        <v>3</v>
      </c>
      <c r="J10" s="173">
        <v>50</v>
      </c>
      <c r="K10" s="173">
        <v>89.428053297110608</v>
      </c>
      <c r="L10" s="256">
        <f ca="1">OFFSET('LRMC_gen_scen1b) Huntly goes'!$A$41,MATCH(B10,'LRMC_gen_scen1b) Huntly goes'!$B$42:$B$45,0),,,)</f>
        <v>11.653886173820242</v>
      </c>
      <c r="M10" s="175" t="s">
        <v>34</v>
      </c>
      <c r="N10" s="179" t="s">
        <v>36</v>
      </c>
      <c r="O10" s="179" t="s">
        <v>22</v>
      </c>
      <c r="P10" s="179" t="s">
        <v>25</v>
      </c>
      <c r="Q10" s="180">
        <v>240</v>
      </c>
      <c r="R10" s="180">
        <v>1681.92</v>
      </c>
      <c r="S10" s="180">
        <v>384.20000000000005</v>
      </c>
      <c r="T10" s="181">
        <v>4.3</v>
      </c>
      <c r="U10" s="181">
        <v>35</v>
      </c>
      <c r="V10" s="181">
        <v>91.273876702410504</v>
      </c>
      <c r="W10" s="256">
        <f ca="1">OFFSET('LRMC_gen_scen1b) Huntly goes'!$A$41,MATCH(M10,'LRMC_gen_scen1b) Huntly goes'!$B$42:$B$45,0),,,)</f>
        <v>7.4869677178002476</v>
      </c>
      <c r="X10" s="170">
        <f t="shared" ca="1" si="0"/>
        <v>98.760844420210759</v>
      </c>
    </row>
    <row r="11" spans="1:24" ht="16.5" customHeight="1" x14ac:dyDescent="0.5">
      <c r="A11" s="178"/>
      <c r="B11" s="171" t="s">
        <v>20</v>
      </c>
      <c r="C11" s="171" t="s">
        <v>32</v>
      </c>
      <c r="D11" s="171" t="s">
        <v>33</v>
      </c>
      <c r="E11" s="171" t="s">
        <v>28</v>
      </c>
      <c r="F11" s="172">
        <v>252</v>
      </c>
      <c r="G11" s="172">
        <v>974.84083199999998</v>
      </c>
      <c r="H11" s="172">
        <v>626.84836301886799</v>
      </c>
      <c r="I11" s="173">
        <v>3</v>
      </c>
      <c r="J11" s="173">
        <v>50</v>
      </c>
      <c r="K11" s="173">
        <v>89.430658890174854</v>
      </c>
      <c r="L11" s="256">
        <f ca="1">OFFSET('LRMC_gen_scen1b) Huntly goes'!$A$41,MATCH(B11,'LRMC_gen_scen1b) Huntly goes'!$B$42:$B$45,0),,,)</f>
        <v>11.653886173820242</v>
      </c>
      <c r="M11" s="175" t="s">
        <v>34</v>
      </c>
      <c r="N11" s="179" t="s">
        <v>37</v>
      </c>
      <c r="O11" s="179" t="s">
        <v>22</v>
      </c>
      <c r="P11" s="179" t="s">
        <v>25</v>
      </c>
      <c r="Q11" s="180">
        <v>240</v>
      </c>
      <c r="R11" s="180">
        <v>1681.92</v>
      </c>
      <c r="S11" s="180">
        <v>384.20000000000005</v>
      </c>
      <c r="T11" s="181">
        <v>4.3</v>
      </c>
      <c r="U11" s="181">
        <v>35</v>
      </c>
      <c r="V11" s="181">
        <v>91.273876702410504</v>
      </c>
      <c r="W11" s="256">
        <f ca="1">OFFSET('LRMC_gen_scen1b) Huntly goes'!$A$41,MATCH(M11,'LRMC_gen_scen1b) Huntly goes'!$B$42:$B$45,0),,,)</f>
        <v>7.4869677178002476</v>
      </c>
      <c r="X11" s="170">
        <f t="shared" ca="1" si="0"/>
        <v>98.760844420210759</v>
      </c>
    </row>
    <row r="12" spans="1:24" ht="16.5" customHeight="1" x14ac:dyDescent="0.5">
      <c r="A12" s="178"/>
      <c r="B12" s="175" t="s">
        <v>34</v>
      </c>
      <c r="C12" s="179" t="s">
        <v>35</v>
      </c>
      <c r="D12" s="179" t="s">
        <v>22</v>
      </c>
      <c r="E12" s="179" t="s">
        <v>31</v>
      </c>
      <c r="F12" s="180">
        <v>35</v>
      </c>
      <c r="G12" s="180">
        <v>153.29999999999998</v>
      </c>
      <c r="H12" s="180">
        <v>113.65669811320754</v>
      </c>
      <c r="I12" s="181">
        <v>0.86</v>
      </c>
      <c r="J12" s="181">
        <v>6.38</v>
      </c>
      <c r="K12" s="181">
        <v>90.450832095870382</v>
      </c>
      <c r="L12" s="256">
        <f ca="1">OFFSET('LRMC_gen_scen1b) Huntly goes'!$A$41,MATCH(B12,'LRMC_gen_scen1b) Huntly goes'!$B$42:$B$45,0),,,)</f>
        <v>7.4869677178002476</v>
      </c>
      <c r="M12" s="171" t="s">
        <v>20</v>
      </c>
      <c r="N12" s="171" t="s">
        <v>26</v>
      </c>
      <c r="O12" s="171" t="s">
        <v>27</v>
      </c>
      <c r="P12" s="171" t="s">
        <v>28</v>
      </c>
      <c r="Q12" s="172">
        <v>252</v>
      </c>
      <c r="R12" s="172">
        <v>974.84083199999998</v>
      </c>
      <c r="S12" s="172">
        <v>626.82568301886795</v>
      </c>
      <c r="T12" s="173">
        <v>3</v>
      </c>
      <c r="U12" s="173">
        <v>50</v>
      </c>
      <c r="V12" s="173">
        <v>89.428053297110608</v>
      </c>
      <c r="W12" s="256">
        <f ca="1">OFFSET('LRMC_gen_scen1b) Huntly goes'!$A$41,MATCH(M12,'LRMC_gen_scen1b) Huntly goes'!$B$42:$B$45,0),,,)</f>
        <v>11.653886173820242</v>
      </c>
      <c r="X12" s="170">
        <f t="shared" ca="1" si="0"/>
        <v>101.08193947093085</v>
      </c>
    </row>
    <row r="13" spans="1:24" ht="16.5" customHeight="1" x14ac:dyDescent="0.5">
      <c r="A13" s="178"/>
      <c r="B13" s="175" t="s">
        <v>34</v>
      </c>
      <c r="C13" s="179" t="s">
        <v>36</v>
      </c>
      <c r="D13" s="179" t="s">
        <v>22</v>
      </c>
      <c r="E13" s="179" t="s">
        <v>25</v>
      </c>
      <c r="F13" s="180">
        <v>240</v>
      </c>
      <c r="G13" s="180">
        <v>1681.92</v>
      </c>
      <c r="H13" s="180">
        <v>384.20000000000005</v>
      </c>
      <c r="I13" s="181">
        <v>4.3</v>
      </c>
      <c r="J13" s="181">
        <v>35</v>
      </c>
      <c r="K13" s="181">
        <v>91.273876702410504</v>
      </c>
      <c r="L13" s="256">
        <f ca="1">OFFSET('LRMC_gen_scen1b) Huntly goes'!$A$41,MATCH(B13,'LRMC_gen_scen1b) Huntly goes'!$B$42:$B$45,0),,,)</f>
        <v>7.4869677178002476</v>
      </c>
      <c r="M13" s="171" t="s">
        <v>20</v>
      </c>
      <c r="N13" s="171" t="s">
        <v>32</v>
      </c>
      <c r="O13" s="171" t="s">
        <v>33</v>
      </c>
      <c r="P13" s="171" t="s">
        <v>28</v>
      </c>
      <c r="Q13" s="172">
        <v>252</v>
      </c>
      <c r="R13" s="172">
        <v>974.84083199999998</v>
      </c>
      <c r="S13" s="172">
        <v>626.84836301886799</v>
      </c>
      <c r="T13" s="173">
        <v>3</v>
      </c>
      <c r="U13" s="173">
        <v>50</v>
      </c>
      <c r="V13" s="173">
        <v>89.430658890174854</v>
      </c>
      <c r="W13" s="256">
        <f ca="1">OFFSET('LRMC_gen_scen1b) Huntly goes'!$A$41,MATCH(M13,'LRMC_gen_scen1b) Huntly goes'!$B$42:$B$45,0),,,)</f>
        <v>11.653886173820242</v>
      </c>
      <c r="X13" s="170">
        <f t="shared" ca="1" si="0"/>
        <v>101.08454506399509</v>
      </c>
    </row>
    <row r="14" spans="1:24" ht="16.5" customHeight="1" x14ac:dyDescent="0.5">
      <c r="A14" s="178"/>
      <c r="B14" s="175" t="s">
        <v>34</v>
      </c>
      <c r="C14" s="179" t="s">
        <v>37</v>
      </c>
      <c r="D14" s="179" t="s">
        <v>22</v>
      </c>
      <c r="E14" s="179" t="s">
        <v>25</v>
      </c>
      <c r="F14" s="180">
        <v>240</v>
      </c>
      <c r="G14" s="180">
        <v>1681.92</v>
      </c>
      <c r="H14" s="180">
        <v>384.20000000000005</v>
      </c>
      <c r="I14" s="181">
        <v>4.3</v>
      </c>
      <c r="J14" s="181">
        <v>35</v>
      </c>
      <c r="K14" s="181">
        <v>91.273876702410504</v>
      </c>
      <c r="L14" s="256">
        <f ca="1">OFFSET('LRMC_gen_scen1b) Huntly goes'!$A$41,MATCH(B14,'LRMC_gen_scen1b) Huntly goes'!$B$42:$B$45,0),,,)</f>
        <v>7.4869677178002476</v>
      </c>
      <c r="M14" s="175" t="s">
        <v>29</v>
      </c>
      <c r="N14" s="176" t="s">
        <v>30</v>
      </c>
      <c r="O14" s="176" t="s">
        <v>22</v>
      </c>
      <c r="P14" s="176" t="s">
        <v>31</v>
      </c>
      <c r="Q14" s="177">
        <v>17</v>
      </c>
      <c r="R14" s="177">
        <v>74.459999999999994</v>
      </c>
      <c r="S14" s="177">
        <v>52.508452830188673</v>
      </c>
      <c r="T14" s="169">
        <v>0.86</v>
      </c>
      <c r="U14" s="169">
        <v>6.38</v>
      </c>
      <c r="V14" s="169">
        <v>87.494128618111048</v>
      </c>
      <c r="W14" s="256">
        <f ca="1">OFFSET('LRMC_gen_scen1b) Huntly goes'!$A$41,MATCH(M14,'LRMC_gen_scen1b) Huntly goes'!$B$42:$B$45,0),,,)</f>
        <v>16.221297443250915</v>
      </c>
      <c r="X14" s="170">
        <f t="shared" ca="1" si="0"/>
        <v>103.71542606136197</v>
      </c>
    </row>
    <row r="15" spans="1:24" ht="16.5" customHeight="1" x14ac:dyDescent="0.5">
      <c r="A15" s="178"/>
      <c r="B15" s="175" t="s">
        <v>20</v>
      </c>
      <c r="C15" s="179" t="s">
        <v>38</v>
      </c>
      <c r="D15" s="179" t="s">
        <v>22</v>
      </c>
      <c r="E15" s="179" t="s">
        <v>28</v>
      </c>
      <c r="F15" s="180">
        <v>183</v>
      </c>
      <c r="G15" s="180">
        <v>707.92012799999998</v>
      </c>
      <c r="H15" s="180">
        <v>478.28750943396227</v>
      </c>
      <c r="I15" s="181">
        <v>3</v>
      </c>
      <c r="J15" s="181">
        <v>50</v>
      </c>
      <c r="K15" s="181">
        <v>94.906493043787322</v>
      </c>
      <c r="L15" s="256">
        <f ca="1">OFFSET('LRMC_gen_scen1b) Huntly goes'!$A$41,MATCH(B15,'LRMC_gen_scen1b) Huntly goes'!$B$42:$B$45,0),,,)</f>
        <v>11.653886173820242</v>
      </c>
      <c r="M15" s="175" t="s">
        <v>20</v>
      </c>
      <c r="N15" s="179" t="s">
        <v>38</v>
      </c>
      <c r="O15" s="179" t="s">
        <v>22</v>
      </c>
      <c r="P15" s="179" t="s">
        <v>28</v>
      </c>
      <c r="Q15" s="180">
        <v>183</v>
      </c>
      <c r="R15" s="180">
        <v>707.92012799999998</v>
      </c>
      <c r="S15" s="177">
        <v>478.28750943396227</v>
      </c>
      <c r="T15" s="181">
        <v>3</v>
      </c>
      <c r="U15" s="181">
        <v>50</v>
      </c>
      <c r="V15" s="181">
        <v>94.906493043787322</v>
      </c>
      <c r="W15" s="256">
        <f ca="1">OFFSET('LRMC_gen_scen1b) Huntly goes'!$A$41,MATCH(M15,'LRMC_gen_scen1b) Huntly goes'!$B$42:$B$45,0),,,)</f>
        <v>11.653886173820242</v>
      </c>
      <c r="X15" s="170">
        <f t="shared" ca="1" si="0"/>
        <v>106.56037921760756</v>
      </c>
    </row>
    <row r="16" spans="1:24" ht="16.5" customHeight="1" x14ac:dyDescent="0.5">
      <c r="A16" s="178"/>
      <c r="B16" s="171" t="s">
        <v>34</v>
      </c>
      <c r="C16" s="171" t="s">
        <v>39</v>
      </c>
      <c r="D16" s="171" t="s">
        <v>27</v>
      </c>
      <c r="E16" s="171" t="s">
        <v>25</v>
      </c>
      <c r="F16" s="172">
        <v>194</v>
      </c>
      <c r="G16" s="172">
        <v>1359.5520000000001</v>
      </c>
      <c r="H16" s="172">
        <v>333.05476923076924</v>
      </c>
      <c r="I16" s="173">
        <v>4.3</v>
      </c>
      <c r="J16" s="173">
        <v>35</v>
      </c>
      <c r="K16" s="173">
        <v>95.010293612807203</v>
      </c>
      <c r="L16" s="256">
        <f ca="1">OFFSET('LRMC_gen_scen1b) Huntly goes'!$A$41,MATCH(B16,'LRMC_gen_scen1b) Huntly goes'!$B$42:$B$45,0),,,)</f>
        <v>7.4869677178002476</v>
      </c>
      <c r="M16" s="334" t="s">
        <v>20</v>
      </c>
      <c r="N16" s="334" t="s">
        <v>39</v>
      </c>
      <c r="O16" s="334" t="s">
        <v>27</v>
      </c>
      <c r="P16" s="334" t="s">
        <v>25</v>
      </c>
      <c r="Q16" s="332">
        <v>194</v>
      </c>
      <c r="R16" s="332">
        <v>1359.5520000000001</v>
      </c>
      <c r="S16" s="332">
        <v>333.05476923076924</v>
      </c>
      <c r="T16" s="336">
        <v>4.3</v>
      </c>
      <c r="U16" s="336">
        <v>35</v>
      </c>
      <c r="V16" s="336">
        <v>95.010293612807203</v>
      </c>
      <c r="W16" s="337">
        <f ca="1">OFFSET('LRMC_gen_scen1b) Huntly goes'!$A$41,MATCH(M16,'LRMC_gen_scen1b) Huntly goes'!$B$42:$B$45,0),,,)</f>
        <v>11.653886173820242</v>
      </c>
      <c r="X16" s="338">
        <f t="shared" ca="1" si="0"/>
        <v>106.66417978662744</v>
      </c>
    </row>
    <row r="17" spans="1:24" ht="16.5" customHeight="1" x14ac:dyDescent="0.2">
      <c r="A17" s="178"/>
      <c r="B17" s="175" t="s">
        <v>20</v>
      </c>
      <c r="C17" s="179" t="s">
        <v>40</v>
      </c>
      <c r="D17" s="179" t="s">
        <v>22</v>
      </c>
      <c r="E17" s="179" t="s">
        <v>28</v>
      </c>
      <c r="F17" s="180">
        <v>225</v>
      </c>
      <c r="G17" s="180">
        <v>779.72759999999994</v>
      </c>
      <c r="H17" s="180">
        <v>559.82844339622636</v>
      </c>
      <c r="I17" s="181">
        <v>3</v>
      </c>
      <c r="J17" s="181">
        <v>50</v>
      </c>
      <c r="K17" s="181">
        <v>96.679714390745275</v>
      </c>
      <c r="L17" s="256">
        <f ca="1">OFFSET('LRMC_gen_scen1b) Huntly goes'!$A$41,MATCH(B17,'LRMC_gen_scen1b) Huntly goes'!$B$42:$B$45,0),,,)</f>
        <v>11.653886173820242</v>
      </c>
      <c r="M17" s="175" t="s">
        <v>34</v>
      </c>
      <c r="N17" s="179" t="s">
        <v>43</v>
      </c>
      <c r="O17" s="179" t="s">
        <v>22</v>
      </c>
      <c r="P17" s="179" t="s">
        <v>31</v>
      </c>
      <c r="Q17" s="180">
        <v>46</v>
      </c>
      <c r="R17" s="180">
        <v>201.48</v>
      </c>
      <c r="S17" s="180">
        <v>191.89443396226417</v>
      </c>
      <c r="T17" s="181">
        <v>0.85</v>
      </c>
      <c r="U17" s="181">
        <v>6.38</v>
      </c>
      <c r="V17" s="181">
        <v>99.507361835765082</v>
      </c>
      <c r="W17" s="256">
        <f ca="1">OFFSET('LRMC_gen_scen1b) Huntly goes'!$A$41,MATCH(M17,'LRMC_gen_scen1b) Huntly goes'!$B$42:$B$45,0),,,)</f>
        <v>7.4869677178002476</v>
      </c>
      <c r="X17" s="170">
        <f t="shared" ca="1" si="0"/>
        <v>106.99432955356534</v>
      </c>
    </row>
    <row r="18" spans="1:24" ht="16.5" customHeight="1" x14ac:dyDescent="0.2">
      <c r="A18" s="178"/>
      <c r="B18" s="175" t="s">
        <v>24</v>
      </c>
      <c r="C18" s="179" t="s">
        <v>41</v>
      </c>
      <c r="D18" s="179" t="s">
        <v>22</v>
      </c>
      <c r="E18" s="179" t="s">
        <v>23</v>
      </c>
      <c r="F18" s="180">
        <v>45</v>
      </c>
      <c r="G18" s="180">
        <v>354.78</v>
      </c>
      <c r="H18" s="180">
        <v>302.95</v>
      </c>
      <c r="I18" s="181">
        <v>0</v>
      </c>
      <c r="J18" s="181">
        <v>105</v>
      </c>
      <c r="K18" s="181">
        <v>97.526591834445981</v>
      </c>
      <c r="L18" s="256">
        <f ca="1">OFFSET('LRMC_gen_scen1b) Huntly goes'!$A$41,MATCH(B18,'LRMC_gen_scen1b) Huntly goes'!$B$42:$B$45,0),,,)</f>
        <v>14.558878392281443</v>
      </c>
      <c r="M18" s="175" t="s">
        <v>20</v>
      </c>
      <c r="N18" s="179" t="s">
        <v>40</v>
      </c>
      <c r="O18" s="179" t="s">
        <v>22</v>
      </c>
      <c r="P18" s="179" t="s">
        <v>28</v>
      </c>
      <c r="Q18" s="180">
        <v>225</v>
      </c>
      <c r="R18" s="180">
        <v>779.72759999999994</v>
      </c>
      <c r="S18" s="180">
        <v>559.82844339622636</v>
      </c>
      <c r="T18" s="181">
        <v>3</v>
      </c>
      <c r="U18" s="181">
        <v>50</v>
      </c>
      <c r="V18" s="181">
        <v>96.679714390745275</v>
      </c>
      <c r="W18" s="256">
        <f ca="1">OFFSET('LRMC_gen_scen1b) Huntly goes'!$A$41,MATCH(M18,'LRMC_gen_scen1b) Huntly goes'!$B$42:$B$45,0),,,)</f>
        <v>11.653886173820242</v>
      </c>
      <c r="X18" s="170">
        <f t="shared" ca="1" si="0"/>
        <v>108.33360056456551</v>
      </c>
    </row>
    <row r="19" spans="1:24" ht="16.5" customHeight="1" x14ac:dyDescent="0.2">
      <c r="A19" s="178"/>
      <c r="B19" s="171" t="s">
        <v>20</v>
      </c>
      <c r="C19" s="171" t="s">
        <v>42</v>
      </c>
      <c r="D19" s="171" t="s">
        <v>27</v>
      </c>
      <c r="E19" s="171" t="s">
        <v>28</v>
      </c>
      <c r="F19" s="172">
        <v>120</v>
      </c>
      <c r="G19" s="172">
        <v>415.85471999999999</v>
      </c>
      <c r="H19" s="172">
        <v>313.60754716981131</v>
      </c>
      <c r="I19" s="173">
        <v>3</v>
      </c>
      <c r="J19" s="173">
        <v>60</v>
      </c>
      <c r="K19" s="173">
        <v>99.053085428755367</v>
      </c>
      <c r="L19" s="256">
        <f ca="1">OFFSET('LRMC_gen_scen1b) Huntly goes'!$A$41,MATCH(B19,'LRMC_gen_scen1b) Huntly goes'!$B$42:$B$45,0),,,)</f>
        <v>11.653886173820242</v>
      </c>
      <c r="M19" s="175" t="s">
        <v>34</v>
      </c>
      <c r="N19" s="179" t="s">
        <v>44</v>
      </c>
      <c r="O19" s="179" t="s">
        <v>27</v>
      </c>
      <c r="P19" s="179" t="s">
        <v>31</v>
      </c>
      <c r="Q19" s="180">
        <v>70</v>
      </c>
      <c r="R19" s="180">
        <v>306.59999999999997</v>
      </c>
      <c r="S19" s="180">
        <v>289.05866037735848</v>
      </c>
      <c r="T19" s="181">
        <v>0.85</v>
      </c>
      <c r="U19" s="181">
        <v>6.38</v>
      </c>
      <c r="V19" s="181">
        <v>102.3569361583175</v>
      </c>
      <c r="W19" s="256">
        <f ca="1">OFFSET('LRMC_gen_scen1b) Huntly goes'!$A$41,MATCH(M19,'LRMC_gen_scen1b) Huntly goes'!$B$42:$B$45,0),,,)</f>
        <v>7.4869677178002476</v>
      </c>
      <c r="X19" s="170">
        <f t="shared" ca="1" si="0"/>
        <v>109.84390387611774</v>
      </c>
    </row>
    <row r="20" spans="1:24" ht="16.5" customHeight="1" x14ac:dyDescent="0.2">
      <c r="A20" s="178"/>
      <c r="B20" s="175" t="s">
        <v>34</v>
      </c>
      <c r="C20" s="179" t="s">
        <v>43</v>
      </c>
      <c r="D20" s="179" t="s">
        <v>22</v>
      </c>
      <c r="E20" s="179" t="s">
        <v>31</v>
      </c>
      <c r="F20" s="180">
        <v>46</v>
      </c>
      <c r="G20" s="180">
        <v>201.48</v>
      </c>
      <c r="H20" s="180">
        <v>191.89443396226417</v>
      </c>
      <c r="I20" s="181">
        <v>0.85</v>
      </c>
      <c r="J20" s="181">
        <v>6.38</v>
      </c>
      <c r="K20" s="181">
        <v>99.507361835765082</v>
      </c>
      <c r="L20" s="256">
        <f ca="1">OFFSET('LRMC_gen_scen1b) Huntly goes'!$A$41,MATCH(B20,'LRMC_gen_scen1b) Huntly goes'!$B$42:$B$45,0),,,)</f>
        <v>7.4869677178002476</v>
      </c>
      <c r="M20" s="171" t="s">
        <v>20</v>
      </c>
      <c r="N20" s="171" t="s">
        <v>42</v>
      </c>
      <c r="O20" s="171" t="s">
        <v>27</v>
      </c>
      <c r="P20" s="171" t="s">
        <v>28</v>
      </c>
      <c r="Q20" s="172">
        <v>120</v>
      </c>
      <c r="R20" s="172">
        <v>415.85471999999999</v>
      </c>
      <c r="S20" s="172">
        <v>313.60754716981131</v>
      </c>
      <c r="T20" s="173">
        <v>3</v>
      </c>
      <c r="U20" s="173">
        <v>60</v>
      </c>
      <c r="V20" s="173">
        <v>99.053085428755367</v>
      </c>
      <c r="W20" s="256">
        <f ca="1">OFFSET('LRMC_gen_scen1b) Huntly goes'!$A$41,MATCH(M20,'LRMC_gen_scen1b) Huntly goes'!$B$42:$B$45,0),,,)</f>
        <v>11.653886173820242</v>
      </c>
      <c r="X20" s="170">
        <f t="shared" ca="1" si="0"/>
        <v>110.70697160257561</v>
      </c>
    </row>
    <row r="21" spans="1:24" ht="16.5" customHeight="1" x14ac:dyDescent="0.2">
      <c r="A21" s="178"/>
      <c r="B21" s="175" t="s">
        <v>34</v>
      </c>
      <c r="C21" s="179" t="s">
        <v>44</v>
      </c>
      <c r="D21" s="179" t="s">
        <v>27</v>
      </c>
      <c r="E21" s="179" t="s">
        <v>31</v>
      </c>
      <c r="F21" s="180">
        <v>70</v>
      </c>
      <c r="G21" s="180">
        <v>306.59999999999997</v>
      </c>
      <c r="H21" s="180">
        <v>289.05866037735848</v>
      </c>
      <c r="I21" s="181">
        <v>0.85</v>
      </c>
      <c r="J21" s="181">
        <v>6.38</v>
      </c>
      <c r="K21" s="181">
        <v>102.3569361583175</v>
      </c>
      <c r="L21" s="256">
        <f ca="1">OFFSET('LRMC_gen_scen1b) Huntly goes'!$A$41,MATCH(B21,'LRMC_gen_scen1b) Huntly goes'!$B$42:$B$45,0),,,)</f>
        <v>7.4869677178002476</v>
      </c>
      <c r="M21" s="175" t="s">
        <v>34</v>
      </c>
      <c r="N21" s="179" t="s">
        <v>45</v>
      </c>
      <c r="O21" s="179" t="s">
        <v>22</v>
      </c>
      <c r="P21" s="179" t="s">
        <v>46</v>
      </c>
      <c r="Q21" s="180">
        <v>35</v>
      </c>
      <c r="R21" s="180">
        <v>153.29999999999998</v>
      </c>
      <c r="S21" s="180">
        <v>135.34669811320754</v>
      </c>
      <c r="T21" s="181">
        <v>0.8</v>
      </c>
      <c r="U21" s="181">
        <v>6.38</v>
      </c>
      <c r="V21" s="181">
        <v>103.24249822560166</v>
      </c>
      <c r="W21" s="256">
        <f ca="1">OFFSET('LRMC_gen_scen1b) Huntly goes'!$A$41,MATCH(M21,'LRMC_gen_scen1b) Huntly goes'!$B$42:$B$45,0),,,)</f>
        <v>7.4869677178002476</v>
      </c>
      <c r="X21" s="170">
        <f t="shared" ca="1" si="0"/>
        <v>110.72946594340192</v>
      </c>
    </row>
    <row r="22" spans="1:24" ht="16.5" customHeight="1" x14ac:dyDescent="0.2">
      <c r="A22" s="178"/>
      <c r="B22" s="175" t="s">
        <v>34</v>
      </c>
      <c r="C22" s="179" t="s">
        <v>45</v>
      </c>
      <c r="D22" s="179" t="s">
        <v>22</v>
      </c>
      <c r="E22" s="179" t="s">
        <v>46</v>
      </c>
      <c r="F22" s="180">
        <v>35</v>
      </c>
      <c r="G22" s="180">
        <v>153.29999999999998</v>
      </c>
      <c r="H22" s="180">
        <v>135.34669811320754</v>
      </c>
      <c r="I22" s="181">
        <v>0.8</v>
      </c>
      <c r="J22" s="181">
        <v>6.38</v>
      </c>
      <c r="K22" s="181">
        <v>103.24249822560166</v>
      </c>
      <c r="L22" s="256">
        <f ca="1">OFFSET('LRMC_gen_scen1b) Huntly goes'!$A$41,MATCH(B22,'LRMC_gen_scen1b) Huntly goes'!$B$42:$B$45,0),,,)</f>
        <v>7.4869677178002476</v>
      </c>
      <c r="M22" s="175" t="s">
        <v>24</v>
      </c>
      <c r="N22" s="179" t="s">
        <v>41</v>
      </c>
      <c r="O22" s="179" t="s">
        <v>22</v>
      </c>
      <c r="P22" s="179" t="s">
        <v>23</v>
      </c>
      <c r="Q22" s="180">
        <v>45</v>
      </c>
      <c r="R22" s="180">
        <v>354.78</v>
      </c>
      <c r="S22" s="180">
        <v>302.95</v>
      </c>
      <c r="T22" s="181">
        <v>0</v>
      </c>
      <c r="U22" s="181">
        <v>105</v>
      </c>
      <c r="V22" s="181">
        <v>97.526591834445981</v>
      </c>
      <c r="W22" s="256">
        <f ca="1">OFFSET('LRMC_gen_scen1b) Huntly goes'!$A$41,MATCH(M22,'LRMC_gen_scen1b) Huntly goes'!$B$42:$B$45,0),,,)</f>
        <v>14.558878392281443</v>
      </c>
      <c r="X22" s="170">
        <f t="shared" ca="1" si="0"/>
        <v>112.08547022672742</v>
      </c>
    </row>
    <row r="23" spans="1:24" ht="16.5" customHeight="1" x14ac:dyDescent="0.2">
      <c r="A23" s="178"/>
      <c r="B23" s="175" t="s">
        <v>20</v>
      </c>
      <c r="C23" s="179" t="s">
        <v>47</v>
      </c>
      <c r="D23" s="179" t="s">
        <v>27</v>
      </c>
      <c r="E23" s="179" t="s">
        <v>28</v>
      </c>
      <c r="F23" s="180">
        <v>156</v>
      </c>
      <c r="G23" s="180">
        <v>540.61113599999987</v>
      </c>
      <c r="H23" s="180">
        <v>407.67181132075467</v>
      </c>
      <c r="I23" s="181">
        <v>3</v>
      </c>
      <c r="J23" s="181">
        <v>50</v>
      </c>
      <c r="K23" s="181">
        <v>105.54289317251772</v>
      </c>
      <c r="L23" s="256">
        <f ca="1">OFFSET('LRMC_gen_scen1b) Huntly goes'!$A$41,MATCH(B23,'LRMC_gen_scen1b) Huntly goes'!$B$42:$B$45,0),,,)</f>
        <v>11.653886173820242</v>
      </c>
      <c r="M23" s="171" t="s">
        <v>34</v>
      </c>
      <c r="N23" s="171" t="s">
        <v>49</v>
      </c>
      <c r="O23" s="171" t="s">
        <v>27</v>
      </c>
      <c r="P23" s="171" t="s">
        <v>28</v>
      </c>
      <c r="Q23" s="172">
        <v>200</v>
      </c>
      <c r="R23" s="172">
        <v>693.09119999999996</v>
      </c>
      <c r="S23" s="172">
        <v>512.62641509433956</v>
      </c>
      <c r="T23" s="173">
        <v>3</v>
      </c>
      <c r="U23" s="173">
        <v>50</v>
      </c>
      <c r="V23" s="173">
        <v>105.96824444579302</v>
      </c>
      <c r="W23" s="256">
        <f ca="1">OFFSET('LRMC_gen_scen1b) Huntly goes'!$A$41,MATCH(M23,'LRMC_gen_scen1b) Huntly goes'!$B$42:$B$45,0),,,)</f>
        <v>7.4869677178002476</v>
      </c>
      <c r="X23" s="170">
        <f t="shared" ca="1" si="0"/>
        <v>113.45521216359327</v>
      </c>
    </row>
    <row r="24" spans="1:24" ht="16.5" customHeight="1" x14ac:dyDescent="0.2">
      <c r="A24" s="178"/>
      <c r="B24" s="175" t="s">
        <v>29</v>
      </c>
      <c r="C24" s="179" t="s">
        <v>48</v>
      </c>
      <c r="D24" s="179" t="s">
        <v>27</v>
      </c>
      <c r="E24" s="179" t="s">
        <v>28</v>
      </c>
      <c r="F24" s="180">
        <v>159</v>
      </c>
      <c r="G24" s="180">
        <v>551.00750399999993</v>
      </c>
      <c r="H24" s="180">
        <v>415.548</v>
      </c>
      <c r="I24" s="181">
        <v>3</v>
      </c>
      <c r="J24" s="181">
        <v>50</v>
      </c>
      <c r="K24" s="181">
        <v>105.55042553767258</v>
      </c>
      <c r="L24" s="256">
        <f ca="1">OFFSET('LRMC_gen_scen1b) Huntly goes'!$A$41,MATCH(B24,'LRMC_gen_scen1b) Huntly goes'!$B$42:$B$45,0),,,)</f>
        <v>16.221297443250915</v>
      </c>
      <c r="M24" s="171" t="s">
        <v>34</v>
      </c>
      <c r="N24" s="171" t="s">
        <v>50</v>
      </c>
      <c r="O24" s="171" t="s">
        <v>22</v>
      </c>
      <c r="P24" s="171" t="s">
        <v>28</v>
      </c>
      <c r="Q24" s="172">
        <v>200</v>
      </c>
      <c r="R24" s="172">
        <v>693.09119999999996</v>
      </c>
      <c r="S24" s="172">
        <v>512.7164150943396</v>
      </c>
      <c r="T24" s="173">
        <v>3</v>
      </c>
      <c r="U24" s="173">
        <v>50</v>
      </c>
      <c r="V24" s="173">
        <v>105.98336900460305</v>
      </c>
      <c r="W24" s="256">
        <f ca="1">OFFSET('LRMC_gen_scen1b) Huntly goes'!$A$41,MATCH(M24,'LRMC_gen_scen1b) Huntly goes'!$B$42:$B$45,0),,,)</f>
        <v>7.4869677178002476</v>
      </c>
      <c r="X24" s="170">
        <f t="shared" ca="1" si="0"/>
        <v>113.47033672240329</v>
      </c>
    </row>
    <row r="25" spans="1:24" ht="16.5" customHeight="1" x14ac:dyDescent="0.2">
      <c r="A25" s="178"/>
      <c r="B25" s="171" t="s">
        <v>34</v>
      </c>
      <c r="C25" s="171" t="s">
        <v>49</v>
      </c>
      <c r="D25" s="171" t="s">
        <v>27</v>
      </c>
      <c r="E25" s="171" t="s">
        <v>28</v>
      </c>
      <c r="F25" s="172">
        <v>200</v>
      </c>
      <c r="G25" s="172">
        <v>693.09119999999996</v>
      </c>
      <c r="H25" s="172">
        <v>512.62641509433956</v>
      </c>
      <c r="I25" s="173">
        <v>3</v>
      </c>
      <c r="J25" s="173">
        <v>50</v>
      </c>
      <c r="K25" s="173">
        <v>105.96824444579302</v>
      </c>
      <c r="L25" s="256">
        <f ca="1">OFFSET('LRMC_gen_scen1b) Huntly goes'!$A$41,MATCH(B25,'LRMC_gen_scen1b) Huntly goes'!$B$42:$B$45,0),,,)</f>
        <v>7.4869677178002476</v>
      </c>
      <c r="M25" s="183" t="s">
        <v>34</v>
      </c>
      <c r="N25" s="171" t="s">
        <v>51</v>
      </c>
      <c r="O25" s="171" t="s">
        <v>22</v>
      </c>
      <c r="P25" s="171" t="s">
        <v>28</v>
      </c>
      <c r="Q25" s="172">
        <v>200</v>
      </c>
      <c r="R25" s="172">
        <v>693.09119999999996</v>
      </c>
      <c r="S25" s="172">
        <v>512.80641509433963</v>
      </c>
      <c r="T25" s="173">
        <v>3</v>
      </c>
      <c r="U25" s="173">
        <v>50</v>
      </c>
      <c r="V25" s="173">
        <v>105.99849356341309</v>
      </c>
      <c r="W25" s="256">
        <f ca="1">OFFSET('LRMC_gen_scen1b) Huntly goes'!$A$41,MATCH(M25,'LRMC_gen_scen1b) Huntly goes'!$B$42:$B$45,0),,,)</f>
        <v>7.4869677178002476</v>
      </c>
      <c r="X25" s="170">
        <f t="shared" ca="1" si="0"/>
        <v>113.48546128121333</v>
      </c>
    </row>
    <row r="26" spans="1:24" ht="16.5" customHeight="1" x14ac:dyDescent="0.2">
      <c r="A26" s="178"/>
      <c r="B26" s="183" t="s">
        <v>34</v>
      </c>
      <c r="C26" s="171" t="s">
        <v>50</v>
      </c>
      <c r="D26" s="171" t="s">
        <v>22</v>
      </c>
      <c r="E26" s="171" t="s">
        <v>28</v>
      </c>
      <c r="F26" s="172">
        <v>200</v>
      </c>
      <c r="G26" s="172">
        <v>693.09119999999996</v>
      </c>
      <c r="H26" s="172">
        <v>512.7164150943396</v>
      </c>
      <c r="I26" s="173">
        <v>3</v>
      </c>
      <c r="J26" s="173">
        <v>50</v>
      </c>
      <c r="K26" s="173">
        <v>105.98336900460305</v>
      </c>
      <c r="L26" s="256">
        <f ca="1">OFFSET('LRMC_gen_scen1b) Huntly goes'!$A$41,MATCH(B26,'LRMC_gen_scen1b) Huntly goes'!$B$42:$B$45,0),,,)</f>
        <v>7.4869677178002476</v>
      </c>
      <c r="M26" s="183" t="s">
        <v>34</v>
      </c>
      <c r="N26" s="171" t="s">
        <v>54</v>
      </c>
      <c r="O26" s="171" t="s">
        <v>22</v>
      </c>
      <c r="P26" s="171" t="s">
        <v>55</v>
      </c>
      <c r="Q26" s="172">
        <v>260</v>
      </c>
      <c r="R26" s="172">
        <v>1138.8</v>
      </c>
      <c r="S26" s="172">
        <v>1044.5679245283018</v>
      </c>
      <c r="T26" s="173">
        <v>0.84</v>
      </c>
      <c r="U26" s="173">
        <v>6.38</v>
      </c>
      <c r="V26" s="173">
        <v>109.21458466385351</v>
      </c>
      <c r="W26" s="256">
        <f ca="1">OFFSET('LRMC_gen_scen1b) Huntly goes'!$A$41,MATCH(M26,'LRMC_gen_scen1b) Huntly goes'!$B$42:$B$45,0),,,)</f>
        <v>7.4869677178002476</v>
      </c>
      <c r="X26" s="170">
        <f t="shared" ca="1" si="0"/>
        <v>116.70155238165376</v>
      </c>
    </row>
    <row r="27" spans="1:24" ht="16.5" customHeight="1" x14ac:dyDescent="0.2">
      <c r="A27" s="174"/>
      <c r="B27" s="183" t="s">
        <v>34</v>
      </c>
      <c r="C27" s="171" t="s">
        <v>51</v>
      </c>
      <c r="D27" s="171" t="s">
        <v>22</v>
      </c>
      <c r="E27" s="171" t="s">
        <v>28</v>
      </c>
      <c r="F27" s="172">
        <v>200</v>
      </c>
      <c r="G27" s="172">
        <v>693.09119999999996</v>
      </c>
      <c r="H27" s="172">
        <v>512.80641509433963</v>
      </c>
      <c r="I27" s="173">
        <v>3</v>
      </c>
      <c r="J27" s="173">
        <v>50</v>
      </c>
      <c r="K27" s="173">
        <v>105.99849356341309</v>
      </c>
      <c r="L27" s="256">
        <f ca="1">OFFSET('LRMC_gen_scen1b) Huntly goes'!$A$41,MATCH(B27,'LRMC_gen_scen1b) Huntly goes'!$B$42:$B$45,0),,,)</f>
        <v>7.4869677178002476</v>
      </c>
      <c r="M27" s="175" t="s">
        <v>20</v>
      </c>
      <c r="N27" s="179" t="s">
        <v>47</v>
      </c>
      <c r="O27" s="179" t="s">
        <v>27</v>
      </c>
      <c r="P27" s="179" t="s">
        <v>28</v>
      </c>
      <c r="Q27" s="180">
        <v>156</v>
      </c>
      <c r="R27" s="180">
        <v>540.61113599999987</v>
      </c>
      <c r="S27" s="180">
        <v>407.67181132075467</v>
      </c>
      <c r="T27" s="181">
        <v>3</v>
      </c>
      <c r="U27" s="181">
        <v>50</v>
      </c>
      <c r="V27" s="181">
        <v>105.54289317251772</v>
      </c>
      <c r="W27" s="256">
        <f ca="1">OFFSET('LRMC_gen_scen1b) Huntly goes'!$A$41,MATCH(M27,'LRMC_gen_scen1b) Huntly goes'!$B$42:$B$45,0),,,)</f>
        <v>11.653886173820242</v>
      </c>
      <c r="X27" s="170">
        <f t="shared" ca="1" si="0"/>
        <v>117.19677934633796</v>
      </c>
    </row>
    <row r="28" spans="1:24" ht="16.5" customHeight="1" x14ac:dyDescent="0.2">
      <c r="A28" s="174"/>
      <c r="B28" s="175" t="s">
        <v>24</v>
      </c>
      <c r="C28" s="179" t="s">
        <v>53</v>
      </c>
      <c r="D28" s="179" t="s">
        <v>22</v>
      </c>
      <c r="E28" s="179" t="s">
        <v>23</v>
      </c>
      <c r="F28" s="180">
        <v>35</v>
      </c>
      <c r="G28" s="180">
        <v>275.94</v>
      </c>
      <c r="H28" s="180">
        <v>259.98846153846154</v>
      </c>
      <c r="I28" s="181">
        <v>0</v>
      </c>
      <c r="J28" s="181">
        <v>105</v>
      </c>
      <c r="K28" s="181">
        <v>106.22652408599266</v>
      </c>
      <c r="L28" s="256">
        <f ca="1">OFFSET('LRMC_gen_scen1b) Huntly goes'!$A$41,MATCH(B28,'LRMC_gen_scen1b) Huntly goes'!$B$42:$B$45,0),,,)</f>
        <v>14.558878392281443</v>
      </c>
      <c r="M28" s="184" t="s">
        <v>34</v>
      </c>
      <c r="N28" s="179" t="s">
        <v>57</v>
      </c>
      <c r="O28" s="179" t="s">
        <v>22</v>
      </c>
      <c r="P28" s="179" t="s">
        <v>46</v>
      </c>
      <c r="Q28" s="180">
        <v>25</v>
      </c>
      <c r="R28" s="180">
        <v>109.5</v>
      </c>
      <c r="S28" s="180">
        <v>105.55554716981132</v>
      </c>
      <c r="T28" s="181">
        <v>0.86</v>
      </c>
      <c r="U28" s="181">
        <v>6.38</v>
      </c>
      <c r="V28" s="181">
        <v>111.78191332586243</v>
      </c>
      <c r="W28" s="256">
        <f ca="1">OFFSET('LRMC_gen_scen1b) Huntly goes'!$A$41,MATCH(M28,'LRMC_gen_scen1b) Huntly goes'!$B$42:$B$45,0),,,)</f>
        <v>7.4869677178002476</v>
      </c>
      <c r="X28" s="170">
        <f t="shared" ca="1" si="0"/>
        <v>119.26888104366267</v>
      </c>
    </row>
    <row r="29" spans="1:24" ht="16.5" customHeight="1" x14ac:dyDescent="0.2">
      <c r="A29" s="178"/>
      <c r="B29" s="184" t="s">
        <v>20</v>
      </c>
      <c r="C29" s="179" t="s">
        <v>52</v>
      </c>
      <c r="D29" s="179" t="s">
        <v>22</v>
      </c>
      <c r="E29" s="179" t="s">
        <v>23</v>
      </c>
      <c r="F29" s="180">
        <v>10</v>
      </c>
      <c r="G29" s="180">
        <v>78.84</v>
      </c>
      <c r="H29" s="180">
        <v>75.546153846153842</v>
      </c>
      <c r="I29" s="181">
        <v>0</v>
      </c>
      <c r="J29" s="181">
        <v>105</v>
      </c>
      <c r="K29" s="181">
        <v>107.80613777632158</v>
      </c>
      <c r="L29" s="256">
        <f ca="1">OFFSET('LRMC_gen_scen1b) Huntly goes'!$A$41,MATCH(B29,'LRMC_gen_scen1b) Huntly goes'!$B$42:$B$45,0),,,)</f>
        <v>11.653886173820242</v>
      </c>
      <c r="M29" s="175" t="s">
        <v>20</v>
      </c>
      <c r="N29" s="179" t="s">
        <v>52</v>
      </c>
      <c r="O29" s="179" t="s">
        <v>22</v>
      </c>
      <c r="P29" s="179" t="s">
        <v>23</v>
      </c>
      <c r="Q29" s="180">
        <v>10</v>
      </c>
      <c r="R29" s="180">
        <v>78.84</v>
      </c>
      <c r="S29" s="180">
        <v>75.546153846153842</v>
      </c>
      <c r="T29" s="181">
        <v>0</v>
      </c>
      <c r="U29" s="181">
        <v>105</v>
      </c>
      <c r="V29" s="181">
        <v>107.80613777632158</v>
      </c>
      <c r="W29" s="256">
        <f ca="1">OFFSET('LRMC_gen_scen1b) Huntly goes'!$A$41,MATCH(M29,'LRMC_gen_scen1b) Huntly goes'!$B$42:$B$45,0),,,)</f>
        <v>11.653886173820242</v>
      </c>
      <c r="X29" s="170">
        <f t="shared" ca="1" si="0"/>
        <v>119.46002395014182</v>
      </c>
    </row>
    <row r="30" spans="1:24" ht="16.5" customHeight="1" x14ac:dyDescent="0.2">
      <c r="A30" s="174"/>
      <c r="B30" s="175" t="s">
        <v>24</v>
      </c>
      <c r="C30" s="179" t="s">
        <v>56</v>
      </c>
      <c r="D30" s="179" t="s">
        <v>22</v>
      </c>
      <c r="E30" s="179" t="s">
        <v>28</v>
      </c>
      <c r="F30" s="180">
        <v>54</v>
      </c>
      <c r="G30" s="180">
        <v>208.89446399999997</v>
      </c>
      <c r="H30" s="180">
        <v>165.83977358490569</v>
      </c>
      <c r="I30" s="181">
        <v>3</v>
      </c>
      <c r="J30" s="181">
        <v>60</v>
      </c>
      <c r="K30" s="181">
        <v>109.15376457994581</v>
      </c>
      <c r="L30" s="256">
        <f ca="1">OFFSET('LRMC_gen_scen1b) Huntly goes'!$A$41,MATCH(B30,'LRMC_gen_scen1b) Huntly goes'!$B$42:$B$45,0),,,)</f>
        <v>14.558878392281443</v>
      </c>
      <c r="M30" s="175" t="s">
        <v>34</v>
      </c>
      <c r="N30" s="179" t="s">
        <v>58</v>
      </c>
      <c r="O30" s="179" t="s">
        <v>22</v>
      </c>
      <c r="P30" s="179" t="s">
        <v>46</v>
      </c>
      <c r="Q30" s="180">
        <v>70</v>
      </c>
      <c r="R30" s="180">
        <v>306.59999999999997</v>
      </c>
      <c r="S30" s="180">
        <v>297.02409433962265</v>
      </c>
      <c r="T30" s="181">
        <v>0.7</v>
      </c>
      <c r="U30" s="181">
        <v>6.38</v>
      </c>
      <c r="V30" s="181">
        <v>112.11568003878207</v>
      </c>
      <c r="W30" s="256">
        <f ca="1">OFFSET('LRMC_gen_scen1b) Huntly goes'!$A$41,MATCH(M30,'LRMC_gen_scen1b) Huntly goes'!$B$42:$B$45,0),,,)</f>
        <v>7.4869677178002476</v>
      </c>
      <c r="X30" s="170">
        <f t="shared" ca="1" si="0"/>
        <v>119.60264775658231</v>
      </c>
    </row>
    <row r="31" spans="1:24" ht="16.5" customHeight="1" x14ac:dyDescent="0.2">
      <c r="A31" s="186"/>
      <c r="B31" s="171" t="s">
        <v>34</v>
      </c>
      <c r="C31" s="171" t="s">
        <v>54</v>
      </c>
      <c r="D31" s="171" t="s">
        <v>22</v>
      </c>
      <c r="E31" s="171" t="s">
        <v>55</v>
      </c>
      <c r="F31" s="172">
        <v>260</v>
      </c>
      <c r="G31" s="172">
        <v>1138.8</v>
      </c>
      <c r="H31" s="172">
        <v>1044.5679245283018</v>
      </c>
      <c r="I31" s="173">
        <v>0.84</v>
      </c>
      <c r="J31" s="173">
        <v>6.38</v>
      </c>
      <c r="K31" s="173">
        <v>109.21458466385351</v>
      </c>
      <c r="L31" s="256">
        <f ca="1">OFFSET('LRMC_gen_scen1b) Huntly goes'!$A$41,MATCH(B31,'LRMC_gen_scen1b) Huntly goes'!$B$42:$B$45,0),,,)</f>
        <v>7.4869677178002476</v>
      </c>
      <c r="M31" s="175" t="s">
        <v>24</v>
      </c>
      <c r="N31" s="179" t="s">
        <v>53</v>
      </c>
      <c r="O31" s="179" t="s">
        <v>22</v>
      </c>
      <c r="P31" s="179" t="s">
        <v>23</v>
      </c>
      <c r="Q31" s="180">
        <v>35</v>
      </c>
      <c r="R31" s="180">
        <v>275.94</v>
      </c>
      <c r="S31" s="180">
        <v>259.98846153846154</v>
      </c>
      <c r="T31" s="181">
        <v>0</v>
      </c>
      <c r="U31" s="181">
        <v>105</v>
      </c>
      <c r="V31" s="181">
        <v>106.22652408599266</v>
      </c>
      <c r="W31" s="256">
        <f ca="1">OFFSET('LRMC_gen_scen1b) Huntly goes'!$A$41,MATCH(M31,'LRMC_gen_scen1b) Huntly goes'!$B$42:$B$45,0),,,)</f>
        <v>14.558878392281443</v>
      </c>
      <c r="X31" s="170">
        <f t="shared" ca="1" si="0"/>
        <v>120.78540247827411</v>
      </c>
    </row>
    <row r="32" spans="1:24" ht="16.5" customHeight="1" x14ac:dyDescent="0.2">
      <c r="A32" s="178"/>
      <c r="B32" s="175" t="s">
        <v>34</v>
      </c>
      <c r="C32" s="179" t="s">
        <v>57</v>
      </c>
      <c r="D32" s="179" t="s">
        <v>22</v>
      </c>
      <c r="E32" s="179" t="s">
        <v>46</v>
      </c>
      <c r="F32" s="180">
        <v>25</v>
      </c>
      <c r="G32" s="180">
        <v>109.5</v>
      </c>
      <c r="H32" s="180">
        <v>105.55554716981132</v>
      </c>
      <c r="I32" s="181">
        <v>0.86</v>
      </c>
      <c r="J32" s="181">
        <v>6.38</v>
      </c>
      <c r="K32" s="181">
        <v>111.78191332586243</v>
      </c>
      <c r="L32" s="256">
        <f ca="1">OFFSET('LRMC_gen_scen1b) Huntly goes'!$A$41,MATCH(B32,'LRMC_gen_scen1b) Huntly goes'!$B$42:$B$45,0),,,)</f>
        <v>7.4869677178002476</v>
      </c>
      <c r="M32" s="175" t="s">
        <v>29</v>
      </c>
      <c r="N32" s="179" t="s">
        <v>48</v>
      </c>
      <c r="O32" s="179" t="s">
        <v>27</v>
      </c>
      <c r="P32" s="179" t="s">
        <v>28</v>
      </c>
      <c r="Q32" s="180">
        <v>159</v>
      </c>
      <c r="R32" s="180">
        <v>551.00750399999993</v>
      </c>
      <c r="S32" s="180">
        <v>415.548</v>
      </c>
      <c r="T32" s="181">
        <v>3</v>
      </c>
      <c r="U32" s="181">
        <v>50</v>
      </c>
      <c r="V32" s="181">
        <v>105.55042553767258</v>
      </c>
      <c r="W32" s="256">
        <f ca="1">OFFSET('LRMC_gen_scen1b) Huntly goes'!$A$41,MATCH(M32,'LRMC_gen_scen1b) Huntly goes'!$B$42:$B$45,0),,,)</f>
        <v>16.221297443250915</v>
      </c>
      <c r="X32" s="170">
        <f t="shared" ca="1" si="0"/>
        <v>121.7717229809235</v>
      </c>
    </row>
    <row r="33" spans="1:24" ht="16.5" customHeight="1" x14ac:dyDescent="0.2">
      <c r="A33" s="178"/>
      <c r="B33" s="175" t="s">
        <v>34</v>
      </c>
      <c r="C33" s="179" t="s">
        <v>58</v>
      </c>
      <c r="D33" s="179" t="s">
        <v>22</v>
      </c>
      <c r="E33" s="179" t="s">
        <v>46</v>
      </c>
      <c r="F33" s="180">
        <v>70</v>
      </c>
      <c r="G33" s="180">
        <v>306.59999999999997</v>
      </c>
      <c r="H33" s="180">
        <v>297.02409433962265</v>
      </c>
      <c r="I33" s="181">
        <v>0.7</v>
      </c>
      <c r="J33" s="181">
        <v>6.38</v>
      </c>
      <c r="K33" s="181">
        <v>112.11568003878207</v>
      </c>
      <c r="L33" s="256">
        <f ca="1">OFFSET('LRMC_gen_scen1b) Huntly goes'!$A$41,MATCH(B33,'LRMC_gen_scen1b) Huntly goes'!$B$42:$B$45,0),,,)</f>
        <v>7.4869677178002476</v>
      </c>
      <c r="M33" s="175" t="s">
        <v>24</v>
      </c>
      <c r="N33" s="179" t="s">
        <v>56</v>
      </c>
      <c r="O33" s="179" t="s">
        <v>22</v>
      </c>
      <c r="P33" s="179" t="s">
        <v>28</v>
      </c>
      <c r="Q33" s="180">
        <v>54</v>
      </c>
      <c r="R33" s="180">
        <v>208.89446399999997</v>
      </c>
      <c r="S33" s="180">
        <v>165.83977358490569</v>
      </c>
      <c r="T33" s="181">
        <v>3</v>
      </c>
      <c r="U33" s="181">
        <v>60</v>
      </c>
      <c r="V33" s="181">
        <v>109.15376457994581</v>
      </c>
      <c r="W33" s="256">
        <f ca="1">OFFSET('LRMC_gen_scen1b) Huntly goes'!$A$41,MATCH(M33,'LRMC_gen_scen1b) Huntly goes'!$B$42:$B$45,0),,,)</f>
        <v>14.558878392281443</v>
      </c>
      <c r="X33" s="170">
        <f t="shared" ca="1" si="0"/>
        <v>123.71264297222726</v>
      </c>
    </row>
    <row r="34" spans="1:24" ht="16.5" customHeight="1" x14ac:dyDescent="0.2">
      <c r="A34" s="178"/>
      <c r="B34" s="175" t="s">
        <v>24</v>
      </c>
      <c r="C34" s="179" t="s">
        <v>59</v>
      </c>
      <c r="D34" s="179" t="s">
        <v>22</v>
      </c>
      <c r="E34" s="179" t="s">
        <v>28</v>
      </c>
      <c r="F34" s="180">
        <v>18</v>
      </c>
      <c r="G34" s="180">
        <v>62.378207999999994</v>
      </c>
      <c r="H34" s="180">
        <v>55.309924528301892</v>
      </c>
      <c r="I34" s="181">
        <v>3</v>
      </c>
      <c r="J34" s="181">
        <v>70</v>
      </c>
      <c r="K34" s="181">
        <v>120.05649563598453</v>
      </c>
      <c r="L34" s="256">
        <f ca="1">OFFSET('LRMC_gen_scen1b) Huntly goes'!$A$41,MATCH(B34,'LRMC_gen_scen1b) Huntly goes'!$B$42:$B$45,0),,,)</f>
        <v>14.558878392281443</v>
      </c>
      <c r="M34" s="175" t="s">
        <v>24</v>
      </c>
      <c r="N34" s="179" t="s">
        <v>59</v>
      </c>
      <c r="O34" s="179" t="s">
        <v>22</v>
      </c>
      <c r="P34" s="179" t="s">
        <v>28</v>
      </c>
      <c r="Q34" s="180">
        <v>18</v>
      </c>
      <c r="R34" s="180">
        <v>62.378207999999994</v>
      </c>
      <c r="S34" s="180">
        <v>55.309924528301892</v>
      </c>
      <c r="T34" s="181">
        <v>3</v>
      </c>
      <c r="U34" s="181">
        <v>70</v>
      </c>
      <c r="V34" s="181">
        <v>120.05649563598453</v>
      </c>
      <c r="W34" s="256">
        <f ca="1">OFFSET('LRMC_gen_scen1b) Huntly goes'!$A$41,MATCH(M34,'LRMC_gen_scen1b) Huntly goes'!$B$42:$B$45,0),,,)</f>
        <v>14.558878392281443</v>
      </c>
      <c r="X34" s="170">
        <f t="shared" ca="1" si="0"/>
        <v>134.61537402826599</v>
      </c>
    </row>
    <row r="35" spans="1:24" ht="16.5" customHeight="1" x14ac:dyDescent="0.2">
      <c r="A35" s="178"/>
      <c r="B35" s="175" t="s">
        <v>24</v>
      </c>
      <c r="C35" s="179" t="s">
        <v>60</v>
      </c>
      <c r="D35" s="179" t="s">
        <v>27</v>
      </c>
      <c r="E35" s="179" t="s">
        <v>28</v>
      </c>
      <c r="F35" s="180">
        <v>44</v>
      </c>
      <c r="G35" s="180">
        <v>152.48006399999997</v>
      </c>
      <c r="H35" s="180">
        <v>136.71203773584907</v>
      </c>
      <c r="I35" s="181">
        <v>3</v>
      </c>
      <c r="J35" s="181">
        <v>60</v>
      </c>
      <c r="K35" s="181">
        <v>122.62752626013922</v>
      </c>
      <c r="L35" s="256">
        <f ca="1">OFFSET('LRMC_gen_scen1b) Huntly goes'!$A$41,MATCH(B35,'LRMC_gen_scen1b) Huntly goes'!$B$42:$B$45,0),,,)</f>
        <v>14.558878392281443</v>
      </c>
      <c r="M35" s="175" t="s">
        <v>34</v>
      </c>
      <c r="N35" s="179" t="s">
        <v>61</v>
      </c>
      <c r="O35" s="179" t="s">
        <v>22</v>
      </c>
      <c r="P35" s="179" t="s">
        <v>46</v>
      </c>
      <c r="Q35" s="180">
        <v>38</v>
      </c>
      <c r="R35" s="180">
        <v>166.44</v>
      </c>
      <c r="S35" s="180">
        <v>180.87505660377354</v>
      </c>
      <c r="T35" s="181">
        <v>0.86</v>
      </c>
      <c r="U35" s="181">
        <v>6.38</v>
      </c>
      <c r="V35" s="181">
        <v>129.36098190085409</v>
      </c>
      <c r="W35" s="256">
        <f ca="1">OFFSET('LRMC_gen_scen1b) Huntly goes'!$A$41,MATCH(M35,'LRMC_gen_scen1b) Huntly goes'!$B$42:$B$45,0),,,)</f>
        <v>7.4869677178002476</v>
      </c>
      <c r="X35" s="170">
        <f t="shared" ca="1" si="0"/>
        <v>136.84794961865433</v>
      </c>
    </row>
    <row r="36" spans="1:24" ht="16.5" customHeight="1" x14ac:dyDescent="0.2">
      <c r="A36" s="178"/>
      <c r="B36" s="175" t="s">
        <v>34</v>
      </c>
      <c r="C36" s="179" t="s">
        <v>61</v>
      </c>
      <c r="D36" s="179" t="s">
        <v>22</v>
      </c>
      <c r="E36" s="179" t="s">
        <v>46</v>
      </c>
      <c r="F36" s="180">
        <v>38</v>
      </c>
      <c r="G36" s="180">
        <v>166.44</v>
      </c>
      <c r="H36" s="180">
        <v>180.87505660377354</v>
      </c>
      <c r="I36" s="181">
        <v>0.86</v>
      </c>
      <c r="J36" s="181">
        <v>6.38</v>
      </c>
      <c r="K36" s="181">
        <v>129.36098190085409</v>
      </c>
      <c r="L36" s="256">
        <f ca="1">OFFSET('LRMC_gen_scen1b) Huntly goes'!$A$41,MATCH(B36,'LRMC_gen_scen1b) Huntly goes'!$B$42:$B$45,0),,,)</f>
        <v>7.4869677178002476</v>
      </c>
      <c r="M36" s="175" t="s">
        <v>24</v>
      </c>
      <c r="N36" s="179" t="s">
        <v>60</v>
      </c>
      <c r="O36" s="179" t="s">
        <v>27</v>
      </c>
      <c r="P36" s="179" t="s">
        <v>28</v>
      </c>
      <c r="Q36" s="180">
        <v>44</v>
      </c>
      <c r="R36" s="180">
        <v>152.48006399999997</v>
      </c>
      <c r="S36" s="180">
        <v>136.71203773584907</v>
      </c>
      <c r="T36" s="181">
        <v>3</v>
      </c>
      <c r="U36" s="181">
        <v>60</v>
      </c>
      <c r="V36" s="181">
        <v>122.62752626013922</v>
      </c>
      <c r="W36" s="256">
        <f ca="1">OFFSET('LRMC_gen_scen1b) Huntly goes'!$A$41,MATCH(M36,'LRMC_gen_scen1b) Huntly goes'!$B$42:$B$45,0),,,)</f>
        <v>14.558878392281443</v>
      </c>
      <c r="X36" s="170">
        <f t="shared" ca="1" si="0"/>
        <v>137.18640465242066</v>
      </c>
    </row>
    <row r="37" spans="1:24" ht="16.5" customHeight="1" x14ac:dyDescent="0.2">
      <c r="A37" s="178"/>
      <c r="B37" s="175" t="s">
        <v>29</v>
      </c>
      <c r="C37" s="179" t="s">
        <v>62</v>
      </c>
      <c r="D37" s="179" t="s">
        <v>22</v>
      </c>
      <c r="E37" s="179" t="s">
        <v>28</v>
      </c>
      <c r="F37" s="180">
        <v>164</v>
      </c>
      <c r="G37" s="180">
        <v>515.46643199999994</v>
      </c>
      <c r="H37" s="180">
        <v>387.52648301886802</v>
      </c>
      <c r="I37" s="181">
        <v>3</v>
      </c>
      <c r="J37" s="181">
        <v>50</v>
      </c>
      <c r="K37" s="181">
        <v>130.443918821219</v>
      </c>
      <c r="L37" s="256">
        <f ca="1">OFFSET('LRMC_gen_scen1b) Huntly goes'!$A$41,MATCH(B37,'LRMC_gen_scen1b) Huntly goes'!$B$42:$B$45,0),,,)</f>
        <v>16.221297443250915</v>
      </c>
      <c r="M37" s="175" t="s">
        <v>29</v>
      </c>
      <c r="N37" s="179" t="s">
        <v>62</v>
      </c>
      <c r="O37" s="179" t="s">
        <v>22</v>
      </c>
      <c r="P37" s="179" t="s">
        <v>28</v>
      </c>
      <c r="Q37" s="180">
        <v>164</v>
      </c>
      <c r="R37" s="180">
        <v>515.46643199999994</v>
      </c>
      <c r="S37" s="180">
        <v>387.52648301886802</v>
      </c>
      <c r="T37" s="181">
        <v>3</v>
      </c>
      <c r="U37" s="181">
        <v>50</v>
      </c>
      <c r="V37" s="181">
        <v>130.443918821219</v>
      </c>
      <c r="W37" s="256">
        <f ca="1">OFFSET('LRMC_gen_scen1b) Huntly goes'!$A$41,MATCH(M37,'LRMC_gen_scen1b) Huntly goes'!$B$42:$B$45,0),,,)</f>
        <v>16.221297443250915</v>
      </c>
      <c r="X37" s="170">
        <f t="shared" ca="1" si="0"/>
        <v>146.6652162644699</v>
      </c>
    </row>
    <row r="38" spans="1:24" ht="16.5" customHeight="1" x14ac:dyDescent="0.2">
      <c r="A38" s="178"/>
      <c r="B38" s="175" t="s">
        <v>20</v>
      </c>
      <c r="C38" s="179" t="s">
        <v>63</v>
      </c>
      <c r="D38" s="179" t="s">
        <v>22</v>
      </c>
      <c r="E38" s="179" t="s">
        <v>28</v>
      </c>
      <c r="F38" s="180">
        <v>12.5</v>
      </c>
      <c r="G38" s="180">
        <v>43.318199999999997</v>
      </c>
      <c r="H38" s="180">
        <v>40.79780660377358</v>
      </c>
      <c r="I38" s="181">
        <v>3</v>
      </c>
      <c r="J38" s="181">
        <v>70</v>
      </c>
      <c r="K38" s="181">
        <v>136.08226246266148</v>
      </c>
      <c r="L38" s="256">
        <f ca="1">OFFSET('LRMC_gen_scen1b) Huntly goes'!$A$41,MATCH(B38,'LRMC_gen_scen1b) Huntly goes'!$B$42:$B$45,0),,,)</f>
        <v>11.653886173820242</v>
      </c>
      <c r="M38" s="175" t="s">
        <v>20</v>
      </c>
      <c r="N38" s="179" t="s">
        <v>63</v>
      </c>
      <c r="O38" s="179" t="s">
        <v>22</v>
      </c>
      <c r="P38" s="179" t="s">
        <v>28</v>
      </c>
      <c r="Q38" s="180">
        <v>12.5</v>
      </c>
      <c r="R38" s="180">
        <v>43.318199999999997</v>
      </c>
      <c r="S38" s="180">
        <v>40.79780660377358</v>
      </c>
      <c r="T38" s="181">
        <v>3</v>
      </c>
      <c r="U38" s="181">
        <v>70</v>
      </c>
      <c r="V38" s="181">
        <v>136.08226246266148</v>
      </c>
      <c r="W38" s="256">
        <f ca="1">OFFSET('LRMC_gen_scen1b) Huntly goes'!$A$41,MATCH(M38,'LRMC_gen_scen1b) Huntly goes'!$B$42:$B$45,0),,,)</f>
        <v>11.653886173820242</v>
      </c>
      <c r="X38" s="170">
        <f t="shared" ca="1" si="0"/>
        <v>147.73614863648172</v>
      </c>
    </row>
    <row r="39" spans="1:24" ht="16.5" customHeight="1" x14ac:dyDescent="0.2">
      <c r="A39" s="178"/>
      <c r="B39" s="171" t="s">
        <v>29</v>
      </c>
      <c r="C39" s="171" t="s">
        <v>64</v>
      </c>
      <c r="D39" s="171" t="s">
        <v>22</v>
      </c>
      <c r="E39" s="171" t="s">
        <v>28</v>
      </c>
      <c r="F39" s="172">
        <v>240</v>
      </c>
      <c r="G39" s="172">
        <v>754.34112000000005</v>
      </c>
      <c r="H39" s="172">
        <v>627.21509433962262</v>
      </c>
      <c r="I39" s="173">
        <v>3</v>
      </c>
      <c r="J39" s="173">
        <v>50</v>
      </c>
      <c r="K39" s="173">
        <v>140.31653647935948</v>
      </c>
      <c r="L39" s="256">
        <f ca="1">OFFSET('LRMC_gen_scen1b) Huntly goes'!$A$41,MATCH(B39,'LRMC_gen_scen1b) Huntly goes'!$B$42:$B$45,0),,,)</f>
        <v>16.221297443250915</v>
      </c>
      <c r="M39" s="175" t="s">
        <v>34</v>
      </c>
      <c r="N39" s="179" t="s">
        <v>65</v>
      </c>
      <c r="O39" s="179" t="s">
        <v>22</v>
      </c>
      <c r="P39" s="179" t="s">
        <v>46</v>
      </c>
      <c r="Q39" s="180">
        <v>16</v>
      </c>
      <c r="R39" s="180">
        <v>70.08</v>
      </c>
      <c r="S39" s="180">
        <v>83.970264150943407</v>
      </c>
      <c r="T39" s="181">
        <v>0.86</v>
      </c>
      <c r="U39" s="181">
        <v>6.38</v>
      </c>
      <c r="V39" s="181">
        <v>141.45834684412881</v>
      </c>
      <c r="W39" s="256">
        <f ca="1">OFFSET('LRMC_gen_scen1b) Huntly goes'!$A$41,MATCH(M39,'LRMC_gen_scen1b) Huntly goes'!$B$42:$B$45,0),,,)</f>
        <v>7.4869677178002476</v>
      </c>
      <c r="X39" s="170">
        <f t="shared" ca="1" si="0"/>
        <v>148.94531456192905</v>
      </c>
    </row>
    <row r="40" spans="1:24" ht="16.5" customHeight="1" x14ac:dyDescent="0.2">
      <c r="A40" s="178"/>
      <c r="B40" s="175" t="s">
        <v>34</v>
      </c>
      <c r="C40" s="179" t="s">
        <v>65</v>
      </c>
      <c r="D40" s="179" t="s">
        <v>22</v>
      </c>
      <c r="E40" s="179" t="s">
        <v>46</v>
      </c>
      <c r="F40" s="180">
        <v>16</v>
      </c>
      <c r="G40" s="180">
        <v>70.08</v>
      </c>
      <c r="H40" s="180">
        <v>83.970264150943407</v>
      </c>
      <c r="I40" s="181">
        <v>0.86</v>
      </c>
      <c r="J40" s="181">
        <v>6.38</v>
      </c>
      <c r="K40" s="181">
        <v>141.45834684412881</v>
      </c>
      <c r="L40" s="256">
        <f ca="1">OFFSET('LRMC_gen_scen1b) Huntly goes'!$A$41,MATCH(B40,'LRMC_gen_scen1b) Huntly goes'!$B$42:$B$45,0),,,)</f>
        <v>7.4869677178002476</v>
      </c>
      <c r="M40" s="184" t="s">
        <v>34</v>
      </c>
      <c r="N40" s="179" t="s">
        <v>66</v>
      </c>
      <c r="O40" s="179" t="s">
        <v>33</v>
      </c>
      <c r="P40" s="179" t="s">
        <v>28</v>
      </c>
      <c r="Q40" s="180">
        <v>78</v>
      </c>
      <c r="R40" s="180">
        <v>245.160864</v>
      </c>
      <c r="S40" s="180">
        <v>239.52633962264153</v>
      </c>
      <c r="T40" s="181">
        <v>3</v>
      </c>
      <c r="U40" s="181">
        <v>60</v>
      </c>
      <c r="V40" s="181">
        <v>145.20761883152784</v>
      </c>
      <c r="W40" s="256">
        <f ca="1">OFFSET('LRMC_gen_scen1b) Huntly goes'!$A$41,MATCH(M40,'LRMC_gen_scen1b) Huntly goes'!$B$42:$B$45,0),,,)</f>
        <v>7.4869677178002476</v>
      </c>
      <c r="X40" s="170">
        <f t="shared" ca="1" si="0"/>
        <v>152.69458654932808</v>
      </c>
    </row>
    <row r="41" spans="1:24" ht="16.5" customHeight="1" x14ac:dyDescent="0.2">
      <c r="A41" s="178"/>
      <c r="B41" s="184" t="s">
        <v>34</v>
      </c>
      <c r="C41" s="179" t="s">
        <v>66</v>
      </c>
      <c r="D41" s="179" t="s">
        <v>33</v>
      </c>
      <c r="E41" s="179" t="s">
        <v>28</v>
      </c>
      <c r="F41" s="180">
        <v>78</v>
      </c>
      <c r="G41" s="180">
        <v>245.160864</v>
      </c>
      <c r="H41" s="180">
        <v>239.52633962264153</v>
      </c>
      <c r="I41" s="181">
        <v>3</v>
      </c>
      <c r="J41" s="181">
        <v>60</v>
      </c>
      <c r="K41" s="181">
        <v>145.20761883152784</v>
      </c>
      <c r="L41" s="256">
        <f ca="1">OFFSET('LRMC_gen_scen1b) Huntly goes'!$A$41,MATCH(B41,'LRMC_gen_scen1b) Huntly goes'!$B$42:$B$45,0),,,)</f>
        <v>7.4869677178002476</v>
      </c>
      <c r="M41" s="175" t="s">
        <v>34</v>
      </c>
      <c r="N41" s="179" t="s">
        <v>67</v>
      </c>
      <c r="O41" s="179" t="s">
        <v>27</v>
      </c>
      <c r="P41" s="179" t="s">
        <v>28</v>
      </c>
      <c r="Q41" s="180">
        <v>41</v>
      </c>
      <c r="R41" s="180">
        <v>128.86660799999999</v>
      </c>
      <c r="S41" s="180">
        <v>130.31371698113207</v>
      </c>
      <c r="T41" s="181">
        <v>3</v>
      </c>
      <c r="U41" s="181">
        <v>60</v>
      </c>
      <c r="V41" s="181">
        <v>149.00274167794268</v>
      </c>
      <c r="W41" s="256">
        <f ca="1">OFFSET('LRMC_gen_scen1b) Huntly goes'!$A$41,MATCH(M41,'LRMC_gen_scen1b) Huntly goes'!$B$42:$B$45,0),,,)</f>
        <v>7.4869677178002476</v>
      </c>
      <c r="X41" s="170">
        <f t="shared" ca="1" si="0"/>
        <v>156.48970939574292</v>
      </c>
    </row>
    <row r="42" spans="1:24" ht="16.5" customHeight="1" x14ac:dyDescent="0.2">
      <c r="A42" s="178"/>
      <c r="B42" s="175" t="s">
        <v>34</v>
      </c>
      <c r="C42" s="179" t="s">
        <v>67</v>
      </c>
      <c r="D42" s="179" t="s">
        <v>27</v>
      </c>
      <c r="E42" s="179" t="s">
        <v>28</v>
      </c>
      <c r="F42" s="180">
        <v>41</v>
      </c>
      <c r="G42" s="180">
        <v>128.86660799999999</v>
      </c>
      <c r="H42" s="180">
        <v>130.31371698113207</v>
      </c>
      <c r="I42" s="181">
        <v>3</v>
      </c>
      <c r="J42" s="181">
        <v>60</v>
      </c>
      <c r="K42" s="181">
        <v>149.00274167794268</v>
      </c>
      <c r="L42" s="256">
        <f ca="1">OFFSET('LRMC_gen_scen1b) Huntly goes'!$A$41,MATCH(B42,'LRMC_gen_scen1b) Huntly goes'!$B$42:$B$45,0),,,)</f>
        <v>7.4869677178002476</v>
      </c>
      <c r="M42" s="171" t="s">
        <v>29</v>
      </c>
      <c r="N42" s="171" t="s">
        <v>64</v>
      </c>
      <c r="O42" s="171" t="s">
        <v>22</v>
      </c>
      <c r="P42" s="171" t="s">
        <v>28</v>
      </c>
      <c r="Q42" s="172">
        <v>240</v>
      </c>
      <c r="R42" s="172">
        <v>754.34112000000005</v>
      </c>
      <c r="S42" s="172">
        <v>627.21509433962262</v>
      </c>
      <c r="T42" s="173">
        <v>3</v>
      </c>
      <c r="U42" s="173">
        <v>50</v>
      </c>
      <c r="V42" s="173">
        <v>140.31653647935948</v>
      </c>
      <c r="W42" s="256">
        <f ca="1">OFFSET('LRMC_gen_scen1b) Huntly goes'!$A$41,MATCH(M42,'LRMC_gen_scen1b) Huntly goes'!$B$42:$B$45,0),,,)</f>
        <v>16.221297443250915</v>
      </c>
      <c r="X42" s="170">
        <f t="shared" ca="1" si="0"/>
        <v>156.53783392261039</v>
      </c>
    </row>
    <row r="43" spans="1:24" ht="16.5" customHeight="1" x14ac:dyDescent="0.2">
      <c r="A43" s="174"/>
      <c r="B43" s="175" t="s">
        <v>20</v>
      </c>
      <c r="C43" s="179" t="s">
        <v>68</v>
      </c>
      <c r="D43" s="179" t="s">
        <v>22</v>
      </c>
      <c r="E43" s="179" t="s">
        <v>28</v>
      </c>
      <c r="F43" s="180">
        <v>48</v>
      </c>
      <c r="G43" s="180">
        <v>166.34188799999998</v>
      </c>
      <c r="H43" s="180">
        <v>147.37313207547169</v>
      </c>
      <c r="I43" s="181">
        <v>3</v>
      </c>
      <c r="J43" s="181">
        <v>70</v>
      </c>
      <c r="K43" s="181">
        <v>149.33131881851457</v>
      </c>
      <c r="L43" s="256">
        <f ca="1">OFFSET('LRMC_gen_scen1b) Huntly goes'!$A$41,MATCH(B43,'LRMC_gen_scen1b) Huntly goes'!$B$42:$B$45,0),,,)</f>
        <v>11.653886173820242</v>
      </c>
      <c r="M43" s="175" t="s">
        <v>20</v>
      </c>
      <c r="N43" s="179" t="s">
        <v>68</v>
      </c>
      <c r="O43" s="179" t="s">
        <v>22</v>
      </c>
      <c r="P43" s="179" t="s">
        <v>28</v>
      </c>
      <c r="Q43" s="180">
        <v>48</v>
      </c>
      <c r="R43" s="180">
        <v>166.34188799999998</v>
      </c>
      <c r="S43" s="180">
        <v>147.37313207547169</v>
      </c>
      <c r="T43" s="181">
        <v>3</v>
      </c>
      <c r="U43" s="181">
        <v>70</v>
      </c>
      <c r="V43" s="181">
        <v>149.33131881851457</v>
      </c>
      <c r="W43" s="256">
        <f ca="1">OFFSET('LRMC_gen_scen1b) Huntly goes'!$A$41,MATCH(M43,'LRMC_gen_scen1b) Huntly goes'!$B$42:$B$45,0),,,)</f>
        <v>11.653886173820242</v>
      </c>
      <c r="X43" s="170">
        <f t="shared" ca="1" si="0"/>
        <v>160.98520499233481</v>
      </c>
    </row>
    <row r="44" spans="1:24" ht="16.5" customHeight="1" x14ac:dyDescent="0.2">
      <c r="A44" s="178"/>
      <c r="B44" s="175" t="s">
        <v>20</v>
      </c>
      <c r="C44" s="179" t="s">
        <v>69</v>
      </c>
      <c r="D44" s="179" t="s">
        <v>22</v>
      </c>
      <c r="E44" s="179" t="s">
        <v>70</v>
      </c>
      <c r="F44" s="180">
        <v>100</v>
      </c>
      <c r="G44" s="180">
        <v>175.20000000000002</v>
      </c>
      <c r="H44" s="180">
        <v>116.1</v>
      </c>
      <c r="I44" s="181">
        <v>8</v>
      </c>
      <c r="J44" s="181">
        <v>16</v>
      </c>
      <c r="K44" s="181">
        <v>192.48379031536035</v>
      </c>
      <c r="L44" s="256">
        <f ca="1">OFFSET('LRMC_gen_scen1b) Huntly goes'!$A$41,MATCH(B44,'LRMC_gen_scen1b) Huntly goes'!$B$42:$B$45,0),,,)</f>
        <v>11.653886173820242</v>
      </c>
      <c r="M44" s="175" t="s">
        <v>20</v>
      </c>
      <c r="N44" s="179" t="s">
        <v>69</v>
      </c>
      <c r="O44" s="179" t="s">
        <v>22</v>
      </c>
      <c r="P44" s="179" t="s">
        <v>70</v>
      </c>
      <c r="Q44" s="180">
        <v>100</v>
      </c>
      <c r="R44" s="180">
        <v>175.20000000000002</v>
      </c>
      <c r="S44" s="180">
        <v>116.1</v>
      </c>
      <c r="T44" s="181">
        <v>8</v>
      </c>
      <c r="U44" s="181">
        <v>16</v>
      </c>
      <c r="V44" s="181">
        <v>192.48379031536035</v>
      </c>
      <c r="W44" s="256">
        <f ca="1">OFFSET('LRMC_gen_scen1b) Huntly goes'!$A$41,MATCH(M44,'LRMC_gen_scen1b) Huntly goes'!$B$42:$B$45,0),,,)</f>
        <v>11.653886173820242</v>
      </c>
      <c r="X44" s="170">
        <f t="shared" ca="1" si="0"/>
        <v>204.13767648918059</v>
      </c>
    </row>
    <row r="45" spans="1:24" ht="16.5" customHeight="1" x14ac:dyDescent="0.2">
      <c r="A45" s="178"/>
      <c r="B45" s="175" t="s">
        <v>24</v>
      </c>
      <c r="C45" s="179" t="s">
        <v>71</v>
      </c>
      <c r="D45" s="179" t="s">
        <v>22</v>
      </c>
      <c r="E45" s="179" t="s">
        <v>72</v>
      </c>
      <c r="F45" s="180">
        <v>80</v>
      </c>
      <c r="G45" s="180">
        <v>70.08</v>
      </c>
      <c r="H45" s="180">
        <v>362.27358490566036</v>
      </c>
      <c r="I45" s="181">
        <v>40</v>
      </c>
      <c r="J45" s="181">
        <v>0</v>
      </c>
      <c r="K45" s="181">
        <v>573.67031439372215</v>
      </c>
      <c r="L45" s="256">
        <f ca="1">OFFSET('LRMC_gen_scen1b) Huntly goes'!$A$41,MATCH(B45,'LRMC_gen_scen1b) Huntly goes'!$B$42:$B$45,0),,,)</f>
        <v>14.558878392281443</v>
      </c>
      <c r="M45" s="175" t="s">
        <v>24</v>
      </c>
      <c r="N45" s="179" t="s">
        <v>71</v>
      </c>
      <c r="O45" s="179" t="s">
        <v>22</v>
      </c>
      <c r="P45" s="179" t="s">
        <v>72</v>
      </c>
      <c r="Q45" s="180">
        <v>80</v>
      </c>
      <c r="R45" s="180">
        <v>70.08</v>
      </c>
      <c r="S45" s="180">
        <v>362.27358490566036</v>
      </c>
      <c r="T45" s="181">
        <v>40</v>
      </c>
      <c r="U45" s="181">
        <v>0</v>
      </c>
      <c r="V45" s="181">
        <v>573.67031439372215</v>
      </c>
      <c r="W45" s="256">
        <f ca="1">OFFSET('LRMC_gen_scen1b) Huntly goes'!$A$41,MATCH(M45,'LRMC_gen_scen1b) Huntly goes'!$B$42:$B$45,0),,,)</f>
        <v>14.558878392281443</v>
      </c>
      <c r="X45" s="170">
        <f t="shared" ca="1" si="0"/>
        <v>588.22919278600364</v>
      </c>
    </row>
    <row r="46" spans="1:24" ht="16.5" customHeight="1" x14ac:dyDescent="0.2">
      <c r="A46" s="178"/>
      <c r="B46" s="175" t="s">
        <v>24</v>
      </c>
      <c r="C46" s="179" t="s">
        <v>73</v>
      </c>
      <c r="D46" s="179" t="s">
        <v>33</v>
      </c>
      <c r="E46" s="179" t="s">
        <v>72</v>
      </c>
      <c r="F46" s="180">
        <v>70</v>
      </c>
      <c r="G46" s="180">
        <v>61.319999999999993</v>
      </c>
      <c r="H46" s="180">
        <v>319.80188679245282</v>
      </c>
      <c r="I46" s="181">
        <v>40</v>
      </c>
      <c r="J46" s="181">
        <v>0</v>
      </c>
      <c r="K46" s="181">
        <v>578.4299823566713</v>
      </c>
      <c r="L46" s="256">
        <f ca="1">OFFSET('LRMC_gen_scen1b) Huntly goes'!$A$41,MATCH(B46,'LRMC_gen_scen1b) Huntly goes'!$B$42:$B$45,0),,,)</f>
        <v>14.558878392281443</v>
      </c>
      <c r="M46" s="175" t="s">
        <v>24</v>
      </c>
      <c r="N46" s="179" t="s">
        <v>73</v>
      </c>
      <c r="O46" s="179" t="s">
        <v>33</v>
      </c>
      <c r="P46" s="179" t="s">
        <v>72</v>
      </c>
      <c r="Q46" s="180">
        <v>70</v>
      </c>
      <c r="R46" s="180">
        <v>61.319999999999993</v>
      </c>
      <c r="S46" s="180">
        <v>319.80188679245282</v>
      </c>
      <c r="T46" s="181">
        <v>40</v>
      </c>
      <c r="U46" s="181">
        <v>0</v>
      </c>
      <c r="V46" s="181">
        <v>578.4299823566713</v>
      </c>
      <c r="W46" s="256">
        <f ca="1">OFFSET('LRMC_gen_scen1b) Huntly goes'!$A$41,MATCH(M46,'LRMC_gen_scen1b) Huntly goes'!$B$42:$B$45,0),,,)</f>
        <v>14.558878392281443</v>
      </c>
      <c r="X46" s="170">
        <f t="shared" ca="1" si="0"/>
        <v>592.98886074895279</v>
      </c>
    </row>
    <row r="47" spans="1:24" ht="16.5" customHeight="1" x14ac:dyDescent="0.2">
      <c r="A47" s="178"/>
      <c r="B47" s="171" t="s">
        <v>34</v>
      </c>
      <c r="C47" s="171" t="s">
        <v>74</v>
      </c>
      <c r="D47" s="171" t="s">
        <v>27</v>
      </c>
      <c r="E47" s="171" t="s">
        <v>75</v>
      </c>
      <c r="F47" s="172">
        <v>9.9</v>
      </c>
      <c r="G47" s="172">
        <v>8.6724000000000014</v>
      </c>
      <c r="H47" s="172">
        <v>20.913495384615384</v>
      </c>
      <c r="I47" s="173">
        <v>12.1</v>
      </c>
      <c r="J47" s="173">
        <v>16</v>
      </c>
      <c r="K47" s="173">
        <v>591.97031740531838</v>
      </c>
      <c r="L47" s="256">
        <f ca="1">OFFSET('LRMC_gen_scen1b) Huntly goes'!$A$41,MATCH(B47,'LRMC_gen_scen1b) Huntly goes'!$B$42:$B$45,0),,,)</f>
        <v>7.4869677178002476</v>
      </c>
      <c r="M47" s="183" t="s">
        <v>34</v>
      </c>
      <c r="N47" s="171" t="s">
        <v>74</v>
      </c>
      <c r="O47" s="171" t="s">
        <v>27</v>
      </c>
      <c r="P47" s="171" t="s">
        <v>75</v>
      </c>
      <c r="Q47" s="172">
        <v>9.9</v>
      </c>
      <c r="R47" s="172">
        <v>8.6724000000000014</v>
      </c>
      <c r="S47" s="172">
        <v>20.913495384615384</v>
      </c>
      <c r="T47" s="173">
        <v>12.1</v>
      </c>
      <c r="U47" s="173">
        <v>16</v>
      </c>
      <c r="V47" s="173">
        <v>591.97031740531838</v>
      </c>
      <c r="W47" s="256">
        <f ca="1">OFFSET('LRMC_gen_scen1b) Huntly goes'!$A$41,MATCH(M47,'LRMC_gen_scen1b) Huntly goes'!$B$42:$B$45,0),,,)</f>
        <v>7.4869677178002476</v>
      </c>
      <c r="X47" s="170">
        <f t="shared" ca="1" si="0"/>
        <v>599.4572851231186</v>
      </c>
    </row>
    <row r="48" spans="1:24" ht="16.5" customHeight="1" x14ac:dyDescent="0.2">
      <c r="A48" s="178"/>
      <c r="B48" s="184" t="s">
        <v>24</v>
      </c>
      <c r="C48" s="179" t="s">
        <v>76</v>
      </c>
      <c r="D48" s="179" t="s">
        <v>22</v>
      </c>
      <c r="E48" s="179" t="s">
        <v>72</v>
      </c>
      <c r="F48" s="180">
        <v>30</v>
      </c>
      <c r="G48" s="180">
        <v>26.28</v>
      </c>
      <c r="H48" s="180">
        <v>149.91509433962264</v>
      </c>
      <c r="I48" s="181">
        <v>40</v>
      </c>
      <c r="J48" s="181">
        <v>0</v>
      </c>
      <c r="K48" s="181">
        <v>629.19977396146089</v>
      </c>
      <c r="L48" s="256">
        <f ca="1">OFFSET('LRMC_gen_scen1b) Huntly goes'!$A$41,MATCH(B48,'LRMC_gen_scen1b) Huntly goes'!$B$42:$B$45,0),,,)</f>
        <v>14.558878392281443</v>
      </c>
      <c r="M48" s="184" t="s">
        <v>24</v>
      </c>
      <c r="N48" s="179" t="s">
        <v>76</v>
      </c>
      <c r="O48" s="179" t="s">
        <v>22</v>
      </c>
      <c r="P48" s="179" t="s">
        <v>72</v>
      </c>
      <c r="Q48" s="180">
        <v>30</v>
      </c>
      <c r="R48" s="180">
        <v>26.28</v>
      </c>
      <c r="S48" s="180">
        <v>149.91509433962264</v>
      </c>
      <c r="T48" s="181">
        <v>40</v>
      </c>
      <c r="U48" s="181">
        <v>0</v>
      </c>
      <c r="V48" s="181">
        <v>629.19977396146089</v>
      </c>
      <c r="W48" s="256">
        <f ca="1">OFFSET('LRMC_gen_scen1b) Huntly goes'!$A$41,MATCH(M48,'LRMC_gen_scen1b) Huntly goes'!$B$42:$B$45,0),,,)</f>
        <v>14.558878392281443</v>
      </c>
      <c r="X48" s="170">
        <f t="shared" ca="1" si="0"/>
        <v>643.75865235374238</v>
      </c>
    </row>
    <row r="49" spans="1:24" ht="16.5" customHeight="1" x14ac:dyDescent="0.2">
      <c r="A49" s="178"/>
      <c r="B49" s="184" t="s">
        <v>24</v>
      </c>
      <c r="C49" s="179" t="s">
        <v>77</v>
      </c>
      <c r="D49" s="179" t="s">
        <v>27</v>
      </c>
      <c r="E49" s="179" t="s">
        <v>72</v>
      </c>
      <c r="F49" s="180">
        <v>17</v>
      </c>
      <c r="G49" s="180">
        <v>14.891999999999999</v>
      </c>
      <c r="H49" s="180">
        <v>94.701886792452825</v>
      </c>
      <c r="I49" s="181">
        <v>40</v>
      </c>
      <c r="J49" s="181">
        <v>0</v>
      </c>
      <c r="K49" s="181">
        <v>697.14170096198859</v>
      </c>
      <c r="L49" s="256">
        <f ca="1">OFFSET('LRMC_gen_scen1b) Huntly goes'!$A$41,MATCH(B49,'LRMC_gen_scen1b) Huntly goes'!$B$42:$B$45,0),,,)</f>
        <v>14.558878392281443</v>
      </c>
      <c r="M49" s="184" t="s">
        <v>34</v>
      </c>
      <c r="N49" s="179" t="s">
        <v>78</v>
      </c>
      <c r="O49" s="179" t="s">
        <v>27</v>
      </c>
      <c r="P49" s="179" t="s">
        <v>75</v>
      </c>
      <c r="Q49" s="180">
        <v>11.5</v>
      </c>
      <c r="R49" s="180">
        <v>10.074</v>
      </c>
      <c r="S49" s="180">
        <v>28.1</v>
      </c>
      <c r="T49" s="181">
        <v>12.1</v>
      </c>
      <c r="U49" s="181">
        <v>16</v>
      </c>
      <c r="V49" s="181">
        <v>700.76542458882557</v>
      </c>
      <c r="W49" s="256">
        <f ca="1">OFFSET('LRMC_gen_scen1b) Huntly goes'!$A$41,MATCH(M49,'LRMC_gen_scen1b) Huntly goes'!$B$42:$B$45,0),,,)</f>
        <v>7.4869677178002476</v>
      </c>
      <c r="X49" s="170">
        <f t="shared" ca="1" si="0"/>
        <v>708.25239230662578</v>
      </c>
    </row>
    <row r="50" spans="1:24" ht="16.5" customHeight="1" x14ac:dyDescent="0.2">
      <c r="A50" s="174"/>
      <c r="B50" s="184" t="s">
        <v>34</v>
      </c>
      <c r="C50" s="179" t="s">
        <v>78</v>
      </c>
      <c r="D50" s="179" t="s">
        <v>27</v>
      </c>
      <c r="E50" s="179" t="s">
        <v>75</v>
      </c>
      <c r="F50" s="180">
        <v>11.5</v>
      </c>
      <c r="G50" s="180">
        <v>10.074</v>
      </c>
      <c r="H50" s="180">
        <v>28.1</v>
      </c>
      <c r="I50" s="181">
        <v>12.1</v>
      </c>
      <c r="J50" s="181">
        <v>16</v>
      </c>
      <c r="K50" s="181">
        <v>700.76542458882557</v>
      </c>
      <c r="L50" s="256">
        <f ca="1">OFFSET('LRMC_gen_scen1b) Huntly goes'!$A$41,MATCH(B50,'LRMC_gen_scen1b) Huntly goes'!$B$42:$B$45,0),,,)</f>
        <v>7.4869677178002476</v>
      </c>
      <c r="M50" s="184" t="s">
        <v>34</v>
      </c>
      <c r="N50" s="179" t="s">
        <v>79</v>
      </c>
      <c r="O50" s="179" t="s">
        <v>22</v>
      </c>
      <c r="P50" s="179" t="s">
        <v>75</v>
      </c>
      <c r="Q50" s="180">
        <v>11.5</v>
      </c>
      <c r="R50" s="180">
        <v>10.074</v>
      </c>
      <c r="S50" s="180">
        <v>28.1</v>
      </c>
      <c r="T50" s="181">
        <v>12.1</v>
      </c>
      <c r="U50" s="181">
        <v>16</v>
      </c>
      <c r="V50" s="181">
        <v>700.76542458882557</v>
      </c>
      <c r="W50" s="256">
        <f ca="1">OFFSET('LRMC_gen_scen1b) Huntly goes'!$A$41,MATCH(M50,'LRMC_gen_scen1b) Huntly goes'!$B$42:$B$45,0),,,)</f>
        <v>7.4869677178002476</v>
      </c>
      <c r="X50" s="170">
        <f t="shared" ca="1" si="0"/>
        <v>708.25239230662578</v>
      </c>
    </row>
    <row r="51" spans="1:24" ht="16.5" customHeight="1" x14ac:dyDescent="0.2">
      <c r="A51" s="174"/>
      <c r="B51" s="184" t="s">
        <v>34</v>
      </c>
      <c r="C51" s="179" t="s">
        <v>79</v>
      </c>
      <c r="D51" s="179" t="s">
        <v>22</v>
      </c>
      <c r="E51" s="179" t="s">
        <v>75</v>
      </c>
      <c r="F51" s="180">
        <v>11.5</v>
      </c>
      <c r="G51" s="180">
        <v>10.074</v>
      </c>
      <c r="H51" s="180">
        <v>28.1</v>
      </c>
      <c r="I51" s="181">
        <v>12.1</v>
      </c>
      <c r="J51" s="181">
        <v>16</v>
      </c>
      <c r="K51" s="181">
        <v>700.76542458882557</v>
      </c>
      <c r="L51" s="256">
        <f ca="1">OFFSET('LRMC_gen_scen1b) Huntly goes'!$A$41,MATCH(B51,'LRMC_gen_scen1b) Huntly goes'!$B$42:$B$45,0),,,)</f>
        <v>7.4869677178002476</v>
      </c>
      <c r="M51" s="187" t="s">
        <v>24</v>
      </c>
      <c r="N51" s="179" t="s">
        <v>77</v>
      </c>
      <c r="O51" s="179" t="s">
        <v>27</v>
      </c>
      <c r="P51" s="179" t="s">
        <v>72</v>
      </c>
      <c r="Q51" s="180">
        <v>17</v>
      </c>
      <c r="R51" s="180">
        <v>14.891999999999999</v>
      </c>
      <c r="S51" s="180">
        <v>94.701886792452825</v>
      </c>
      <c r="T51" s="181">
        <v>40</v>
      </c>
      <c r="U51" s="181">
        <v>0</v>
      </c>
      <c r="V51" s="181">
        <v>697.14170096198859</v>
      </c>
      <c r="W51" s="256">
        <f ca="1">OFFSET('LRMC_gen_scen1b) Huntly goes'!$A$41,MATCH(M51,'LRMC_gen_scen1b) Huntly goes'!$B$42:$B$45,0),,,)</f>
        <v>14.558878392281443</v>
      </c>
      <c r="X51" s="170">
        <f t="shared" ca="1" si="0"/>
        <v>711.70057935427008</v>
      </c>
    </row>
    <row r="52" spans="1:24" ht="16.5" customHeight="1" x14ac:dyDescent="0.2">
      <c r="A52" s="174"/>
      <c r="B52" s="187" t="s">
        <v>24</v>
      </c>
      <c r="C52" s="185" t="s">
        <v>80</v>
      </c>
      <c r="D52" s="185" t="s">
        <v>22</v>
      </c>
      <c r="E52" s="185" t="s">
        <v>72</v>
      </c>
      <c r="F52" s="246">
        <f>F51*SUM('Project list_gen-S1b)Huntlygoes'!G8:G18)</f>
        <v>123214.006008</v>
      </c>
      <c r="G52" s="246">
        <v>2.6280000000000001</v>
      </c>
      <c r="H52" s="246">
        <v>35.241509433962264</v>
      </c>
      <c r="I52" s="245">
        <v>40</v>
      </c>
      <c r="J52" s="245">
        <v>0</v>
      </c>
      <c r="K52" s="245">
        <v>1428.8239917369015</v>
      </c>
      <c r="L52" s="257">
        <f ca="1">OFFSET('LRMC_gen_scen1b) Huntly goes'!$A$41,MATCH(B52,'LRMC_gen_scen1b) Huntly goes'!$B$42:$B$45,0),,,)</f>
        <v>14.558878392281443</v>
      </c>
      <c r="M52" s="175" t="s">
        <v>24</v>
      </c>
      <c r="N52" s="232" t="s">
        <v>80</v>
      </c>
      <c r="O52" s="232" t="s">
        <v>22</v>
      </c>
      <c r="P52" s="232" t="s">
        <v>72</v>
      </c>
      <c r="Q52" s="233"/>
      <c r="R52" s="233">
        <v>2.6280000000000001</v>
      </c>
      <c r="S52" s="233">
        <v>35.241509433962264</v>
      </c>
      <c r="T52" s="234">
        <v>40</v>
      </c>
      <c r="U52" s="234">
        <v>0</v>
      </c>
      <c r="V52" s="234">
        <v>1428.8239917369015</v>
      </c>
      <c r="W52" s="244"/>
      <c r="X52" s="170"/>
    </row>
    <row r="53" spans="1:24" ht="16.5" customHeight="1" x14ac:dyDescent="0.2">
      <c r="A53" s="188"/>
      <c r="B53" s="178"/>
      <c r="C53" s="178"/>
      <c r="D53" s="178"/>
      <c r="E53" s="178"/>
      <c r="F53" s="189"/>
      <c r="G53" s="178"/>
      <c r="H53" s="178"/>
      <c r="I53" s="178"/>
      <c r="J53" s="178"/>
      <c r="K53" s="178"/>
      <c r="M53" s="164"/>
      <c r="N53" s="164"/>
      <c r="O53" s="164"/>
      <c r="P53" s="164"/>
      <c r="Q53" s="164"/>
      <c r="R53" s="164"/>
      <c r="S53" s="164"/>
      <c r="T53" s="164"/>
      <c r="U53" s="164"/>
      <c r="V53" s="164"/>
      <c r="W53" s="178"/>
    </row>
    <row r="54" spans="1:24" ht="16.5" customHeight="1" x14ac:dyDescent="0.2">
      <c r="A54" s="190"/>
      <c r="B54" s="178"/>
      <c r="C54" s="178"/>
      <c r="D54" s="178"/>
      <c r="E54" s="178"/>
      <c r="F54" s="178"/>
      <c r="G54" s="178"/>
      <c r="H54" s="178"/>
      <c r="I54" s="178"/>
      <c r="J54" s="178"/>
      <c r="K54" s="178"/>
      <c r="M54" s="164"/>
      <c r="N54" s="164"/>
      <c r="O54" s="164"/>
      <c r="P54" s="164"/>
      <c r="Q54" s="164"/>
      <c r="R54" s="164"/>
      <c r="S54" s="164"/>
      <c r="T54" s="164"/>
      <c r="U54" s="164"/>
      <c r="V54" s="164"/>
      <c r="W54" s="178"/>
    </row>
    <row r="55" spans="1:24" ht="16.5" customHeight="1" x14ac:dyDescent="0.2">
      <c r="A55" s="178"/>
      <c r="C55" s="164"/>
      <c r="D55" s="164"/>
      <c r="E55" s="164"/>
      <c r="F55" s="164"/>
      <c r="G55" s="164"/>
      <c r="H55" s="164"/>
      <c r="I55" s="164"/>
      <c r="J55" s="164"/>
      <c r="K55" s="164"/>
      <c r="M55" s="164"/>
      <c r="N55" s="164"/>
      <c r="O55" s="164"/>
      <c r="P55" s="164"/>
      <c r="Q55" s="164"/>
      <c r="R55" s="164"/>
      <c r="S55" s="164"/>
      <c r="T55" s="164"/>
      <c r="U55" s="164"/>
      <c r="V55" s="164"/>
      <c r="W55" s="178"/>
    </row>
    <row r="56" spans="1:24" x14ac:dyDescent="0.2">
      <c r="A56" s="164"/>
      <c r="B56" s="160" t="s">
        <v>81</v>
      </c>
      <c r="C56" s="164"/>
      <c r="D56" s="164"/>
      <c r="E56" s="164"/>
      <c r="F56" s="164"/>
      <c r="G56" s="164"/>
      <c r="H56" s="164"/>
      <c r="I56" s="164"/>
      <c r="J56" s="164"/>
      <c r="K56" s="164"/>
      <c r="M56" s="164"/>
      <c r="N56" s="164"/>
      <c r="O56" s="164"/>
      <c r="P56" s="164"/>
      <c r="Q56" s="164"/>
      <c r="R56" s="164"/>
      <c r="S56" s="164"/>
      <c r="T56" s="164"/>
      <c r="U56" s="164"/>
      <c r="V56" s="164"/>
      <c r="W56" s="178"/>
    </row>
    <row r="57" spans="1:24" x14ac:dyDescent="0.2">
      <c r="A57" s="164"/>
      <c r="B57" s="191" t="s">
        <v>82</v>
      </c>
      <c r="C57" s="164"/>
      <c r="D57" s="164"/>
      <c r="E57" s="164"/>
      <c r="F57" s="164"/>
      <c r="G57" s="164"/>
      <c r="H57" s="164"/>
      <c r="I57" s="164"/>
      <c r="J57" s="164"/>
      <c r="K57" s="164"/>
      <c r="M57" s="164"/>
      <c r="N57" s="164"/>
      <c r="O57" s="164"/>
      <c r="P57" s="164"/>
      <c r="Q57" s="164"/>
      <c r="R57" s="164"/>
      <c r="S57" s="164"/>
      <c r="T57" s="164"/>
      <c r="U57" s="164"/>
      <c r="V57" s="164"/>
      <c r="W57" s="178"/>
    </row>
    <row r="58" spans="1:24" x14ac:dyDescent="0.2">
      <c r="A58" s="164"/>
      <c r="B58" s="164"/>
      <c r="C58" s="164"/>
      <c r="D58" s="164"/>
      <c r="E58" s="164"/>
      <c r="F58" s="164"/>
      <c r="G58" s="164"/>
      <c r="H58" s="164"/>
      <c r="I58" s="164"/>
      <c r="J58" s="164"/>
      <c r="K58" s="164"/>
      <c r="M58" s="164"/>
      <c r="N58" s="164"/>
      <c r="O58" s="164"/>
      <c r="P58" s="164"/>
      <c r="Q58" s="164"/>
      <c r="R58" s="164"/>
      <c r="S58" s="164"/>
      <c r="T58" s="164"/>
      <c r="U58" s="164"/>
      <c r="V58" s="164"/>
      <c r="W58" s="178"/>
    </row>
    <row r="59" spans="1:24" x14ac:dyDescent="0.2">
      <c r="A59" s="164"/>
      <c r="B59" s="164"/>
      <c r="C59" s="164"/>
      <c r="D59" s="164"/>
      <c r="E59" s="164"/>
      <c r="F59" s="164"/>
      <c r="G59" s="164"/>
      <c r="H59" s="164"/>
      <c r="I59" s="164"/>
      <c r="J59" s="164"/>
      <c r="K59" s="164"/>
      <c r="M59" s="164"/>
      <c r="N59" s="178"/>
      <c r="O59" s="164"/>
      <c r="P59" s="164"/>
      <c r="Q59" s="164"/>
      <c r="R59" s="164"/>
      <c r="S59" s="164"/>
      <c r="T59" s="164"/>
      <c r="U59" s="164"/>
      <c r="V59" s="164"/>
      <c r="W59" s="178"/>
    </row>
    <row r="60" spans="1:24" x14ac:dyDescent="0.2">
      <c r="A60" s="164"/>
      <c r="B60" s="164"/>
      <c r="C60" s="164"/>
      <c r="D60" s="164"/>
      <c r="E60" s="164"/>
      <c r="F60" s="164"/>
      <c r="G60" s="164"/>
      <c r="H60" s="164"/>
      <c r="I60" s="164"/>
      <c r="J60" s="164"/>
      <c r="K60" s="164"/>
      <c r="M60" s="164"/>
      <c r="N60" s="164"/>
      <c r="O60" s="164"/>
      <c r="P60" s="164"/>
      <c r="Q60" s="164"/>
      <c r="R60" s="164"/>
      <c r="S60" s="164"/>
      <c r="T60" s="164"/>
      <c r="U60" s="164"/>
      <c r="V60" s="164"/>
      <c r="W60" s="178"/>
    </row>
    <row r="61" spans="1:24" x14ac:dyDescent="0.2">
      <c r="A61" s="164"/>
      <c r="B61" s="164"/>
      <c r="C61" s="178"/>
      <c r="D61" s="164"/>
      <c r="E61" s="164"/>
      <c r="F61" s="164"/>
      <c r="G61" s="164"/>
      <c r="H61" s="164"/>
      <c r="I61" s="164"/>
      <c r="J61" s="164"/>
      <c r="K61" s="164"/>
      <c r="M61" s="164"/>
      <c r="N61" s="164"/>
      <c r="O61" s="164"/>
      <c r="P61" s="164"/>
      <c r="Q61" s="164"/>
      <c r="R61" s="164"/>
      <c r="S61" s="164"/>
      <c r="T61" s="164"/>
      <c r="U61" s="164"/>
      <c r="V61" s="164"/>
      <c r="W61" s="178"/>
    </row>
    <row r="62" spans="1:24" x14ac:dyDescent="0.2">
      <c r="A62" s="164"/>
      <c r="B62" s="164"/>
      <c r="C62" s="164"/>
      <c r="D62" s="164"/>
      <c r="E62" s="164"/>
      <c r="F62" s="164"/>
      <c r="G62" s="164"/>
      <c r="H62" s="164"/>
      <c r="I62" s="164"/>
      <c r="J62" s="164"/>
      <c r="K62" s="164"/>
      <c r="M62" s="164"/>
      <c r="N62" s="164"/>
      <c r="O62" s="164"/>
      <c r="P62" s="164"/>
      <c r="Q62" s="164"/>
      <c r="R62" s="164"/>
      <c r="S62" s="164"/>
      <c r="T62" s="164"/>
      <c r="U62" s="164"/>
      <c r="V62" s="164"/>
      <c r="W62" s="178"/>
    </row>
    <row r="63" spans="1:24" x14ac:dyDescent="0.2">
      <c r="A63" s="164"/>
      <c r="B63" s="164"/>
      <c r="C63" s="164"/>
      <c r="D63" s="164"/>
      <c r="E63" s="164"/>
      <c r="F63" s="164"/>
      <c r="G63" s="164"/>
      <c r="H63" s="164"/>
      <c r="I63" s="164"/>
      <c r="J63" s="164"/>
      <c r="K63" s="164"/>
      <c r="M63" s="164"/>
      <c r="N63" s="164"/>
      <c r="O63" s="164"/>
      <c r="P63" s="164"/>
      <c r="Q63" s="164"/>
      <c r="R63" s="164"/>
      <c r="S63" s="164"/>
      <c r="T63" s="164"/>
      <c r="U63" s="164"/>
      <c r="V63" s="164"/>
      <c r="W63" s="178"/>
    </row>
    <row r="64" spans="1:24" x14ac:dyDescent="0.2">
      <c r="A64" s="164"/>
      <c r="B64" s="164"/>
      <c r="C64" s="164"/>
      <c r="D64" s="164"/>
      <c r="E64" s="164"/>
      <c r="F64" s="164"/>
      <c r="G64" s="164"/>
      <c r="H64" s="164"/>
      <c r="I64" s="164"/>
      <c r="J64" s="164"/>
      <c r="K64" s="164"/>
      <c r="M64" s="164"/>
      <c r="N64" s="164"/>
      <c r="O64" s="164"/>
      <c r="P64" s="164"/>
      <c r="Q64" s="164"/>
      <c r="R64" s="164"/>
      <c r="S64" s="164"/>
      <c r="T64" s="164"/>
      <c r="U64" s="164"/>
      <c r="V64" s="164"/>
      <c r="W64" s="178"/>
    </row>
    <row r="65" spans="1:23" x14ac:dyDescent="0.2">
      <c r="A65" s="164"/>
      <c r="B65" s="164"/>
      <c r="C65" s="164"/>
      <c r="D65" s="164"/>
      <c r="E65" s="164"/>
      <c r="F65" s="164"/>
      <c r="G65" s="164"/>
      <c r="H65" s="164"/>
      <c r="I65" s="164"/>
      <c r="J65" s="164"/>
      <c r="K65" s="164"/>
      <c r="M65" s="164"/>
      <c r="N65" s="164"/>
      <c r="O65" s="164"/>
      <c r="P65" s="164"/>
      <c r="Q65" s="164"/>
      <c r="R65" s="164"/>
      <c r="S65" s="164"/>
      <c r="T65" s="164"/>
      <c r="U65" s="164"/>
      <c r="V65" s="164"/>
      <c r="W65" s="178"/>
    </row>
    <row r="66" spans="1:23" x14ac:dyDescent="0.2">
      <c r="A66" s="164"/>
      <c r="B66" s="164"/>
      <c r="C66" s="164"/>
      <c r="D66" s="164"/>
      <c r="E66" s="164"/>
      <c r="F66" s="164"/>
      <c r="G66" s="164"/>
      <c r="H66" s="164"/>
      <c r="I66" s="164"/>
      <c r="J66" s="164"/>
      <c r="K66" s="164"/>
      <c r="M66" s="164"/>
      <c r="N66" s="164"/>
      <c r="O66" s="164"/>
      <c r="P66" s="164"/>
      <c r="Q66" s="164"/>
      <c r="R66" s="164"/>
      <c r="S66" s="164"/>
      <c r="T66" s="164"/>
      <c r="U66" s="164"/>
      <c r="V66" s="164"/>
      <c r="W66" s="178"/>
    </row>
    <row r="67" spans="1:23" x14ac:dyDescent="0.2">
      <c r="A67" s="164"/>
      <c r="B67" s="164"/>
      <c r="C67" s="164"/>
      <c r="D67" s="164"/>
      <c r="E67" s="164"/>
      <c r="F67" s="164"/>
      <c r="G67" s="164"/>
      <c r="H67" s="164"/>
      <c r="I67" s="164"/>
      <c r="J67" s="164"/>
      <c r="K67" s="164"/>
      <c r="M67" s="164"/>
      <c r="N67" s="164"/>
      <c r="O67" s="164"/>
      <c r="P67" s="164"/>
      <c r="Q67" s="164"/>
      <c r="R67" s="164"/>
      <c r="S67" s="164"/>
      <c r="T67" s="164"/>
      <c r="U67" s="164"/>
      <c r="V67" s="164"/>
      <c r="W67" s="178"/>
    </row>
    <row r="68" spans="1:23" x14ac:dyDescent="0.2">
      <c r="A68" s="164"/>
      <c r="B68" s="164"/>
      <c r="C68" s="164"/>
      <c r="D68" s="164"/>
      <c r="E68" s="164"/>
      <c r="F68" s="164"/>
      <c r="G68" s="164"/>
      <c r="H68" s="164"/>
      <c r="I68" s="164"/>
      <c r="J68" s="164"/>
      <c r="K68" s="164"/>
      <c r="M68" s="164"/>
      <c r="N68" s="164"/>
      <c r="O68" s="164"/>
      <c r="P68" s="164"/>
      <c r="Q68" s="164"/>
      <c r="R68" s="164"/>
      <c r="S68" s="164"/>
      <c r="T68" s="164"/>
      <c r="U68" s="164"/>
      <c r="V68" s="164"/>
      <c r="W68" s="178"/>
    </row>
    <row r="69" spans="1:23" x14ac:dyDescent="0.2">
      <c r="A69" s="164"/>
      <c r="B69" s="164"/>
      <c r="C69" s="164"/>
      <c r="D69" s="164"/>
      <c r="E69" s="164"/>
      <c r="F69" s="164"/>
      <c r="G69" s="164"/>
      <c r="H69" s="164"/>
      <c r="I69" s="164"/>
      <c r="J69" s="164"/>
      <c r="K69" s="164"/>
      <c r="M69" s="164"/>
      <c r="N69" s="164"/>
      <c r="O69" s="164"/>
      <c r="P69" s="164"/>
      <c r="Q69" s="164"/>
      <c r="R69" s="164"/>
      <c r="S69" s="164"/>
      <c r="T69" s="164"/>
      <c r="U69" s="164"/>
      <c r="V69" s="164"/>
      <c r="W69" s="178"/>
    </row>
    <row r="70" spans="1:23" x14ac:dyDescent="0.2">
      <c r="A70" s="164"/>
      <c r="B70" s="164"/>
      <c r="C70" s="164"/>
      <c r="D70" s="164"/>
      <c r="E70" s="164"/>
      <c r="F70" s="164"/>
      <c r="G70" s="164"/>
      <c r="H70" s="164"/>
      <c r="I70" s="164"/>
      <c r="J70" s="164"/>
      <c r="K70" s="164"/>
      <c r="M70" s="164"/>
      <c r="N70" s="164"/>
      <c r="O70" s="164"/>
      <c r="P70" s="164"/>
      <c r="Q70" s="164"/>
      <c r="R70" s="164"/>
      <c r="S70" s="164"/>
      <c r="T70" s="164"/>
      <c r="U70" s="164"/>
      <c r="V70" s="164"/>
      <c r="W70" s="178"/>
    </row>
    <row r="71" spans="1:23" x14ac:dyDescent="0.2">
      <c r="A71" s="164"/>
      <c r="B71" s="164"/>
      <c r="C71" s="164"/>
      <c r="D71" s="164"/>
      <c r="E71" s="164"/>
      <c r="F71" s="164"/>
      <c r="G71" s="164"/>
      <c r="H71" s="164"/>
      <c r="I71" s="164"/>
      <c r="J71" s="164"/>
      <c r="K71" s="164"/>
      <c r="M71" s="164"/>
      <c r="N71" s="164"/>
      <c r="O71" s="164"/>
      <c r="P71" s="164"/>
      <c r="Q71" s="164"/>
      <c r="R71" s="164"/>
      <c r="S71" s="164"/>
      <c r="T71" s="164"/>
      <c r="U71" s="164"/>
      <c r="V71" s="164"/>
      <c r="W71" s="178"/>
    </row>
    <row r="72" spans="1:23" x14ac:dyDescent="0.2">
      <c r="A72" s="164"/>
      <c r="B72" s="164"/>
      <c r="C72" s="164"/>
      <c r="D72" s="164"/>
      <c r="E72" s="164"/>
      <c r="F72" s="164"/>
      <c r="G72" s="164"/>
      <c r="H72" s="164"/>
      <c r="I72" s="164"/>
      <c r="J72" s="164"/>
      <c r="K72" s="164"/>
      <c r="M72" s="164"/>
      <c r="N72" s="164"/>
      <c r="O72" s="164"/>
      <c r="P72" s="164"/>
      <c r="Q72" s="164"/>
      <c r="R72" s="164"/>
      <c r="S72" s="164"/>
      <c r="T72" s="164"/>
      <c r="U72" s="164"/>
      <c r="V72" s="164"/>
      <c r="W72" s="178"/>
    </row>
    <row r="73" spans="1:23" x14ac:dyDescent="0.2">
      <c r="A73" s="164"/>
      <c r="B73" s="164"/>
      <c r="C73" s="164"/>
      <c r="D73" s="164"/>
      <c r="E73" s="164"/>
      <c r="F73" s="164"/>
      <c r="G73" s="164"/>
      <c r="H73" s="164"/>
      <c r="I73" s="164"/>
      <c r="J73" s="164"/>
      <c r="K73" s="164"/>
      <c r="M73" s="164"/>
      <c r="N73" s="164"/>
      <c r="O73" s="164"/>
      <c r="P73" s="164"/>
      <c r="Q73" s="164"/>
      <c r="R73" s="164"/>
      <c r="S73" s="164"/>
      <c r="T73" s="164"/>
      <c r="U73" s="164"/>
      <c r="V73" s="164"/>
      <c r="W73" s="178"/>
    </row>
    <row r="74" spans="1:23" x14ac:dyDescent="0.2">
      <c r="A74" s="164"/>
      <c r="B74" s="164"/>
      <c r="C74" s="164"/>
      <c r="D74" s="164"/>
      <c r="E74" s="164"/>
      <c r="F74" s="164"/>
      <c r="G74" s="164"/>
      <c r="H74" s="164"/>
      <c r="I74" s="164"/>
      <c r="J74" s="164"/>
      <c r="K74" s="164"/>
      <c r="M74" s="164"/>
      <c r="N74" s="164"/>
      <c r="O74" s="164"/>
      <c r="P74" s="164"/>
      <c r="Q74" s="164"/>
      <c r="R74" s="164"/>
      <c r="S74" s="164"/>
      <c r="T74" s="164"/>
      <c r="U74" s="164"/>
      <c r="V74" s="164"/>
      <c r="W74" s="178"/>
    </row>
    <row r="75" spans="1:23" x14ac:dyDescent="0.2">
      <c r="A75" s="164"/>
      <c r="B75" s="164"/>
      <c r="C75" s="164"/>
      <c r="D75" s="164"/>
      <c r="E75" s="164"/>
      <c r="F75" s="164"/>
      <c r="G75" s="164"/>
      <c r="H75" s="164"/>
      <c r="I75" s="164"/>
      <c r="J75" s="164"/>
      <c r="K75" s="164"/>
      <c r="M75" s="164"/>
      <c r="N75" s="164"/>
      <c r="O75" s="164"/>
      <c r="P75" s="164"/>
      <c r="Q75" s="164"/>
      <c r="R75" s="164"/>
      <c r="S75" s="164"/>
      <c r="T75" s="164"/>
      <c r="U75" s="164"/>
      <c r="V75" s="164"/>
      <c r="W75" s="178"/>
    </row>
    <row r="76" spans="1:23" x14ac:dyDescent="0.2">
      <c r="A76" s="164"/>
      <c r="B76" s="164"/>
      <c r="C76" s="164"/>
      <c r="D76" s="164"/>
      <c r="E76" s="164"/>
      <c r="F76" s="164"/>
      <c r="G76" s="164"/>
      <c r="H76" s="164"/>
      <c r="I76" s="164"/>
      <c r="J76" s="164"/>
      <c r="K76" s="164"/>
      <c r="M76" s="164"/>
      <c r="N76" s="164"/>
      <c r="O76" s="164"/>
      <c r="P76" s="164"/>
      <c r="Q76" s="164"/>
      <c r="R76" s="164"/>
      <c r="S76" s="164"/>
      <c r="T76" s="164"/>
      <c r="U76" s="164"/>
      <c r="V76" s="164"/>
      <c r="W76" s="178"/>
    </row>
    <row r="77" spans="1:23" x14ac:dyDescent="0.2">
      <c r="A77" s="164"/>
      <c r="B77" s="164"/>
      <c r="C77" s="164"/>
      <c r="D77" s="164"/>
      <c r="E77" s="164"/>
      <c r="F77" s="164"/>
      <c r="G77" s="164"/>
      <c r="H77" s="164"/>
      <c r="I77" s="164"/>
      <c r="J77" s="164"/>
      <c r="K77" s="164"/>
      <c r="M77" s="164"/>
      <c r="N77" s="164"/>
      <c r="O77" s="164"/>
      <c r="P77" s="164"/>
      <c r="Q77" s="164"/>
      <c r="R77" s="164"/>
      <c r="S77" s="164"/>
      <c r="T77" s="164"/>
      <c r="U77" s="164"/>
      <c r="V77" s="164"/>
      <c r="W77" s="178"/>
    </row>
    <row r="78" spans="1:23" x14ac:dyDescent="0.2">
      <c r="A78" s="164"/>
      <c r="B78" s="164"/>
      <c r="C78" s="164"/>
      <c r="D78" s="164"/>
      <c r="E78" s="164"/>
      <c r="F78" s="164"/>
      <c r="G78" s="164"/>
      <c r="H78" s="164"/>
      <c r="I78" s="164"/>
      <c r="J78" s="164"/>
      <c r="K78" s="164"/>
      <c r="M78" s="164"/>
      <c r="N78" s="164"/>
      <c r="O78" s="164"/>
      <c r="P78" s="164"/>
      <c r="Q78" s="164"/>
      <c r="R78" s="164"/>
      <c r="S78" s="164"/>
      <c r="T78" s="164"/>
      <c r="U78" s="164"/>
      <c r="V78" s="164"/>
      <c r="W78" s="178"/>
    </row>
    <row r="79" spans="1:23" x14ac:dyDescent="0.2">
      <c r="A79" s="164"/>
      <c r="B79" s="164"/>
      <c r="C79" s="164"/>
      <c r="D79" s="164"/>
      <c r="E79" s="164"/>
      <c r="F79" s="164"/>
      <c r="G79" s="164"/>
      <c r="H79" s="164"/>
      <c r="I79" s="164"/>
      <c r="J79" s="164"/>
      <c r="K79" s="164"/>
      <c r="M79" s="164"/>
      <c r="N79" s="164"/>
      <c r="O79" s="164"/>
      <c r="P79" s="164"/>
      <c r="Q79" s="164"/>
      <c r="R79" s="164"/>
      <c r="S79" s="164"/>
      <c r="T79" s="164"/>
      <c r="U79" s="164"/>
      <c r="V79" s="164"/>
      <c r="W79" s="178"/>
    </row>
    <row r="80" spans="1:23" x14ac:dyDescent="0.2">
      <c r="A80" s="164"/>
      <c r="B80" s="164"/>
      <c r="C80" s="164"/>
      <c r="D80" s="164"/>
      <c r="E80" s="164"/>
      <c r="F80" s="164"/>
      <c r="G80" s="164"/>
      <c r="H80" s="164"/>
      <c r="I80" s="164"/>
      <c r="J80" s="164"/>
      <c r="K80" s="164"/>
      <c r="M80" s="164"/>
      <c r="N80" s="164"/>
      <c r="O80" s="164"/>
      <c r="P80" s="164"/>
      <c r="Q80" s="164"/>
      <c r="R80" s="164"/>
      <c r="S80" s="164"/>
      <c r="T80" s="164"/>
      <c r="U80" s="164"/>
      <c r="V80" s="164"/>
      <c r="W80" s="178"/>
    </row>
    <row r="81" spans="1:23" x14ac:dyDescent="0.2">
      <c r="A81" s="164"/>
      <c r="B81" s="164"/>
      <c r="C81" s="164"/>
      <c r="D81" s="164"/>
      <c r="E81" s="164"/>
      <c r="F81" s="164"/>
      <c r="G81" s="164"/>
      <c r="H81" s="164"/>
      <c r="I81" s="164"/>
      <c r="J81" s="164"/>
      <c r="K81" s="164"/>
      <c r="M81" s="164"/>
      <c r="N81" s="164"/>
      <c r="O81" s="164"/>
      <c r="P81" s="164"/>
      <c r="Q81" s="164"/>
      <c r="R81" s="164"/>
      <c r="S81" s="164"/>
      <c r="T81" s="164"/>
      <c r="U81" s="164"/>
      <c r="V81" s="164"/>
      <c r="W81" s="178"/>
    </row>
    <row r="82" spans="1:23" x14ac:dyDescent="0.2">
      <c r="A82" s="164"/>
      <c r="B82" s="164"/>
      <c r="C82" s="164"/>
      <c r="D82" s="164"/>
      <c r="E82" s="164"/>
      <c r="F82" s="164"/>
      <c r="G82" s="164"/>
      <c r="H82" s="164"/>
      <c r="I82" s="164"/>
      <c r="J82" s="164"/>
      <c r="K82" s="164"/>
      <c r="M82" s="164"/>
      <c r="N82" s="164"/>
      <c r="O82" s="164"/>
      <c r="P82" s="164"/>
      <c r="Q82" s="164"/>
      <c r="R82" s="164"/>
      <c r="S82" s="164"/>
      <c r="T82" s="164"/>
      <c r="U82" s="164"/>
      <c r="V82" s="164"/>
      <c r="W82" s="178"/>
    </row>
    <row r="83" spans="1:23" x14ac:dyDescent="0.2">
      <c r="A83" s="164"/>
      <c r="B83" s="164"/>
      <c r="C83" s="164"/>
      <c r="D83" s="164"/>
      <c r="E83" s="164"/>
      <c r="F83" s="164"/>
      <c r="G83" s="164"/>
      <c r="H83" s="164"/>
      <c r="I83" s="164"/>
      <c r="J83" s="164"/>
      <c r="K83" s="164"/>
      <c r="M83" s="164"/>
      <c r="N83" s="164"/>
      <c r="O83" s="164"/>
      <c r="P83" s="164"/>
      <c r="Q83" s="164"/>
      <c r="R83" s="164"/>
      <c r="S83" s="164"/>
      <c r="T83" s="164"/>
      <c r="U83" s="164"/>
      <c r="V83" s="164"/>
      <c r="W83" s="178"/>
    </row>
    <row r="84" spans="1:23" x14ac:dyDescent="0.2">
      <c r="A84" s="164"/>
      <c r="B84" s="164"/>
      <c r="C84" s="164"/>
      <c r="D84" s="164"/>
      <c r="E84" s="164"/>
      <c r="F84" s="164"/>
      <c r="G84" s="164"/>
      <c r="H84" s="164"/>
      <c r="I84" s="164"/>
      <c r="J84" s="164"/>
      <c r="K84" s="164"/>
      <c r="M84" s="164"/>
      <c r="N84" s="164"/>
      <c r="O84" s="164"/>
      <c r="P84" s="164"/>
      <c r="Q84" s="164"/>
      <c r="R84" s="164"/>
      <c r="S84" s="164"/>
      <c r="T84" s="164"/>
      <c r="U84" s="164"/>
      <c r="V84" s="164"/>
      <c r="W84" s="178"/>
    </row>
    <row r="85" spans="1:23" x14ac:dyDescent="0.2">
      <c r="A85" s="164"/>
      <c r="B85" s="164"/>
      <c r="C85" s="164"/>
      <c r="D85" s="164"/>
      <c r="E85" s="164"/>
      <c r="F85" s="164"/>
      <c r="G85" s="164"/>
      <c r="H85" s="164"/>
      <c r="I85" s="164"/>
      <c r="J85" s="164"/>
      <c r="K85" s="164"/>
      <c r="M85" s="164"/>
      <c r="N85" s="164"/>
      <c r="O85" s="164"/>
      <c r="P85" s="164"/>
      <c r="Q85" s="164"/>
      <c r="R85" s="164"/>
      <c r="S85" s="164"/>
      <c r="T85" s="164"/>
      <c r="U85" s="164"/>
      <c r="V85" s="164"/>
      <c r="W85" s="178"/>
    </row>
    <row r="86" spans="1:23" x14ac:dyDescent="0.2">
      <c r="A86" s="164"/>
      <c r="B86" s="164"/>
      <c r="C86" s="164"/>
      <c r="D86" s="164"/>
      <c r="E86" s="164"/>
      <c r="F86" s="164"/>
      <c r="G86" s="164"/>
      <c r="H86" s="164"/>
      <c r="I86" s="164"/>
      <c r="J86" s="164"/>
      <c r="K86" s="164"/>
      <c r="M86" s="164"/>
      <c r="N86" s="164"/>
      <c r="O86" s="164"/>
      <c r="P86" s="164"/>
      <c r="Q86" s="164"/>
      <c r="R86" s="164"/>
      <c r="S86" s="164"/>
      <c r="T86" s="164"/>
      <c r="U86" s="164"/>
      <c r="V86" s="164"/>
      <c r="W86" s="178"/>
    </row>
    <row r="87" spans="1:23" x14ac:dyDescent="0.2">
      <c r="A87" s="164"/>
      <c r="B87" s="164"/>
      <c r="C87" s="164"/>
      <c r="D87" s="164"/>
      <c r="E87" s="164"/>
      <c r="F87" s="164"/>
      <c r="G87" s="164"/>
      <c r="H87" s="164"/>
      <c r="I87" s="164"/>
      <c r="J87" s="164"/>
      <c r="K87" s="164"/>
      <c r="M87" s="164"/>
      <c r="N87" s="164"/>
      <c r="O87" s="164"/>
      <c r="P87" s="164"/>
      <c r="Q87" s="164"/>
      <c r="R87" s="164"/>
      <c r="S87" s="164"/>
      <c r="T87" s="164"/>
      <c r="U87" s="164"/>
      <c r="V87" s="164"/>
      <c r="W87" s="178"/>
    </row>
    <row r="88" spans="1:23" x14ac:dyDescent="0.2">
      <c r="A88" s="164"/>
      <c r="B88" s="164"/>
      <c r="C88" s="164"/>
      <c r="D88" s="164"/>
      <c r="E88" s="164"/>
      <c r="F88" s="164"/>
      <c r="G88" s="164"/>
      <c r="H88" s="164"/>
      <c r="I88" s="164"/>
      <c r="J88" s="164"/>
      <c r="K88" s="164"/>
      <c r="M88" s="164"/>
      <c r="N88" s="164"/>
      <c r="O88" s="164"/>
      <c r="P88" s="164"/>
      <c r="Q88" s="164"/>
      <c r="R88" s="164"/>
      <c r="S88" s="164"/>
      <c r="T88" s="164"/>
      <c r="U88" s="164"/>
      <c r="V88" s="164"/>
      <c r="W88" s="178"/>
    </row>
    <row r="89" spans="1:23" x14ac:dyDescent="0.2">
      <c r="A89" s="164"/>
      <c r="B89" s="164"/>
      <c r="C89" s="164"/>
      <c r="D89" s="164"/>
      <c r="E89" s="164"/>
      <c r="F89" s="164"/>
      <c r="G89" s="164"/>
      <c r="H89" s="164"/>
      <c r="I89" s="164"/>
      <c r="J89" s="164"/>
      <c r="K89" s="164"/>
      <c r="M89" s="164"/>
      <c r="N89" s="164"/>
      <c r="O89" s="164"/>
      <c r="P89" s="164"/>
      <c r="Q89" s="164"/>
      <c r="R89" s="164"/>
      <c r="S89" s="164"/>
      <c r="T89" s="164"/>
      <c r="U89" s="164"/>
      <c r="V89" s="164"/>
      <c r="W89" s="178"/>
    </row>
    <row r="90" spans="1:23" x14ac:dyDescent="0.2">
      <c r="A90" s="164"/>
      <c r="B90" s="164"/>
      <c r="C90" s="164"/>
      <c r="D90" s="164"/>
      <c r="E90" s="164"/>
      <c r="F90" s="164"/>
      <c r="G90" s="164"/>
      <c r="H90" s="164"/>
      <c r="I90" s="164"/>
      <c r="J90" s="164"/>
      <c r="K90" s="164"/>
      <c r="M90" s="164"/>
      <c r="N90" s="164"/>
      <c r="O90" s="164"/>
      <c r="P90" s="164"/>
      <c r="Q90" s="164"/>
      <c r="R90" s="164"/>
      <c r="S90" s="164"/>
      <c r="T90" s="164"/>
      <c r="U90" s="164"/>
      <c r="V90" s="164"/>
      <c r="W90" s="178"/>
    </row>
    <row r="91" spans="1:23" x14ac:dyDescent="0.2">
      <c r="A91" s="164"/>
      <c r="B91" s="164"/>
      <c r="C91" s="164"/>
      <c r="D91" s="164"/>
      <c r="E91" s="164"/>
      <c r="F91" s="164"/>
      <c r="G91" s="164"/>
      <c r="H91" s="164"/>
      <c r="I91" s="164"/>
      <c r="J91" s="164"/>
      <c r="K91" s="164"/>
      <c r="M91" s="164"/>
      <c r="N91" s="164"/>
      <c r="O91" s="164"/>
      <c r="P91" s="164"/>
      <c r="Q91" s="164"/>
      <c r="R91" s="164"/>
      <c r="S91" s="164"/>
      <c r="T91" s="164"/>
      <c r="U91" s="164"/>
      <c r="V91" s="164"/>
      <c r="W91" s="178"/>
    </row>
    <row r="92" spans="1:23" x14ac:dyDescent="0.2">
      <c r="A92" s="164"/>
      <c r="B92" s="164"/>
      <c r="C92" s="164"/>
      <c r="D92" s="164"/>
      <c r="E92" s="164"/>
      <c r="F92" s="164"/>
      <c r="G92" s="164"/>
      <c r="H92" s="164"/>
      <c r="I92" s="164"/>
      <c r="J92" s="164"/>
      <c r="K92" s="164"/>
      <c r="M92" s="164"/>
      <c r="N92" s="164"/>
      <c r="O92" s="164"/>
      <c r="P92" s="164"/>
      <c r="Q92" s="164"/>
      <c r="R92" s="164"/>
      <c r="S92" s="164"/>
      <c r="T92" s="164"/>
      <c r="U92" s="164"/>
      <c r="V92" s="164"/>
      <c r="W92" s="178"/>
    </row>
    <row r="93" spans="1:23" x14ac:dyDescent="0.2">
      <c r="A93" s="164"/>
      <c r="B93" s="164"/>
      <c r="C93" s="164"/>
      <c r="D93" s="164"/>
      <c r="E93" s="164"/>
      <c r="F93" s="164"/>
      <c r="G93" s="164"/>
      <c r="H93" s="164"/>
      <c r="I93" s="164"/>
      <c r="J93" s="164"/>
      <c r="K93" s="164"/>
      <c r="M93" s="164"/>
      <c r="N93" s="164"/>
      <c r="O93" s="164"/>
      <c r="P93" s="164"/>
      <c r="Q93" s="164"/>
      <c r="R93" s="164"/>
      <c r="S93" s="164"/>
      <c r="T93" s="164"/>
      <c r="U93" s="164"/>
      <c r="V93" s="164"/>
      <c r="W93" s="178"/>
    </row>
    <row r="94" spans="1:23" x14ac:dyDescent="0.2">
      <c r="A94" s="164"/>
      <c r="B94" s="164"/>
      <c r="C94" s="164"/>
      <c r="D94" s="164"/>
      <c r="E94" s="164"/>
      <c r="F94" s="164"/>
      <c r="G94" s="164"/>
      <c r="H94" s="164"/>
      <c r="I94" s="164"/>
      <c r="J94" s="164"/>
      <c r="K94" s="164"/>
      <c r="M94" s="164"/>
      <c r="N94" s="164"/>
      <c r="O94" s="164"/>
      <c r="P94" s="164"/>
      <c r="Q94" s="164"/>
      <c r="R94" s="164"/>
      <c r="S94" s="164"/>
      <c r="T94" s="164"/>
      <c r="U94" s="164"/>
      <c r="V94" s="164"/>
      <c r="W94" s="178"/>
    </row>
    <row r="95" spans="1:23" x14ac:dyDescent="0.2">
      <c r="A95" s="164"/>
      <c r="B95" s="164"/>
      <c r="C95" s="164"/>
      <c r="D95" s="164"/>
      <c r="E95" s="164"/>
      <c r="F95" s="164"/>
      <c r="G95" s="164"/>
      <c r="H95" s="164"/>
      <c r="I95" s="164"/>
      <c r="J95" s="164"/>
      <c r="K95" s="164"/>
      <c r="M95" s="164"/>
      <c r="N95" s="164"/>
      <c r="O95" s="164"/>
      <c r="P95" s="164"/>
      <c r="Q95" s="164"/>
      <c r="R95" s="164"/>
      <c r="S95" s="164"/>
      <c r="T95" s="164"/>
      <c r="U95" s="164"/>
      <c r="V95" s="164"/>
      <c r="W95" s="178"/>
    </row>
    <row r="96" spans="1:23" x14ac:dyDescent="0.2">
      <c r="A96" s="164"/>
      <c r="B96" s="164"/>
      <c r="C96" s="164"/>
      <c r="D96" s="164"/>
      <c r="E96" s="164"/>
      <c r="F96" s="164"/>
      <c r="G96" s="164"/>
      <c r="H96" s="164"/>
      <c r="I96" s="164"/>
      <c r="J96" s="164"/>
      <c r="K96" s="164"/>
      <c r="M96" s="164"/>
      <c r="N96" s="164"/>
      <c r="O96" s="164"/>
      <c r="P96" s="164"/>
      <c r="Q96" s="164"/>
      <c r="R96" s="164"/>
      <c r="S96" s="164"/>
      <c r="T96" s="164"/>
      <c r="U96" s="164"/>
      <c r="V96" s="164"/>
      <c r="W96" s="178"/>
    </row>
    <row r="97" spans="1:23" x14ac:dyDescent="0.2">
      <c r="A97" s="164"/>
      <c r="B97" s="164"/>
      <c r="C97" s="164"/>
      <c r="D97" s="164"/>
      <c r="E97" s="164"/>
      <c r="F97" s="164"/>
      <c r="G97" s="164"/>
      <c r="H97" s="164"/>
      <c r="I97" s="164"/>
      <c r="J97" s="164"/>
      <c r="K97" s="164"/>
      <c r="M97" s="164"/>
      <c r="N97" s="164"/>
      <c r="O97" s="164"/>
      <c r="P97" s="164"/>
      <c r="Q97" s="164"/>
      <c r="R97" s="164"/>
      <c r="S97" s="164"/>
      <c r="T97" s="164"/>
      <c r="U97" s="164"/>
      <c r="V97" s="164"/>
      <c r="W97" s="178"/>
    </row>
    <row r="98" spans="1:23" x14ac:dyDescent="0.2">
      <c r="A98" s="164"/>
      <c r="B98" s="164"/>
      <c r="C98" s="164"/>
      <c r="D98" s="164"/>
      <c r="E98" s="164"/>
      <c r="F98" s="164"/>
      <c r="G98" s="164"/>
      <c r="H98" s="164"/>
      <c r="I98" s="164"/>
      <c r="J98" s="164"/>
      <c r="K98" s="164"/>
      <c r="M98" s="164"/>
      <c r="N98" s="164"/>
      <c r="O98" s="164"/>
      <c r="P98" s="164"/>
      <c r="Q98" s="164"/>
      <c r="R98" s="164"/>
      <c r="S98" s="164"/>
      <c r="T98" s="164"/>
      <c r="U98" s="164"/>
      <c r="V98" s="164"/>
      <c r="W98" s="178"/>
    </row>
    <row r="99" spans="1:23" x14ac:dyDescent="0.2">
      <c r="A99" s="164"/>
      <c r="B99" s="164"/>
      <c r="C99" s="164"/>
      <c r="D99" s="164"/>
      <c r="E99" s="164"/>
      <c r="F99" s="164"/>
      <c r="G99" s="164"/>
      <c r="H99" s="164"/>
      <c r="I99" s="164"/>
      <c r="J99" s="164"/>
      <c r="K99" s="164"/>
      <c r="M99" s="164"/>
      <c r="N99" s="164"/>
      <c r="O99" s="164"/>
      <c r="P99" s="164"/>
      <c r="Q99" s="164"/>
      <c r="R99" s="164"/>
      <c r="S99" s="164"/>
      <c r="T99" s="164"/>
      <c r="U99" s="164"/>
      <c r="V99" s="164"/>
      <c r="W99" s="178"/>
    </row>
    <row r="100" spans="1:23" x14ac:dyDescent="0.2">
      <c r="A100" s="164"/>
      <c r="B100" s="164"/>
      <c r="C100" s="164"/>
      <c r="D100" s="164"/>
      <c r="E100" s="164"/>
      <c r="F100" s="164"/>
      <c r="G100" s="164"/>
      <c r="H100" s="164"/>
      <c r="I100" s="164"/>
      <c r="J100" s="164"/>
      <c r="K100" s="164"/>
      <c r="M100" s="164"/>
      <c r="N100" s="164"/>
      <c r="O100" s="164"/>
      <c r="P100" s="164"/>
      <c r="Q100" s="164"/>
      <c r="R100" s="164"/>
      <c r="S100" s="164"/>
      <c r="T100" s="164"/>
      <c r="U100" s="164"/>
      <c r="V100" s="164"/>
      <c r="W100" s="178"/>
    </row>
    <row r="101" spans="1:23" x14ac:dyDescent="0.2">
      <c r="A101" s="164"/>
      <c r="B101" s="164"/>
      <c r="C101" s="164"/>
      <c r="D101" s="164"/>
      <c r="E101" s="164"/>
      <c r="F101" s="164"/>
      <c r="G101" s="164"/>
      <c r="H101" s="164"/>
      <c r="I101" s="164"/>
      <c r="J101" s="164"/>
      <c r="K101" s="164"/>
      <c r="M101" s="164"/>
      <c r="N101" s="164"/>
      <c r="O101" s="164"/>
      <c r="P101" s="164"/>
      <c r="Q101" s="164"/>
      <c r="R101" s="164"/>
      <c r="S101" s="164"/>
      <c r="T101" s="164"/>
      <c r="U101" s="164"/>
      <c r="V101" s="164"/>
      <c r="W101" s="178"/>
    </row>
    <row r="102" spans="1:23" x14ac:dyDescent="0.2">
      <c r="A102" s="164"/>
      <c r="B102" s="164"/>
      <c r="C102" s="164"/>
      <c r="D102" s="164"/>
      <c r="E102" s="164"/>
      <c r="F102" s="164"/>
      <c r="G102" s="164"/>
      <c r="H102" s="164"/>
      <c r="I102" s="164"/>
      <c r="J102" s="164"/>
      <c r="K102" s="164"/>
      <c r="M102" s="164"/>
      <c r="N102" s="164"/>
      <c r="O102" s="164"/>
      <c r="P102" s="164"/>
      <c r="Q102" s="164"/>
      <c r="R102" s="164"/>
      <c r="S102" s="164"/>
      <c r="T102" s="164"/>
      <c r="U102" s="164"/>
      <c r="V102" s="164"/>
      <c r="W102" s="178"/>
    </row>
    <row r="103" spans="1:23" x14ac:dyDescent="0.2">
      <c r="A103" s="164"/>
      <c r="B103" s="164"/>
      <c r="C103" s="164"/>
      <c r="D103" s="164"/>
      <c r="E103" s="164"/>
      <c r="F103" s="164"/>
      <c r="G103" s="164"/>
      <c r="H103" s="164"/>
      <c r="I103" s="164"/>
      <c r="J103" s="164"/>
      <c r="K103" s="164"/>
      <c r="M103" s="164"/>
      <c r="N103" s="164"/>
      <c r="O103" s="164"/>
      <c r="P103" s="164"/>
      <c r="Q103" s="164"/>
      <c r="R103" s="164"/>
      <c r="S103" s="164"/>
      <c r="T103" s="164"/>
      <c r="U103" s="164"/>
      <c r="V103" s="164"/>
      <c r="W103" s="178"/>
    </row>
    <row r="104" spans="1:23" x14ac:dyDescent="0.2">
      <c r="A104" s="164"/>
      <c r="B104" s="164"/>
      <c r="C104" s="164"/>
      <c r="D104" s="164"/>
      <c r="E104" s="164"/>
      <c r="F104" s="164"/>
      <c r="G104" s="164"/>
      <c r="H104" s="164"/>
      <c r="I104" s="164"/>
      <c r="J104" s="164"/>
      <c r="K104" s="164"/>
      <c r="M104" s="164"/>
      <c r="N104" s="164"/>
      <c r="O104" s="164"/>
      <c r="P104" s="164"/>
      <c r="Q104" s="164"/>
      <c r="R104" s="164"/>
      <c r="S104" s="164"/>
      <c r="T104" s="164"/>
      <c r="U104" s="164"/>
      <c r="V104" s="164"/>
      <c r="W104" s="178"/>
    </row>
    <row r="105" spans="1:23" x14ac:dyDescent="0.2">
      <c r="A105" s="164"/>
      <c r="B105" s="164"/>
      <c r="C105" s="164"/>
      <c r="D105" s="164"/>
      <c r="E105" s="164"/>
      <c r="F105" s="164"/>
      <c r="G105" s="164"/>
      <c r="H105" s="164"/>
      <c r="I105" s="164"/>
      <c r="J105" s="164"/>
      <c r="K105" s="164"/>
      <c r="M105" s="164"/>
      <c r="N105" s="164"/>
      <c r="O105" s="164"/>
      <c r="P105" s="164"/>
      <c r="Q105" s="164"/>
      <c r="R105" s="164"/>
      <c r="S105" s="164"/>
      <c r="T105" s="164"/>
      <c r="U105" s="164"/>
      <c r="V105" s="164"/>
      <c r="W105" s="178"/>
    </row>
    <row r="106" spans="1:23" x14ac:dyDescent="0.2">
      <c r="A106" s="164"/>
      <c r="B106" s="164"/>
      <c r="C106" s="164"/>
      <c r="D106" s="164"/>
      <c r="E106" s="164"/>
      <c r="F106" s="164"/>
      <c r="G106" s="164"/>
      <c r="H106" s="164"/>
      <c r="I106" s="164"/>
      <c r="J106" s="164"/>
      <c r="K106" s="164"/>
      <c r="M106" s="164"/>
      <c r="N106" s="164"/>
      <c r="O106" s="164"/>
      <c r="P106" s="164"/>
      <c r="Q106" s="164"/>
      <c r="R106" s="164"/>
      <c r="S106" s="164"/>
      <c r="T106" s="164"/>
      <c r="U106" s="164"/>
      <c r="V106" s="164"/>
      <c r="W106" s="178"/>
    </row>
    <row r="107" spans="1:23" x14ac:dyDescent="0.2">
      <c r="A107" s="164"/>
      <c r="B107" s="164"/>
      <c r="C107" s="164"/>
      <c r="D107" s="164"/>
      <c r="E107" s="164"/>
      <c r="F107" s="164"/>
      <c r="G107" s="164"/>
      <c r="H107" s="164"/>
      <c r="I107" s="164"/>
      <c r="J107" s="164"/>
      <c r="K107" s="164"/>
      <c r="M107" s="164"/>
      <c r="N107" s="164"/>
      <c r="O107" s="164"/>
      <c r="P107" s="164"/>
      <c r="Q107" s="164"/>
      <c r="R107" s="164"/>
      <c r="S107" s="164"/>
      <c r="T107" s="164"/>
      <c r="U107" s="164"/>
      <c r="V107" s="164"/>
      <c r="W107" s="178"/>
    </row>
    <row r="108" spans="1:23" x14ac:dyDescent="0.2">
      <c r="A108" s="164"/>
      <c r="B108" s="164"/>
      <c r="C108" s="164"/>
      <c r="D108" s="164"/>
      <c r="E108" s="164"/>
      <c r="F108" s="164"/>
      <c r="G108" s="164"/>
      <c r="H108" s="164"/>
      <c r="I108" s="164"/>
      <c r="J108" s="164"/>
      <c r="K108" s="164"/>
      <c r="M108" s="164"/>
      <c r="N108" s="164"/>
      <c r="O108" s="164"/>
      <c r="P108" s="164"/>
      <c r="Q108" s="164"/>
      <c r="R108" s="164"/>
      <c r="S108" s="164"/>
      <c r="T108" s="164"/>
      <c r="U108" s="164"/>
      <c r="V108" s="164"/>
      <c r="W108" s="178"/>
    </row>
    <row r="109" spans="1:23" x14ac:dyDescent="0.2">
      <c r="A109" s="164"/>
      <c r="B109" s="164"/>
      <c r="C109" s="164"/>
      <c r="D109" s="164"/>
      <c r="E109" s="164"/>
      <c r="F109" s="164"/>
      <c r="G109" s="164"/>
      <c r="H109" s="164"/>
      <c r="I109" s="164"/>
      <c r="J109" s="164"/>
      <c r="K109" s="164"/>
      <c r="M109" s="164"/>
      <c r="N109" s="164"/>
      <c r="O109" s="164"/>
      <c r="P109" s="164"/>
      <c r="Q109" s="164"/>
      <c r="R109" s="164"/>
      <c r="S109" s="164"/>
      <c r="T109" s="164"/>
      <c r="U109" s="164"/>
      <c r="V109" s="164"/>
      <c r="W109" s="178"/>
    </row>
    <row r="110" spans="1:23" x14ac:dyDescent="0.2">
      <c r="A110" s="164"/>
      <c r="B110" s="164"/>
      <c r="C110" s="164"/>
      <c r="D110" s="164"/>
      <c r="E110" s="164"/>
      <c r="F110" s="164"/>
      <c r="G110" s="164"/>
      <c r="H110" s="164"/>
      <c r="I110" s="164"/>
      <c r="J110" s="164"/>
      <c r="K110" s="164"/>
      <c r="M110" s="164"/>
      <c r="N110" s="164"/>
      <c r="O110" s="164"/>
      <c r="P110" s="164"/>
      <c r="Q110" s="164"/>
      <c r="R110" s="164"/>
      <c r="S110" s="164"/>
      <c r="T110" s="164"/>
      <c r="U110" s="164"/>
      <c r="V110" s="164"/>
      <c r="W110" s="178"/>
    </row>
    <row r="111" spans="1:23" x14ac:dyDescent="0.2">
      <c r="A111" s="164"/>
      <c r="B111" s="164"/>
      <c r="C111" s="164"/>
      <c r="D111" s="164"/>
      <c r="E111" s="164"/>
      <c r="F111" s="164"/>
      <c r="G111" s="164"/>
      <c r="H111" s="164"/>
      <c r="I111" s="164"/>
      <c r="J111" s="164"/>
      <c r="K111" s="164"/>
      <c r="M111" s="164"/>
      <c r="N111" s="164"/>
      <c r="O111" s="164"/>
      <c r="P111" s="164"/>
      <c r="Q111" s="164"/>
      <c r="R111" s="164"/>
      <c r="S111" s="164"/>
      <c r="T111" s="164"/>
      <c r="U111" s="164"/>
      <c r="V111" s="164"/>
      <c r="W111" s="178"/>
    </row>
    <row r="112" spans="1:23" x14ac:dyDescent="0.2">
      <c r="A112" s="164"/>
      <c r="B112" s="164"/>
      <c r="C112" s="164"/>
      <c r="D112" s="164"/>
      <c r="E112" s="164"/>
      <c r="F112" s="164"/>
      <c r="G112" s="164"/>
      <c r="H112" s="164"/>
      <c r="I112" s="164"/>
      <c r="J112" s="164"/>
      <c r="K112" s="164"/>
      <c r="M112" s="164"/>
      <c r="N112" s="164"/>
      <c r="O112" s="164"/>
      <c r="P112" s="164"/>
      <c r="Q112" s="164"/>
      <c r="R112" s="164"/>
      <c r="S112" s="164"/>
      <c r="T112" s="164"/>
      <c r="U112" s="164"/>
      <c r="V112" s="164"/>
      <c r="W112" s="178"/>
    </row>
    <row r="113" spans="1:23" x14ac:dyDescent="0.2">
      <c r="A113" s="164"/>
      <c r="B113" s="164"/>
      <c r="C113" s="164"/>
      <c r="D113" s="164"/>
      <c r="E113" s="164"/>
      <c r="F113" s="164"/>
      <c r="G113" s="164"/>
      <c r="H113" s="164"/>
      <c r="I113" s="164"/>
      <c r="J113" s="164"/>
      <c r="K113" s="164"/>
      <c r="M113" s="164"/>
      <c r="N113" s="164"/>
      <c r="O113" s="164"/>
      <c r="P113" s="164"/>
      <c r="Q113" s="164"/>
      <c r="R113" s="164"/>
      <c r="S113" s="164"/>
      <c r="T113" s="164"/>
      <c r="U113" s="164"/>
      <c r="V113" s="164"/>
      <c r="W113" s="178"/>
    </row>
    <row r="114" spans="1:23" x14ac:dyDescent="0.2">
      <c r="A114" s="164"/>
      <c r="B114" s="164"/>
      <c r="C114" s="164"/>
      <c r="D114" s="164"/>
      <c r="E114" s="164"/>
      <c r="F114" s="164"/>
      <c r="G114" s="164"/>
      <c r="H114" s="164"/>
      <c r="I114" s="164"/>
      <c r="J114" s="164"/>
      <c r="K114" s="164"/>
      <c r="M114" s="164"/>
      <c r="N114" s="164"/>
      <c r="O114" s="164"/>
      <c r="P114" s="164"/>
      <c r="Q114" s="164"/>
      <c r="R114" s="164"/>
      <c r="S114" s="164"/>
      <c r="T114" s="164"/>
      <c r="U114" s="164"/>
      <c r="V114" s="164"/>
      <c r="W114" s="178"/>
    </row>
    <row r="115" spans="1:23" x14ac:dyDescent="0.2">
      <c r="A115" s="164"/>
      <c r="B115" s="164"/>
      <c r="C115" s="164"/>
      <c r="D115" s="164"/>
      <c r="E115" s="164"/>
      <c r="F115" s="164"/>
      <c r="G115" s="164"/>
      <c r="H115" s="164"/>
      <c r="I115" s="164"/>
      <c r="J115" s="164"/>
      <c r="K115" s="164"/>
      <c r="M115" s="164"/>
      <c r="N115" s="164"/>
      <c r="O115" s="164"/>
      <c r="P115" s="164"/>
      <c r="Q115" s="164"/>
      <c r="R115" s="164"/>
      <c r="S115" s="164"/>
      <c r="T115" s="164"/>
      <c r="U115" s="164"/>
      <c r="V115" s="164"/>
      <c r="W115" s="178"/>
    </row>
    <row r="116" spans="1:23" x14ac:dyDescent="0.2">
      <c r="A116" s="164"/>
      <c r="B116" s="164"/>
      <c r="C116" s="164"/>
      <c r="D116" s="164"/>
      <c r="E116" s="164"/>
      <c r="F116" s="164"/>
      <c r="G116" s="164"/>
      <c r="H116" s="164"/>
      <c r="I116" s="164"/>
      <c r="J116" s="164"/>
      <c r="K116" s="164"/>
      <c r="M116" s="164"/>
      <c r="N116" s="164"/>
      <c r="O116" s="164"/>
      <c r="P116" s="164"/>
      <c r="Q116" s="164"/>
      <c r="R116" s="164"/>
      <c r="S116" s="164"/>
      <c r="T116" s="164"/>
      <c r="U116" s="164"/>
      <c r="V116" s="164"/>
      <c r="W116" s="178"/>
    </row>
    <row r="117" spans="1:23" x14ac:dyDescent="0.2">
      <c r="A117" s="164"/>
      <c r="B117" s="164"/>
      <c r="C117" s="164"/>
      <c r="D117" s="164"/>
      <c r="E117" s="164"/>
      <c r="F117" s="164"/>
      <c r="G117" s="164"/>
      <c r="H117" s="164"/>
      <c r="I117" s="164"/>
      <c r="J117" s="164"/>
      <c r="K117" s="164"/>
      <c r="M117" s="164"/>
      <c r="N117" s="164"/>
      <c r="O117" s="164"/>
      <c r="P117" s="164"/>
      <c r="Q117" s="164"/>
      <c r="R117" s="164"/>
      <c r="S117" s="164"/>
      <c r="T117" s="164"/>
      <c r="U117" s="164"/>
      <c r="V117" s="164"/>
      <c r="W117" s="178"/>
    </row>
    <row r="118" spans="1:23" x14ac:dyDescent="0.2">
      <c r="A118" s="164"/>
      <c r="B118" s="164"/>
      <c r="C118" s="164"/>
      <c r="D118" s="164"/>
      <c r="E118" s="164"/>
      <c r="F118" s="164"/>
      <c r="G118" s="164"/>
      <c r="H118" s="164"/>
      <c r="I118" s="164"/>
      <c r="J118" s="164"/>
      <c r="K118" s="164"/>
      <c r="M118" s="164"/>
      <c r="N118" s="164"/>
      <c r="O118" s="164"/>
      <c r="P118" s="164"/>
      <c r="Q118" s="164"/>
      <c r="R118" s="164"/>
      <c r="S118" s="164"/>
      <c r="T118" s="164"/>
      <c r="U118" s="164"/>
      <c r="V118" s="164"/>
      <c r="W118" s="178"/>
    </row>
    <row r="119" spans="1:23" x14ac:dyDescent="0.2">
      <c r="A119" s="164"/>
      <c r="B119" s="164"/>
      <c r="C119" s="164"/>
      <c r="D119" s="164"/>
      <c r="E119" s="164"/>
      <c r="F119" s="164"/>
      <c r="G119" s="164"/>
      <c r="H119" s="164"/>
      <c r="I119" s="164"/>
      <c r="J119" s="164"/>
      <c r="K119" s="164"/>
      <c r="M119" s="164"/>
      <c r="N119" s="164"/>
      <c r="O119" s="164"/>
      <c r="P119" s="164"/>
      <c r="Q119" s="164"/>
      <c r="R119" s="164"/>
      <c r="S119" s="164"/>
      <c r="T119" s="164"/>
      <c r="U119" s="164"/>
      <c r="V119" s="164"/>
      <c r="W119" s="178"/>
    </row>
    <row r="120" spans="1:23" x14ac:dyDescent="0.2">
      <c r="A120" s="164"/>
      <c r="B120" s="164"/>
      <c r="C120" s="164"/>
      <c r="D120" s="164"/>
      <c r="E120" s="164"/>
      <c r="F120" s="164"/>
      <c r="G120" s="164"/>
      <c r="H120" s="164"/>
      <c r="I120" s="164"/>
      <c r="J120" s="164"/>
      <c r="K120" s="164"/>
      <c r="M120" s="164"/>
      <c r="N120" s="164"/>
      <c r="O120" s="164"/>
      <c r="P120" s="164"/>
      <c r="Q120" s="164"/>
      <c r="R120" s="164"/>
      <c r="S120" s="164"/>
      <c r="T120" s="164"/>
      <c r="U120" s="164"/>
      <c r="V120" s="164"/>
      <c r="W120" s="178"/>
    </row>
    <row r="121" spans="1:23" x14ac:dyDescent="0.2">
      <c r="A121" s="164"/>
      <c r="B121" s="164"/>
      <c r="C121" s="164"/>
      <c r="D121" s="164"/>
      <c r="E121" s="164"/>
      <c r="F121" s="164"/>
      <c r="G121" s="164"/>
      <c r="H121" s="164"/>
      <c r="I121" s="164"/>
      <c r="J121" s="164"/>
      <c r="K121" s="164"/>
      <c r="M121" s="164"/>
      <c r="N121" s="164"/>
      <c r="O121" s="164"/>
      <c r="P121" s="164"/>
      <c r="Q121" s="164"/>
      <c r="R121" s="164"/>
      <c r="S121" s="164"/>
      <c r="T121" s="164"/>
      <c r="U121" s="164"/>
      <c r="V121" s="164"/>
      <c r="W121" s="178"/>
    </row>
    <row r="122" spans="1:23" x14ac:dyDescent="0.2">
      <c r="A122" s="164"/>
      <c r="B122" s="164"/>
      <c r="C122" s="164"/>
      <c r="D122" s="164"/>
      <c r="E122" s="164"/>
      <c r="F122" s="164"/>
      <c r="G122" s="164"/>
      <c r="H122" s="164"/>
      <c r="I122" s="164"/>
      <c r="J122" s="164"/>
      <c r="K122" s="164"/>
      <c r="M122" s="164"/>
      <c r="N122" s="164"/>
      <c r="O122" s="164"/>
      <c r="P122" s="164"/>
      <c r="Q122" s="164"/>
      <c r="R122" s="164"/>
      <c r="S122" s="164"/>
      <c r="T122" s="164"/>
      <c r="U122" s="164"/>
      <c r="V122" s="164"/>
      <c r="W122" s="178"/>
    </row>
    <row r="123" spans="1:23" x14ac:dyDescent="0.2">
      <c r="A123" s="164"/>
      <c r="B123" s="164"/>
      <c r="C123" s="164"/>
      <c r="D123" s="164"/>
      <c r="E123" s="164"/>
      <c r="F123" s="164"/>
      <c r="G123" s="164"/>
      <c r="H123" s="164"/>
      <c r="I123" s="164"/>
      <c r="J123" s="164"/>
      <c r="K123" s="164"/>
      <c r="M123" s="164"/>
      <c r="N123" s="164"/>
      <c r="O123" s="164"/>
      <c r="P123" s="164"/>
      <c r="Q123" s="164"/>
      <c r="R123" s="164"/>
      <c r="S123" s="164"/>
      <c r="T123" s="164"/>
      <c r="U123" s="164"/>
      <c r="V123" s="164"/>
      <c r="W123" s="178"/>
    </row>
    <row r="124" spans="1:23" x14ac:dyDescent="0.2">
      <c r="A124" s="164"/>
      <c r="B124" s="164"/>
      <c r="C124" s="164"/>
      <c r="D124" s="164"/>
      <c r="E124" s="164"/>
      <c r="F124" s="164"/>
      <c r="G124" s="164"/>
      <c r="H124" s="164"/>
      <c r="I124" s="164"/>
      <c r="J124" s="164"/>
      <c r="K124" s="164"/>
      <c r="M124" s="164"/>
      <c r="N124" s="164"/>
      <c r="O124" s="164"/>
      <c r="P124" s="164"/>
      <c r="Q124" s="164"/>
      <c r="R124" s="164"/>
      <c r="S124" s="164"/>
      <c r="T124" s="164"/>
      <c r="U124" s="164"/>
      <c r="V124" s="164"/>
      <c r="W124" s="178"/>
    </row>
    <row r="125" spans="1:23" x14ac:dyDescent="0.2">
      <c r="A125" s="164"/>
      <c r="B125" s="164"/>
      <c r="C125" s="164"/>
      <c r="D125" s="164"/>
      <c r="E125" s="164"/>
      <c r="F125" s="164"/>
      <c r="G125" s="164"/>
      <c r="H125" s="164"/>
      <c r="I125" s="164"/>
      <c r="J125" s="164"/>
      <c r="K125" s="164"/>
      <c r="M125" s="164"/>
      <c r="N125" s="164"/>
      <c r="O125" s="164"/>
      <c r="P125" s="164"/>
      <c r="Q125" s="164"/>
      <c r="R125" s="164"/>
      <c r="S125" s="164"/>
      <c r="T125" s="164"/>
      <c r="U125" s="164"/>
      <c r="V125" s="164"/>
      <c r="W125" s="178"/>
    </row>
    <row r="126" spans="1:23" x14ac:dyDescent="0.2">
      <c r="A126" s="164"/>
      <c r="B126" s="164"/>
      <c r="C126" s="164"/>
      <c r="D126" s="164"/>
      <c r="E126" s="164"/>
      <c r="F126" s="164"/>
      <c r="G126" s="164"/>
      <c r="H126" s="164"/>
      <c r="I126" s="164"/>
      <c r="J126" s="164"/>
      <c r="K126" s="164"/>
      <c r="M126" s="164"/>
      <c r="N126" s="164"/>
      <c r="O126" s="164"/>
      <c r="P126" s="164"/>
      <c r="Q126" s="164"/>
      <c r="R126" s="164"/>
      <c r="S126" s="164"/>
      <c r="T126" s="164"/>
      <c r="U126" s="164"/>
      <c r="V126" s="164"/>
      <c r="W126" s="178"/>
    </row>
    <row r="127" spans="1:23" x14ac:dyDescent="0.2">
      <c r="A127" s="164"/>
      <c r="B127" s="164"/>
      <c r="C127" s="164"/>
      <c r="D127" s="164"/>
      <c r="E127" s="164"/>
      <c r="F127" s="164"/>
      <c r="G127" s="164"/>
      <c r="H127" s="164"/>
      <c r="I127" s="164"/>
      <c r="J127" s="164"/>
      <c r="K127" s="164"/>
      <c r="M127" s="164"/>
      <c r="N127" s="164"/>
      <c r="O127" s="164"/>
      <c r="P127" s="164"/>
      <c r="Q127" s="164"/>
      <c r="R127" s="164"/>
      <c r="S127" s="164"/>
      <c r="T127" s="164"/>
      <c r="U127" s="164"/>
      <c r="V127" s="164"/>
      <c r="W127" s="178"/>
    </row>
    <row r="128" spans="1:23" x14ac:dyDescent="0.2">
      <c r="A128" s="164"/>
      <c r="B128" s="164"/>
      <c r="C128" s="164"/>
      <c r="D128" s="164"/>
      <c r="E128" s="164"/>
      <c r="F128" s="164"/>
      <c r="G128" s="164"/>
      <c r="H128" s="164"/>
      <c r="I128" s="164"/>
      <c r="J128" s="164"/>
      <c r="K128" s="164"/>
      <c r="M128" s="164"/>
      <c r="N128" s="164"/>
      <c r="O128" s="164"/>
      <c r="P128" s="164"/>
      <c r="Q128" s="164"/>
      <c r="R128" s="164"/>
      <c r="S128" s="164"/>
      <c r="T128" s="164"/>
      <c r="U128" s="164"/>
      <c r="V128" s="164"/>
      <c r="W128" s="178"/>
    </row>
    <row r="129" spans="1:23" x14ac:dyDescent="0.2">
      <c r="A129" s="164"/>
      <c r="B129" s="164"/>
      <c r="C129" s="164"/>
      <c r="D129" s="164"/>
      <c r="E129" s="164"/>
      <c r="F129" s="164"/>
      <c r="G129" s="164"/>
      <c r="H129" s="164"/>
      <c r="I129" s="164"/>
      <c r="J129" s="164"/>
      <c r="K129" s="164"/>
      <c r="M129" s="164"/>
      <c r="N129" s="164"/>
      <c r="O129" s="164"/>
      <c r="P129" s="164"/>
      <c r="Q129" s="164"/>
      <c r="R129" s="164"/>
      <c r="S129" s="164"/>
      <c r="T129" s="164"/>
      <c r="U129" s="164"/>
      <c r="V129" s="164"/>
      <c r="W129" s="178"/>
    </row>
    <row r="130" spans="1:23" x14ac:dyDescent="0.2">
      <c r="A130" s="164"/>
      <c r="B130" s="164"/>
      <c r="C130" s="164"/>
      <c r="D130" s="164"/>
      <c r="E130" s="164"/>
      <c r="F130" s="164"/>
      <c r="G130" s="164"/>
      <c r="H130" s="164"/>
      <c r="I130" s="164"/>
      <c r="J130" s="164"/>
      <c r="K130" s="164"/>
      <c r="M130" s="164"/>
      <c r="N130" s="164"/>
      <c r="O130" s="164"/>
      <c r="P130" s="164"/>
      <c r="Q130" s="164"/>
      <c r="R130" s="164"/>
      <c r="S130" s="164"/>
      <c r="T130" s="164"/>
      <c r="U130" s="164"/>
      <c r="V130" s="164"/>
      <c r="W130" s="178"/>
    </row>
    <row r="131" spans="1:23" x14ac:dyDescent="0.2">
      <c r="A131" s="164"/>
      <c r="B131" s="164"/>
      <c r="C131" s="164"/>
      <c r="D131" s="164"/>
      <c r="E131" s="164"/>
      <c r="F131" s="164"/>
      <c r="G131" s="164"/>
      <c r="H131" s="164"/>
      <c r="I131" s="164"/>
      <c r="J131" s="164"/>
      <c r="K131" s="164"/>
      <c r="M131" s="164"/>
      <c r="N131" s="164"/>
      <c r="O131" s="164"/>
      <c r="P131" s="164"/>
      <c r="Q131" s="164"/>
      <c r="R131" s="164"/>
      <c r="S131" s="164"/>
      <c r="T131" s="164"/>
      <c r="U131" s="164"/>
      <c r="V131" s="164"/>
      <c r="W131" s="178"/>
    </row>
    <row r="132" spans="1:23" x14ac:dyDescent="0.2">
      <c r="A132" s="164"/>
      <c r="B132" s="164"/>
      <c r="C132" s="164"/>
      <c r="D132" s="164"/>
      <c r="E132" s="164"/>
      <c r="F132" s="164"/>
      <c r="G132" s="164"/>
      <c r="H132" s="164"/>
      <c r="I132" s="164"/>
      <c r="J132" s="164"/>
      <c r="K132" s="164"/>
      <c r="M132" s="164"/>
      <c r="N132" s="164"/>
      <c r="O132" s="164"/>
      <c r="P132" s="164"/>
      <c r="Q132" s="164"/>
      <c r="R132" s="164"/>
      <c r="S132" s="164"/>
      <c r="T132" s="164"/>
      <c r="U132" s="164"/>
      <c r="V132" s="164"/>
      <c r="W132" s="178"/>
    </row>
    <row r="133" spans="1:23" x14ac:dyDescent="0.2">
      <c r="A133" s="164"/>
      <c r="B133" s="164"/>
      <c r="C133" s="164"/>
      <c r="D133" s="164"/>
      <c r="E133" s="164"/>
      <c r="F133" s="164"/>
      <c r="G133" s="164"/>
      <c r="H133" s="164"/>
      <c r="I133" s="164"/>
      <c r="J133" s="164"/>
      <c r="K133" s="164"/>
      <c r="M133" s="164"/>
      <c r="N133" s="164"/>
      <c r="O133" s="164"/>
      <c r="P133" s="164"/>
      <c r="Q133" s="164"/>
      <c r="R133" s="164"/>
      <c r="S133" s="164"/>
      <c r="T133" s="164"/>
      <c r="U133" s="164"/>
      <c r="V133" s="164"/>
      <c r="W133" s="178"/>
    </row>
    <row r="134" spans="1:23" x14ac:dyDescent="0.2">
      <c r="A134" s="164"/>
      <c r="B134" s="164"/>
      <c r="C134" s="164"/>
      <c r="D134" s="164"/>
      <c r="E134" s="164"/>
      <c r="F134" s="164"/>
      <c r="G134" s="164"/>
      <c r="H134" s="164"/>
      <c r="I134" s="164"/>
      <c r="J134" s="164"/>
      <c r="K134" s="164"/>
      <c r="M134" s="164"/>
      <c r="N134" s="164"/>
      <c r="O134" s="164"/>
      <c r="P134" s="164"/>
      <c r="Q134" s="164"/>
      <c r="R134" s="164"/>
      <c r="S134" s="164"/>
      <c r="T134" s="164"/>
      <c r="U134" s="164"/>
      <c r="V134" s="164"/>
      <c r="W134" s="178"/>
    </row>
    <row r="135" spans="1:23" x14ac:dyDescent="0.2">
      <c r="A135" s="164"/>
      <c r="B135" s="164"/>
      <c r="C135" s="164"/>
      <c r="D135" s="164"/>
      <c r="E135" s="164"/>
      <c r="F135" s="164"/>
      <c r="G135" s="164"/>
      <c r="H135" s="164"/>
      <c r="I135" s="164"/>
      <c r="J135" s="164"/>
      <c r="K135" s="164"/>
      <c r="M135" s="164"/>
      <c r="N135" s="164"/>
      <c r="O135" s="164"/>
      <c r="P135" s="164"/>
      <c r="Q135" s="164"/>
      <c r="R135" s="164"/>
      <c r="S135" s="164"/>
      <c r="T135" s="164"/>
      <c r="U135" s="164"/>
      <c r="V135" s="164"/>
      <c r="W135" s="178"/>
    </row>
    <row r="136" spans="1:23" x14ac:dyDescent="0.2">
      <c r="A136" s="164"/>
      <c r="B136" s="164"/>
      <c r="C136" s="164"/>
      <c r="D136" s="164"/>
      <c r="E136" s="164"/>
      <c r="F136" s="164"/>
      <c r="G136" s="164"/>
      <c r="H136" s="164"/>
      <c r="I136" s="164"/>
      <c r="J136" s="164"/>
      <c r="K136" s="164"/>
      <c r="M136" s="164"/>
      <c r="N136" s="164"/>
      <c r="O136" s="164"/>
      <c r="P136" s="164"/>
      <c r="Q136" s="164"/>
      <c r="R136" s="164"/>
      <c r="S136" s="164"/>
      <c r="T136" s="164"/>
      <c r="U136" s="164"/>
      <c r="V136" s="164"/>
      <c r="W136" s="178"/>
    </row>
    <row r="137" spans="1:23" x14ac:dyDescent="0.2">
      <c r="A137" s="164"/>
      <c r="B137" s="164"/>
      <c r="C137" s="164"/>
      <c r="D137" s="164"/>
      <c r="E137" s="164"/>
      <c r="F137" s="164"/>
      <c r="G137" s="164"/>
      <c r="H137" s="164"/>
      <c r="I137" s="164"/>
      <c r="J137" s="164"/>
      <c r="K137" s="164"/>
      <c r="M137" s="164"/>
      <c r="N137" s="164"/>
      <c r="O137" s="164"/>
      <c r="P137" s="164"/>
      <c r="Q137" s="164"/>
      <c r="R137" s="164"/>
      <c r="S137" s="164"/>
      <c r="T137" s="164"/>
      <c r="U137" s="164"/>
      <c r="V137" s="164"/>
      <c r="W137" s="178"/>
    </row>
    <row r="138" spans="1:23" x14ac:dyDescent="0.2">
      <c r="A138" s="164"/>
      <c r="B138" s="164"/>
      <c r="C138" s="164"/>
      <c r="D138" s="164"/>
      <c r="E138" s="164"/>
      <c r="F138" s="164"/>
      <c r="G138" s="164"/>
      <c r="H138" s="164"/>
      <c r="I138" s="164"/>
      <c r="J138" s="164"/>
      <c r="K138" s="164"/>
      <c r="M138" s="164"/>
      <c r="N138" s="164"/>
      <c r="O138" s="164"/>
      <c r="P138" s="164"/>
      <c r="Q138" s="164"/>
      <c r="R138" s="164"/>
      <c r="S138" s="164"/>
      <c r="T138" s="164"/>
      <c r="U138" s="164"/>
      <c r="V138" s="164"/>
      <c r="W138" s="178"/>
    </row>
    <row r="139" spans="1:23" x14ac:dyDescent="0.2">
      <c r="A139" s="164"/>
      <c r="B139" s="164"/>
      <c r="C139" s="164"/>
      <c r="D139" s="164"/>
      <c r="E139" s="164"/>
      <c r="F139" s="164"/>
      <c r="G139" s="164"/>
      <c r="H139" s="164"/>
      <c r="I139" s="164"/>
      <c r="J139" s="164"/>
      <c r="K139" s="164"/>
      <c r="M139" s="164"/>
      <c r="N139" s="164"/>
      <c r="O139" s="164"/>
      <c r="P139" s="164"/>
      <c r="Q139" s="164"/>
      <c r="R139" s="164"/>
      <c r="S139" s="164"/>
      <c r="T139" s="164"/>
      <c r="U139" s="164"/>
      <c r="V139" s="164"/>
      <c r="W139" s="178"/>
    </row>
    <row r="140" spans="1:23" x14ac:dyDescent="0.2">
      <c r="A140" s="164"/>
      <c r="B140" s="164"/>
      <c r="C140" s="164"/>
      <c r="D140" s="164"/>
      <c r="E140" s="164"/>
      <c r="F140" s="164"/>
      <c r="G140" s="164"/>
      <c r="H140" s="164"/>
      <c r="I140" s="164"/>
      <c r="J140" s="164"/>
      <c r="K140" s="164"/>
      <c r="M140" s="164"/>
      <c r="N140" s="164"/>
      <c r="O140" s="164"/>
      <c r="P140" s="164"/>
      <c r="Q140" s="164"/>
      <c r="R140" s="164"/>
      <c r="S140" s="164"/>
      <c r="T140" s="164"/>
      <c r="U140" s="164"/>
      <c r="V140" s="164"/>
      <c r="W140" s="178"/>
    </row>
    <row r="141" spans="1:23" x14ac:dyDescent="0.2">
      <c r="A141" s="164"/>
      <c r="B141" s="164"/>
      <c r="C141" s="164"/>
      <c r="D141" s="164"/>
      <c r="E141" s="164"/>
      <c r="F141" s="164"/>
      <c r="G141" s="164"/>
      <c r="H141" s="164"/>
      <c r="I141" s="164"/>
      <c r="J141" s="164"/>
      <c r="K141" s="164"/>
      <c r="M141" s="164"/>
      <c r="N141" s="164"/>
      <c r="O141" s="164"/>
      <c r="P141" s="164"/>
      <c r="Q141" s="164"/>
      <c r="R141" s="164"/>
      <c r="S141" s="164"/>
      <c r="T141" s="164"/>
      <c r="U141" s="164"/>
      <c r="V141" s="164"/>
      <c r="W141" s="178"/>
    </row>
    <row r="142" spans="1:23" x14ac:dyDescent="0.2">
      <c r="A142" s="164"/>
      <c r="B142" s="164"/>
      <c r="C142" s="164"/>
      <c r="D142" s="164"/>
      <c r="E142" s="164"/>
      <c r="F142" s="164"/>
      <c r="G142" s="164"/>
      <c r="H142" s="164"/>
      <c r="I142" s="164"/>
      <c r="J142" s="164"/>
      <c r="K142" s="164"/>
      <c r="M142" s="164"/>
      <c r="N142" s="164"/>
      <c r="O142" s="164"/>
      <c r="P142" s="164"/>
      <c r="Q142" s="164"/>
      <c r="R142" s="164"/>
      <c r="S142" s="164"/>
      <c r="T142" s="164"/>
      <c r="U142" s="164"/>
      <c r="V142" s="164"/>
      <c r="W142" s="178"/>
    </row>
    <row r="143" spans="1:23" x14ac:dyDescent="0.2">
      <c r="A143" s="164"/>
      <c r="B143" s="164"/>
      <c r="C143" s="164"/>
      <c r="D143" s="164"/>
      <c r="E143" s="164"/>
      <c r="F143" s="164"/>
      <c r="G143" s="164"/>
      <c r="H143" s="164"/>
      <c r="I143" s="164"/>
      <c r="J143" s="164"/>
      <c r="K143" s="164"/>
      <c r="M143" s="164"/>
      <c r="N143" s="164"/>
      <c r="O143" s="164"/>
      <c r="P143" s="164"/>
      <c r="Q143" s="164"/>
      <c r="R143" s="164"/>
      <c r="S143" s="164"/>
      <c r="T143" s="164"/>
      <c r="U143" s="164"/>
      <c r="V143" s="164"/>
      <c r="W143" s="178"/>
    </row>
    <row r="144" spans="1:23" x14ac:dyDescent="0.2">
      <c r="A144" s="164"/>
      <c r="B144" s="164"/>
      <c r="C144" s="164"/>
      <c r="D144" s="164"/>
      <c r="E144" s="164"/>
      <c r="F144" s="164"/>
      <c r="G144" s="164"/>
      <c r="H144" s="164"/>
      <c r="I144" s="164"/>
      <c r="J144" s="164"/>
      <c r="K144" s="164"/>
      <c r="M144" s="164"/>
      <c r="N144" s="164"/>
      <c r="O144" s="164"/>
      <c r="P144" s="164"/>
      <c r="Q144" s="164"/>
      <c r="R144" s="164"/>
      <c r="S144" s="164"/>
      <c r="T144" s="164"/>
      <c r="U144" s="164"/>
      <c r="V144" s="164"/>
      <c r="W144" s="178"/>
    </row>
    <row r="145" spans="1:23" x14ac:dyDescent="0.2">
      <c r="A145" s="164"/>
      <c r="B145" s="164"/>
      <c r="C145" s="164"/>
      <c r="D145" s="164"/>
      <c r="E145" s="164"/>
      <c r="F145" s="164"/>
      <c r="G145" s="164"/>
      <c r="H145" s="164"/>
      <c r="I145" s="164"/>
      <c r="J145" s="164"/>
      <c r="K145" s="164"/>
      <c r="M145" s="164"/>
      <c r="N145" s="164"/>
      <c r="O145" s="164"/>
      <c r="P145" s="164"/>
      <c r="Q145" s="164"/>
      <c r="R145" s="164"/>
      <c r="S145" s="164"/>
      <c r="T145" s="164"/>
      <c r="U145" s="164"/>
      <c r="V145" s="164"/>
      <c r="W145" s="178"/>
    </row>
    <row r="146" spans="1:23" x14ac:dyDescent="0.2">
      <c r="A146" s="164"/>
      <c r="B146" s="164"/>
      <c r="C146" s="164"/>
      <c r="D146" s="164"/>
      <c r="E146" s="164"/>
      <c r="F146" s="164"/>
      <c r="G146" s="164"/>
      <c r="H146" s="164"/>
      <c r="I146" s="164"/>
      <c r="J146" s="164"/>
      <c r="K146" s="164"/>
      <c r="M146" s="164"/>
      <c r="N146" s="164"/>
      <c r="O146" s="164"/>
      <c r="P146" s="164"/>
      <c r="Q146" s="164"/>
      <c r="R146" s="164"/>
      <c r="S146" s="164"/>
      <c r="T146" s="164"/>
      <c r="U146" s="164"/>
      <c r="V146" s="164"/>
      <c r="W146" s="178"/>
    </row>
    <row r="147" spans="1:23" x14ac:dyDescent="0.2">
      <c r="A147" s="164"/>
      <c r="B147" s="164"/>
      <c r="C147" s="164"/>
      <c r="D147" s="164"/>
      <c r="E147" s="164"/>
      <c r="F147" s="164"/>
      <c r="G147" s="164"/>
      <c r="H147" s="164"/>
      <c r="I147" s="164"/>
      <c r="J147" s="164"/>
      <c r="K147" s="164"/>
      <c r="M147" s="164"/>
      <c r="N147" s="164"/>
      <c r="O147" s="164"/>
      <c r="P147" s="164"/>
      <c r="Q147" s="164"/>
      <c r="R147" s="164"/>
      <c r="S147" s="164"/>
      <c r="T147" s="164"/>
      <c r="U147" s="164"/>
      <c r="V147" s="164"/>
      <c r="W147" s="178"/>
    </row>
    <row r="148" spans="1:23" x14ac:dyDescent="0.2">
      <c r="A148" s="164"/>
      <c r="B148" s="164"/>
      <c r="C148" s="164"/>
      <c r="D148" s="164"/>
      <c r="E148" s="164"/>
      <c r="F148" s="164"/>
      <c r="G148" s="164"/>
      <c r="H148" s="164"/>
      <c r="I148" s="164"/>
      <c r="J148" s="164"/>
      <c r="K148" s="164"/>
      <c r="M148" s="164"/>
      <c r="N148" s="164"/>
      <c r="O148" s="164"/>
      <c r="P148" s="164"/>
      <c r="Q148" s="164"/>
      <c r="R148" s="164"/>
      <c r="S148" s="164"/>
      <c r="T148" s="164"/>
      <c r="U148" s="164"/>
      <c r="V148" s="164"/>
      <c r="W148" s="178"/>
    </row>
    <row r="149" spans="1:23" x14ac:dyDescent="0.2">
      <c r="A149" s="164"/>
      <c r="B149" s="164"/>
      <c r="C149" s="164"/>
      <c r="D149" s="164"/>
      <c r="E149" s="164"/>
      <c r="F149" s="164"/>
      <c r="G149" s="164"/>
      <c r="H149" s="164"/>
      <c r="I149" s="164"/>
      <c r="J149" s="164"/>
      <c r="K149" s="164"/>
      <c r="M149" s="164"/>
      <c r="N149" s="164"/>
      <c r="O149" s="164"/>
      <c r="P149" s="164"/>
      <c r="Q149" s="164"/>
      <c r="R149" s="164"/>
      <c r="S149" s="164"/>
      <c r="T149" s="164"/>
      <c r="U149" s="164"/>
      <c r="V149" s="164"/>
      <c r="W149" s="178"/>
    </row>
    <row r="150" spans="1:23" x14ac:dyDescent="0.2">
      <c r="A150" s="164"/>
      <c r="B150" s="164"/>
      <c r="C150" s="164"/>
      <c r="D150" s="164"/>
      <c r="E150" s="164"/>
      <c r="F150" s="164"/>
      <c r="G150" s="164"/>
      <c r="H150" s="164"/>
      <c r="I150" s="164"/>
      <c r="J150" s="164"/>
      <c r="K150" s="164"/>
      <c r="M150" s="164"/>
      <c r="N150" s="164"/>
      <c r="O150" s="164"/>
      <c r="P150" s="164"/>
      <c r="Q150" s="164"/>
      <c r="R150" s="164"/>
      <c r="S150" s="164"/>
      <c r="T150" s="164"/>
      <c r="U150" s="164"/>
      <c r="V150" s="164"/>
      <c r="W150" s="178"/>
    </row>
    <row r="151" spans="1:23" x14ac:dyDescent="0.2">
      <c r="A151" s="164"/>
      <c r="B151" s="164"/>
      <c r="C151" s="164"/>
      <c r="D151" s="164"/>
      <c r="E151" s="164"/>
      <c r="F151" s="164"/>
      <c r="G151" s="164"/>
      <c r="H151" s="164"/>
      <c r="I151" s="164"/>
      <c r="J151" s="164"/>
      <c r="K151" s="164"/>
      <c r="M151" s="164"/>
      <c r="N151" s="164"/>
      <c r="O151" s="164"/>
      <c r="P151" s="164"/>
      <c r="Q151" s="164"/>
      <c r="R151" s="164"/>
      <c r="S151" s="164"/>
      <c r="T151" s="164"/>
      <c r="U151" s="164"/>
      <c r="V151" s="164"/>
      <c r="W151" s="178"/>
    </row>
    <row r="152" spans="1:23" x14ac:dyDescent="0.2">
      <c r="A152" s="164"/>
      <c r="B152" s="164"/>
      <c r="C152" s="164"/>
      <c r="D152" s="164"/>
      <c r="E152" s="164"/>
      <c r="F152" s="164"/>
      <c r="G152" s="164"/>
      <c r="H152" s="164"/>
      <c r="I152" s="164"/>
      <c r="J152" s="164"/>
      <c r="K152" s="164"/>
      <c r="L152" s="178"/>
      <c r="M152" s="164"/>
      <c r="N152" s="164"/>
      <c r="O152" s="164"/>
      <c r="P152" s="164"/>
      <c r="Q152" s="164"/>
      <c r="R152" s="164"/>
      <c r="S152" s="164"/>
      <c r="T152" s="164"/>
      <c r="U152" s="164"/>
      <c r="V152" s="164"/>
      <c r="W152" s="178"/>
    </row>
    <row r="153" spans="1:23" x14ac:dyDescent="0.2">
      <c r="A153" s="164"/>
      <c r="B153" s="164"/>
      <c r="C153" s="164"/>
      <c r="D153" s="164"/>
      <c r="E153" s="164"/>
      <c r="F153" s="164"/>
      <c r="G153" s="164"/>
      <c r="H153" s="164"/>
      <c r="I153" s="164"/>
      <c r="J153" s="164"/>
      <c r="K153" s="164"/>
      <c r="L153" s="178"/>
      <c r="M153" s="164"/>
      <c r="N153" s="164"/>
      <c r="O153" s="164"/>
      <c r="P153" s="164"/>
      <c r="Q153" s="164"/>
      <c r="R153" s="164"/>
      <c r="S153" s="164"/>
      <c r="T153" s="164"/>
      <c r="U153" s="164"/>
      <c r="V153" s="164"/>
      <c r="W153" s="178"/>
    </row>
    <row r="154" spans="1:23" x14ac:dyDescent="0.2">
      <c r="A154" s="164"/>
      <c r="B154" s="164"/>
      <c r="C154" s="164"/>
      <c r="D154" s="164"/>
      <c r="E154" s="164"/>
      <c r="F154" s="164"/>
      <c r="G154" s="164"/>
      <c r="H154" s="164"/>
      <c r="I154" s="164"/>
      <c r="J154" s="164"/>
      <c r="K154" s="164"/>
      <c r="L154" s="178"/>
      <c r="M154" s="164"/>
      <c r="N154" s="164"/>
      <c r="O154" s="164"/>
      <c r="P154" s="164"/>
      <c r="Q154" s="164"/>
      <c r="R154" s="164"/>
      <c r="S154" s="164"/>
      <c r="T154" s="164"/>
      <c r="U154" s="164"/>
      <c r="V154" s="164"/>
      <c r="W154" s="178"/>
    </row>
    <row r="155" spans="1:23" x14ac:dyDescent="0.2">
      <c r="A155" s="164"/>
      <c r="B155" s="164"/>
      <c r="C155" s="164"/>
      <c r="D155" s="164"/>
      <c r="E155" s="164"/>
      <c r="F155" s="164"/>
      <c r="G155" s="164"/>
      <c r="H155" s="164"/>
      <c r="I155" s="164"/>
      <c r="J155" s="164"/>
      <c r="K155" s="164"/>
      <c r="L155" s="178"/>
      <c r="M155" s="164"/>
      <c r="N155" s="164"/>
      <c r="O155" s="164"/>
      <c r="P155" s="164"/>
      <c r="Q155" s="164"/>
      <c r="R155" s="164"/>
      <c r="S155" s="164"/>
      <c r="T155" s="164"/>
      <c r="U155" s="164"/>
      <c r="V155" s="164"/>
      <c r="W155" s="178"/>
    </row>
    <row r="156" spans="1:23" x14ac:dyDescent="0.2">
      <c r="A156" s="164"/>
      <c r="B156" s="164"/>
      <c r="C156" s="164"/>
      <c r="D156" s="164"/>
      <c r="E156" s="164"/>
      <c r="F156" s="164"/>
      <c r="G156" s="164"/>
      <c r="H156" s="164"/>
      <c r="I156" s="164"/>
      <c r="J156" s="164"/>
      <c r="K156" s="164"/>
      <c r="L156" s="178"/>
      <c r="M156" s="164"/>
      <c r="N156" s="164"/>
      <c r="O156" s="164"/>
      <c r="P156" s="164"/>
      <c r="Q156" s="164"/>
      <c r="R156" s="164"/>
      <c r="S156" s="164"/>
      <c r="T156" s="164"/>
      <c r="U156" s="164"/>
      <c r="V156" s="164"/>
      <c r="W156" s="178"/>
    </row>
    <row r="157" spans="1:23" x14ac:dyDescent="0.2">
      <c r="A157" s="164"/>
      <c r="B157" s="164"/>
      <c r="C157" s="164"/>
      <c r="D157" s="164"/>
      <c r="E157" s="164"/>
      <c r="F157" s="164"/>
      <c r="G157" s="164"/>
      <c r="H157" s="164"/>
      <c r="I157" s="164"/>
      <c r="J157" s="164"/>
      <c r="K157" s="164"/>
      <c r="L157" s="178"/>
      <c r="M157" s="164"/>
      <c r="N157" s="164"/>
      <c r="O157" s="164"/>
      <c r="P157" s="164"/>
      <c r="Q157" s="164"/>
      <c r="R157" s="164"/>
      <c r="S157" s="164"/>
      <c r="T157" s="164"/>
      <c r="U157" s="164"/>
      <c r="V157" s="164"/>
      <c r="W157" s="178"/>
    </row>
    <row r="158" spans="1:23" x14ac:dyDescent="0.2">
      <c r="A158" s="164"/>
      <c r="B158" s="164"/>
      <c r="C158" s="164"/>
      <c r="D158" s="164"/>
      <c r="E158" s="164"/>
      <c r="F158" s="164"/>
      <c r="G158" s="164"/>
      <c r="H158" s="164"/>
      <c r="I158" s="164"/>
      <c r="J158" s="164"/>
      <c r="K158" s="164"/>
      <c r="L158" s="178"/>
      <c r="M158" s="164"/>
      <c r="N158" s="164"/>
      <c r="O158" s="164"/>
      <c r="P158" s="164"/>
      <c r="Q158" s="164"/>
      <c r="R158" s="164"/>
      <c r="S158" s="164"/>
      <c r="T158" s="164"/>
      <c r="U158" s="164"/>
      <c r="V158" s="164"/>
      <c r="W158" s="178"/>
    </row>
    <row r="159" spans="1:23" x14ac:dyDescent="0.2">
      <c r="A159" s="164"/>
      <c r="B159" s="164"/>
      <c r="C159" s="164"/>
      <c r="D159" s="164"/>
      <c r="E159" s="164"/>
      <c r="F159" s="164"/>
      <c r="G159" s="164"/>
      <c r="H159" s="164"/>
      <c r="I159" s="164"/>
      <c r="J159" s="164"/>
      <c r="K159" s="164"/>
      <c r="L159" s="178"/>
      <c r="M159" s="164"/>
      <c r="N159" s="164"/>
      <c r="O159" s="164"/>
      <c r="P159" s="164"/>
      <c r="Q159" s="164"/>
      <c r="R159" s="164"/>
      <c r="S159" s="164"/>
      <c r="T159" s="164"/>
      <c r="U159" s="164"/>
      <c r="V159" s="164"/>
      <c r="W159" s="178"/>
    </row>
    <row r="160" spans="1:23" x14ac:dyDescent="0.2">
      <c r="A160" s="164"/>
      <c r="B160" s="164"/>
      <c r="C160" s="164"/>
      <c r="D160" s="164"/>
      <c r="E160" s="164"/>
      <c r="F160" s="164"/>
      <c r="G160" s="164"/>
      <c r="H160" s="164"/>
      <c r="I160" s="164"/>
      <c r="J160" s="164"/>
      <c r="K160" s="164"/>
      <c r="L160" s="178"/>
      <c r="M160" s="164"/>
      <c r="N160" s="164"/>
      <c r="O160" s="164"/>
      <c r="P160" s="164"/>
      <c r="Q160" s="164"/>
      <c r="R160" s="164"/>
      <c r="S160" s="164"/>
      <c r="T160" s="164"/>
      <c r="U160" s="164"/>
      <c r="V160" s="164"/>
      <c r="W160" s="178"/>
    </row>
    <row r="161" spans="1:23" x14ac:dyDescent="0.2">
      <c r="A161" s="164"/>
      <c r="B161" s="164"/>
      <c r="C161" s="164"/>
      <c r="D161" s="164"/>
      <c r="E161" s="164"/>
      <c r="F161" s="164"/>
      <c r="G161" s="164"/>
      <c r="H161" s="164"/>
      <c r="I161" s="164"/>
      <c r="J161" s="164"/>
      <c r="K161" s="164"/>
      <c r="L161" s="178"/>
      <c r="M161" s="164"/>
      <c r="N161" s="164"/>
      <c r="O161" s="164"/>
      <c r="P161" s="164"/>
      <c r="Q161" s="164"/>
      <c r="R161" s="164"/>
      <c r="S161" s="164"/>
      <c r="T161" s="164"/>
      <c r="U161" s="164"/>
      <c r="V161" s="164"/>
      <c r="W161" s="178"/>
    </row>
    <row r="162" spans="1:23" x14ac:dyDescent="0.2">
      <c r="A162" s="164"/>
      <c r="B162" s="164"/>
      <c r="C162" s="164"/>
      <c r="D162" s="164"/>
      <c r="E162" s="164"/>
      <c r="F162" s="164"/>
      <c r="G162" s="164"/>
      <c r="H162" s="164"/>
      <c r="I162" s="164"/>
      <c r="J162" s="164"/>
      <c r="K162" s="164"/>
      <c r="L162" s="178"/>
      <c r="M162" s="164"/>
      <c r="N162" s="164"/>
      <c r="O162" s="164"/>
      <c r="P162" s="164"/>
      <c r="Q162" s="164"/>
      <c r="R162" s="164"/>
      <c r="S162" s="164"/>
      <c r="T162" s="164"/>
      <c r="U162" s="164"/>
      <c r="V162" s="164"/>
      <c r="W162" s="178"/>
    </row>
    <row r="163" spans="1:23" x14ac:dyDescent="0.2">
      <c r="A163" s="164"/>
      <c r="B163" s="164"/>
      <c r="C163" s="164"/>
      <c r="D163" s="164"/>
      <c r="E163" s="164"/>
      <c r="F163" s="164"/>
      <c r="G163" s="164"/>
      <c r="H163" s="164"/>
      <c r="I163" s="164"/>
      <c r="J163" s="164"/>
      <c r="K163" s="164"/>
      <c r="L163" s="178"/>
      <c r="M163" s="164"/>
      <c r="N163" s="164"/>
      <c r="O163" s="164"/>
      <c r="P163" s="164"/>
      <c r="Q163" s="164"/>
      <c r="R163" s="164"/>
      <c r="S163" s="164"/>
      <c r="T163" s="164"/>
      <c r="U163" s="164"/>
      <c r="V163" s="164"/>
      <c r="W163" s="178"/>
    </row>
    <row r="164" spans="1:23" x14ac:dyDescent="0.2">
      <c r="A164" s="164"/>
      <c r="B164" s="164"/>
      <c r="C164" s="164"/>
      <c r="D164" s="164"/>
      <c r="E164" s="164"/>
      <c r="F164" s="164"/>
      <c r="G164" s="164"/>
      <c r="H164" s="164"/>
      <c r="I164" s="164"/>
      <c r="J164" s="164"/>
      <c r="K164" s="164"/>
      <c r="L164" s="178"/>
      <c r="M164" s="164"/>
      <c r="N164" s="164"/>
      <c r="O164" s="164"/>
      <c r="P164" s="164"/>
      <c r="Q164" s="164"/>
      <c r="R164" s="164"/>
      <c r="S164" s="164"/>
      <c r="T164" s="164"/>
      <c r="U164" s="164"/>
      <c r="V164" s="164"/>
      <c r="W164" s="178"/>
    </row>
    <row r="165" spans="1:23" x14ac:dyDescent="0.2">
      <c r="A165" s="164"/>
      <c r="B165" s="164"/>
      <c r="C165" s="164"/>
      <c r="D165" s="164"/>
      <c r="E165" s="164"/>
      <c r="F165" s="164"/>
      <c r="G165" s="164"/>
      <c r="H165" s="164"/>
      <c r="I165" s="164"/>
      <c r="J165" s="164"/>
      <c r="K165" s="164"/>
      <c r="L165" s="178"/>
      <c r="M165" s="164"/>
      <c r="N165" s="164"/>
      <c r="O165" s="164"/>
      <c r="P165" s="164"/>
      <c r="Q165" s="164"/>
      <c r="R165" s="164"/>
      <c r="S165" s="164"/>
      <c r="T165" s="164"/>
      <c r="U165" s="164"/>
      <c r="V165" s="164"/>
      <c r="W165" s="178"/>
    </row>
    <row r="166" spans="1:23" x14ac:dyDescent="0.2">
      <c r="A166" s="164"/>
      <c r="B166" s="164"/>
      <c r="C166" s="164"/>
      <c r="D166" s="164"/>
      <c r="E166" s="164"/>
      <c r="F166" s="164"/>
      <c r="G166" s="164"/>
      <c r="H166" s="164"/>
      <c r="I166" s="164"/>
      <c r="J166" s="164"/>
      <c r="K166" s="164"/>
      <c r="L166" s="178"/>
      <c r="M166" s="164"/>
      <c r="N166" s="164"/>
      <c r="O166" s="164"/>
      <c r="P166" s="164"/>
      <c r="Q166" s="164"/>
      <c r="R166" s="164"/>
      <c r="S166" s="164"/>
      <c r="T166" s="164"/>
      <c r="U166" s="164"/>
      <c r="V166" s="164"/>
      <c r="W166" s="178"/>
    </row>
    <row r="167" spans="1:23" x14ac:dyDescent="0.2">
      <c r="A167" s="164"/>
      <c r="B167" s="164"/>
      <c r="C167" s="164"/>
      <c r="D167" s="164"/>
      <c r="E167" s="164"/>
      <c r="F167" s="164"/>
      <c r="G167" s="164"/>
      <c r="H167" s="164"/>
      <c r="I167" s="164"/>
      <c r="J167" s="164"/>
      <c r="K167" s="164"/>
      <c r="L167" s="178"/>
      <c r="M167" s="164"/>
      <c r="N167" s="164"/>
      <c r="O167" s="164"/>
      <c r="P167" s="164"/>
      <c r="Q167" s="164"/>
      <c r="R167" s="164"/>
      <c r="S167" s="164"/>
      <c r="T167" s="164"/>
      <c r="U167" s="164"/>
      <c r="V167" s="164"/>
      <c r="W167" s="178"/>
    </row>
    <row r="168" spans="1:23" x14ac:dyDescent="0.2">
      <c r="A168" s="164"/>
      <c r="B168" s="164"/>
      <c r="C168" s="164"/>
      <c r="D168" s="164"/>
      <c r="E168" s="164"/>
      <c r="F168" s="164"/>
      <c r="G168" s="164"/>
      <c r="H168" s="164"/>
      <c r="I168" s="164"/>
      <c r="J168" s="164"/>
      <c r="K168" s="164"/>
      <c r="L168" s="178"/>
      <c r="M168" s="164"/>
      <c r="N168" s="164"/>
      <c r="O168" s="164"/>
      <c r="P168" s="164"/>
      <c r="Q168" s="164"/>
      <c r="R168" s="164"/>
      <c r="S168" s="164"/>
      <c r="T168" s="164"/>
      <c r="U168" s="164"/>
      <c r="V168" s="164"/>
      <c r="W168" s="178"/>
    </row>
    <row r="169" spans="1:23" x14ac:dyDescent="0.2">
      <c r="A169" s="164"/>
      <c r="B169" s="164"/>
      <c r="C169" s="164"/>
      <c r="D169" s="164"/>
      <c r="E169" s="164"/>
      <c r="F169" s="164"/>
      <c r="G169" s="164"/>
      <c r="H169" s="164"/>
      <c r="I169" s="164"/>
      <c r="J169" s="164"/>
      <c r="K169" s="164"/>
      <c r="L169" s="178"/>
      <c r="M169" s="164"/>
      <c r="N169" s="164"/>
      <c r="O169" s="164"/>
      <c r="P169" s="164"/>
      <c r="Q169" s="164"/>
      <c r="R169" s="164"/>
      <c r="S169" s="164"/>
      <c r="T169" s="164"/>
      <c r="U169" s="164"/>
      <c r="V169" s="164"/>
      <c r="W169" s="178"/>
    </row>
    <row r="170" spans="1:23" x14ac:dyDescent="0.2">
      <c r="A170" s="164"/>
      <c r="B170" s="164"/>
      <c r="C170" s="164"/>
      <c r="D170" s="164"/>
      <c r="E170" s="164"/>
      <c r="F170" s="164"/>
      <c r="G170" s="164"/>
      <c r="H170" s="164"/>
      <c r="I170" s="164"/>
      <c r="J170" s="164"/>
      <c r="K170" s="164"/>
      <c r="L170" s="178"/>
      <c r="M170" s="164"/>
      <c r="N170" s="164"/>
      <c r="O170" s="164"/>
      <c r="P170" s="164"/>
      <c r="Q170" s="164"/>
      <c r="R170" s="164"/>
      <c r="S170" s="164"/>
      <c r="T170" s="164"/>
      <c r="U170" s="164"/>
      <c r="V170" s="164"/>
      <c r="W170" s="178"/>
    </row>
    <row r="171" spans="1:23" x14ac:dyDescent="0.2">
      <c r="A171" s="164"/>
      <c r="B171" s="164"/>
      <c r="C171" s="164"/>
      <c r="D171" s="164"/>
      <c r="E171" s="164"/>
      <c r="F171" s="164"/>
      <c r="G171" s="164"/>
      <c r="H171" s="164"/>
      <c r="I171" s="164"/>
      <c r="J171" s="164"/>
      <c r="K171" s="164"/>
      <c r="L171" s="178"/>
      <c r="M171" s="164"/>
      <c r="N171" s="164"/>
      <c r="O171" s="164"/>
      <c r="P171" s="164"/>
      <c r="Q171" s="164"/>
      <c r="R171" s="164"/>
      <c r="S171" s="164"/>
      <c r="T171" s="164"/>
      <c r="U171" s="164"/>
      <c r="V171" s="164"/>
      <c r="W171" s="178"/>
    </row>
    <row r="172" spans="1:23" x14ac:dyDescent="0.2">
      <c r="A172" s="164"/>
      <c r="B172" s="164"/>
      <c r="C172" s="164"/>
      <c r="D172" s="164"/>
      <c r="E172" s="164"/>
      <c r="F172" s="164"/>
      <c r="G172" s="164"/>
      <c r="H172" s="164"/>
      <c r="I172" s="164"/>
      <c r="J172" s="164"/>
      <c r="K172" s="164"/>
      <c r="L172" s="178"/>
      <c r="M172" s="164"/>
      <c r="N172" s="164"/>
      <c r="O172" s="164"/>
      <c r="P172" s="164"/>
      <c r="Q172" s="164"/>
      <c r="R172" s="164"/>
      <c r="S172" s="164"/>
      <c r="T172" s="164"/>
      <c r="U172" s="164"/>
      <c r="V172" s="164"/>
      <c r="W172" s="178"/>
    </row>
    <row r="173" spans="1:23" x14ac:dyDescent="0.2">
      <c r="A173" s="164"/>
      <c r="B173" s="164"/>
      <c r="C173" s="164"/>
      <c r="D173" s="164"/>
      <c r="E173" s="164"/>
      <c r="F173" s="164"/>
      <c r="G173" s="164"/>
      <c r="H173" s="164"/>
      <c r="I173" s="164"/>
      <c r="J173" s="164"/>
      <c r="K173" s="164"/>
      <c r="L173" s="178"/>
      <c r="M173" s="164"/>
      <c r="N173" s="164"/>
      <c r="O173" s="164"/>
      <c r="P173" s="164"/>
      <c r="Q173" s="164"/>
      <c r="R173" s="164"/>
      <c r="S173" s="164"/>
      <c r="T173" s="164"/>
      <c r="U173" s="164"/>
      <c r="V173" s="164"/>
      <c r="W173" s="178"/>
    </row>
    <row r="174" spans="1:23" x14ac:dyDescent="0.2">
      <c r="A174" s="164"/>
      <c r="B174" s="164"/>
      <c r="C174" s="164"/>
      <c r="D174" s="164"/>
      <c r="E174" s="164"/>
      <c r="F174" s="164"/>
      <c r="G174" s="164"/>
      <c r="H174" s="164"/>
      <c r="I174" s="164"/>
      <c r="J174" s="164"/>
      <c r="K174" s="164"/>
      <c r="L174" s="178"/>
      <c r="M174" s="164"/>
      <c r="N174" s="164"/>
      <c r="O174" s="164"/>
      <c r="P174" s="164"/>
      <c r="Q174" s="164"/>
      <c r="R174" s="164"/>
      <c r="S174" s="164"/>
      <c r="T174" s="164"/>
      <c r="U174" s="164"/>
      <c r="V174" s="164"/>
      <c r="W174" s="178"/>
    </row>
    <row r="175" spans="1:23" x14ac:dyDescent="0.2">
      <c r="A175" s="164"/>
      <c r="B175" s="164"/>
      <c r="C175" s="164"/>
      <c r="D175" s="164"/>
      <c r="E175" s="164"/>
      <c r="F175" s="164"/>
      <c r="G175" s="164"/>
      <c r="H175" s="164"/>
      <c r="I175" s="164"/>
      <c r="J175" s="164"/>
      <c r="K175" s="164"/>
      <c r="L175" s="178"/>
      <c r="M175" s="164"/>
      <c r="N175" s="164"/>
      <c r="O175" s="164"/>
      <c r="P175" s="164"/>
      <c r="Q175" s="164"/>
      <c r="R175" s="164"/>
      <c r="S175" s="164"/>
      <c r="T175" s="164"/>
      <c r="U175" s="164"/>
      <c r="V175" s="164"/>
      <c r="W175" s="178"/>
    </row>
    <row r="176" spans="1:23" x14ac:dyDescent="0.2">
      <c r="A176" s="164"/>
      <c r="B176" s="164"/>
      <c r="C176" s="164"/>
      <c r="D176" s="164"/>
      <c r="E176" s="164"/>
      <c r="F176" s="164"/>
      <c r="G176" s="164"/>
      <c r="H176" s="164"/>
      <c r="I176" s="164"/>
      <c r="J176" s="164"/>
      <c r="K176" s="164"/>
      <c r="L176" s="178"/>
      <c r="M176" s="164"/>
      <c r="N176" s="164"/>
      <c r="O176" s="164"/>
      <c r="P176" s="164"/>
      <c r="Q176" s="164"/>
      <c r="R176" s="164"/>
      <c r="S176" s="164"/>
      <c r="T176" s="164"/>
      <c r="U176" s="164"/>
      <c r="V176" s="164"/>
      <c r="W176" s="178"/>
    </row>
    <row r="177" spans="1:23" x14ac:dyDescent="0.2">
      <c r="A177" s="164"/>
      <c r="B177" s="164"/>
      <c r="C177" s="164"/>
      <c r="D177" s="164"/>
      <c r="E177" s="164"/>
      <c r="F177" s="164"/>
      <c r="G177" s="164"/>
      <c r="H177" s="164"/>
      <c r="I177" s="164"/>
      <c r="J177" s="164"/>
      <c r="K177" s="164"/>
      <c r="L177" s="178"/>
      <c r="M177" s="164"/>
      <c r="N177" s="164"/>
      <c r="O177" s="164"/>
      <c r="P177" s="164"/>
      <c r="Q177" s="164"/>
      <c r="R177" s="164"/>
      <c r="S177" s="164"/>
      <c r="T177" s="164"/>
      <c r="U177" s="164"/>
      <c r="V177" s="164"/>
      <c r="W177" s="178"/>
    </row>
    <row r="178" spans="1:23" x14ac:dyDescent="0.2">
      <c r="A178" s="164"/>
      <c r="B178" s="164"/>
      <c r="C178" s="164"/>
      <c r="D178" s="164"/>
      <c r="E178" s="164"/>
      <c r="F178" s="164"/>
      <c r="G178" s="164"/>
      <c r="H178" s="164"/>
      <c r="I178" s="164"/>
      <c r="J178" s="164"/>
      <c r="K178" s="164"/>
      <c r="L178" s="178"/>
      <c r="M178" s="164"/>
      <c r="N178" s="164"/>
      <c r="O178" s="164"/>
      <c r="P178" s="164"/>
      <c r="Q178" s="164"/>
      <c r="R178" s="164"/>
      <c r="S178" s="164"/>
      <c r="T178" s="164"/>
      <c r="U178" s="164"/>
      <c r="V178" s="164"/>
      <c r="W178" s="178"/>
    </row>
    <row r="179" spans="1:23" x14ac:dyDescent="0.2">
      <c r="A179" s="164"/>
      <c r="B179" s="164"/>
      <c r="C179" s="164"/>
      <c r="D179" s="164"/>
      <c r="E179" s="164"/>
      <c r="F179" s="164"/>
      <c r="G179" s="164"/>
      <c r="H179" s="164"/>
      <c r="I179" s="164"/>
      <c r="J179" s="164"/>
      <c r="K179" s="164"/>
      <c r="L179" s="178"/>
      <c r="M179" s="164"/>
      <c r="N179" s="164"/>
      <c r="O179" s="164"/>
      <c r="P179" s="164"/>
      <c r="Q179" s="164"/>
      <c r="R179" s="164"/>
      <c r="S179" s="164"/>
      <c r="T179" s="164"/>
      <c r="U179" s="164"/>
      <c r="V179" s="164"/>
      <c r="W179" s="178"/>
    </row>
    <row r="180" spans="1:23" x14ac:dyDescent="0.2">
      <c r="A180" s="164"/>
      <c r="B180" s="164"/>
      <c r="C180" s="164"/>
      <c r="D180" s="164"/>
      <c r="E180" s="164"/>
      <c r="F180" s="164"/>
      <c r="G180" s="164"/>
      <c r="H180" s="164"/>
      <c r="I180" s="164"/>
      <c r="J180" s="164"/>
      <c r="K180" s="164"/>
      <c r="L180" s="178"/>
      <c r="M180" s="164"/>
      <c r="N180" s="164"/>
      <c r="O180" s="164"/>
      <c r="P180" s="164"/>
      <c r="Q180" s="164"/>
      <c r="R180" s="164"/>
      <c r="S180" s="164"/>
      <c r="T180" s="164"/>
      <c r="U180" s="164"/>
      <c r="V180" s="164"/>
      <c r="W180" s="178"/>
    </row>
    <row r="181" spans="1:23" x14ac:dyDescent="0.2">
      <c r="A181" s="164"/>
      <c r="B181" s="164"/>
      <c r="C181" s="164"/>
      <c r="D181" s="164"/>
      <c r="E181" s="164"/>
      <c r="F181" s="164"/>
      <c r="G181" s="164"/>
      <c r="H181" s="164"/>
      <c r="I181" s="164"/>
      <c r="J181" s="164"/>
      <c r="K181" s="164"/>
      <c r="L181" s="178"/>
      <c r="M181" s="164"/>
      <c r="N181" s="164"/>
      <c r="O181" s="164"/>
      <c r="P181" s="164"/>
      <c r="Q181" s="164"/>
      <c r="R181" s="164"/>
      <c r="S181" s="164"/>
      <c r="T181" s="164"/>
      <c r="U181" s="164"/>
      <c r="V181" s="164"/>
      <c r="W181" s="178"/>
    </row>
    <row r="182" spans="1:23" x14ac:dyDescent="0.2">
      <c r="A182" s="164"/>
      <c r="B182" s="164"/>
      <c r="C182" s="164"/>
      <c r="D182" s="164"/>
      <c r="E182" s="164"/>
      <c r="F182" s="164"/>
      <c r="G182" s="164"/>
      <c r="H182" s="164"/>
      <c r="I182" s="164"/>
      <c r="J182" s="164"/>
      <c r="K182" s="164"/>
      <c r="L182" s="178"/>
      <c r="M182" s="164"/>
      <c r="N182" s="164"/>
      <c r="O182" s="164"/>
      <c r="P182" s="164"/>
      <c r="Q182" s="164"/>
      <c r="R182" s="164"/>
      <c r="S182" s="164"/>
      <c r="T182" s="164"/>
      <c r="U182" s="164"/>
      <c r="V182" s="164"/>
      <c r="W182" s="178"/>
    </row>
    <row r="183" spans="1:23" x14ac:dyDescent="0.2">
      <c r="A183" s="164"/>
      <c r="B183" s="164"/>
      <c r="C183" s="164"/>
      <c r="D183" s="164"/>
      <c r="E183" s="164"/>
      <c r="F183" s="164"/>
      <c r="G183" s="164"/>
      <c r="H183" s="164"/>
      <c r="I183" s="164"/>
      <c r="J183" s="164"/>
      <c r="K183" s="164"/>
      <c r="L183" s="178"/>
      <c r="M183" s="164"/>
      <c r="N183" s="164"/>
      <c r="O183" s="164"/>
      <c r="P183" s="164"/>
      <c r="Q183" s="164"/>
      <c r="R183" s="164"/>
      <c r="S183" s="164"/>
      <c r="T183" s="164"/>
      <c r="U183" s="164"/>
      <c r="V183" s="164"/>
      <c r="W183" s="178"/>
    </row>
    <row r="184" spans="1:23" x14ac:dyDescent="0.2">
      <c r="A184" s="164"/>
      <c r="B184" s="164"/>
      <c r="C184" s="164"/>
      <c r="D184" s="164"/>
      <c r="E184" s="164"/>
      <c r="F184" s="164"/>
      <c r="G184" s="164"/>
      <c r="H184" s="164"/>
      <c r="I184" s="164"/>
      <c r="J184" s="164"/>
      <c r="K184" s="164"/>
      <c r="L184" s="178"/>
      <c r="M184" s="164"/>
      <c r="N184" s="164"/>
      <c r="O184" s="164"/>
      <c r="P184" s="164"/>
      <c r="Q184" s="164"/>
      <c r="R184" s="164"/>
      <c r="S184" s="164"/>
      <c r="T184" s="164"/>
      <c r="U184" s="164"/>
      <c r="V184" s="164"/>
      <c r="W184" s="178"/>
    </row>
    <row r="185" spans="1:23" x14ac:dyDescent="0.2">
      <c r="A185" s="164"/>
      <c r="B185" s="164"/>
      <c r="C185" s="164"/>
      <c r="D185" s="164"/>
      <c r="E185" s="164"/>
      <c r="F185" s="164"/>
      <c r="G185" s="164"/>
      <c r="H185" s="164"/>
      <c r="I185" s="164"/>
      <c r="J185" s="164"/>
      <c r="K185" s="164"/>
      <c r="L185" s="178"/>
      <c r="M185" s="164"/>
      <c r="N185" s="164"/>
      <c r="O185" s="164"/>
      <c r="P185" s="164"/>
      <c r="Q185" s="164"/>
      <c r="R185" s="164"/>
      <c r="S185" s="164"/>
      <c r="T185" s="164"/>
      <c r="U185" s="164"/>
      <c r="V185" s="164"/>
      <c r="W185" s="178"/>
    </row>
    <row r="186" spans="1:23" x14ac:dyDescent="0.2">
      <c r="A186" s="164"/>
      <c r="B186" s="164"/>
      <c r="C186" s="164"/>
      <c r="D186" s="164"/>
      <c r="E186" s="164"/>
      <c r="F186" s="164"/>
      <c r="G186" s="164"/>
      <c r="H186" s="164"/>
      <c r="I186" s="164"/>
      <c r="J186" s="164"/>
      <c r="K186" s="164"/>
      <c r="L186" s="178"/>
      <c r="M186" s="164"/>
      <c r="N186" s="164"/>
      <c r="O186" s="164"/>
      <c r="P186" s="164"/>
      <c r="Q186" s="164"/>
      <c r="R186" s="164"/>
      <c r="S186" s="164"/>
      <c r="T186" s="164"/>
      <c r="U186" s="164"/>
      <c r="V186" s="164"/>
      <c r="W186" s="178"/>
    </row>
    <row r="187" spans="1:23" x14ac:dyDescent="0.2">
      <c r="A187" s="164"/>
      <c r="B187" s="164"/>
      <c r="C187" s="164"/>
      <c r="D187" s="164"/>
      <c r="E187" s="164"/>
      <c r="F187" s="164"/>
      <c r="G187" s="164"/>
      <c r="H187" s="164"/>
      <c r="I187" s="164"/>
      <c r="J187" s="164"/>
      <c r="K187" s="164"/>
      <c r="L187" s="178"/>
      <c r="M187" s="164"/>
      <c r="N187" s="164"/>
      <c r="O187" s="164"/>
      <c r="P187" s="164"/>
      <c r="Q187" s="164"/>
      <c r="R187" s="164"/>
      <c r="S187" s="164"/>
      <c r="T187" s="164"/>
      <c r="U187" s="164"/>
      <c r="V187" s="164"/>
      <c r="W187" s="178"/>
    </row>
    <row r="188" spans="1:23" x14ac:dyDescent="0.2">
      <c r="A188" s="164"/>
      <c r="B188" s="164"/>
      <c r="C188" s="164"/>
      <c r="D188" s="164"/>
      <c r="E188" s="164"/>
      <c r="F188" s="164"/>
      <c r="G188" s="164"/>
      <c r="H188" s="164"/>
      <c r="I188" s="164"/>
      <c r="J188" s="164"/>
      <c r="K188" s="164"/>
      <c r="L188" s="178"/>
      <c r="M188" s="164"/>
      <c r="N188" s="164"/>
      <c r="O188" s="164"/>
      <c r="P188" s="164"/>
      <c r="Q188" s="164"/>
      <c r="R188" s="164"/>
      <c r="S188" s="164"/>
      <c r="T188" s="164"/>
      <c r="U188" s="164"/>
      <c r="V188" s="164"/>
      <c r="W188" s="178"/>
    </row>
    <row r="189" spans="1:23" x14ac:dyDescent="0.2">
      <c r="A189" s="164"/>
      <c r="B189" s="164"/>
      <c r="C189" s="164"/>
      <c r="D189" s="164"/>
      <c r="E189" s="164"/>
      <c r="F189" s="164"/>
      <c r="G189" s="164"/>
      <c r="H189" s="164"/>
      <c r="I189" s="164"/>
      <c r="J189" s="164"/>
      <c r="K189" s="164"/>
      <c r="L189" s="178"/>
      <c r="M189" s="164"/>
      <c r="N189" s="164"/>
      <c r="O189" s="164"/>
      <c r="P189" s="164"/>
      <c r="Q189" s="164"/>
      <c r="R189" s="164"/>
      <c r="S189" s="164"/>
      <c r="T189" s="164"/>
      <c r="U189" s="164"/>
      <c r="V189" s="164"/>
      <c r="W189" s="178"/>
    </row>
    <row r="190" spans="1:23" x14ac:dyDescent="0.2">
      <c r="A190" s="164"/>
      <c r="B190" s="164"/>
      <c r="C190" s="164"/>
      <c r="D190" s="164"/>
      <c r="E190" s="164"/>
      <c r="F190" s="164"/>
      <c r="G190" s="164"/>
      <c r="H190" s="164"/>
      <c r="I190" s="164"/>
      <c r="J190" s="164"/>
      <c r="K190" s="164"/>
      <c r="L190" s="178"/>
      <c r="M190" s="164"/>
      <c r="N190" s="164"/>
      <c r="O190" s="164"/>
      <c r="P190" s="164"/>
      <c r="Q190" s="164"/>
      <c r="R190" s="164"/>
      <c r="S190" s="164"/>
      <c r="T190" s="164"/>
      <c r="U190" s="164"/>
      <c r="V190" s="164"/>
      <c r="W190" s="178"/>
    </row>
    <row r="191" spans="1:23" x14ac:dyDescent="0.2">
      <c r="A191" s="164"/>
      <c r="B191" s="164"/>
      <c r="C191" s="164"/>
      <c r="D191" s="164"/>
      <c r="E191" s="164"/>
      <c r="F191" s="164"/>
      <c r="G191" s="164"/>
      <c r="H191" s="164"/>
      <c r="I191" s="164"/>
      <c r="J191" s="164"/>
      <c r="K191" s="164"/>
      <c r="L191" s="178"/>
      <c r="M191" s="164"/>
      <c r="N191" s="164"/>
      <c r="O191" s="164"/>
      <c r="P191" s="164"/>
      <c r="Q191" s="164"/>
      <c r="R191" s="164"/>
      <c r="S191" s="164"/>
      <c r="T191" s="164"/>
      <c r="U191" s="164"/>
      <c r="V191" s="164"/>
      <c r="W191" s="178"/>
    </row>
    <row r="192" spans="1:23" x14ac:dyDescent="0.2">
      <c r="A192" s="164"/>
      <c r="B192" s="164"/>
      <c r="C192" s="164"/>
      <c r="D192" s="164"/>
      <c r="E192" s="164"/>
      <c r="F192" s="164"/>
      <c r="G192" s="164"/>
      <c r="H192" s="164"/>
      <c r="I192" s="164"/>
      <c r="J192" s="164"/>
      <c r="K192" s="164"/>
      <c r="L192" s="178"/>
      <c r="M192" s="164"/>
      <c r="N192" s="164"/>
      <c r="O192" s="164"/>
      <c r="P192" s="164"/>
      <c r="Q192" s="164"/>
      <c r="R192" s="164"/>
      <c r="S192" s="164"/>
      <c r="T192" s="164"/>
      <c r="U192" s="164"/>
      <c r="V192" s="164"/>
      <c r="W192" s="178"/>
    </row>
    <row r="193" spans="1:23" x14ac:dyDescent="0.2">
      <c r="A193" s="164"/>
      <c r="B193" s="164"/>
      <c r="C193" s="164"/>
      <c r="D193" s="164"/>
      <c r="E193" s="164"/>
      <c r="F193" s="164"/>
      <c r="G193" s="164"/>
      <c r="H193" s="164"/>
      <c r="I193" s="164"/>
      <c r="J193" s="164"/>
      <c r="K193" s="164"/>
      <c r="L193" s="178"/>
      <c r="M193" s="164"/>
      <c r="N193" s="164"/>
      <c r="O193" s="164"/>
      <c r="P193" s="164"/>
      <c r="Q193" s="164"/>
      <c r="R193" s="164"/>
      <c r="S193" s="164"/>
      <c r="T193" s="164"/>
      <c r="U193" s="164"/>
      <c r="V193" s="164"/>
      <c r="W193" s="178"/>
    </row>
    <row r="194" spans="1:23" x14ac:dyDescent="0.2">
      <c r="A194" s="164"/>
      <c r="B194" s="164"/>
      <c r="C194" s="164"/>
      <c r="D194" s="164"/>
      <c r="E194" s="164"/>
      <c r="F194" s="164"/>
      <c r="G194" s="164"/>
      <c r="H194" s="164"/>
      <c r="I194" s="164"/>
      <c r="J194" s="164"/>
      <c r="K194" s="164"/>
      <c r="L194" s="178"/>
      <c r="M194" s="164"/>
      <c r="N194" s="164"/>
      <c r="O194" s="164"/>
      <c r="P194" s="164"/>
      <c r="Q194" s="164"/>
      <c r="R194" s="164"/>
      <c r="S194" s="164"/>
      <c r="T194" s="164"/>
      <c r="U194" s="164"/>
      <c r="V194" s="164"/>
      <c r="W194" s="178"/>
    </row>
    <row r="195" spans="1:23" x14ac:dyDescent="0.2">
      <c r="A195" s="164"/>
      <c r="B195" s="164"/>
      <c r="C195" s="164"/>
      <c r="D195" s="164"/>
      <c r="E195" s="164"/>
      <c r="F195" s="164"/>
      <c r="G195" s="164"/>
      <c r="H195" s="164"/>
      <c r="I195" s="164"/>
      <c r="J195" s="164"/>
      <c r="K195" s="164"/>
      <c r="L195" s="178"/>
      <c r="M195" s="164"/>
      <c r="N195" s="164"/>
      <c r="O195" s="164"/>
      <c r="P195" s="164"/>
      <c r="Q195" s="164"/>
      <c r="R195" s="164"/>
      <c r="S195" s="164"/>
      <c r="T195" s="164"/>
      <c r="U195" s="164"/>
      <c r="V195" s="164"/>
      <c r="W195" s="178"/>
    </row>
    <row r="196" spans="1:23" x14ac:dyDescent="0.2">
      <c r="A196" s="164"/>
      <c r="B196" s="164"/>
      <c r="C196" s="164"/>
      <c r="D196" s="164"/>
      <c r="E196" s="164"/>
      <c r="F196" s="164"/>
      <c r="G196" s="164"/>
      <c r="H196" s="164"/>
      <c r="I196" s="164"/>
      <c r="J196" s="164"/>
      <c r="K196" s="164"/>
      <c r="L196" s="178"/>
      <c r="M196" s="164"/>
      <c r="N196" s="164"/>
      <c r="O196" s="164"/>
      <c r="P196" s="164"/>
      <c r="Q196" s="164"/>
      <c r="R196" s="164"/>
      <c r="S196" s="164"/>
      <c r="T196" s="164"/>
      <c r="U196" s="164"/>
      <c r="V196" s="164"/>
      <c r="W196" s="178"/>
    </row>
    <row r="197" spans="1:23" x14ac:dyDescent="0.2">
      <c r="A197" s="164"/>
      <c r="B197" s="164"/>
      <c r="C197" s="164"/>
      <c r="D197" s="164"/>
      <c r="E197" s="164"/>
      <c r="F197" s="164"/>
      <c r="G197" s="164"/>
      <c r="H197" s="164"/>
      <c r="I197" s="164"/>
      <c r="J197" s="164"/>
      <c r="K197" s="164"/>
      <c r="L197" s="178"/>
      <c r="M197" s="164"/>
      <c r="N197" s="164"/>
      <c r="O197" s="164"/>
      <c r="P197" s="164"/>
      <c r="Q197" s="164"/>
      <c r="R197" s="164"/>
      <c r="S197" s="164"/>
      <c r="T197" s="164"/>
      <c r="U197" s="164"/>
      <c r="V197" s="164"/>
      <c r="W197" s="178"/>
    </row>
    <row r="198" spans="1:23" x14ac:dyDescent="0.2">
      <c r="A198" s="164"/>
      <c r="B198" s="164"/>
      <c r="C198" s="164"/>
      <c r="D198" s="164"/>
      <c r="E198" s="164"/>
      <c r="F198" s="164"/>
      <c r="G198" s="164"/>
      <c r="H198" s="164"/>
      <c r="I198" s="164"/>
      <c r="J198" s="164"/>
      <c r="K198" s="164"/>
      <c r="L198" s="178"/>
      <c r="M198" s="164"/>
      <c r="N198" s="164"/>
      <c r="O198" s="164"/>
      <c r="P198" s="164"/>
      <c r="Q198" s="164"/>
      <c r="R198" s="164"/>
      <c r="S198" s="164"/>
      <c r="T198" s="164"/>
      <c r="U198" s="164"/>
      <c r="V198" s="164"/>
      <c r="W198" s="178"/>
    </row>
    <row r="199" spans="1:23" x14ac:dyDescent="0.2">
      <c r="A199" s="164"/>
      <c r="B199" s="164"/>
      <c r="C199" s="164"/>
      <c r="D199" s="164"/>
      <c r="E199" s="164"/>
      <c r="F199" s="164"/>
      <c r="G199" s="164"/>
      <c r="H199" s="164"/>
      <c r="I199" s="164"/>
      <c r="J199" s="164"/>
      <c r="K199" s="164"/>
      <c r="L199" s="178"/>
      <c r="M199" s="164"/>
      <c r="N199" s="164"/>
      <c r="O199" s="164"/>
      <c r="P199" s="164"/>
      <c r="Q199" s="164"/>
      <c r="R199" s="164"/>
      <c r="S199" s="164"/>
      <c r="T199" s="164"/>
      <c r="U199" s="164"/>
      <c r="V199" s="164"/>
      <c r="W199" s="178"/>
    </row>
    <row r="200" spans="1:23" x14ac:dyDescent="0.2">
      <c r="A200" s="164"/>
      <c r="B200" s="164"/>
      <c r="C200" s="164"/>
      <c r="D200" s="164"/>
      <c r="E200" s="164"/>
      <c r="F200" s="164"/>
      <c r="G200" s="164"/>
      <c r="H200" s="164"/>
      <c r="I200" s="164"/>
      <c r="J200" s="164"/>
      <c r="K200" s="164"/>
      <c r="L200" s="178"/>
      <c r="M200" s="164"/>
      <c r="N200" s="164"/>
      <c r="O200" s="164"/>
      <c r="P200" s="164"/>
      <c r="Q200" s="164"/>
      <c r="R200" s="164"/>
      <c r="S200" s="164"/>
      <c r="T200" s="164"/>
      <c r="U200" s="164"/>
      <c r="V200" s="164"/>
      <c r="W200" s="178"/>
    </row>
    <row r="201" spans="1:23" x14ac:dyDescent="0.2">
      <c r="A201" s="164"/>
      <c r="B201" s="164"/>
      <c r="C201" s="164"/>
      <c r="D201" s="164"/>
      <c r="E201" s="164"/>
      <c r="F201" s="164"/>
      <c r="G201" s="164"/>
      <c r="H201" s="164"/>
      <c r="I201" s="164"/>
      <c r="J201" s="164"/>
      <c r="K201" s="164"/>
      <c r="L201" s="178"/>
      <c r="M201" s="164"/>
      <c r="N201" s="164"/>
      <c r="O201" s="164"/>
      <c r="P201" s="164"/>
      <c r="Q201" s="164"/>
      <c r="R201" s="164"/>
      <c r="S201" s="164"/>
      <c r="T201" s="164"/>
      <c r="U201" s="164"/>
      <c r="V201" s="164"/>
      <c r="W201" s="178"/>
    </row>
    <row r="202" spans="1:23" x14ac:dyDescent="0.2">
      <c r="A202" s="164"/>
      <c r="B202" s="164"/>
      <c r="C202" s="164"/>
      <c r="D202" s="164"/>
      <c r="E202" s="164"/>
      <c r="F202" s="164"/>
      <c r="G202" s="164"/>
      <c r="H202" s="164"/>
      <c r="I202" s="164"/>
      <c r="J202" s="164"/>
      <c r="K202" s="164"/>
      <c r="L202" s="178"/>
      <c r="M202" s="164"/>
      <c r="N202" s="164"/>
      <c r="O202" s="164"/>
      <c r="P202" s="164"/>
      <c r="Q202" s="164"/>
      <c r="R202" s="164"/>
      <c r="S202" s="164"/>
      <c r="T202" s="164"/>
      <c r="U202" s="164"/>
      <c r="V202" s="164"/>
      <c r="W202" s="178"/>
    </row>
    <row r="203" spans="1:23" x14ac:dyDescent="0.2">
      <c r="A203" s="164"/>
      <c r="B203" s="164"/>
      <c r="C203" s="164"/>
      <c r="D203" s="164"/>
      <c r="E203" s="164"/>
      <c r="F203" s="164"/>
      <c r="G203" s="164"/>
      <c r="H203" s="164"/>
      <c r="I203" s="164"/>
      <c r="J203" s="164"/>
      <c r="K203" s="164"/>
      <c r="L203" s="178"/>
      <c r="M203" s="164"/>
      <c r="N203" s="164"/>
      <c r="O203" s="164"/>
      <c r="P203" s="164"/>
      <c r="Q203" s="164"/>
      <c r="R203" s="164"/>
      <c r="S203" s="164"/>
      <c r="T203" s="164"/>
      <c r="U203" s="164"/>
      <c r="V203" s="164"/>
      <c r="W203" s="178"/>
    </row>
    <row r="204" spans="1:23" x14ac:dyDescent="0.2">
      <c r="A204" s="164"/>
      <c r="B204" s="164"/>
      <c r="C204" s="164"/>
      <c r="D204" s="164"/>
      <c r="E204" s="164"/>
      <c r="F204" s="164"/>
      <c r="G204" s="164"/>
      <c r="H204" s="164"/>
      <c r="I204" s="164"/>
      <c r="J204" s="164"/>
      <c r="K204" s="164"/>
      <c r="L204" s="178"/>
      <c r="M204" s="164"/>
      <c r="N204" s="164"/>
      <c r="O204" s="164"/>
      <c r="P204" s="164"/>
      <c r="Q204" s="164"/>
      <c r="R204" s="164"/>
      <c r="S204" s="164"/>
      <c r="T204" s="164"/>
      <c r="U204" s="164"/>
      <c r="V204" s="164"/>
      <c r="W204" s="178"/>
    </row>
    <row r="205" spans="1:23" x14ac:dyDescent="0.2">
      <c r="A205" s="164"/>
      <c r="B205" s="164"/>
      <c r="C205" s="164"/>
      <c r="D205" s="164"/>
      <c r="E205" s="164"/>
      <c r="F205" s="164"/>
      <c r="G205" s="164"/>
      <c r="H205" s="164"/>
      <c r="I205" s="164"/>
      <c r="J205" s="164"/>
      <c r="K205" s="164"/>
      <c r="L205" s="178"/>
      <c r="M205" s="164"/>
      <c r="N205" s="164"/>
      <c r="O205" s="164"/>
      <c r="P205" s="164"/>
      <c r="Q205" s="164"/>
      <c r="R205" s="164"/>
      <c r="S205" s="164"/>
      <c r="T205" s="164"/>
      <c r="U205" s="164"/>
      <c r="V205" s="164"/>
      <c r="W205" s="178"/>
    </row>
    <row r="206" spans="1:23" x14ac:dyDescent="0.2">
      <c r="A206" s="164"/>
      <c r="B206" s="164"/>
      <c r="C206" s="164"/>
      <c r="D206" s="164"/>
      <c r="E206" s="164"/>
      <c r="F206" s="164"/>
      <c r="G206" s="164"/>
      <c r="H206" s="164"/>
      <c r="I206" s="164"/>
      <c r="J206" s="164"/>
      <c r="K206" s="164"/>
      <c r="L206" s="178"/>
      <c r="M206" s="164"/>
      <c r="N206" s="164"/>
      <c r="O206" s="164"/>
      <c r="P206" s="164"/>
      <c r="Q206" s="164"/>
      <c r="R206" s="164"/>
      <c r="S206" s="164"/>
      <c r="T206" s="164"/>
      <c r="U206" s="164"/>
      <c r="V206" s="164"/>
      <c r="W206" s="178"/>
    </row>
    <row r="207" spans="1:23" x14ac:dyDescent="0.2">
      <c r="A207" s="164"/>
      <c r="B207" s="164"/>
      <c r="C207" s="164"/>
      <c r="D207" s="164"/>
      <c r="E207" s="164"/>
      <c r="F207" s="164"/>
      <c r="G207" s="164"/>
      <c r="H207" s="164"/>
      <c r="I207" s="164"/>
      <c r="J207" s="164"/>
      <c r="K207" s="164"/>
      <c r="L207" s="178"/>
      <c r="M207" s="192"/>
      <c r="N207" s="192"/>
      <c r="O207" s="192"/>
      <c r="P207" s="192"/>
      <c r="Q207" s="192"/>
      <c r="R207" s="192"/>
    </row>
    <row r="208" spans="1:23" x14ac:dyDescent="0.2">
      <c r="A208" s="164"/>
      <c r="B208" s="164"/>
      <c r="C208" s="164"/>
      <c r="D208" s="164"/>
      <c r="E208" s="164"/>
      <c r="F208" s="164"/>
      <c r="G208" s="164"/>
      <c r="H208" s="164"/>
      <c r="I208" s="164"/>
      <c r="J208" s="164"/>
      <c r="K208" s="164"/>
      <c r="L208" s="178"/>
      <c r="M208" s="192"/>
      <c r="N208" s="192"/>
      <c r="O208" s="192"/>
      <c r="P208" s="192"/>
      <c r="Q208" s="192"/>
      <c r="R208" s="192"/>
    </row>
    <row r="209" spans="1:18" x14ac:dyDescent="0.2">
      <c r="A209" s="164"/>
      <c r="B209" s="192"/>
      <c r="C209" s="192"/>
      <c r="D209" s="192"/>
      <c r="E209" s="192"/>
      <c r="F209" s="192"/>
      <c r="G209" s="192"/>
      <c r="L209" s="178"/>
      <c r="M209" s="192"/>
      <c r="N209" s="192"/>
      <c r="O209" s="192"/>
      <c r="P209" s="192"/>
      <c r="Q209" s="192"/>
      <c r="R209" s="192"/>
    </row>
    <row r="210" spans="1:18" x14ac:dyDescent="0.2">
      <c r="A210" s="164"/>
      <c r="B210" s="192"/>
      <c r="C210" s="192"/>
      <c r="D210" s="192"/>
      <c r="E210" s="192"/>
      <c r="F210" s="192"/>
      <c r="G210" s="192"/>
      <c r="M210" s="192"/>
      <c r="N210" s="192"/>
      <c r="O210" s="192"/>
      <c r="P210" s="192"/>
      <c r="Q210" s="192"/>
      <c r="R210" s="192"/>
    </row>
    <row r="211" spans="1:18" x14ac:dyDescent="0.2">
      <c r="A211" s="192"/>
      <c r="B211" s="192"/>
      <c r="C211" s="192"/>
      <c r="D211" s="192"/>
      <c r="E211" s="192"/>
      <c r="F211" s="192"/>
      <c r="G211" s="192"/>
      <c r="M211" s="192"/>
      <c r="N211" s="192"/>
      <c r="O211" s="192"/>
      <c r="P211" s="192"/>
      <c r="Q211" s="192"/>
      <c r="R211" s="192"/>
    </row>
    <row r="212" spans="1:18" x14ac:dyDescent="0.2">
      <c r="A212" s="192"/>
      <c r="B212" s="192"/>
      <c r="C212" s="192"/>
      <c r="D212" s="192"/>
      <c r="E212" s="192"/>
      <c r="F212" s="192"/>
      <c r="G212" s="192"/>
      <c r="M212" s="192"/>
      <c r="N212" s="192"/>
      <c r="O212" s="192"/>
      <c r="P212" s="192"/>
      <c r="Q212" s="192"/>
      <c r="R212" s="192"/>
    </row>
    <row r="213" spans="1:18" x14ac:dyDescent="0.2">
      <c r="A213" s="192"/>
      <c r="B213" s="192"/>
      <c r="C213" s="192"/>
      <c r="D213" s="192"/>
      <c r="E213" s="192"/>
      <c r="F213" s="192"/>
      <c r="G213" s="192"/>
      <c r="M213" s="192"/>
      <c r="N213" s="192"/>
      <c r="O213" s="192"/>
      <c r="P213" s="192"/>
      <c r="Q213" s="192"/>
      <c r="R213" s="192"/>
    </row>
    <row r="214" spans="1:18" x14ac:dyDescent="0.2">
      <c r="A214" s="192"/>
      <c r="B214" s="192"/>
      <c r="C214" s="192"/>
      <c r="D214" s="192"/>
      <c r="E214" s="192"/>
      <c r="F214" s="192"/>
      <c r="G214" s="192"/>
      <c r="M214" s="192"/>
      <c r="N214" s="192"/>
      <c r="O214" s="192"/>
      <c r="P214" s="192"/>
      <c r="Q214" s="192"/>
      <c r="R214" s="192"/>
    </row>
    <row r="215" spans="1:18" x14ac:dyDescent="0.2">
      <c r="A215" s="192"/>
      <c r="B215" s="192"/>
      <c r="C215" s="192"/>
      <c r="D215" s="192"/>
      <c r="E215" s="192"/>
      <c r="F215" s="192"/>
      <c r="G215" s="192"/>
      <c r="M215" s="192"/>
      <c r="N215" s="192"/>
      <c r="O215" s="192"/>
      <c r="P215" s="192"/>
      <c r="Q215" s="192"/>
      <c r="R215" s="192"/>
    </row>
    <row r="216" spans="1:18" x14ac:dyDescent="0.2">
      <c r="A216" s="192"/>
      <c r="B216" s="192"/>
      <c r="C216" s="192"/>
      <c r="D216" s="192"/>
      <c r="E216" s="192"/>
      <c r="F216" s="192"/>
      <c r="G216" s="192"/>
      <c r="M216" s="192"/>
      <c r="N216" s="192"/>
      <c r="O216" s="192"/>
      <c r="P216" s="192"/>
      <c r="Q216" s="192"/>
      <c r="R216" s="192"/>
    </row>
    <row r="217" spans="1:18" x14ac:dyDescent="0.2">
      <c r="A217" s="192"/>
      <c r="B217" s="192"/>
      <c r="C217" s="192"/>
      <c r="D217" s="192"/>
      <c r="E217" s="192"/>
      <c r="F217" s="192"/>
      <c r="G217" s="192"/>
      <c r="M217" s="192"/>
      <c r="N217" s="192"/>
      <c r="O217" s="192"/>
      <c r="P217" s="192"/>
      <c r="Q217" s="192"/>
      <c r="R217" s="192"/>
    </row>
    <row r="218" spans="1:18" x14ac:dyDescent="0.2">
      <c r="A218" s="192"/>
      <c r="B218" s="192"/>
      <c r="C218" s="192"/>
      <c r="D218" s="192"/>
      <c r="E218" s="192"/>
      <c r="F218" s="192"/>
      <c r="G218" s="192"/>
      <c r="M218" s="192"/>
      <c r="N218" s="192"/>
      <c r="O218" s="192"/>
      <c r="P218" s="192"/>
      <c r="Q218" s="192"/>
      <c r="R218" s="192"/>
    </row>
    <row r="219" spans="1:18" x14ac:dyDescent="0.2">
      <c r="A219" s="192"/>
      <c r="B219" s="192"/>
      <c r="C219" s="192"/>
      <c r="D219" s="192"/>
      <c r="E219" s="192"/>
      <c r="F219" s="192"/>
      <c r="G219" s="192"/>
      <c r="M219" s="192"/>
      <c r="N219" s="192"/>
      <c r="O219" s="192"/>
      <c r="P219" s="192"/>
      <c r="Q219" s="192"/>
      <c r="R219" s="192"/>
    </row>
    <row r="220" spans="1:18" x14ac:dyDescent="0.2">
      <c r="A220" s="192"/>
      <c r="B220" s="192"/>
      <c r="C220" s="192"/>
      <c r="D220" s="192"/>
      <c r="E220" s="192"/>
      <c r="F220" s="192"/>
      <c r="G220" s="192"/>
      <c r="M220" s="192"/>
      <c r="N220" s="192"/>
      <c r="O220" s="192"/>
      <c r="P220" s="192"/>
      <c r="Q220" s="192"/>
      <c r="R220" s="192"/>
    </row>
    <row r="221" spans="1:18" x14ac:dyDescent="0.2">
      <c r="A221" s="192"/>
      <c r="B221" s="192"/>
      <c r="C221" s="192"/>
      <c r="D221" s="192"/>
      <c r="E221" s="192"/>
      <c r="F221" s="192"/>
      <c r="G221" s="192"/>
      <c r="M221" s="192"/>
      <c r="N221" s="192"/>
      <c r="O221" s="192"/>
      <c r="P221" s="192"/>
      <c r="Q221" s="192"/>
      <c r="R221" s="192"/>
    </row>
    <row r="222" spans="1:18" x14ac:dyDescent="0.2">
      <c r="A222" s="192"/>
      <c r="B222" s="192"/>
      <c r="C222" s="192"/>
      <c r="D222" s="192"/>
      <c r="E222" s="192"/>
      <c r="F222" s="192"/>
      <c r="G222" s="192"/>
      <c r="M222" s="192"/>
      <c r="N222" s="192"/>
      <c r="O222" s="192"/>
      <c r="P222" s="192"/>
      <c r="Q222" s="192"/>
      <c r="R222" s="192"/>
    </row>
    <row r="223" spans="1:18" x14ac:dyDescent="0.2">
      <c r="A223" s="192"/>
      <c r="B223" s="192"/>
      <c r="C223" s="192"/>
      <c r="D223" s="192"/>
      <c r="E223" s="192"/>
      <c r="F223" s="192"/>
      <c r="G223" s="192"/>
      <c r="M223" s="192"/>
      <c r="N223" s="192"/>
      <c r="O223" s="192"/>
      <c r="P223" s="192"/>
      <c r="Q223" s="192"/>
      <c r="R223" s="192"/>
    </row>
    <row r="224" spans="1:18" x14ac:dyDescent="0.2">
      <c r="A224" s="192"/>
      <c r="B224" s="192"/>
      <c r="C224" s="192"/>
      <c r="D224" s="192"/>
      <c r="E224" s="192"/>
      <c r="F224" s="192"/>
      <c r="G224" s="192"/>
      <c r="M224" s="192"/>
      <c r="N224" s="192"/>
      <c r="O224" s="192"/>
      <c r="P224" s="192"/>
      <c r="Q224" s="192"/>
      <c r="R224" s="192"/>
    </row>
    <row r="225" spans="1:18" x14ac:dyDescent="0.2">
      <c r="A225" s="192"/>
      <c r="B225" s="192"/>
      <c r="C225" s="192"/>
      <c r="D225" s="192"/>
      <c r="E225" s="192"/>
      <c r="F225" s="192"/>
      <c r="G225" s="192"/>
      <c r="M225" s="192"/>
      <c r="N225" s="192"/>
      <c r="O225" s="192"/>
      <c r="P225" s="192"/>
      <c r="Q225" s="192"/>
      <c r="R225" s="192"/>
    </row>
    <row r="226" spans="1:18" x14ac:dyDescent="0.2">
      <c r="A226" s="192"/>
      <c r="B226" s="192"/>
      <c r="C226" s="192"/>
      <c r="D226" s="192"/>
      <c r="E226" s="192"/>
      <c r="F226" s="192"/>
      <c r="G226" s="192"/>
      <c r="M226" s="192"/>
      <c r="N226" s="192"/>
      <c r="O226" s="192"/>
      <c r="P226" s="192"/>
      <c r="Q226" s="192"/>
      <c r="R226" s="192"/>
    </row>
    <row r="227" spans="1:18" x14ac:dyDescent="0.2">
      <c r="A227" s="192"/>
      <c r="B227" s="192"/>
      <c r="C227" s="192"/>
      <c r="D227" s="192"/>
      <c r="E227" s="192"/>
      <c r="F227" s="192"/>
      <c r="G227" s="192"/>
      <c r="M227" s="192"/>
      <c r="N227" s="192"/>
      <c r="O227" s="192"/>
      <c r="P227" s="192"/>
      <c r="Q227" s="192"/>
      <c r="R227" s="192"/>
    </row>
    <row r="228" spans="1:18" x14ac:dyDescent="0.2">
      <c r="A228" s="192"/>
      <c r="B228" s="192"/>
      <c r="C228" s="192"/>
      <c r="D228" s="192"/>
      <c r="E228" s="192"/>
      <c r="F228" s="192"/>
      <c r="G228" s="192"/>
      <c r="M228" s="192"/>
      <c r="N228" s="192"/>
      <c r="O228" s="192"/>
      <c r="P228" s="192"/>
      <c r="Q228" s="192"/>
      <c r="R228" s="192"/>
    </row>
    <row r="229" spans="1:18" x14ac:dyDescent="0.2">
      <c r="A229" s="192"/>
      <c r="B229" s="192"/>
      <c r="C229" s="192"/>
      <c r="D229" s="192"/>
      <c r="E229" s="192"/>
      <c r="F229" s="192"/>
      <c r="G229" s="192"/>
      <c r="M229" s="192"/>
      <c r="N229" s="192"/>
      <c r="O229" s="192"/>
      <c r="P229" s="192"/>
      <c r="Q229" s="192"/>
      <c r="R229" s="192"/>
    </row>
    <row r="230" spans="1:18" x14ac:dyDescent="0.2">
      <c r="A230" s="192"/>
      <c r="B230" s="192"/>
      <c r="C230" s="192"/>
      <c r="D230" s="192"/>
      <c r="E230" s="192"/>
      <c r="F230" s="192"/>
      <c r="G230" s="192"/>
      <c r="M230" s="192"/>
      <c r="N230" s="192"/>
      <c r="O230" s="192"/>
      <c r="P230" s="192"/>
      <c r="Q230" s="192"/>
      <c r="R230" s="192"/>
    </row>
    <row r="231" spans="1:18" x14ac:dyDescent="0.2">
      <c r="A231" s="192"/>
      <c r="B231" s="192"/>
      <c r="C231" s="192"/>
      <c r="D231" s="192"/>
      <c r="E231" s="192"/>
      <c r="F231" s="192"/>
      <c r="G231" s="192"/>
    </row>
    <row r="232" spans="1:18" x14ac:dyDescent="0.2">
      <c r="A232" s="192"/>
      <c r="B232" s="192"/>
      <c r="C232" s="192"/>
      <c r="D232" s="192"/>
      <c r="E232" s="192"/>
      <c r="F232" s="192"/>
      <c r="G232" s="192"/>
    </row>
    <row r="233" spans="1:18" x14ac:dyDescent="0.2">
      <c r="A233" s="192"/>
    </row>
  </sheetData>
  <sortState ref="M8:X51">
    <sortCondition ref="X8:X51"/>
  </sortState>
  <mergeCells count="3">
    <mergeCell ref="B5:K5"/>
    <mergeCell ref="M5:X5"/>
    <mergeCell ref="M6:X6"/>
  </mergeCells>
  <pageMargins left="0.25" right="0.25" top="0.75" bottom="0.75" header="0.3" footer="0.3"/>
  <pageSetup paperSize="9" scale="36"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N96"/>
  <sheetViews>
    <sheetView topLeftCell="A42" zoomScale="80" zoomScaleNormal="80" workbookViewId="0">
      <pane xSplit="3" topLeftCell="D1" activePane="topRight" state="frozen"/>
      <selection activeCell="A25" sqref="A25"/>
      <selection pane="topRight" activeCell="I14" sqref="I14"/>
    </sheetView>
  </sheetViews>
  <sheetFormatPr defaultColWidth="8.5703125" defaultRowHeight="12.75" x14ac:dyDescent="0.2"/>
  <cols>
    <col min="1" max="1" width="10.5703125" style="26" bestFit="1" customWidth="1"/>
    <col min="2" max="2" width="8.5703125" style="26"/>
    <col min="3" max="3" width="30.5703125" style="26" customWidth="1"/>
    <col min="4" max="4" width="12.85546875" style="26" customWidth="1"/>
    <col min="5" max="5" width="18.42578125" style="26" bestFit="1" customWidth="1"/>
    <col min="6" max="6" width="16.5703125" style="26" customWidth="1"/>
    <col min="7" max="7" width="15.28515625" style="26" customWidth="1"/>
    <col min="8" max="8" width="18.5703125" style="26" bestFit="1" customWidth="1"/>
    <col min="9" max="9" width="21" style="26" bestFit="1" customWidth="1"/>
    <col min="10" max="10" width="15.5703125" style="26" bestFit="1" customWidth="1"/>
    <col min="11" max="11" width="14.140625" style="26" customWidth="1"/>
    <col min="12" max="12" width="14.85546875" style="26" customWidth="1"/>
    <col min="13" max="13" width="17.42578125" style="26" bestFit="1" customWidth="1"/>
    <col min="14" max="16" width="14.140625" style="26" bestFit="1" customWidth="1"/>
    <col min="17" max="17" width="14.85546875" style="26" bestFit="1" customWidth="1"/>
    <col min="18" max="19" width="15.5703125" style="26" bestFit="1" customWidth="1"/>
    <col min="20" max="21" width="14.140625" style="26" bestFit="1" customWidth="1"/>
    <col min="22" max="22" width="15.5703125" style="26" bestFit="1" customWidth="1"/>
    <col min="23" max="23" width="14.5703125" style="26" bestFit="1" customWidth="1"/>
    <col min="24" max="24" width="14.28515625" style="26" bestFit="1" customWidth="1"/>
    <col min="25" max="25" width="14.28515625" style="216" bestFit="1" customWidth="1"/>
    <col min="26" max="26" width="13" style="216" bestFit="1" customWidth="1"/>
    <col min="27" max="27" width="12.85546875" style="26" customWidth="1"/>
    <col min="28" max="29" width="11.42578125" style="26" customWidth="1"/>
    <col min="30" max="34" width="12.85546875" style="26" bestFit="1" customWidth="1"/>
    <col min="35" max="16384" width="8.5703125" style="26"/>
  </cols>
  <sheetData>
    <row r="1" spans="3:35" ht="12.95" x14ac:dyDescent="0.5">
      <c r="C1" s="194" t="s">
        <v>83</v>
      </c>
      <c r="D1" s="195">
        <v>0.08</v>
      </c>
      <c r="Z1" s="314" t="s">
        <v>418</v>
      </c>
      <c r="AA1" s="314" t="s">
        <v>419</v>
      </c>
    </row>
    <row r="2" spans="3:35" ht="12.95" x14ac:dyDescent="0.5">
      <c r="C2" s="89" t="s">
        <v>422</v>
      </c>
      <c r="D2" s="320">
        <v>50</v>
      </c>
      <c r="E2" s="91" t="s">
        <v>423</v>
      </c>
      <c r="Z2" s="315" t="s">
        <v>23</v>
      </c>
      <c r="AA2" s="316">
        <v>75</v>
      </c>
    </row>
    <row r="3" spans="3:35" ht="20.45" x14ac:dyDescent="0.75">
      <c r="C3" s="298" t="s">
        <v>405</v>
      </c>
      <c r="Z3" s="315" t="s">
        <v>31</v>
      </c>
      <c r="AA3" s="316">
        <v>100</v>
      </c>
    </row>
    <row r="4" spans="3:35" s="197" customFormat="1" ht="13.15" thickBot="1" x14ac:dyDescent="0.55000000000000004">
      <c r="D4" s="197" t="s">
        <v>403</v>
      </c>
      <c r="E4" s="197">
        <f>'Volumes by Gen'!$R$25+'Volumes by Gen'!$R$26</f>
        <v>435</v>
      </c>
      <c r="T4" s="198"/>
      <c r="U4" s="198"/>
      <c r="V4" s="198"/>
      <c r="Y4" s="323"/>
      <c r="Z4" s="317" t="s">
        <v>28</v>
      </c>
      <c r="AA4" s="316">
        <v>25</v>
      </c>
    </row>
    <row r="5" spans="3:35" s="27" customFormat="1" ht="12.95" x14ac:dyDescent="0.5">
      <c r="C5" s="199" t="s">
        <v>85</v>
      </c>
      <c r="T5" s="39"/>
      <c r="U5" s="39"/>
      <c r="V5" s="39"/>
      <c r="Y5" s="319"/>
      <c r="Z5" s="315" t="s">
        <v>25</v>
      </c>
      <c r="AA5" s="316">
        <v>50</v>
      </c>
    </row>
    <row r="6" spans="3:35" s="27" customFormat="1" ht="12.95" x14ac:dyDescent="0.5">
      <c r="C6" s="199"/>
      <c r="T6" s="39"/>
      <c r="U6" s="39"/>
      <c r="V6" s="39"/>
      <c r="Y6" s="319"/>
      <c r="Z6" s="315" t="s">
        <v>55</v>
      </c>
      <c r="AA6" s="316">
        <v>100</v>
      </c>
      <c r="AE6" s="26"/>
    </row>
    <row r="7" spans="3:35" s="27" customFormat="1" ht="12.95" x14ac:dyDescent="0.5">
      <c r="C7" s="199"/>
      <c r="T7" s="39"/>
      <c r="U7" s="39"/>
      <c r="V7" s="39"/>
      <c r="Y7" s="319"/>
      <c r="Z7" s="315" t="s">
        <v>46</v>
      </c>
      <c r="AA7" s="319">
        <v>100</v>
      </c>
      <c r="AE7" s="26"/>
    </row>
    <row r="8" spans="3:35" ht="12.95" x14ac:dyDescent="0.5">
      <c r="C8" s="26" t="s">
        <v>86</v>
      </c>
      <c r="H8" s="26">
        <v>1</v>
      </c>
      <c r="J8" s="26">
        <v>2</v>
      </c>
      <c r="M8" s="26">
        <v>3</v>
      </c>
      <c r="S8" s="26">
        <v>4</v>
      </c>
      <c r="T8" s="38"/>
      <c r="U8" s="38"/>
      <c r="V8" s="38"/>
      <c r="AF8" s="27"/>
    </row>
    <row r="9" spans="3:35" ht="12.95" x14ac:dyDescent="0.5">
      <c r="E9" s="200" t="s">
        <v>87</v>
      </c>
      <c r="F9" s="200" t="s">
        <v>88</v>
      </c>
      <c r="G9" s="200" t="s">
        <v>89</v>
      </c>
      <c r="H9" s="200" t="s">
        <v>90</v>
      </c>
      <c r="I9" s="200" t="s">
        <v>91</v>
      </c>
      <c r="J9" s="200" t="s">
        <v>92</v>
      </c>
      <c r="K9" s="200" t="s">
        <v>93</v>
      </c>
      <c r="L9" s="200" t="s">
        <v>94</v>
      </c>
      <c r="M9" s="200" t="s">
        <v>95</v>
      </c>
      <c r="N9" s="200" t="s">
        <v>96</v>
      </c>
      <c r="O9" s="200" t="s">
        <v>97</v>
      </c>
      <c r="P9" s="200" t="s">
        <v>98</v>
      </c>
      <c r="Q9" s="200" t="s">
        <v>99</v>
      </c>
      <c r="R9" s="200" t="s">
        <v>100</v>
      </c>
      <c r="S9" s="200" t="s">
        <v>101</v>
      </c>
      <c r="T9" s="200" t="s">
        <v>102</v>
      </c>
      <c r="U9" s="200" t="s">
        <v>103</v>
      </c>
      <c r="V9" s="200" t="s">
        <v>104</v>
      </c>
      <c r="W9" s="200" t="s">
        <v>105</v>
      </c>
      <c r="X9" s="200" t="s">
        <v>106</v>
      </c>
    </row>
    <row r="10" spans="3:35" ht="12.95" x14ac:dyDescent="0.5">
      <c r="E10" s="201">
        <f>input!B4</f>
        <v>0</v>
      </c>
      <c r="F10" s="201">
        <f>input!C$4</f>
        <v>1.4167204449518342E-2</v>
      </c>
      <c r="G10" s="201">
        <f>input!D4</f>
        <v>1.1404723159585984E-2</v>
      </c>
      <c r="H10" s="201">
        <f>input!E4</f>
        <v>1.2524993898679558E-2</v>
      </c>
      <c r="I10" s="201">
        <f>input!F4</f>
        <v>1.4717770549425186E-2</v>
      </c>
      <c r="J10" s="201">
        <f>input!G4</f>
        <v>1.234963482093247E-2</v>
      </c>
      <c r="K10" s="201">
        <f>input!H4</f>
        <v>9.6394202196338191E-3</v>
      </c>
      <c r="L10" s="201">
        <f>input!I4</f>
        <v>1.0104317446665359E-2</v>
      </c>
      <c r="M10" s="201">
        <f>input!J4</f>
        <v>9.9178646034203469E-3</v>
      </c>
      <c r="N10" s="201">
        <f>input!K4</f>
        <v>9.8001399678189615E-3</v>
      </c>
      <c r="O10" s="201">
        <f>input!L4</f>
        <v>9.7248803559315689E-3</v>
      </c>
      <c r="P10" s="201">
        <f>input!M4</f>
        <v>9.0343074693382749E-3</v>
      </c>
      <c r="Q10" s="201">
        <f>input!N4</f>
        <v>8.7319109651598208E-3</v>
      </c>
      <c r="R10" s="201">
        <f>input!O4</f>
        <v>8.3255861155033823E-3</v>
      </c>
      <c r="S10" s="201">
        <f>input!P4</f>
        <v>8.452387035403049E-3</v>
      </c>
      <c r="T10" s="201">
        <f>input!Q4</f>
        <v>8.5185913316542534E-3</v>
      </c>
      <c r="U10" s="201">
        <f>input!R4</f>
        <v>8.4667562491317558E-3</v>
      </c>
      <c r="V10" s="201">
        <f>input!S4</f>
        <v>8.4041796768211455E-3</v>
      </c>
      <c r="W10" s="201">
        <f>input!T4</f>
        <v>8.1414513514447128E-3</v>
      </c>
      <c r="X10" s="201">
        <f>input!U4</f>
        <v>8.21811850006849E-3</v>
      </c>
    </row>
    <row r="11" spans="3:35" ht="12.95" x14ac:dyDescent="0.5">
      <c r="C11" s="26" t="s">
        <v>107</v>
      </c>
      <c r="E11" s="38">
        <f>'Volumes by Gen'!$F$93</f>
        <v>7922</v>
      </c>
      <c r="F11" s="38">
        <f>E11*(1+F10)</f>
        <v>8034.2325936490834</v>
      </c>
      <c r="G11" s="38">
        <f t="shared" ref="G11:X11" si="0">F11*(1+G10)</f>
        <v>8125.8607921793737</v>
      </c>
      <c r="H11" s="38">
        <f t="shared" si="0"/>
        <v>8227.6371490229394</v>
      </c>
      <c r="I11" s="38">
        <f t="shared" si="0"/>
        <v>8348.7296247461854</v>
      </c>
      <c r="J11" s="38">
        <f t="shared" si="0"/>
        <v>8451.8333868305017</v>
      </c>
      <c r="K11" s="38">
        <f t="shared" si="0"/>
        <v>8533.3041604724913</v>
      </c>
      <c r="L11" s="38">
        <f t="shared" si="0"/>
        <v>8619.5273745788545</v>
      </c>
      <c r="M11" s="38">
        <f t="shared" si="0"/>
        <v>8705.0146800254024</v>
      </c>
      <c r="N11" s="38">
        <f t="shared" si="0"/>
        <v>8790.3250423115696</v>
      </c>
      <c r="O11" s="38">
        <f t="shared" si="0"/>
        <v>8875.8099016377982</v>
      </c>
      <c r="P11" s="38">
        <f t="shared" si="0"/>
        <v>8955.99669732859</v>
      </c>
      <c r="Q11" s="38">
        <f t="shared" si="0"/>
        <v>9034.1996630939284</v>
      </c>
      <c r="R11" s="38">
        <f t="shared" si="0"/>
        <v>9109.4146703736678</v>
      </c>
      <c r="S11" s="38">
        <f t="shared" si="0"/>
        <v>9186.410968833643</v>
      </c>
      <c r="T11" s="38">
        <f t="shared" si="0"/>
        <v>9264.6662496817644</v>
      </c>
      <c r="U11" s="38">
        <f t="shared" si="0"/>
        <v>9343.1079205473779</v>
      </c>
      <c r="V11" s="38">
        <f t="shared" si="0"/>
        <v>9421.629078251588</v>
      </c>
      <c r="W11" s="38">
        <f t="shared" si="0"/>
        <v>9498.3348130435297</v>
      </c>
      <c r="X11" s="38">
        <f t="shared" si="0"/>
        <v>9576.393254090448</v>
      </c>
    </row>
    <row r="12" spans="3:35" ht="12.95" x14ac:dyDescent="0.5">
      <c r="C12" s="26" t="s">
        <v>108</v>
      </c>
      <c r="F12" s="38">
        <f>F11-E11</f>
        <v>112.23259364908336</v>
      </c>
      <c r="G12" s="38">
        <f>G11-F11</f>
        <v>91.628198530290319</v>
      </c>
      <c r="H12" s="38">
        <f t="shared" ref="H12:X12" si="1">H11-G11</f>
        <v>101.77635684356574</v>
      </c>
      <c r="I12" s="38">
        <f t="shared" si="1"/>
        <v>121.09247572324603</v>
      </c>
      <c r="J12" s="38">
        <f t="shared" si="1"/>
        <v>103.10376208431626</v>
      </c>
      <c r="K12" s="38">
        <f t="shared" si="1"/>
        <v>81.470773641989581</v>
      </c>
      <c r="L12" s="38">
        <f t="shared" si="1"/>
        <v>86.22321410636323</v>
      </c>
      <c r="M12" s="38">
        <f t="shared" si="1"/>
        <v>85.487305446547907</v>
      </c>
      <c r="N12" s="38">
        <f t="shared" si="1"/>
        <v>85.310362286167219</v>
      </c>
      <c r="O12" s="38">
        <f t="shared" si="1"/>
        <v>85.484859326228616</v>
      </c>
      <c r="P12" s="38">
        <f t="shared" si="1"/>
        <v>80.186795690791769</v>
      </c>
      <c r="Q12" s="38">
        <f t="shared" si="1"/>
        <v>78.202965765338377</v>
      </c>
      <c r="R12" s="38">
        <f t="shared" si="1"/>
        <v>75.215007279739439</v>
      </c>
      <c r="S12" s="38">
        <f t="shared" si="1"/>
        <v>76.996298459975151</v>
      </c>
      <c r="T12" s="38">
        <f t="shared" si="1"/>
        <v>78.255280848121402</v>
      </c>
      <c r="U12" s="38">
        <f t="shared" si="1"/>
        <v>78.44167086561356</v>
      </c>
      <c r="V12" s="38">
        <f t="shared" si="1"/>
        <v>78.521157704210054</v>
      </c>
      <c r="W12" s="38">
        <f t="shared" si="1"/>
        <v>76.705734791941723</v>
      </c>
      <c r="X12" s="38">
        <f t="shared" si="1"/>
        <v>78.058441046918233</v>
      </c>
    </row>
    <row r="13" spans="3:35" ht="12.95" x14ac:dyDescent="0.5">
      <c r="C13" s="26" t="s">
        <v>109</v>
      </c>
      <c r="F13" s="38">
        <f>F12</f>
        <v>112.23259364908336</v>
      </c>
      <c r="G13" s="38">
        <f>G12+F15</f>
        <v>203.86079217937368</v>
      </c>
      <c r="H13" s="38">
        <f>H12+G15</f>
        <v>305.63714902293941</v>
      </c>
      <c r="I13" s="38">
        <f>H15+I12</f>
        <v>426.72962474618544</v>
      </c>
      <c r="J13" s="38">
        <f t="shared" ref="J13:S13" si="2">J12+I15</f>
        <v>-155.16661316949831</v>
      </c>
      <c r="K13" s="38">
        <f t="shared" si="2"/>
        <v>-73.695839527508724</v>
      </c>
      <c r="L13" s="38">
        <f t="shared" si="2"/>
        <v>-239.47262542114549</v>
      </c>
      <c r="M13" s="38">
        <f>M12+L15</f>
        <v>-153.98531997459759</v>
      </c>
      <c r="N13" s="38">
        <f t="shared" si="2"/>
        <v>-68.674957688430368</v>
      </c>
      <c r="O13" s="38">
        <f t="shared" si="2"/>
        <v>-235.19009836220175</v>
      </c>
      <c r="P13" s="38">
        <f t="shared" si="2"/>
        <v>-155.00330267140998</v>
      </c>
      <c r="Q13" s="38">
        <f t="shared" si="2"/>
        <v>-76.800336906071607</v>
      </c>
      <c r="R13" s="38">
        <f t="shared" si="2"/>
        <v>-1.5853296263321681</v>
      </c>
      <c r="S13" s="38">
        <f t="shared" si="2"/>
        <v>-181.58903116635702</v>
      </c>
      <c r="T13" s="38">
        <f>T12+S15</f>
        <v>-103.33375031823562</v>
      </c>
      <c r="U13" s="38">
        <f>U12+T15</f>
        <v>-24.892079452622056</v>
      </c>
      <c r="V13" s="38">
        <f t="shared" ref="V13:X13" si="3">V12+U15</f>
        <v>-154.43959127630899</v>
      </c>
      <c r="W13" s="38">
        <f t="shared" si="3"/>
        <v>-77.733856484367266</v>
      </c>
      <c r="X13" s="38">
        <f t="shared" si="3"/>
        <v>0.32458456255096735</v>
      </c>
      <c r="AI13" s="38"/>
    </row>
    <row r="14" spans="3:35" ht="12.95" x14ac:dyDescent="0.5">
      <c r="C14" s="26" t="s">
        <v>110</v>
      </c>
      <c r="E14" s="202"/>
      <c r="F14" s="203"/>
      <c r="G14" s="203"/>
      <c r="H14" s="203"/>
      <c r="I14" s="203">
        <f>$E$4+'Project list_gen-S2a)_Low_Inv'!$Q$8</f>
        <v>685</v>
      </c>
      <c r="J14" s="203"/>
      <c r="K14" s="203">
        <f>'Project list_gen-S2a)_Low_Inv'!$Q$9</f>
        <v>252</v>
      </c>
      <c r="L14" s="203"/>
      <c r="M14" s="203"/>
      <c r="N14" s="203">
        <f>'Project list_gen-S2a)_Low_Inv'!$Q$10</f>
        <v>252</v>
      </c>
      <c r="O14" s="203"/>
      <c r="P14" s="203"/>
      <c r="Q14" s="203"/>
      <c r="R14" s="203">
        <f>'Project list_gen-S2a)_Low_Inv'!$Q$11+'Project list_gen-S2a)_Low_Inv'!$Q$12</f>
        <v>257</v>
      </c>
      <c r="S14" s="203"/>
      <c r="T14" s="203"/>
      <c r="U14" s="203">
        <f>'Project list_gen-S2a)_Low_Inv'!$Q$13*(202/233)</f>
        <v>208.06866952789699</v>
      </c>
      <c r="V14" s="203"/>
      <c r="W14" s="203"/>
      <c r="X14" s="203"/>
    </row>
    <row r="15" spans="3:35" ht="12.95" x14ac:dyDescent="0.5">
      <c r="C15" s="26" t="s">
        <v>111</v>
      </c>
      <c r="F15" s="38">
        <f t="shared" ref="F15:X15" si="4">F13-F14</f>
        <v>112.23259364908336</v>
      </c>
      <c r="G15" s="38">
        <f t="shared" si="4"/>
        <v>203.86079217937368</v>
      </c>
      <c r="H15" s="38">
        <f t="shared" si="4"/>
        <v>305.63714902293941</v>
      </c>
      <c r="I15" s="38">
        <f>I13-I14</f>
        <v>-258.27037525381456</v>
      </c>
      <c r="J15" s="38">
        <f>J13-J14</f>
        <v>-155.16661316949831</v>
      </c>
      <c r="K15" s="38">
        <f t="shared" si="4"/>
        <v>-325.69583952750872</v>
      </c>
      <c r="L15" s="38">
        <f>L13-L14</f>
        <v>-239.47262542114549</v>
      </c>
      <c r="M15" s="38">
        <f>M13-M14</f>
        <v>-153.98531997459759</v>
      </c>
      <c r="N15" s="38">
        <f t="shared" si="4"/>
        <v>-320.67495768843037</v>
      </c>
      <c r="O15" s="38">
        <f t="shared" si="4"/>
        <v>-235.19009836220175</v>
      </c>
      <c r="P15" s="38">
        <f t="shared" si="4"/>
        <v>-155.00330267140998</v>
      </c>
      <c r="Q15" s="38">
        <f t="shared" si="4"/>
        <v>-76.800336906071607</v>
      </c>
      <c r="R15" s="38">
        <f t="shared" si="4"/>
        <v>-258.58532962633217</v>
      </c>
      <c r="S15" s="38">
        <f t="shared" si="4"/>
        <v>-181.58903116635702</v>
      </c>
      <c r="T15" s="38">
        <f t="shared" si="4"/>
        <v>-103.33375031823562</v>
      </c>
      <c r="U15" s="38">
        <f t="shared" si="4"/>
        <v>-232.96074898051904</v>
      </c>
      <c r="V15" s="38">
        <f t="shared" si="4"/>
        <v>-154.43959127630899</v>
      </c>
      <c r="W15" s="38">
        <f t="shared" si="4"/>
        <v>-77.733856484367266</v>
      </c>
      <c r="X15" s="307">
        <f t="shared" si="4"/>
        <v>0.32458456255096735</v>
      </c>
    </row>
    <row r="16" spans="3:35" ht="12.95" x14ac:dyDescent="0.5">
      <c r="C16" s="26" t="s">
        <v>16</v>
      </c>
      <c r="H16" s="204"/>
      <c r="I16" s="204"/>
      <c r="J16" s="204"/>
      <c r="N16" s="205"/>
      <c r="O16" s="205"/>
      <c r="P16" s="205"/>
      <c r="R16" s="206"/>
      <c r="T16" s="38"/>
      <c r="W16" s="207"/>
      <c r="X16" s="206"/>
    </row>
    <row r="17" spans="1:39" ht="12.95" x14ac:dyDescent="0.5">
      <c r="AD17" s="205"/>
    </row>
    <row r="18" spans="1:39" ht="12.6" customHeight="1" x14ac:dyDescent="0.5">
      <c r="C18" s="26" t="s">
        <v>112</v>
      </c>
      <c r="J18" s="208"/>
      <c r="AD18" s="205"/>
    </row>
    <row r="19" spans="1:39" ht="12.6" customHeight="1" x14ac:dyDescent="0.5">
      <c r="C19" s="26" t="s">
        <v>113</v>
      </c>
      <c r="AD19" s="205"/>
    </row>
    <row r="21" spans="1:39" ht="12.95" x14ac:dyDescent="0.5">
      <c r="A21" s="91" t="s">
        <v>414</v>
      </c>
      <c r="B21" s="91" t="s">
        <v>415</v>
      </c>
      <c r="C21" s="196" t="s">
        <v>5</v>
      </c>
      <c r="D21" s="91" t="s">
        <v>417</v>
      </c>
      <c r="E21" s="91"/>
      <c r="Y21" s="324" t="s">
        <v>421</v>
      </c>
      <c r="Z21" s="274" t="s">
        <v>424</v>
      </c>
      <c r="AC21" s="26" t="s">
        <v>420</v>
      </c>
    </row>
    <row r="22" spans="1:39" ht="13.5" x14ac:dyDescent="0.25">
      <c r="A22" s="309">
        <f t="shared" ref="A22:A45" si="5">IF(LEFT(C22,4)="Cost",SUM(E22:W22),"")</f>
        <v>1200673076.9230769</v>
      </c>
      <c r="B22" s="91" t="str">
        <f ca="1">IF(AC22="","",OFFSET('Project list_gen-S2a)_Low_Inv'!$P$7,AC22,,,))</f>
        <v>Geo</v>
      </c>
      <c r="C22" s="209" t="s">
        <v>114</v>
      </c>
      <c r="D22" s="310">
        <f>IF(LEFT(C22,4)="Cost",COUNTBLANK(E22:W22)+1,COUNTBLANK(E22:W22))</f>
        <v>5</v>
      </c>
      <c r="E22" s="310"/>
      <c r="I22" s="229">
        <f>'Project list_gen-S2a)_Low_Inv'!$S$8*1000000</f>
        <v>1200673076.9230769</v>
      </c>
      <c r="J22" s="271">
        <v>0</v>
      </c>
      <c r="K22" s="271">
        <v>0</v>
      </c>
      <c r="L22" s="271">
        <v>0</v>
      </c>
      <c r="M22" s="271">
        <v>0</v>
      </c>
      <c r="N22" s="271">
        <v>0</v>
      </c>
      <c r="O22" s="271">
        <v>0</v>
      </c>
      <c r="P22" s="271">
        <v>0</v>
      </c>
      <c r="Q22" s="271">
        <v>0</v>
      </c>
      <c r="R22" s="271">
        <v>0</v>
      </c>
      <c r="S22" s="271">
        <v>0</v>
      </c>
      <c r="T22" s="271">
        <v>0</v>
      </c>
      <c r="U22" s="271">
        <v>0</v>
      </c>
      <c r="V22" s="271">
        <v>0</v>
      </c>
      <c r="W22" s="271">
        <v>0</v>
      </c>
      <c r="X22" s="311">
        <f ca="1">IFERROR(-(A22-((A22/OFFSET($AA$1,MATCH($B22,$Z$2:$Z$7,0),,,))*(20-D22))),0)</f>
        <v>-960538461.53846145</v>
      </c>
      <c r="Y22" s="227">
        <f>IFERROR(-IF(LEFT(C22,4)="COST","",PV($D$1,$D$2-(20-D22),X22,,0)),0)</f>
        <v>0</v>
      </c>
      <c r="Z22" s="311">
        <f ca="1">IF(B22="Wind",A22+X22,0)</f>
        <v>0</v>
      </c>
      <c r="AC22" s="26">
        <v>1</v>
      </c>
    </row>
    <row r="23" spans="1:39" ht="13.5" x14ac:dyDescent="0.25">
      <c r="A23" s="309" t="str">
        <f t="shared" si="5"/>
        <v/>
      </c>
      <c r="B23" s="91" t="str">
        <f ca="1">IF(AC23="","",OFFSET('Project list_gen-S2a)_Low_Inv'!$P$7,AC23,,,))</f>
        <v/>
      </c>
      <c r="C23" s="26" t="s">
        <v>115</v>
      </c>
      <c r="D23" s="310">
        <f t="shared" ref="D23:D45" si="6">IF(LEFT(C23,4)="Cost",COUNTBLANK(E23:W23)+1,COUNTBLANK(E23:W23))</f>
        <v>5</v>
      </c>
      <c r="E23" s="310"/>
      <c r="J23" s="231">
        <f>'Project list_gen-S2a)_Low_Inv'!$T$8*('Project list_gen-S2a)_Low_Inv'!$R$8*1000)</f>
        <v>0</v>
      </c>
      <c r="K23" s="229">
        <f t="shared" ref="K23:L25" si="7">J23</f>
        <v>0</v>
      </c>
      <c r="L23" s="229">
        <f t="shared" si="7"/>
        <v>0</v>
      </c>
      <c r="M23" s="229">
        <f>K23</f>
        <v>0</v>
      </c>
      <c r="N23" s="229">
        <f t="shared" ref="N23:X25" si="8">M23</f>
        <v>0</v>
      </c>
      <c r="O23" s="229">
        <f t="shared" si="8"/>
        <v>0</v>
      </c>
      <c r="P23" s="229">
        <f t="shared" si="8"/>
        <v>0</v>
      </c>
      <c r="Q23" s="229">
        <f t="shared" si="8"/>
        <v>0</v>
      </c>
      <c r="R23" s="229">
        <f t="shared" si="8"/>
        <v>0</v>
      </c>
      <c r="S23" s="229">
        <f t="shared" si="8"/>
        <v>0</v>
      </c>
      <c r="T23" s="229">
        <f t="shared" si="8"/>
        <v>0</v>
      </c>
      <c r="U23" s="229">
        <f t="shared" si="8"/>
        <v>0</v>
      </c>
      <c r="V23" s="229">
        <f t="shared" si="8"/>
        <v>0</v>
      </c>
      <c r="W23" s="229">
        <f t="shared" si="8"/>
        <v>0</v>
      </c>
      <c r="X23" s="229">
        <f t="shared" si="8"/>
        <v>0</v>
      </c>
      <c r="Y23" s="227">
        <f t="shared" ref="Y23:Y45" si="9">IFERROR(-IF(LEFT(C23,4)="COST","",PV($D$1,$D$2-(20-D23),X23,,0)),0)</f>
        <v>0</v>
      </c>
      <c r="Z23" s="311">
        <f t="shared" ref="Z23:Z45" ca="1" si="10">IF(B23="Wind",A23+X23,0)</f>
        <v>0</v>
      </c>
      <c r="AA23" s="229"/>
    </row>
    <row r="24" spans="1:39" ht="13.5" x14ac:dyDescent="0.25">
      <c r="A24" s="309" t="str">
        <f t="shared" si="5"/>
        <v/>
      </c>
      <c r="B24" s="91" t="str">
        <f ca="1">IF(AC24="","",OFFSET('Project list_gen-S2a)_Low_Inv'!$P$7,AC24,,,))</f>
        <v/>
      </c>
      <c r="C24" s="26" t="s">
        <v>116</v>
      </c>
      <c r="D24" s="310">
        <f t="shared" si="6"/>
        <v>5</v>
      </c>
      <c r="E24" s="310"/>
      <c r="J24" s="231">
        <f>'Project list_gen-S2a)_Low_Inv'!$Q$8*1000*'Project list_gen-S2a)_Low_Inv'!$U$8</f>
        <v>26250000</v>
      </c>
      <c r="K24" s="229">
        <f t="shared" si="7"/>
        <v>26250000</v>
      </c>
      <c r="L24" s="229">
        <f t="shared" si="7"/>
        <v>26250000</v>
      </c>
      <c r="M24" s="229">
        <f>K24</f>
        <v>26250000</v>
      </c>
      <c r="N24" s="229">
        <f t="shared" si="8"/>
        <v>26250000</v>
      </c>
      <c r="O24" s="229">
        <f t="shared" si="8"/>
        <v>26250000</v>
      </c>
      <c r="P24" s="229">
        <f t="shared" si="8"/>
        <v>26250000</v>
      </c>
      <c r="Q24" s="229">
        <f t="shared" si="8"/>
        <v>26250000</v>
      </c>
      <c r="R24" s="229">
        <f t="shared" si="8"/>
        <v>26250000</v>
      </c>
      <c r="S24" s="229">
        <f t="shared" si="8"/>
        <v>26250000</v>
      </c>
      <c r="T24" s="229">
        <f t="shared" si="8"/>
        <v>26250000</v>
      </c>
      <c r="U24" s="229">
        <f t="shared" si="8"/>
        <v>26250000</v>
      </c>
      <c r="V24" s="229">
        <f t="shared" si="8"/>
        <v>26250000</v>
      </c>
      <c r="W24" s="229">
        <f t="shared" si="8"/>
        <v>26250000</v>
      </c>
      <c r="X24" s="229">
        <f t="shared" si="8"/>
        <v>26250000</v>
      </c>
      <c r="Y24" s="227">
        <f t="shared" si="9"/>
        <v>305932415.67674947</v>
      </c>
      <c r="Z24" s="311">
        <f t="shared" ca="1" si="10"/>
        <v>0</v>
      </c>
      <c r="AA24" s="229"/>
    </row>
    <row r="25" spans="1:39" ht="13.5" x14ac:dyDescent="0.25">
      <c r="A25" s="309" t="str">
        <f t="shared" si="5"/>
        <v/>
      </c>
      <c r="B25" s="91" t="str">
        <f ca="1">IF(AC25="","",OFFSET('Project list_gen-S2a)_Low_Inv'!$P$7,AC25,,,))</f>
        <v/>
      </c>
      <c r="C25" s="26" t="s">
        <v>18</v>
      </c>
      <c r="D25" s="310">
        <f t="shared" ca="1" si="6"/>
        <v>5</v>
      </c>
      <c r="E25" s="310"/>
      <c r="J25" s="231">
        <f ca="1">'Project list_gen-S2a)_Low_Inv'!$W$8*'Project list_gen-S2a)_Low_Inv'!$R$8*1000</f>
        <v>11484904.82429985</v>
      </c>
      <c r="K25" s="229">
        <f t="shared" ca="1" si="7"/>
        <v>11484904.82429985</v>
      </c>
      <c r="L25" s="229">
        <f t="shared" ca="1" si="7"/>
        <v>11484904.82429985</v>
      </c>
      <c r="M25" s="229">
        <f ca="1">K25</f>
        <v>11484904.82429985</v>
      </c>
      <c r="N25" s="229">
        <f t="shared" ca="1" si="8"/>
        <v>11484904.82429985</v>
      </c>
      <c r="O25" s="229">
        <f t="shared" ca="1" si="8"/>
        <v>11484904.82429985</v>
      </c>
      <c r="P25" s="229">
        <f t="shared" ca="1" si="8"/>
        <v>11484904.82429985</v>
      </c>
      <c r="Q25" s="229">
        <f t="shared" ca="1" si="8"/>
        <v>11484904.82429985</v>
      </c>
      <c r="R25" s="229">
        <f t="shared" ca="1" si="8"/>
        <v>11484904.82429985</v>
      </c>
      <c r="S25" s="229">
        <f t="shared" ca="1" si="8"/>
        <v>11484904.82429985</v>
      </c>
      <c r="T25" s="229">
        <f t="shared" ca="1" si="8"/>
        <v>11484904.82429985</v>
      </c>
      <c r="U25" s="229">
        <f t="shared" ca="1" si="8"/>
        <v>11484904.82429985</v>
      </c>
      <c r="V25" s="229">
        <f t="shared" ca="1" si="8"/>
        <v>11484904.82429985</v>
      </c>
      <c r="W25" s="229">
        <f t="shared" ca="1" si="8"/>
        <v>11484904.82429985</v>
      </c>
      <c r="X25" s="229">
        <f t="shared" ca="1" si="8"/>
        <v>11484904.82429985</v>
      </c>
      <c r="Y25" s="227">
        <f t="shared" ca="1" si="9"/>
        <v>133851606.73202313</v>
      </c>
      <c r="Z25" s="311">
        <f t="shared" ca="1" si="10"/>
        <v>0</v>
      </c>
      <c r="AA25" s="229"/>
      <c r="AB25" s="206"/>
      <c r="AC25" s="206"/>
      <c r="AD25" s="206"/>
      <c r="AE25" s="206"/>
      <c r="AF25" s="206"/>
      <c r="AG25" s="206"/>
      <c r="AH25" s="206"/>
    </row>
    <row r="26" spans="1:39" ht="13.5" x14ac:dyDescent="0.25">
      <c r="A26" s="309">
        <f t="shared" si="5"/>
        <v>626825683.01886797</v>
      </c>
      <c r="B26" s="91" t="str">
        <f ca="1">IF(AC26="","",OFFSET('Project list_gen-S2a)_Low_Inv'!$P$7,AC26,,,))</f>
        <v>Wind</v>
      </c>
      <c r="C26" s="209" t="s">
        <v>117</v>
      </c>
      <c r="D26" s="310">
        <f t="shared" si="6"/>
        <v>7</v>
      </c>
      <c r="E26" s="310"/>
      <c r="K26" s="229">
        <f>'Project list_gen-S2a)_Low_Inv'!$S$9*1000000</f>
        <v>626825683.01886797</v>
      </c>
      <c r="L26" s="229">
        <v>0</v>
      </c>
      <c r="M26" s="229">
        <v>0</v>
      </c>
      <c r="N26" s="229">
        <v>0</v>
      </c>
      <c r="O26" s="229">
        <v>0</v>
      </c>
      <c r="P26" s="229">
        <v>0</v>
      </c>
      <c r="Q26" s="229">
        <v>0</v>
      </c>
      <c r="R26" s="229">
        <v>0</v>
      </c>
      <c r="S26" s="229">
        <v>0</v>
      </c>
      <c r="T26" s="229">
        <v>0</v>
      </c>
      <c r="U26" s="229">
        <v>0</v>
      </c>
      <c r="V26" s="229">
        <v>0</v>
      </c>
      <c r="W26" s="229">
        <v>0</v>
      </c>
      <c r="X26" s="311">
        <f ca="1">IFERROR(-(A26-((A26/OFFSET($AA$1,MATCH($B26,$Z$2:$Z$7,0),,,))*(20-D26))),0)</f>
        <v>-300876327.84905666</v>
      </c>
      <c r="Y26" s="227">
        <f t="shared" si="9"/>
        <v>0</v>
      </c>
      <c r="Z26" s="311">
        <f t="shared" ca="1" si="10"/>
        <v>325949355.16981131</v>
      </c>
      <c r="AC26" s="26">
        <v>2</v>
      </c>
    </row>
    <row r="27" spans="1:39" ht="13.5" x14ac:dyDescent="0.25">
      <c r="A27" s="309" t="str">
        <f t="shared" si="5"/>
        <v/>
      </c>
      <c r="B27" s="91" t="str">
        <f ca="1">IF(AC27="","",OFFSET('Project list_gen-S2a)_Low_Inv'!$P$7,AC27,,,))</f>
        <v/>
      </c>
      <c r="C27" s="26" t="s">
        <v>115</v>
      </c>
      <c r="D27" s="310">
        <f t="shared" si="6"/>
        <v>7</v>
      </c>
      <c r="E27" s="310"/>
      <c r="L27" s="231">
        <f>'Project list_gen-S2a)_Low_Inv'!$T$9*('Project list_gen-S2a)_Low_Inv'!$R$9*1000)</f>
        <v>2924522.4959999998</v>
      </c>
      <c r="M27" s="231">
        <f>L27</f>
        <v>2924522.4959999998</v>
      </c>
      <c r="N27" s="231">
        <f t="shared" ref="N27:X28" si="11">M27</f>
        <v>2924522.4959999998</v>
      </c>
      <c r="O27" s="231">
        <f t="shared" si="11"/>
        <v>2924522.4959999998</v>
      </c>
      <c r="P27" s="231">
        <f t="shared" si="11"/>
        <v>2924522.4959999998</v>
      </c>
      <c r="Q27" s="231">
        <f t="shared" si="11"/>
        <v>2924522.4959999998</v>
      </c>
      <c r="R27" s="231">
        <f t="shared" si="11"/>
        <v>2924522.4959999998</v>
      </c>
      <c r="S27" s="231">
        <f t="shared" si="11"/>
        <v>2924522.4959999998</v>
      </c>
      <c r="T27" s="231">
        <f t="shared" si="11"/>
        <v>2924522.4959999998</v>
      </c>
      <c r="U27" s="231">
        <f t="shared" si="11"/>
        <v>2924522.4959999998</v>
      </c>
      <c r="V27" s="231">
        <f t="shared" si="11"/>
        <v>2924522.4959999998</v>
      </c>
      <c r="W27" s="231">
        <f t="shared" si="11"/>
        <v>2924522.4959999998</v>
      </c>
      <c r="X27" s="231">
        <f t="shared" si="11"/>
        <v>2924522.4959999998</v>
      </c>
      <c r="Y27" s="227">
        <f t="shared" si="9"/>
        <v>34436774.452409595</v>
      </c>
      <c r="Z27" s="311">
        <f t="shared" ca="1" si="10"/>
        <v>0</v>
      </c>
      <c r="AA27" s="231"/>
      <c r="AB27" s="231"/>
    </row>
    <row r="28" spans="1:39" ht="13.5" x14ac:dyDescent="0.25">
      <c r="A28" s="309" t="str">
        <f t="shared" si="5"/>
        <v/>
      </c>
      <c r="B28" s="91" t="str">
        <f ca="1">IF(AC28="","",OFFSET('Project list_gen-S2a)_Low_Inv'!$P$7,AC28,,,))</f>
        <v/>
      </c>
      <c r="C28" s="26" t="s">
        <v>116</v>
      </c>
      <c r="D28" s="310">
        <f t="shared" si="6"/>
        <v>7</v>
      </c>
      <c r="E28" s="310"/>
      <c r="L28" s="231">
        <f>'Project list_gen-S2a)_Low_Inv'!$Q$9*1000*'Project list_gen-S2a)_Low_Inv'!$U$9</f>
        <v>12600000</v>
      </c>
      <c r="M28" s="231">
        <f>L28</f>
        <v>12600000</v>
      </c>
      <c r="N28" s="231">
        <f t="shared" si="11"/>
        <v>12600000</v>
      </c>
      <c r="O28" s="231">
        <f t="shared" si="11"/>
        <v>12600000</v>
      </c>
      <c r="P28" s="231">
        <f t="shared" si="11"/>
        <v>12600000</v>
      </c>
      <c r="Q28" s="231">
        <f t="shared" si="11"/>
        <v>12600000</v>
      </c>
      <c r="R28" s="231">
        <f t="shared" si="11"/>
        <v>12600000</v>
      </c>
      <c r="S28" s="231">
        <f t="shared" si="11"/>
        <v>12600000</v>
      </c>
      <c r="T28" s="231">
        <f t="shared" si="11"/>
        <v>12600000</v>
      </c>
      <c r="U28" s="231">
        <f t="shared" si="11"/>
        <v>12600000</v>
      </c>
      <c r="V28" s="231">
        <f t="shared" si="11"/>
        <v>12600000</v>
      </c>
      <c r="W28" s="231">
        <f t="shared" si="11"/>
        <v>12600000</v>
      </c>
      <c r="X28" s="231">
        <f t="shared" si="11"/>
        <v>12600000</v>
      </c>
      <c r="Y28" s="227">
        <f t="shared" si="9"/>
        <v>148367249.24969116</v>
      </c>
      <c r="Z28" s="311">
        <f t="shared" ca="1" si="10"/>
        <v>0</v>
      </c>
      <c r="AA28" s="231"/>
      <c r="AB28" s="231"/>
    </row>
    <row r="29" spans="1:39" ht="13.5" x14ac:dyDescent="0.25">
      <c r="A29" s="309" t="str">
        <f t="shared" si="5"/>
        <v/>
      </c>
      <c r="B29" s="91" t="str">
        <f ca="1">IF(AC29="","",OFFSET('Project list_gen-S2a)_Low_Inv'!$P$7,AC29,,,))</f>
        <v/>
      </c>
      <c r="C29" s="26" t="s">
        <v>18</v>
      </c>
      <c r="D29" s="310">
        <f t="shared" ca="1" si="6"/>
        <v>7</v>
      </c>
      <c r="E29" s="310"/>
      <c r="L29" s="231">
        <f ca="1">'Project list_gen-S2a)_Low_Inv'!$W$9*'Project list_gen-S2a)_Low_Inv'!$R$9*1000</f>
        <v>5680342.0468601109</v>
      </c>
      <c r="M29" s="231">
        <f ca="1">L29</f>
        <v>5680342.0468601109</v>
      </c>
      <c r="N29" s="231">
        <f t="shared" ref="N29:X29" ca="1" si="12">M29</f>
        <v>5680342.0468601109</v>
      </c>
      <c r="O29" s="231">
        <f t="shared" ca="1" si="12"/>
        <v>5680342.0468601109</v>
      </c>
      <c r="P29" s="231">
        <f t="shared" ca="1" si="12"/>
        <v>5680342.0468601109</v>
      </c>
      <c r="Q29" s="231">
        <f t="shared" ca="1" si="12"/>
        <v>5680342.0468601109</v>
      </c>
      <c r="R29" s="231">
        <f t="shared" ca="1" si="12"/>
        <v>5680342.0468601109</v>
      </c>
      <c r="S29" s="231">
        <f t="shared" ca="1" si="12"/>
        <v>5680342.0468601109</v>
      </c>
      <c r="T29" s="231">
        <f t="shared" ca="1" si="12"/>
        <v>5680342.0468601109</v>
      </c>
      <c r="U29" s="231">
        <f t="shared" ca="1" si="12"/>
        <v>5680342.0468601109</v>
      </c>
      <c r="V29" s="231">
        <f t="shared" ca="1" si="12"/>
        <v>5680342.0468601109</v>
      </c>
      <c r="W29" s="231">
        <f t="shared" ca="1" si="12"/>
        <v>5680342.0468601109</v>
      </c>
      <c r="X29" s="231">
        <f t="shared" ca="1" si="12"/>
        <v>5680342.0468601109</v>
      </c>
      <c r="Y29" s="227">
        <f t="shared" ca="1" si="9"/>
        <v>66887041.610317059</v>
      </c>
      <c r="Z29" s="311">
        <f t="shared" ca="1" si="10"/>
        <v>0</v>
      </c>
      <c r="AA29" s="231"/>
      <c r="AB29" s="231"/>
      <c r="AC29" s="206"/>
      <c r="AD29" s="206"/>
      <c r="AE29" s="206"/>
      <c r="AF29" s="206"/>
      <c r="AG29" s="206"/>
      <c r="AH29" s="206"/>
    </row>
    <row r="30" spans="1:39" ht="13.5" x14ac:dyDescent="0.25">
      <c r="A30" s="309">
        <f t="shared" si="5"/>
        <v>626848363.01886797</v>
      </c>
      <c r="B30" s="91" t="str">
        <f ca="1">IF(AC30="","",OFFSET('Project list_gen-S2a)_Low_Inv'!$P$7,AC30,,,))</f>
        <v>Wind</v>
      </c>
      <c r="C30" s="209" t="s">
        <v>118</v>
      </c>
      <c r="D30" s="310">
        <f t="shared" si="6"/>
        <v>10</v>
      </c>
      <c r="E30" s="310"/>
      <c r="N30" s="229">
        <f>'Project list_gen-S2a)_Low_Inv'!$S$10*1000000</f>
        <v>626848363.01886797</v>
      </c>
      <c r="O30" s="26">
        <v>0</v>
      </c>
      <c r="P30" s="26">
        <v>0</v>
      </c>
      <c r="Q30" s="26">
        <v>0</v>
      </c>
      <c r="R30" s="26">
        <v>0</v>
      </c>
      <c r="S30" s="26">
        <v>0</v>
      </c>
      <c r="T30" s="26">
        <v>0</v>
      </c>
      <c r="U30" s="26">
        <v>0</v>
      </c>
      <c r="V30" s="26">
        <v>0</v>
      </c>
      <c r="W30" s="26">
        <v>0</v>
      </c>
      <c r="X30" s="311">
        <f ca="1">IFERROR(-(A30-((A30/OFFSET($AA$1,MATCH($B30,$Z$2:$Z$7,0),,,))*(20-D30))),0)</f>
        <v>-376109017.81132078</v>
      </c>
      <c r="Y30" s="227">
        <f t="shared" si="9"/>
        <v>0</v>
      </c>
      <c r="Z30" s="311">
        <f t="shared" ca="1" si="10"/>
        <v>250739345.20754719</v>
      </c>
      <c r="AA30" s="229"/>
      <c r="AB30" s="229"/>
      <c r="AC30" s="26">
        <v>3</v>
      </c>
      <c r="AD30" s="229"/>
      <c r="AJ30" s="229"/>
      <c r="AK30" s="229"/>
      <c r="AL30" s="229"/>
    </row>
    <row r="31" spans="1:39" ht="13.5" x14ac:dyDescent="0.25">
      <c r="A31" s="309" t="str">
        <f t="shared" si="5"/>
        <v/>
      </c>
      <c r="B31" s="91" t="str">
        <f ca="1">IF(AC31="","",OFFSET('Project list_gen-S2a)_Low_Inv'!$P$7,AC31,,,))</f>
        <v/>
      </c>
      <c r="C31" s="26" t="s">
        <v>115</v>
      </c>
      <c r="D31" s="310">
        <f t="shared" si="6"/>
        <v>10</v>
      </c>
      <c r="E31" s="310"/>
      <c r="O31" s="231">
        <f>'Project list_gen-S2a)_Low_Inv'!$T$10*('Project list_gen-S2a)_Low_Inv'!$R$10*1000)</f>
        <v>2924522.4959999998</v>
      </c>
      <c r="P31" s="231">
        <f t="shared" ref="P31:S33" si="13">O31</f>
        <v>2924522.4959999998</v>
      </c>
      <c r="Q31" s="231">
        <f t="shared" si="13"/>
        <v>2924522.4959999998</v>
      </c>
      <c r="R31" s="231">
        <f t="shared" si="13"/>
        <v>2924522.4959999998</v>
      </c>
      <c r="S31" s="231">
        <f t="shared" si="13"/>
        <v>2924522.4959999998</v>
      </c>
      <c r="T31" s="231">
        <f t="shared" ref="T31:W31" si="14">S31</f>
        <v>2924522.4959999998</v>
      </c>
      <c r="U31" s="231">
        <f t="shared" si="14"/>
        <v>2924522.4959999998</v>
      </c>
      <c r="V31" s="231">
        <f t="shared" si="14"/>
        <v>2924522.4959999998</v>
      </c>
      <c r="W31" s="231">
        <f t="shared" si="14"/>
        <v>2924522.4959999998</v>
      </c>
      <c r="X31" s="231">
        <f>S31</f>
        <v>2924522.4959999998</v>
      </c>
      <c r="Y31" s="227">
        <f t="shared" si="9"/>
        <v>34873799.950642683</v>
      </c>
      <c r="Z31" s="311">
        <f t="shared" ca="1" si="10"/>
        <v>0</v>
      </c>
      <c r="AA31" s="231"/>
      <c r="AB31" s="231"/>
      <c r="AC31" s="38"/>
      <c r="AD31" s="231"/>
      <c r="AE31" s="231"/>
      <c r="AF31" s="231"/>
      <c r="AG31" s="231"/>
      <c r="AH31" s="231"/>
      <c r="AI31" s="231"/>
      <c r="AJ31" s="229"/>
      <c r="AK31" s="229"/>
      <c r="AL31" s="229"/>
      <c r="AM31" s="38"/>
    </row>
    <row r="32" spans="1:39" ht="13.5" x14ac:dyDescent="0.25">
      <c r="A32" s="309" t="str">
        <f t="shared" si="5"/>
        <v/>
      </c>
      <c r="B32" s="91" t="str">
        <f ca="1">IF(AC32="","",OFFSET('Project list_gen-S2a)_Low_Inv'!$P$7,AC32,,,))</f>
        <v/>
      </c>
      <c r="C32" s="26" t="s">
        <v>116</v>
      </c>
      <c r="D32" s="310">
        <f t="shared" si="6"/>
        <v>10</v>
      </c>
      <c r="E32" s="310"/>
      <c r="O32" s="231">
        <f>'Project list_gen-S2a)_Low_Inv'!$Q$10*1000*'Project list_gen-S2a)_Low_Inv'!$U$10</f>
        <v>12600000</v>
      </c>
      <c r="P32" s="231">
        <f t="shared" si="13"/>
        <v>12600000</v>
      </c>
      <c r="Q32" s="231">
        <f t="shared" si="13"/>
        <v>12600000</v>
      </c>
      <c r="R32" s="231">
        <f t="shared" si="13"/>
        <v>12600000</v>
      </c>
      <c r="S32" s="231">
        <f t="shared" si="13"/>
        <v>12600000</v>
      </c>
      <c r="T32" s="231">
        <f t="shared" ref="T32:W32" si="15">S32</f>
        <v>12600000</v>
      </c>
      <c r="U32" s="231">
        <f t="shared" si="15"/>
        <v>12600000</v>
      </c>
      <c r="V32" s="231">
        <f t="shared" si="15"/>
        <v>12600000</v>
      </c>
      <c r="W32" s="231">
        <f t="shared" si="15"/>
        <v>12600000</v>
      </c>
      <c r="X32" s="231">
        <f>S32</f>
        <v>12600000</v>
      </c>
      <c r="Y32" s="227">
        <f t="shared" si="9"/>
        <v>150250128.00520369</v>
      </c>
      <c r="Z32" s="311">
        <f t="shared" ca="1" si="10"/>
        <v>0</v>
      </c>
      <c r="AA32" s="231"/>
      <c r="AB32" s="231"/>
      <c r="AD32" s="231"/>
      <c r="AE32" s="231"/>
      <c r="AF32" s="231"/>
      <c r="AG32" s="231"/>
      <c r="AH32" s="231"/>
      <c r="AI32" s="231"/>
      <c r="AJ32" s="229"/>
      <c r="AK32" s="229"/>
      <c r="AL32" s="229"/>
    </row>
    <row r="33" spans="1:40" ht="13.5" x14ac:dyDescent="0.25">
      <c r="A33" s="309" t="str">
        <f t="shared" si="5"/>
        <v/>
      </c>
      <c r="B33" s="91" t="str">
        <f ca="1">IF(AC33="","",OFFSET('Project list_gen-S2a)_Low_Inv'!$P$7,AC33,,,))</f>
        <v/>
      </c>
      <c r="C33" s="26" t="s">
        <v>18</v>
      </c>
      <c r="D33" s="310">
        <f t="shared" ca="1" si="6"/>
        <v>10</v>
      </c>
      <c r="E33" s="310"/>
      <c r="O33" s="231">
        <f ca="1">'Project list_gen-S2a)_Low_Inv'!$W$10*'Project list_gen-S2a)_Low_Inv'!$R$10*1000</f>
        <v>5680342.0468601109</v>
      </c>
      <c r="P33" s="231">
        <f t="shared" ca="1" si="13"/>
        <v>5680342.0468601109</v>
      </c>
      <c r="Q33" s="231">
        <f t="shared" ca="1" si="13"/>
        <v>5680342.0468601109</v>
      </c>
      <c r="R33" s="231">
        <f t="shared" ca="1" si="13"/>
        <v>5680342.0468601109</v>
      </c>
      <c r="S33" s="231">
        <f t="shared" ca="1" si="13"/>
        <v>5680342.0468601109</v>
      </c>
      <c r="T33" s="231">
        <f t="shared" ref="T33:W33" ca="1" si="16">S33</f>
        <v>5680342.0468601109</v>
      </c>
      <c r="U33" s="231">
        <f t="shared" ca="1" si="16"/>
        <v>5680342.0468601109</v>
      </c>
      <c r="V33" s="231">
        <f t="shared" ca="1" si="16"/>
        <v>5680342.0468601109</v>
      </c>
      <c r="W33" s="231">
        <f t="shared" ca="1" si="16"/>
        <v>5680342.0468601109</v>
      </c>
      <c r="X33" s="231">
        <f ca="1">S33</f>
        <v>5680342.0468601109</v>
      </c>
      <c r="Y33" s="227">
        <f t="shared" ca="1" si="9"/>
        <v>67735882.512227967</v>
      </c>
      <c r="Z33" s="311">
        <f t="shared" ca="1" si="10"/>
        <v>0</v>
      </c>
      <c r="AA33" s="231"/>
      <c r="AB33" s="231"/>
      <c r="AC33" s="110"/>
      <c r="AD33" s="231"/>
      <c r="AE33" s="231"/>
      <c r="AF33" s="231"/>
      <c r="AG33" s="231"/>
      <c r="AH33" s="231"/>
      <c r="AI33" s="231"/>
      <c r="AJ33" s="229"/>
      <c r="AK33" s="229"/>
      <c r="AL33" s="229"/>
      <c r="AM33" s="110"/>
    </row>
    <row r="34" spans="1:40" ht="13.5" x14ac:dyDescent="0.25">
      <c r="A34" s="309">
        <f t="shared" si="5"/>
        <v>52508452.830188677</v>
      </c>
      <c r="B34" s="91" t="str">
        <f ca="1">IF(AC34="","",OFFSET('Project list_gen-S2a)_Low_Inv'!$P$7,AC34,,,))</f>
        <v>HydPK</v>
      </c>
      <c r="C34" s="209" t="s">
        <v>119</v>
      </c>
      <c r="D34" s="310">
        <f t="shared" si="6"/>
        <v>14</v>
      </c>
      <c r="E34" s="310"/>
      <c r="R34" s="229">
        <f>'Project list_gen-S2a)_Low_Inv'!$S$11*1000000</f>
        <v>52508452.830188677</v>
      </c>
      <c r="S34" s="271">
        <v>0</v>
      </c>
      <c r="T34" s="271">
        <v>0</v>
      </c>
      <c r="U34" s="271">
        <v>0</v>
      </c>
      <c r="V34" s="271">
        <v>0</v>
      </c>
      <c r="W34" s="271">
        <v>0</v>
      </c>
      <c r="X34" s="311">
        <f ca="1">IFERROR(-(A34-((A34/OFFSET($AA$1,MATCH($B34,$Z$2:$Z$7,0),,,))*(20-D34))),0)</f>
        <v>-49357945.660377353</v>
      </c>
      <c r="Y34" s="227">
        <f t="shared" si="9"/>
        <v>0</v>
      </c>
      <c r="Z34" s="311">
        <f t="shared" ca="1" si="10"/>
        <v>0</v>
      </c>
      <c r="AC34" s="26">
        <v>4</v>
      </c>
      <c r="AJ34" s="229"/>
      <c r="AK34" s="229"/>
      <c r="AL34" s="229"/>
    </row>
    <row r="35" spans="1:40" ht="13.5" x14ac:dyDescent="0.25">
      <c r="A35" s="309" t="str">
        <f t="shared" si="5"/>
        <v/>
      </c>
      <c r="B35" s="91" t="str">
        <f ca="1">IF(AC35="","",OFFSET('Project list_gen-S2a)_Low_Inv'!$P$7,AC35,,,))</f>
        <v/>
      </c>
      <c r="C35" s="26" t="s">
        <v>115</v>
      </c>
      <c r="D35" s="310">
        <f t="shared" si="6"/>
        <v>14</v>
      </c>
      <c r="E35" s="310"/>
      <c r="S35" s="231">
        <f>'Project list_gen-S2a)_Low_Inv'!$T$11*('Project list_gen-S2a)_Low_Inv'!$R$11*1000)</f>
        <v>64035.6</v>
      </c>
      <c r="T35" s="229">
        <f>S35</f>
        <v>64035.6</v>
      </c>
      <c r="U35" s="229">
        <f t="shared" ref="U35:W35" si="17">T35</f>
        <v>64035.6</v>
      </c>
      <c r="V35" s="229">
        <f t="shared" si="17"/>
        <v>64035.6</v>
      </c>
      <c r="W35" s="229">
        <f t="shared" si="17"/>
        <v>64035.6</v>
      </c>
      <c r="X35" s="229">
        <f>T35</f>
        <v>64035.6</v>
      </c>
      <c r="Y35" s="227">
        <f t="shared" si="9"/>
        <v>773362.65571875428</v>
      </c>
      <c r="Z35" s="311">
        <f t="shared" ca="1" si="10"/>
        <v>0</v>
      </c>
      <c r="AA35" s="229"/>
      <c r="AB35" s="229"/>
      <c r="AC35" s="38"/>
      <c r="AD35" s="229"/>
      <c r="AE35" s="229"/>
      <c r="AF35" s="229"/>
      <c r="AG35" s="229"/>
      <c r="AH35" s="229"/>
      <c r="AI35" s="229"/>
      <c r="AJ35" s="229"/>
      <c r="AK35" s="229"/>
      <c r="AL35" s="229"/>
      <c r="AM35" s="38"/>
    </row>
    <row r="36" spans="1:40" ht="13.5" x14ac:dyDescent="0.25">
      <c r="A36" s="309" t="str">
        <f t="shared" si="5"/>
        <v/>
      </c>
      <c r="B36" s="91" t="str">
        <f ca="1">IF(AC36="","",OFFSET('Project list_gen-S2a)_Low_Inv'!$P$7,AC36,,,))</f>
        <v/>
      </c>
      <c r="C36" s="26" t="s">
        <v>116</v>
      </c>
      <c r="D36" s="310">
        <f t="shared" si="6"/>
        <v>14</v>
      </c>
      <c r="E36" s="310"/>
      <c r="S36" s="231">
        <f>'Project list_gen-S2a)_Low_Inv'!$Q$11*1000*'Project list_gen-S2a)_Low_Inv'!$U$11</f>
        <v>108460</v>
      </c>
      <c r="T36" s="229">
        <f>S36</f>
        <v>108460</v>
      </c>
      <c r="U36" s="229">
        <f t="shared" ref="U36:W36" si="18">T36</f>
        <v>108460</v>
      </c>
      <c r="V36" s="229">
        <f t="shared" si="18"/>
        <v>108460</v>
      </c>
      <c r="W36" s="229">
        <f t="shared" si="18"/>
        <v>108460</v>
      </c>
      <c r="X36" s="229">
        <f>T36</f>
        <v>108460</v>
      </c>
      <c r="Y36" s="227">
        <f t="shared" si="9"/>
        <v>1309879.4051942371</v>
      </c>
      <c r="Z36" s="311">
        <f t="shared" ca="1" si="10"/>
        <v>0</v>
      </c>
      <c r="AA36" s="229"/>
      <c r="AB36" s="229"/>
      <c r="AC36" s="110"/>
      <c r="AD36" s="229"/>
      <c r="AE36" s="229"/>
      <c r="AF36" s="229"/>
      <c r="AG36" s="229"/>
      <c r="AH36" s="229"/>
      <c r="AI36" s="229"/>
      <c r="AJ36" s="229"/>
      <c r="AK36" s="229"/>
      <c r="AL36" s="229"/>
      <c r="AM36" s="110"/>
    </row>
    <row r="37" spans="1:40" ht="13.5" x14ac:dyDescent="0.25">
      <c r="A37" s="309" t="str">
        <f t="shared" si="5"/>
        <v/>
      </c>
      <c r="B37" s="91" t="str">
        <f ca="1">IF(AC37="","",OFFSET('Project list_gen-S2a)_Low_Inv'!$P$7,AC37,,,))</f>
        <v/>
      </c>
      <c r="C37" s="26" t="s">
        <v>18</v>
      </c>
      <c r="D37" s="310">
        <f t="shared" ca="1" si="6"/>
        <v>14</v>
      </c>
      <c r="E37" s="310"/>
      <c r="S37" s="231">
        <f ca="1">'Project list_gen-S2a)_Low_Inv'!$W$11*'Project list_gen-S2a)_Low_Inv'!$R$11*1000</f>
        <v>603918.9038122315</v>
      </c>
      <c r="T37" s="229">
        <f ca="1">S37</f>
        <v>603918.9038122315</v>
      </c>
      <c r="U37" s="229">
        <f t="shared" ref="U37:W37" ca="1" si="19">T37</f>
        <v>603918.9038122315</v>
      </c>
      <c r="V37" s="229">
        <f t="shared" ca="1" si="19"/>
        <v>603918.9038122315</v>
      </c>
      <c r="W37" s="229">
        <f t="shared" ca="1" si="19"/>
        <v>603918.9038122315</v>
      </c>
      <c r="X37" s="229">
        <f ca="1">T37</f>
        <v>603918.9038122315</v>
      </c>
      <c r="Y37" s="227">
        <f t="shared" ca="1" si="9"/>
        <v>7293573.0639048638</v>
      </c>
      <c r="Z37" s="311">
        <f t="shared" ca="1" si="10"/>
        <v>0</v>
      </c>
      <c r="AA37" s="229"/>
      <c r="AB37" s="229"/>
      <c r="AC37" s="206"/>
      <c r="AD37" s="229"/>
      <c r="AE37" s="229"/>
      <c r="AF37" s="229"/>
      <c r="AG37" s="229"/>
      <c r="AH37" s="229"/>
      <c r="AI37" s="229"/>
      <c r="AJ37" s="229"/>
      <c r="AK37" s="229"/>
      <c r="AL37" s="229"/>
      <c r="AM37" s="206"/>
    </row>
    <row r="38" spans="1:40" ht="13.5" x14ac:dyDescent="0.25">
      <c r="A38" s="309">
        <f t="shared" si="5"/>
        <v>384200000.00000006</v>
      </c>
      <c r="B38" s="91" t="str">
        <f ca="1">IF(AC38="","",OFFSET('Project list_gen-S2a)_Low_Inv'!$P$7,AC38,,,))</f>
        <v>CCGT</v>
      </c>
      <c r="C38" s="209" t="s">
        <v>120</v>
      </c>
      <c r="D38" s="310">
        <f t="shared" si="6"/>
        <v>14</v>
      </c>
      <c r="E38" s="310"/>
      <c r="R38" s="229">
        <f>'Project list_gen-S2a)_Low_Inv'!$S$12*1000000</f>
        <v>384200000.00000006</v>
      </c>
      <c r="S38" s="26">
        <v>0</v>
      </c>
      <c r="T38" s="26">
        <v>0</v>
      </c>
      <c r="U38" s="26">
        <v>0</v>
      </c>
      <c r="V38" s="26">
        <v>0</v>
      </c>
      <c r="W38" s="26">
        <v>0</v>
      </c>
      <c r="X38" s="311">
        <f ca="1">IFERROR(-(A38-((A38/OFFSET($AA$1,MATCH($B38,$Z$2:$Z$7,0),,,))*(20-D38))),0)</f>
        <v>-338096000.00000006</v>
      </c>
      <c r="Y38" s="227">
        <f t="shared" si="9"/>
        <v>0</v>
      </c>
      <c r="Z38" s="311">
        <f t="shared" ca="1" si="10"/>
        <v>0</v>
      </c>
      <c r="AC38" s="26">
        <v>5</v>
      </c>
      <c r="AJ38" s="229"/>
      <c r="AK38" s="229"/>
    </row>
    <row r="39" spans="1:40" ht="13.5" x14ac:dyDescent="0.25">
      <c r="A39" s="309" t="str">
        <f t="shared" si="5"/>
        <v/>
      </c>
      <c r="B39" s="91" t="str">
        <f ca="1">IF(AC39="","",OFFSET('Project list_gen-S2a)_Low_Inv'!$P$7,AC39,,,))</f>
        <v/>
      </c>
      <c r="C39" s="26" t="s">
        <v>115</v>
      </c>
      <c r="D39" s="310">
        <f t="shared" si="6"/>
        <v>14</v>
      </c>
      <c r="E39" s="310"/>
      <c r="S39" s="231">
        <f>'Project list_gen-S2a)_Low_Inv'!$T$12*('Project list_gen-S2a)_Low_Inv'!$R$12*1000)</f>
        <v>7232256</v>
      </c>
      <c r="T39" s="229">
        <f t="shared" ref="T39:X41" si="20">S39</f>
        <v>7232256</v>
      </c>
      <c r="U39" s="229">
        <f t="shared" si="20"/>
        <v>7232256</v>
      </c>
      <c r="V39" s="229">
        <f t="shared" si="20"/>
        <v>7232256</v>
      </c>
      <c r="W39" s="229">
        <f t="shared" si="20"/>
        <v>7232256</v>
      </c>
      <c r="X39" s="229">
        <f t="shared" si="20"/>
        <v>7232256</v>
      </c>
      <c r="Y39" s="227">
        <f t="shared" si="9"/>
        <v>87344488.175294608</v>
      </c>
      <c r="Z39" s="311">
        <f t="shared" ca="1" si="10"/>
        <v>0</v>
      </c>
      <c r="AA39" s="229"/>
      <c r="AB39" s="229"/>
      <c r="AC39" s="38"/>
      <c r="AD39" s="229"/>
      <c r="AE39" s="229"/>
      <c r="AF39" s="229"/>
      <c r="AG39" s="229"/>
      <c r="AH39" s="229"/>
      <c r="AI39" s="229"/>
      <c r="AJ39" s="229"/>
      <c r="AK39" s="229"/>
      <c r="AL39" s="38"/>
      <c r="AM39" s="38"/>
    </row>
    <row r="40" spans="1:40" ht="13.5" x14ac:dyDescent="0.25">
      <c r="A40" s="309" t="str">
        <f t="shared" si="5"/>
        <v/>
      </c>
      <c r="B40" s="91" t="str">
        <f ca="1">IF(AC40="","",OFFSET('Project list_gen-S2a)_Low_Inv'!$P$7,AC40,,,))</f>
        <v/>
      </c>
      <c r="C40" s="26" t="s">
        <v>116</v>
      </c>
      <c r="D40" s="310">
        <f t="shared" si="6"/>
        <v>14</v>
      </c>
      <c r="E40" s="310"/>
      <c r="S40" s="231">
        <f>'Project list_gen-S2a)_Low_Inv'!$Q$12*1000*'Project list_gen-S2a)_Low_Inv'!$U$12</f>
        <v>8400000</v>
      </c>
      <c r="T40" s="229">
        <f t="shared" si="20"/>
        <v>8400000</v>
      </c>
      <c r="U40" s="229">
        <f t="shared" si="20"/>
        <v>8400000</v>
      </c>
      <c r="V40" s="229">
        <f t="shared" si="20"/>
        <v>8400000</v>
      </c>
      <c r="W40" s="229">
        <f t="shared" si="20"/>
        <v>8400000</v>
      </c>
      <c r="X40" s="229">
        <f t="shared" si="20"/>
        <v>8400000</v>
      </c>
      <c r="Y40" s="227">
        <f t="shared" si="9"/>
        <v>101447418.43658115</v>
      </c>
      <c r="Z40" s="311">
        <f t="shared" ca="1" si="10"/>
        <v>0</v>
      </c>
      <c r="AA40" s="229"/>
      <c r="AB40" s="229"/>
      <c r="AD40" s="229"/>
      <c r="AE40" s="229"/>
      <c r="AF40" s="229"/>
      <c r="AG40" s="229"/>
      <c r="AH40" s="229"/>
      <c r="AI40" s="229"/>
      <c r="AJ40" s="229"/>
      <c r="AK40" s="229"/>
    </row>
    <row r="41" spans="1:40" ht="13.5" x14ac:dyDescent="0.25">
      <c r="A41" s="309" t="str">
        <f t="shared" si="5"/>
        <v/>
      </c>
      <c r="B41" s="91" t="str">
        <f ca="1">IF(AC41="","",OFFSET('Project list_gen-S2a)_Low_Inv'!$P$7,AC41,,,))</f>
        <v/>
      </c>
      <c r="C41" s="26" t="s">
        <v>18</v>
      </c>
      <c r="D41" s="310">
        <f t="shared" ca="1" si="6"/>
        <v>14</v>
      </c>
      <c r="E41" s="310"/>
      <c r="S41" s="231">
        <f ca="1">'Project list_gen-S2a)_Low_Inv'!$W$12*'Project list_gen-S2a)_Low_Inv'!$R$12*1000</f>
        <v>7680702.8043160196</v>
      </c>
      <c r="T41" s="229">
        <f t="shared" ca="1" si="20"/>
        <v>7680702.8043160196</v>
      </c>
      <c r="U41" s="229">
        <f t="shared" ca="1" si="20"/>
        <v>7680702.8043160196</v>
      </c>
      <c r="V41" s="229">
        <f t="shared" ca="1" si="20"/>
        <v>7680702.8043160196</v>
      </c>
      <c r="W41" s="229">
        <f t="shared" ca="1" si="20"/>
        <v>7680702.8043160196</v>
      </c>
      <c r="X41" s="229">
        <f t="shared" ca="1" si="20"/>
        <v>7680702.8043160196</v>
      </c>
      <c r="Y41" s="227">
        <f t="shared" ca="1" si="9"/>
        <v>92760413.247198761</v>
      </c>
      <c r="Z41" s="311">
        <f t="shared" ca="1" si="10"/>
        <v>0</v>
      </c>
      <c r="AA41" s="229"/>
      <c r="AB41" s="229"/>
      <c r="AC41" s="206"/>
      <c r="AD41" s="229"/>
      <c r="AE41" s="229"/>
      <c r="AF41" s="229"/>
      <c r="AG41" s="229"/>
      <c r="AH41" s="229"/>
      <c r="AI41" s="229"/>
      <c r="AJ41" s="229"/>
      <c r="AK41" s="229"/>
      <c r="AL41" s="206"/>
      <c r="AM41" s="206"/>
    </row>
    <row r="42" spans="1:40" ht="13.5" x14ac:dyDescent="0.25">
      <c r="A42" s="309">
        <f t="shared" si="5"/>
        <v>333083261.80257517</v>
      </c>
      <c r="B42" s="91" t="str">
        <f ca="1">IF(AC42="","",OFFSET('Project list_gen-S2a)_Low_Inv'!$P$7,AC42,,,))</f>
        <v>CCGT</v>
      </c>
      <c r="C42" s="209" t="s">
        <v>120</v>
      </c>
      <c r="D42" s="310">
        <f t="shared" si="6"/>
        <v>17</v>
      </c>
      <c r="E42" s="310"/>
      <c r="R42" s="229"/>
      <c r="S42" s="229"/>
      <c r="T42" s="229"/>
      <c r="U42" s="229">
        <f>'Project list_gen-S2a)_Low_Inv'!$S$13*1000000*(202/233)</f>
        <v>333083261.80257517</v>
      </c>
      <c r="V42" s="271">
        <v>0</v>
      </c>
      <c r="W42" s="229">
        <v>0</v>
      </c>
      <c r="X42" s="311">
        <f ca="1">IFERROR(-(A42-((A42/OFFSET($AA$1,MATCH($B42,$Z$2:$Z$7,0),,,))*(20-D42))),0)</f>
        <v>-313098266.09442067</v>
      </c>
      <c r="Y42" s="227">
        <f t="shared" si="9"/>
        <v>0</v>
      </c>
      <c r="Z42" s="311">
        <f t="shared" ca="1" si="10"/>
        <v>0</v>
      </c>
      <c r="AC42" s="26">
        <v>6</v>
      </c>
      <c r="AD42" s="229"/>
      <c r="AF42" s="229"/>
      <c r="AJ42" s="229"/>
      <c r="AK42" s="229"/>
      <c r="AL42" s="229"/>
    </row>
    <row r="43" spans="1:40" ht="13.5" x14ac:dyDescent="0.25">
      <c r="A43" s="309" t="str">
        <f t="shared" si="5"/>
        <v/>
      </c>
      <c r="B43" s="91" t="str">
        <f ca="1">IF(AC43="","",OFFSET('Project list_gen-S2a)_Low_Inv'!$P$7,AC43,,,))</f>
        <v/>
      </c>
      <c r="C43" s="26" t="s">
        <v>115</v>
      </c>
      <c r="D43" s="310">
        <f t="shared" si="6"/>
        <v>17</v>
      </c>
      <c r="E43" s="310"/>
      <c r="R43" s="229"/>
      <c r="S43" s="229"/>
      <c r="T43" s="229"/>
      <c r="V43" s="231">
        <f>'Project list_gen-S2a)_Low_Inv'!$T$13*('Project list_gen-S2a)_Low_Inv'!$R$13*1000)</f>
        <v>7232256</v>
      </c>
      <c r="W43" s="229">
        <f t="shared" ref="W43:X45" si="21">V43</f>
        <v>7232256</v>
      </c>
      <c r="X43" s="229">
        <f t="shared" si="21"/>
        <v>7232256</v>
      </c>
      <c r="Y43" s="227">
        <f t="shared" si="9"/>
        <v>87975095.937559232</v>
      </c>
      <c r="Z43" s="311">
        <f t="shared" ca="1" si="10"/>
        <v>0</v>
      </c>
      <c r="AC43" s="38"/>
      <c r="AD43" s="229"/>
      <c r="AE43" s="229"/>
      <c r="AF43" s="229"/>
      <c r="AG43" s="229"/>
      <c r="AH43" s="229"/>
      <c r="AI43" s="229"/>
      <c r="AJ43" s="229"/>
      <c r="AK43" s="229"/>
      <c r="AL43" s="229"/>
      <c r="AM43" s="229"/>
    </row>
    <row r="44" spans="1:40" ht="13.5" x14ac:dyDescent="0.25">
      <c r="A44" s="309" t="str">
        <f t="shared" si="5"/>
        <v/>
      </c>
      <c r="B44" s="91" t="str">
        <f ca="1">IF(AC44="","",OFFSET('Project list_gen-S2a)_Low_Inv'!$P$7,AC44,,,))</f>
        <v/>
      </c>
      <c r="C44" s="26" t="s">
        <v>116</v>
      </c>
      <c r="D44" s="310">
        <f t="shared" si="6"/>
        <v>17</v>
      </c>
      <c r="E44" s="310"/>
      <c r="R44" s="229"/>
      <c r="S44" s="229"/>
      <c r="T44" s="229"/>
      <c r="V44" s="231">
        <f>'Project list_gen-S2a)_Low_Inv'!$Q$13*1000*'Project list_gen-S2a)_Low_Inv'!$U$13</f>
        <v>8400000</v>
      </c>
      <c r="W44" s="229">
        <f t="shared" si="21"/>
        <v>8400000</v>
      </c>
      <c r="X44" s="229">
        <f t="shared" si="21"/>
        <v>8400000</v>
      </c>
      <c r="Y44" s="227">
        <f t="shared" si="9"/>
        <v>102179846.21610428</v>
      </c>
      <c r="Z44" s="311">
        <f t="shared" ca="1" si="10"/>
        <v>0</v>
      </c>
      <c r="AD44" s="229"/>
      <c r="AE44" s="229"/>
      <c r="AF44" s="229"/>
      <c r="AG44" s="229"/>
      <c r="AH44" s="229"/>
      <c r="AI44" s="229"/>
      <c r="AJ44" s="229"/>
      <c r="AK44" s="229"/>
      <c r="AL44" s="229"/>
      <c r="AM44" s="229"/>
    </row>
    <row r="45" spans="1:40" ht="13.5" x14ac:dyDescent="0.25">
      <c r="A45" s="309" t="str">
        <f t="shared" si="5"/>
        <v/>
      </c>
      <c r="B45" s="91" t="str">
        <f ca="1">IF(AC45="","",OFFSET('Project list_gen-S2a)_Low_Inv'!$P$7,AC45,,,))</f>
        <v/>
      </c>
      <c r="C45" s="26" t="s">
        <v>18</v>
      </c>
      <c r="D45" s="310">
        <f t="shared" ca="1" si="6"/>
        <v>17</v>
      </c>
      <c r="E45" s="310"/>
      <c r="R45" s="229"/>
      <c r="S45" s="229"/>
      <c r="T45" s="229"/>
      <c r="V45" s="231">
        <f ca="1">'Project list_gen-S2a)_Low_Inv'!$W$13*'Project list_gen-S2a)_Low_Inv'!$R$13*1000</f>
        <v>7680702.8043160196</v>
      </c>
      <c r="W45" s="229">
        <f t="shared" ca="1" si="21"/>
        <v>7680702.8043160196</v>
      </c>
      <c r="X45" s="229">
        <f t="shared" ca="1" si="21"/>
        <v>7680702.8043160196</v>
      </c>
      <c r="Y45" s="227">
        <f t="shared" ca="1" si="9"/>
        <v>93430122.782929972</v>
      </c>
      <c r="Z45" s="311">
        <f t="shared" ca="1" si="10"/>
        <v>0</v>
      </c>
      <c r="AC45" s="206"/>
      <c r="AD45" s="229"/>
      <c r="AE45" s="229"/>
      <c r="AF45" s="229"/>
      <c r="AG45" s="229"/>
      <c r="AH45" s="229"/>
      <c r="AI45" s="229"/>
      <c r="AJ45" s="229"/>
      <c r="AK45" s="229"/>
      <c r="AL45" s="229"/>
      <c r="AM45" s="229"/>
    </row>
    <row r="46" spans="1:40" ht="16.350000000000001" customHeight="1" x14ac:dyDescent="0.25">
      <c r="G46" s="229"/>
      <c r="H46" s="229"/>
      <c r="I46" s="229"/>
      <c r="J46" s="229"/>
      <c r="K46" s="229"/>
      <c r="L46" s="229"/>
      <c r="M46" s="229"/>
      <c r="N46" s="229"/>
      <c r="R46" s="229"/>
      <c r="S46" s="229"/>
      <c r="T46" s="229"/>
      <c r="U46" s="229"/>
      <c r="V46" s="229"/>
      <c r="X46" s="313"/>
      <c r="AD46" s="206"/>
      <c r="AE46" s="206"/>
      <c r="AF46" s="206"/>
      <c r="AG46" s="206"/>
      <c r="AH46" s="206"/>
    </row>
    <row r="47" spans="1:40" ht="16.350000000000001" customHeight="1" x14ac:dyDescent="0.2">
      <c r="C47" s="26" t="s">
        <v>115</v>
      </c>
      <c r="AC47" s="229"/>
      <c r="AI47" s="38"/>
      <c r="AJ47" s="38"/>
      <c r="AK47" s="38"/>
      <c r="AL47" s="38"/>
      <c r="AM47" s="38"/>
      <c r="AN47" s="38"/>
    </row>
    <row r="48" spans="1:40" ht="16.350000000000001" customHeight="1" x14ac:dyDescent="0.2">
      <c r="C48" s="26" t="s">
        <v>121</v>
      </c>
      <c r="E48" s="26">
        <v>0</v>
      </c>
      <c r="F48" s="38">
        <f t="shared" ref="F48:Z48" si="22">SUM(F22:F46)</f>
        <v>0</v>
      </c>
      <c r="G48" s="38">
        <f t="shared" si="22"/>
        <v>0</v>
      </c>
      <c r="H48" s="38">
        <f t="shared" si="22"/>
        <v>0</v>
      </c>
      <c r="I48" s="38">
        <f t="shared" si="22"/>
        <v>1200673076.9230769</v>
      </c>
      <c r="J48" s="38">
        <f t="shared" ca="1" si="22"/>
        <v>37734904.82429985</v>
      </c>
      <c r="K48" s="38">
        <f t="shared" ca="1" si="22"/>
        <v>664560587.84316778</v>
      </c>
      <c r="L48" s="38">
        <f t="shared" ca="1" si="22"/>
        <v>58939769.367159963</v>
      </c>
      <c r="M48" s="38">
        <f t="shared" ca="1" si="22"/>
        <v>58939769.367159963</v>
      </c>
      <c r="N48" s="38">
        <f t="shared" ca="1" si="22"/>
        <v>685788132.38602793</v>
      </c>
      <c r="O48" s="38">
        <f t="shared" ca="1" si="22"/>
        <v>80144633.910020068</v>
      </c>
      <c r="P48" s="38">
        <f t="shared" ca="1" si="22"/>
        <v>80144633.910020068</v>
      </c>
      <c r="Q48" s="38">
        <f t="shared" ca="1" si="22"/>
        <v>80144633.910020068</v>
      </c>
      <c r="R48" s="38">
        <f t="shared" ca="1" si="22"/>
        <v>516853086.7402088</v>
      </c>
      <c r="S48" s="38">
        <f t="shared" ca="1" si="22"/>
        <v>104234007.21814831</v>
      </c>
      <c r="T48" s="38">
        <f t="shared" ca="1" si="22"/>
        <v>104234007.21814831</v>
      </c>
      <c r="U48" s="38">
        <f t="shared" ca="1" si="22"/>
        <v>437317269.02072346</v>
      </c>
      <c r="V48" s="38">
        <f t="shared" ca="1" si="22"/>
        <v>127546966.02246432</v>
      </c>
      <c r="W48" s="38">
        <f t="shared" ca="1" si="22"/>
        <v>127546966.02246432</v>
      </c>
      <c r="X48" s="322">
        <f ca="1">SUM(X22:X46)+Y48+Z48</f>
        <v>-116991254.44406319</v>
      </c>
      <c r="Y48" s="322">
        <f t="shared" ca="1" si="22"/>
        <v>1516849098.1097507</v>
      </c>
      <c r="Z48" s="322">
        <f t="shared" ca="1" si="22"/>
        <v>576688700.37735844</v>
      </c>
      <c r="AA48" s="38"/>
      <c r="AB48" s="38"/>
      <c r="AC48" s="229"/>
      <c r="AD48" s="38"/>
      <c r="AE48" s="38"/>
      <c r="AF48" s="38"/>
      <c r="AG48" s="38"/>
      <c r="AH48" s="38"/>
      <c r="AI48" s="38"/>
    </row>
    <row r="49" spans="1:40" s="196" customFormat="1" ht="16.350000000000001" customHeight="1" x14ac:dyDescent="0.2">
      <c r="C49" s="196" t="s">
        <v>122</v>
      </c>
      <c r="E49" s="210">
        <f ca="1">NPV($D$1,E48:X48)</f>
        <v>2097168574.0892048</v>
      </c>
      <c r="F49" s="196" t="str">
        <f>$C$41</f>
        <v>Tx LRMC $/MWh</v>
      </c>
      <c r="Y49" s="326"/>
      <c r="Z49" s="326"/>
      <c r="AA49" s="229"/>
      <c r="AB49" s="229"/>
      <c r="AC49" s="229"/>
    </row>
    <row r="50" spans="1:40" x14ac:dyDescent="0.2">
      <c r="E50" s="222">
        <f ca="1">NPV($D$1,F50:X50)</f>
        <v>150634585.67603576</v>
      </c>
      <c r="G50" s="110">
        <f ca="1">SUMIF($C$22:$C$48,$F$49,G22:G45)</f>
        <v>0</v>
      </c>
      <c r="H50" s="110">
        <f t="shared" ref="H50:X50" ca="1" si="23">SUMIF($C$22:$C$48,$F$49,H22:H45)</f>
        <v>0</v>
      </c>
      <c r="I50" s="110">
        <f t="shared" ca="1" si="23"/>
        <v>0</v>
      </c>
      <c r="J50" s="110">
        <f t="shared" ca="1" si="23"/>
        <v>11484904.82429985</v>
      </c>
      <c r="K50" s="110">
        <f t="shared" ca="1" si="23"/>
        <v>11484904.82429985</v>
      </c>
      <c r="L50" s="110">
        <f t="shared" ca="1" si="23"/>
        <v>17165246.87115996</v>
      </c>
      <c r="M50" s="110">
        <f t="shared" ca="1" si="23"/>
        <v>17165246.87115996</v>
      </c>
      <c r="N50" s="110">
        <f t="shared" ca="1" si="23"/>
        <v>17165246.87115996</v>
      </c>
      <c r="O50" s="110">
        <f t="shared" ca="1" si="23"/>
        <v>22845588.91802007</v>
      </c>
      <c r="P50" s="110">
        <f t="shared" ca="1" si="23"/>
        <v>22845588.91802007</v>
      </c>
      <c r="Q50" s="110">
        <f t="shared" ca="1" si="23"/>
        <v>22845588.91802007</v>
      </c>
      <c r="R50" s="110">
        <f t="shared" ca="1" si="23"/>
        <v>22845588.91802007</v>
      </c>
      <c r="S50" s="110">
        <f t="shared" ca="1" si="23"/>
        <v>31130210.626148321</v>
      </c>
      <c r="T50" s="110">
        <f t="shared" ca="1" si="23"/>
        <v>31130210.626148321</v>
      </c>
      <c r="U50" s="110">
        <f t="shared" ca="1" si="23"/>
        <v>31130210.626148321</v>
      </c>
      <c r="V50" s="110">
        <f t="shared" ca="1" si="23"/>
        <v>38810913.430464342</v>
      </c>
      <c r="W50" s="110">
        <f t="shared" ca="1" si="23"/>
        <v>38810913.430464342</v>
      </c>
      <c r="X50" s="110">
        <f t="shared" ca="1" si="23"/>
        <v>38810913.430464342</v>
      </c>
      <c r="Y50" s="329"/>
      <c r="Z50" s="329"/>
      <c r="AA50" s="229"/>
      <c r="AB50" s="229"/>
      <c r="AD50" s="110"/>
    </row>
    <row r="51" spans="1:40" x14ac:dyDescent="0.2">
      <c r="AA51" s="229"/>
      <c r="AB51" s="229"/>
    </row>
    <row r="52" spans="1:40" x14ac:dyDescent="0.2">
      <c r="AA52" s="229"/>
      <c r="AB52" s="229"/>
    </row>
    <row r="53" spans="1:40" x14ac:dyDescent="0.2">
      <c r="C53" s="196" t="s">
        <v>123</v>
      </c>
    </row>
    <row r="54" spans="1:40" x14ac:dyDescent="0.2">
      <c r="E54" s="200" t="str">
        <f t="shared" ref="E54:X54" si="24">E9</f>
        <v>Year 1</v>
      </c>
      <c r="F54" s="200" t="str">
        <f t="shared" si="24"/>
        <v>Year 2</v>
      </c>
      <c r="G54" s="200" t="str">
        <f t="shared" si="24"/>
        <v>Year 3</v>
      </c>
      <c r="H54" s="200" t="str">
        <f t="shared" si="24"/>
        <v>Year 4</v>
      </c>
      <c r="I54" s="200" t="str">
        <f t="shared" si="24"/>
        <v>Year 5</v>
      </c>
      <c r="J54" s="200" t="str">
        <f t="shared" si="24"/>
        <v>Year 6</v>
      </c>
      <c r="K54" s="200" t="str">
        <f t="shared" si="24"/>
        <v>Year 7</v>
      </c>
      <c r="L54" s="200" t="str">
        <f t="shared" si="24"/>
        <v>Year 8</v>
      </c>
      <c r="M54" s="200" t="str">
        <f t="shared" si="24"/>
        <v>Year 9</v>
      </c>
      <c r="N54" s="200" t="str">
        <f t="shared" si="24"/>
        <v>Year 10</v>
      </c>
      <c r="O54" s="200" t="str">
        <f t="shared" si="24"/>
        <v>Year 11</v>
      </c>
      <c r="P54" s="200" t="str">
        <f t="shared" si="24"/>
        <v>Year 12</v>
      </c>
      <c r="Q54" s="200" t="str">
        <f t="shared" si="24"/>
        <v>Year 13</v>
      </c>
      <c r="R54" s="200" t="str">
        <f t="shared" si="24"/>
        <v>Year 14</v>
      </c>
      <c r="S54" s="200" t="str">
        <f t="shared" si="24"/>
        <v>Year 15</v>
      </c>
      <c r="T54" s="200" t="str">
        <f t="shared" si="24"/>
        <v>Year 16</v>
      </c>
      <c r="U54" s="200" t="str">
        <f t="shared" si="24"/>
        <v>Year 17</v>
      </c>
      <c r="V54" s="200" t="str">
        <f t="shared" si="24"/>
        <v>Year 18</v>
      </c>
      <c r="W54" s="200" t="str">
        <f t="shared" si="24"/>
        <v>Year 19</v>
      </c>
      <c r="X54" s="200" t="str">
        <f t="shared" si="24"/>
        <v>Year 20</v>
      </c>
    </row>
    <row r="55" spans="1:40" x14ac:dyDescent="0.2">
      <c r="E55" s="201">
        <f>input!B4</f>
        <v>0</v>
      </c>
      <c r="F55" s="201">
        <f>input!C4</f>
        <v>1.4167204449518342E-2</v>
      </c>
      <c r="G55" s="201">
        <f>input!D4</f>
        <v>1.1404723159585984E-2</v>
      </c>
      <c r="H55" s="201">
        <f>input!E4</f>
        <v>1.2524993898679558E-2</v>
      </c>
      <c r="I55" s="201">
        <f>input!F4</f>
        <v>1.4717770549425186E-2</v>
      </c>
      <c r="J55" s="201">
        <f>input!G4</f>
        <v>1.234963482093247E-2</v>
      </c>
      <c r="K55" s="201">
        <f>input!H4</f>
        <v>9.6394202196338191E-3</v>
      </c>
      <c r="L55" s="201">
        <f>input!I4</f>
        <v>1.0104317446665359E-2</v>
      </c>
      <c r="M55" s="201">
        <f>input!J4</f>
        <v>9.9178646034203469E-3</v>
      </c>
      <c r="N55" s="201">
        <f>input!K4</f>
        <v>9.8001399678189615E-3</v>
      </c>
      <c r="O55" s="201">
        <f>input!L4</f>
        <v>9.7248803559315689E-3</v>
      </c>
      <c r="P55" s="201">
        <f>input!M4</f>
        <v>9.0343074693382749E-3</v>
      </c>
      <c r="Q55" s="201">
        <f>input!N4</f>
        <v>8.7319109651598208E-3</v>
      </c>
      <c r="R55" s="201">
        <f>input!O4</f>
        <v>8.3255861155033823E-3</v>
      </c>
      <c r="S55" s="201">
        <f>input!P4</f>
        <v>8.452387035403049E-3</v>
      </c>
      <c r="T55" s="201">
        <f>input!Q4</f>
        <v>8.5185913316542534E-3</v>
      </c>
      <c r="U55" s="201">
        <f>input!R4</f>
        <v>8.4667562491317558E-3</v>
      </c>
      <c r="V55" s="201">
        <f>input!S4</f>
        <v>8.4041796768211455E-3</v>
      </c>
      <c r="W55" s="201">
        <f>input!T4</f>
        <v>8.1414513514447128E-3</v>
      </c>
      <c r="X55" s="201">
        <f>input!U4</f>
        <v>8.21811850006849E-3</v>
      </c>
    </row>
    <row r="56" spans="1:40" x14ac:dyDescent="0.2">
      <c r="E56" s="38">
        <f>'Volumes by Gen'!$F$93</f>
        <v>7922</v>
      </c>
      <c r="F56" s="38">
        <f>E56*(1+F55)</f>
        <v>8034.2325936490834</v>
      </c>
      <c r="G56" s="38">
        <f t="shared" ref="G56:X56" si="25">F56*(1+G55)</f>
        <v>8125.8607921793737</v>
      </c>
      <c r="H56" s="38">
        <f t="shared" si="25"/>
        <v>8227.6371490229394</v>
      </c>
      <c r="I56" s="38">
        <f t="shared" si="25"/>
        <v>8348.7296247461854</v>
      </c>
      <c r="J56" s="38">
        <f t="shared" si="25"/>
        <v>8451.8333868305017</v>
      </c>
      <c r="K56" s="38">
        <f t="shared" si="25"/>
        <v>8533.3041604724913</v>
      </c>
      <c r="L56" s="38">
        <f t="shared" si="25"/>
        <v>8619.5273745788545</v>
      </c>
      <c r="M56" s="38">
        <f t="shared" si="25"/>
        <v>8705.0146800254024</v>
      </c>
      <c r="N56" s="38">
        <f t="shared" si="25"/>
        <v>8790.3250423115696</v>
      </c>
      <c r="O56" s="38">
        <f t="shared" si="25"/>
        <v>8875.8099016377982</v>
      </c>
      <c r="P56" s="38">
        <f t="shared" si="25"/>
        <v>8955.99669732859</v>
      </c>
      <c r="Q56" s="38">
        <f t="shared" si="25"/>
        <v>9034.1996630939284</v>
      </c>
      <c r="R56" s="38">
        <f t="shared" si="25"/>
        <v>9109.4146703736678</v>
      </c>
      <c r="S56" s="38">
        <f t="shared" si="25"/>
        <v>9186.410968833643</v>
      </c>
      <c r="T56" s="38">
        <f t="shared" si="25"/>
        <v>9264.6662496817644</v>
      </c>
      <c r="U56" s="38">
        <f t="shared" si="25"/>
        <v>9343.1079205473779</v>
      </c>
      <c r="V56" s="38">
        <f t="shared" si="25"/>
        <v>9421.629078251588</v>
      </c>
      <c r="W56" s="38">
        <f t="shared" si="25"/>
        <v>9498.3348130435297</v>
      </c>
      <c r="X56" s="38">
        <f t="shared" si="25"/>
        <v>9576.393254090448</v>
      </c>
    </row>
    <row r="57" spans="1:40" x14ac:dyDescent="0.2">
      <c r="C57" s="26" t="s">
        <v>108</v>
      </c>
      <c r="F57" s="38">
        <f>F56-E56</f>
        <v>112.23259364908336</v>
      </c>
      <c r="G57" s="38">
        <f t="shared" ref="G57:X57" si="26">G56-F56</f>
        <v>91.628198530290319</v>
      </c>
      <c r="H57" s="38">
        <f t="shared" si="26"/>
        <v>101.77635684356574</v>
      </c>
      <c r="I57" s="38">
        <f t="shared" si="26"/>
        <v>121.09247572324603</v>
      </c>
      <c r="J57" s="38">
        <f>J56-I56</f>
        <v>103.10376208431626</v>
      </c>
      <c r="K57" s="38">
        <f t="shared" si="26"/>
        <v>81.470773641989581</v>
      </c>
      <c r="L57" s="38">
        <f t="shared" si="26"/>
        <v>86.22321410636323</v>
      </c>
      <c r="M57" s="38">
        <f t="shared" si="26"/>
        <v>85.487305446547907</v>
      </c>
      <c r="N57" s="38">
        <f t="shared" si="26"/>
        <v>85.310362286167219</v>
      </c>
      <c r="O57" s="38">
        <f t="shared" si="26"/>
        <v>85.484859326228616</v>
      </c>
      <c r="P57" s="38">
        <f t="shared" si="26"/>
        <v>80.186795690791769</v>
      </c>
      <c r="Q57" s="38">
        <f t="shared" si="26"/>
        <v>78.202965765338377</v>
      </c>
      <c r="R57" s="38">
        <f t="shared" si="26"/>
        <v>75.215007279739439</v>
      </c>
      <c r="S57" s="38">
        <f t="shared" si="26"/>
        <v>76.996298459975151</v>
      </c>
      <c r="T57" s="38">
        <f t="shared" si="26"/>
        <v>78.255280848121402</v>
      </c>
      <c r="U57" s="38">
        <f t="shared" si="26"/>
        <v>78.44167086561356</v>
      </c>
      <c r="V57" s="38">
        <f t="shared" si="26"/>
        <v>78.521157704210054</v>
      </c>
      <c r="W57" s="38">
        <f>W56-V56</f>
        <v>76.705734791941723</v>
      </c>
      <c r="X57" s="38">
        <f t="shared" si="26"/>
        <v>78.058441046918233</v>
      </c>
    </row>
    <row r="58" spans="1:40" x14ac:dyDescent="0.2">
      <c r="C58" s="26" t="s">
        <v>109</v>
      </c>
      <c r="F58" s="38">
        <f>F57</f>
        <v>112.23259364908336</v>
      </c>
      <c r="G58" s="38">
        <f t="shared" ref="G58:X58" si="27">G57+F60</f>
        <v>203.86079217937368</v>
      </c>
      <c r="H58" s="38">
        <f t="shared" si="27"/>
        <v>305.63714902293941</v>
      </c>
      <c r="I58" s="38">
        <f t="shared" si="27"/>
        <v>426.72962474618544</v>
      </c>
      <c r="J58" s="38">
        <f t="shared" si="27"/>
        <v>-155.16661316949831</v>
      </c>
      <c r="K58" s="38">
        <f t="shared" si="27"/>
        <v>-73.695839527508724</v>
      </c>
      <c r="L58" s="38">
        <f t="shared" si="27"/>
        <v>-256.47262542114549</v>
      </c>
      <c r="M58" s="38">
        <f t="shared" si="27"/>
        <v>-170.98531997459759</v>
      </c>
      <c r="N58" s="38">
        <f t="shared" si="27"/>
        <v>-85.674957688430368</v>
      </c>
      <c r="O58" s="38">
        <f t="shared" si="27"/>
        <v>-252.19009836220175</v>
      </c>
      <c r="P58" s="38">
        <f t="shared" si="27"/>
        <v>-172.00330267140998</v>
      </c>
      <c r="Q58" s="38">
        <f t="shared" si="27"/>
        <v>-93.800336906071607</v>
      </c>
      <c r="R58" s="38">
        <f t="shared" si="27"/>
        <v>-18.585329626332168</v>
      </c>
      <c r="S58" s="38">
        <f t="shared" si="27"/>
        <v>-216.58903116635702</v>
      </c>
      <c r="T58" s="38">
        <f>T57+S60</f>
        <v>-138.33375031823562</v>
      </c>
      <c r="U58" s="38">
        <f t="shared" si="27"/>
        <v>-59.892079452622056</v>
      </c>
      <c r="V58" s="38">
        <f t="shared" si="27"/>
        <v>-154.97092174841202</v>
      </c>
      <c r="W58" s="38">
        <f t="shared" si="27"/>
        <v>-78.265186956470302</v>
      </c>
      <c r="X58" s="38">
        <f t="shared" si="27"/>
        <v>-0.20674590955206895</v>
      </c>
    </row>
    <row r="59" spans="1:40" x14ac:dyDescent="0.2">
      <c r="C59" s="211" t="s">
        <v>110</v>
      </c>
      <c r="D59" s="211"/>
      <c r="E59" s="211"/>
      <c r="F59" s="211"/>
      <c r="G59" s="211"/>
      <c r="H59" s="211"/>
      <c r="I59" s="211">
        <f>$E$4+'Project list_gen-S2a)_Low_Inv'!$F$8</f>
        <v>685</v>
      </c>
      <c r="J59" s="211"/>
      <c r="K59" s="211">
        <f>'Project list_gen-S2a)_Low_Inv'!$F$9+'Project list_gen-S2a)_Low_Inv'!$F$10</f>
        <v>269</v>
      </c>
      <c r="L59" s="211"/>
      <c r="M59" s="211"/>
      <c r="N59" s="211">
        <f>'Project list_gen-S2a)_Low_Inv'!$F$11</f>
        <v>252</v>
      </c>
      <c r="O59" s="211"/>
      <c r="P59" s="211"/>
      <c r="Q59" s="211"/>
      <c r="R59" s="211">
        <f>'Project list_gen-S2a)_Low_Inv'!$F$12+'Project list_gen-S2a)_Low_Inv'!$F$13</f>
        <v>275</v>
      </c>
      <c r="S59" s="211"/>
      <c r="T59" s="211"/>
      <c r="U59" s="211">
        <f>'Project list_gen-S2a)_Low_Inv'!$F$14*(217/300)</f>
        <v>173.60000000000002</v>
      </c>
      <c r="V59" s="211"/>
      <c r="W59" s="211"/>
      <c r="X59" s="211"/>
    </row>
    <row r="60" spans="1:40" x14ac:dyDescent="0.2">
      <c r="C60" s="212" t="s">
        <v>111</v>
      </c>
      <c r="D60" s="212"/>
      <c r="E60" s="212"/>
      <c r="F60" s="38">
        <f>F58-F59</f>
        <v>112.23259364908336</v>
      </c>
      <c r="G60" s="38">
        <f>G58-G59</f>
        <v>203.86079217937368</v>
      </c>
      <c r="H60" s="38">
        <f>H58-H59</f>
        <v>305.63714902293941</v>
      </c>
      <c r="I60" s="38">
        <f t="shared" ref="I60:X60" si="28">I58-I59</f>
        <v>-258.27037525381456</v>
      </c>
      <c r="J60" s="38">
        <f t="shared" si="28"/>
        <v>-155.16661316949831</v>
      </c>
      <c r="K60" s="38">
        <f t="shared" si="28"/>
        <v>-342.69583952750872</v>
      </c>
      <c r="L60" s="38">
        <f t="shared" si="28"/>
        <v>-256.47262542114549</v>
      </c>
      <c r="M60" s="38">
        <f t="shared" si="28"/>
        <v>-170.98531997459759</v>
      </c>
      <c r="N60" s="38">
        <f t="shared" si="28"/>
        <v>-337.67495768843037</v>
      </c>
      <c r="O60" s="38">
        <f t="shared" si="28"/>
        <v>-252.19009836220175</v>
      </c>
      <c r="P60" s="38">
        <f t="shared" si="28"/>
        <v>-172.00330267140998</v>
      </c>
      <c r="Q60" s="38">
        <f t="shared" si="28"/>
        <v>-93.800336906071607</v>
      </c>
      <c r="R60" s="38">
        <f t="shared" si="28"/>
        <v>-293.58532962633217</v>
      </c>
      <c r="S60" s="38">
        <f t="shared" si="28"/>
        <v>-216.58903116635702</v>
      </c>
      <c r="T60" s="38">
        <f>T58-T59</f>
        <v>-138.33375031823562</v>
      </c>
      <c r="U60" s="38">
        <f>U58-U59</f>
        <v>-233.49207945262208</v>
      </c>
      <c r="V60" s="38">
        <f>V58-V59</f>
        <v>-154.97092174841202</v>
      </c>
      <c r="W60" s="38">
        <f>W58-W59</f>
        <v>-78.265186956470302</v>
      </c>
      <c r="X60" s="38">
        <f t="shared" si="28"/>
        <v>-0.20674590955206895</v>
      </c>
    </row>
    <row r="61" spans="1:40" x14ac:dyDescent="0.2">
      <c r="H61" s="110"/>
      <c r="S61" s="214"/>
      <c r="AN61" s="205"/>
    </row>
    <row r="62" spans="1:40" ht="13.5" x14ac:dyDescent="0.25">
      <c r="A62" s="91" t="s">
        <v>414</v>
      </c>
      <c r="B62" s="91" t="s">
        <v>415</v>
      </c>
      <c r="C62" s="196" t="s">
        <v>4</v>
      </c>
      <c r="D62" s="91" t="s">
        <v>417</v>
      </c>
      <c r="E62" s="91"/>
      <c r="Y62" s="324" t="s">
        <v>421</v>
      </c>
      <c r="Z62" s="274" t="s">
        <v>424</v>
      </c>
      <c r="AC62" s="26" t="s">
        <v>420</v>
      </c>
    </row>
    <row r="63" spans="1:40" ht="13.5" x14ac:dyDescent="0.25">
      <c r="A63" s="309">
        <f>IF(LEFT(C63,4)="Cost",SUM(E63:W63),"")</f>
        <v>1200673076.9230769</v>
      </c>
      <c r="B63" s="91" t="str">
        <f ca="1">IF(AC63="","",OFFSET('Project list_gen-S2a)_Low_Inv'!$E$7,AC63,,,))</f>
        <v>Geo</v>
      </c>
      <c r="C63" s="209" t="s">
        <v>124</v>
      </c>
      <c r="D63" s="310">
        <f>IF(LEFT(C63,4)="Cost",COUNTBLANK(E63:W63)+1,COUNTBLANK(E63:W63))</f>
        <v>5</v>
      </c>
      <c r="E63" s="310"/>
      <c r="I63" s="229">
        <f>'Project list_gen-S2a)_Low_Inv'!$H$8*1000000</f>
        <v>1200673076.9230769</v>
      </c>
      <c r="J63" s="229">
        <v>0</v>
      </c>
      <c r="K63" s="229">
        <v>0</v>
      </c>
      <c r="L63" s="229">
        <v>0</v>
      </c>
      <c r="M63" s="229">
        <v>0</v>
      </c>
      <c r="N63" s="229">
        <v>0</v>
      </c>
      <c r="O63" s="229">
        <v>0</v>
      </c>
      <c r="P63" s="229">
        <v>0</v>
      </c>
      <c r="Q63" s="229">
        <v>0</v>
      </c>
      <c r="R63" s="229">
        <v>0</v>
      </c>
      <c r="S63" s="229">
        <v>0</v>
      </c>
      <c r="T63" s="229">
        <v>0</v>
      </c>
      <c r="U63" s="229">
        <v>0</v>
      </c>
      <c r="V63" s="229">
        <v>0</v>
      </c>
      <c r="W63" s="229">
        <v>0</v>
      </c>
      <c r="X63" s="311">
        <f ca="1">IFERROR(-(A63-((A63/OFFSET($AA$1,MATCH($B63,$Z$2:$Z$7,0),,,))*(20-D63))),0)</f>
        <v>-960538461.53846145</v>
      </c>
      <c r="Y63" s="227">
        <f>IFERROR(-IF(LEFT(C63,4)="COST","",PV($D$1,$D$2-(20-D63),X63,,0)),0)</f>
        <v>0</v>
      </c>
      <c r="Z63" s="311">
        <f ca="1">IF(B63="Wind",A63+X63,0)</f>
        <v>0</v>
      </c>
      <c r="AC63" s="26">
        <v>1</v>
      </c>
      <c r="AD63" s="205"/>
    </row>
    <row r="64" spans="1:40" ht="13.5" x14ac:dyDescent="0.25">
      <c r="A64" s="309" t="str">
        <f t="shared" ref="A64:A89" si="29">IF(LEFT(C64,4)="Cost",SUM(E64:W64),"")</f>
        <v/>
      </c>
      <c r="B64" s="91" t="str">
        <f ca="1">IF(AC64="","",OFFSET('Project list_gen-S2a)_Low_Inv'!$E$7,AC64,,,))</f>
        <v/>
      </c>
      <c r="C64" s="26" t="s">
        <v>115</v>
      </c>
      <c r="D64" s="310">
        <f t="shared" ref="D64:D90" si="30">IF(LEFT(C64,4)="Cost",COUNTBLANK(E64:W64)+1,COUNTBLANK(E64:W64))</f>
        <v>5</v>
      </c>
      <c r="E64" s="310"/>
      <c r="J64" s="231">
        <f>'Project list_gen-S2a)_Low_Inv'!$I$8*'Project list_gen-S2a)_Low_Inv'!$G$8*1000</f>
        <v>0</v>
      </c>
      <c r="K64" s="229">
        <f>J64</f>
        <v>0</v>
      </c>
      <c r="L64" s="229">
        <f t="shared" ref="L64:X66" si="31">K64</f>
        <v>0</v>
      </c>
      <c r="M64" s="229">
        <f t="shared" si="31"/>
        <v>0</v>
      </c>
      <c r="N64" s="229">
        <f t="shared" si="31"/>
        <v>0</v>
      </c>
      <c r="O64" s="229">
        <f t="shared" si="31"/>
        <v>0</v>
      </c>
      <c r="P64" s="229">
        <f t="shared" si="31"/>
        <v>0</v>
      </c>
      <c r="Q64" s="229">
        <f t="shared" si="31"/>
        <v>0</v>
      </c>
      <c r="R64" s="229">
        <f t="shared" si="31"/>
        <v>0</v>
      </c>
      <c r="S64" s="229">
        <f t="shared" si="31"/>
        <v>0</v>
      </c>
      <c r="T64" s="229">
        <f t="shared" si="31"/>
        <v>0</v>
      </c>
      <c r="U64" s="229">
        <f t="shared" si="31"/>
        <v>0</v>
      </c>
      <c r="V64" s="229">
        <f t="shared" si="31"/>
        <v>0</v>
      </c>
      <c r="W64" s="229">
        <f t="shared" si="31"/>
        <v>0</v>
      </c>
      <c r="X64" s="229">
        <f t="shared" si="31"/>
        <v>0</v>
      </c>
      <c r="Y64" s="227">
        <f t="shared" ref="Y64:Y90" si="32">IFERROR(-IF(LEFT(C64,4)="COST","",PV($D$1,$D$2-(20-D64),X64,,0)),0)</f>
        <v>0</v>
      </c>
      <c r="Z64" s="311">
        <f t="shared" ref="Z64:Z90" ca="1" si="33">IF(B64="Wind",A64+X64,0)</f>
        <v>0</v>
      </c>
      <c r="AA64" s="229"/>
    </row>
    <row r="65" spans="1:34" ht="13.5" x14ac:dyDescent="0.25">
      <c r="A65" s="309" t="str">
        <f t="shared" si="29"/>
        <v/>
      </c>
      <c r="B65" s="91" t="str">
        <f ca="1">IF(AC65="","",OFFSET('Project list_gen-S2a)_Low_Inv'!$E$7,AC65,,,))</f>
        <v/>
      </c>
      <c r="C65" s="26" t="s">
        <v>116</v>
      </c>
      <c r="D65" s="310">
        <f t="shared" si="30"/>
        <v>5</v>
      </c>
      <c r="E65" s="310"/>
      <c r="J65" s="231">
        <f>'Project list_gen-S2a)_Low_Inv'!$F$8*1000*'Project list_gen-S2a)_Low_Inv'!$J$8</f>
        <v>26250000</v>
      </c>
      <c r="K65" s="229">
        <f>J65</f>
        <v>26250000</v>
      </c>
      <c r="L65" s="229">
        <f t="shared" si="31"/>
        <v>26250000</v>
      </c>
      <c r="M65" s="229">
        <f t="shared" si="31"/>
        <v>26250000</v>
      </c>
      <c r="N65" s="229">
        <f t="shared" si="31"/>
        <v>26250000</v>
      </c>
      <c r="O65" s="229">
        <f t="shared" si="31"/>
        <v>26250000</v>
      </c>
      <c r="P65" s="229">
        <f t="shared" si="31"/>
        <v>26250000</v>
      </c>
      <c r="Q65" s="229">
        <f t="shared" si="31"/>
        <v>26250000</v>
      </c>
      <c r="R65" s="229">
        <f t="shared" si="31"/>
        <v>26250000</v>
      </c>
      <c r="S65" s="229">
        <f t="shared" si="31"/>
        <v>26250000</v>
      </c>
      <c r="T65" s="229">
        <f t="shared" si="31"/>
        <v>26250000</v>
      </c>
      <c r="U65" s="229">
        <f t="shared" si="31"/>
        <v>26250000</v>
      </c>
      <c r="V65" s="229">
        <f t="shared" si="31"/>
        <v>26250000</v>
      </c>
      <c r="W65" s="229">
        <f t="shared" si="31"/>
        <v>26250000</v>
      </c>
      <c r="X65" s="229">
        <f t="shared" si="31"/>
        <v>26250000</v>
      </c>
      <c r="Y65" s="227">
        <f t="shared" si="32"/>
        <v>305932415.67674947</v>
      </c>
      <c r="Z65" s="311">
        <f t="shared" ca="1" si="33"/>
        <v>0</v>
      </c>
      <c r="AA65" s="229"/>
    </row>
    <row r="66" spans="1:34" ht="13.5" x14ac:dyDescent="0.25">
      <c r="A66" s="309" t="str">
        <f t="shared" si="29"/>
        <v/>
      </c>
      <c r="B66" s="91" t="str">
        <f ca="1">IF(AC66="","",OFFSET('Project list_gen-S2a)_Low_Inv'!$E$7,AC66,,,))</f>
        <v/>
      </c>
      <c r="C66" s="26" t="s">
        <v>18</v>
      </c>
      <c r="D66" s="310">
        <f t="shared" ca="1" si="30"/>
        <v>5</v>
      </c>
      <c r="E66" s="310"/>
      <c r="J66" s="231">
        <f ca="1">'Project list_gen-S2a)_Low_Inv'!$L$8*'Project list_gen-S2a)_Low_Inv'!$G$8*1000</f>
        <v>11484904.82429985</v>
      </c>
      <c r="K66" s="229">
        <f ca="1">J66</f>
        <v>11484904.82429985</v>
      </c>
      <c r="L66" s="229">
        <f t="shared" ca="1" si="31"/>
        <v>11484904.82429985</v>
      </c>
      <c r="M66" s="229">
        <f t="shared" ca="1" si="31"/>
        <v>11484904.82429985</v>
      </c>
      <c r="N66" s="229">
        <f t="shared" ca="1" si="31"/>
        <v>11484904.82429985</v>
      </c>
      <c r="O66" s="229">
        <f t="shared" ca="1" si="31"/>
        <v>11484904.82429985</v>
      </c>
      <c r="P66" s="229">
        <f t="shared" ca="1" si="31"/>
        <v>11484904.82429985</v>
      </c>
      <c r="Q66" s="229">
        <f t="shared" ca="1" si="31"/>
        <v>11484904.82429985</v>
      </c>
      <c r="R66" s="229">
        <f t="shared" ca="1" si="31"/>
        <v>11484904.82429985</v>
      </c>
      <c r="S66" s="229">
        <f t="shared" ca="1" si="31"/>
        <v>11484904.82429985</v>
      </c>
      <c r="T66" s="229">
        <f t="shared" ca="1" si="31"/>
        <v>11484904.82429985</v>
      </c>
      <c r="U66" s="229">
        <f t="shared" ca="1" si="31"/>
        <v>11484904.82429985</v>
      </c>
      <c r="V66" s="229">
        <f t="shared" ca="1" si="31"/>
        <v>11484904.82429985</v>
      </c>
      <c r="W66" s="229">
        <f t="shared" ca="1" si="31"/>
        <v>11484904.82429985</v>
      </c>
      <c r="X66" s="229">
        <f t="shared" ca="1" si="31"/>
        <v>11484904.82429985</v>
      </c>
      <c r="Y66" s="227">
        <f t="shared" ca="1" si="32"/>
        <v>133851606.73202313</v>
      </c>
      <c r="Z66" s="311">
        <f t="shared" ca="1" si="33"/>
        <v>0</v>
      </c>
      <c r="AA66" s="229"/>
      <c r="AB66" s="110"/>
      <c r="AC66" s="206"/>
      <c r="AD66" s="110"/>
      <c r="AE66" s="110"/>
      <c r="AF66" s="110"/>
      <c r="AG66" s="110"/>
      <c r="AH66" s="110"/>
    </row>
    <row r="67" spans="1:34" ht="13.5" x14ac:dyDescent="0.25">
      <c r="A67" s="309">
        <f t="shared" si="29"/>
        <v>52508452.830188677</v>
      </c>
      <c r="B67" s="91" t="str">
        <f ca="1">IF(AC67="","",OFFSET('Project list_gen-S2a)_Low_Inv'!$E$7,AC67,,,))</f>
        <v>HydPK</v>
      </c>
      <c r="C67" s="209" t="s">
        <v>125</v>
      </c>
      <c r="D67" s="310">
        <f t="shared" si="30"/>
        <v>7</v>
      </c>
      <c r="E67" s="310"/>
      <c r="I67" s="229"/>
      <c r="K67" s="229">
        <f>'Project list_gen-S2a)_Low_Inv'!$H$9*1000000</f>
        <v>52508452.830188677</v>
      </c>
      <c r="L67" s="229">
        <v>0</v>
      </c>
      <c r="M67" s="229">
        <v>0</v>
      </c>
      <c r="N67" s="229">
        <v>0</v>
      </c>
      <c r="O67" s="229">
        <v>0</v>
      </c>
      <c r="P67" s="229">
        <v>0</v>
      </c>
      <c r="Q67" s="229">
        <v>0</v>
      </c>
      <c r="R67" s="229">
        <v>0</v>
      </c>
      <c r="S67" s="229">
        <v>0</v>
      </c>
      <c r="T67" s="229">
        <v>0</v>
      </c>
      <c r="U67" s="229">
        <v>0</v>
      </c>
      <c r="V67" s="229">
        <v>0</v>
      </c>
      <c r="W67" s="229">
        <v>0</v>
      </c>
      <c r="X67" s="311">
        <f ca="1">IFERROR(-(A67-((A67/OFFSET($AA$1,MATCH($B67,$Z$2:$Z$7,0),,,))*(20-D67))),0)</f>
        <v>-45682353.96226415</v>
      </c>
      <c r="Y67" s="227">
        <f t="shared" si="32"/>
        <v>0</v>
      </c>
      <c r="Z67" s="311">
        <f t="shared" ca="1" si="33"/>
        <v>0</v>
      </c>
      <c r="AC67" s="26">
        <v>2</v>
      </c>
    </row>
    <row r="68" spans="1:34" ht="13.5" x14ac:dyDescent="0.25">
      <c r="A68" s="309" t="str">
        <f t="shared" si="29"/>
        <v/>
      </c>
      <c r="B68" s="91" t="str">
        <f ca="1">IF(AC68="","",OFFSET('Project list_gen-S2a)_Low_Inv'!$E$7,AC68,,,))</f>
        <v/>
      </c>
      <c r="C68" s="26" t="s">
        <v>115</v>
      </c>
      <c r="D68" s="310">
        <f t="shared" si="30"/>
        <v>7</v>
      </c>
      <c r="E68" s="310"/>
      <c r="I68" s="229"/>
      <c r="L68" s="231">
        <f>'Project list_gen-S2a)_Low_Inv'!$I$9*'Project list_gen-S2a)_Low_Inv'!$G$9*1000</f>
        <v>64035.599999999991</v>
      </c>
      <c r="M68" s="229">
        <f t="shared" ref="M68:O70" si="34">L68</f>
        <v>64035.599999999991</v>
      </c>
      <c r="N68" s="229">
        <f t="shared" si="34"/>
        <v>64035.599999999991</v>
      </c>
      <c r="O68" s="229">
        <f t="shared" si="34"/>
        <v>64035.599999999991</v>
      </c>
      <c r="P68" s="229">
        <f>M68</f>
        <v>64035.599999999991</v>
      </c>
      <c r="Q68" s="229">
        <f t="shared" ref="Q68:X70" si="35">P68</f>
        <v>64035.599999999991</v>
      </c>
      <c r="R68" s="229">
        <f t="shared" si="35"/>
        <v>64035.599999999991</v>
      </c>
      <c r="S68" s="229">
        <f t="shared" si="35"/>
        <v>64035.599999999991</v>
      </c>
      <c r="T68" s="229">
        <f t="shared" si="35"/>
        <v>64035.599999999991</v>
      </c>
      <c r="U68" s="229">
        <f t="shared" si="35"/>
        <v>64035.599999999991</v>
      </c>
      <c r="V68" s="229">
        <f t="shared" si="35"/>
        <v>64035.599999999991</v>
      </c>
      <c r="W68" s="229">
        <f t="shared" si="35"/>
        <v>64035.599999999991</v>
      </c>
      <c r="X68" s="229">
        <f t="shared" si="35"/>
        <v>64035.599999999991</v>
      </c>
      <c r="Y68" s="227">
        <f t="shared" si="32"/>
        <v>754030.62111535878</v>
      </c>
      <c r="Z68" s="311">
        <f t="shared" ca="1" si="33"/>
        <v>0</v>
      </c>
      <c r="AA68" s="229"/>
      <c r="AB68" s="229"/>
    </row>
    <row r="69" spans="1:34" ht="13.5" x14ac:dyDescent="0.25">
      <c r="A69" s="309" t="str">
        <f t="shared" si="29"/>
        <v/>
      </c>
      <c r="B69" s="91" t="str">
        <f ca="1">IF(AC69="","",OFFSET('Project list_gen-S2a)_Low_Inv'!$E$7,AC69,,,))</f>
        <v/>
      </c>
      <c r="C69" s="26" t="s">
        <v>116</v>
      </c>
      <c r="D69" s="310">
        <f t="shared" si="30"/>
        <v>7</v>
      </c>
      <c r="E69" s="310"/>
      <c r="I69" s="229"/>
      <c r="L69" s="231">
        <f>'Project list_gen-S2a)_Low_Inv'!$F$9*1000*'Project list_gen-S2a)_Low_Inv'!$J$9</f>
        <v>108460</v>
      </c>
      <c r="M69" s="229">
        <f t="shared" si="34"/>
        <v>108460</v>
      </c>
      <c r="N69" s="229">
        <f t="shared" si="34"/>
        <v>108460</v>
      </c>
      <c r="O69" s="229">
        <f t="shared" si="34"/>
        <v>108460</v>
      </c>
      <c r="P69" s="229">
        <f>M69</f>
        <v>108460</v>
      </c>
      <c r="Q69" s="229">
        <f t="shared" si="35"/>
        <v>108460</v>
      </c>
      <c r="R69" s="229">
        <f t="shared" si="35"/>
        <v>108460</v>
      </c>
      <c r="S69" s="229">
        <f t="shared" si="35"/>
        <v>108460</v>
      </c>
      <c r="T69" s="229">
        <f t="shared" si="35"/>
        <v>108460</v>
      </c>
      <c r="U69" s="229">
        <f t="shared" si="35"/>
        <v>108460</v>
      </c>
      <c r="V69" s="229">
        <f t="shared" si="35"/>
        <v>108460</v>
      </c>
      <c r="W69" s="229">
        <f t="shared" si="35"/>
        <v>108460</v>
      </c>
      <c r="X69" s="229">
        <f t="shared" si="35"/>
        <v>108460</v>
      </c>
      <c r="Y69" s="227">
        <f t="shared" si="32"/>
        <v>1277135.8613985321</v>
      </c>
      <c r="Z69" s="311">
        <f t="shared" ca="1" si="33"/>
        <v>0</v>
      </c>
      <c r="AA69" s="229"/>
      <c r="AB69" s="229"/>
    </row>
    <row r="70" spans="1:34" ht="13.5" x14ac:dyDescent="0.25">
      <c r="A70" s="309" t="str">
        <f t="shared" si="29"/>
        <v/>
      </c>
      <c r="B70" s="91" t="str">
        <f ca="1">IF(AC70="","",OFFSET('Project list_gen-S2a)_Low_Inv'!$E$7,AC70,,,))</f>
        <v/>
      </c>
      <c r="C70" s="26" t="s">
        <v>18</v>
      </c>
      <c r="D70" s="310">
        <f t="shared" ca="1" si="30"/>
        <v>7</v>
      </c>
      <c r="E70" s="310"/>
      <c r="I70" s="229"/>
      <c r="L70" s="231">
        <f ca="1">'Project list_gen-S2a)_Low_Inv'!$L$9*'Project list_gen-S2a)_Low_Inv'!$G$9*1000</f>
        <v>603918.9038122315</v>
      </c>
      <c r="M70" s="229">
        <f t="shared" ca="1" si="34"/>
        <v>603918.9038122315</v>
      </c>
      <c r="N70" s="229">
        <f t="shared" ca="1" si="34"/>
        <v>603918.9038122315</v>
      </c>
      <c r="O70" s="229">
        <f t="shared" ca="1" si="34"/>
        <v>603918.9038122315</v>
      </c>
      <c r="P70" s="229">
        <f ca="1">M70</f>
        <v>603918.9038122315</v>
      </c>
      <c r="Q70" s="229">
        <f t="shared" ca="1" si="35"/>
        <v>603918.9038122315</v>
      </c>
      <c r="R70" s="229">
        <f t="shared" ca="1" si="35"/>
        <v>603918.9038122315</v>
      </c>
      <c r="S70" s="229">
        <f t="shared" ca="1" si="35"/>
        <v>603918.9038122315</v>
      </c>
      <c r="T70" s="229">
        <f t="shared" ca="1" si="35"/>
        <v>603918.9038122315</v>
      </c>
      <c r="U70" s="229">
        <f t="shared" ca="1" si="35"/>
        <v>603918.9038122315</v>
      </c>
      <c r="V70" s="229">
        <f t="shared" ca="1" si="35"/>
        <v>603918.9038122315</v>
      </c>
      <c r="W70" s="229">
        <f t="shared" ca="1" si="35"/>
        <v>603918.9038122315</v>
      </c>
      <c r="X70" s="229">
        <f t="shared" ca="1" si="35"/>
        <v>603918.9038122315</v>
      </c>
      <c r="Y70" s="227">
        <f t="shared" ca="1" si="32"/>
        <v>7111252.8990880642</v>
      </c>
      <c r="Z70" s="311">
        <f t="shared" ca="1" si="33"/>
        <v>0</v>
      </c>
      <c r="AA70" s="229"/>
      <c r="AB70" s="229"/>
      <c r="AC70" s="206"/>
      <c r="AD70" s="206"/>
      <c r="AE70" s="206"/>
      <c r="AF70" s="206"/>
      <c r="AG70" s="206"/>
      <c r="AH70" s="206"/>
    </row>
    <row r="71" spans="1:34" ht="13.5" x14ac:dyDescent="0.25">
      <c r="A71" s="309">
        <f t="shared" si="29"/>
        <v>626825683.01886797</v>
      </c>
      <c r="B71" s="91" t="str">
        <f ca="1">IF(AC71="","",OFFSET('Project list_gen-S2a)_Low_Inv'!$E$7,AC71,,,))</f>
        <v>Wind</v>
      </c>
      <c r="C71" s="209" t="s">
        <v>126</v>
      </c>
      <c r="D71" s="310">
        <f t="shared" si="30"/>
        <v>7</v>
      </c>
      <c r="E71" s="310"/>
      <c r="I71" s="229"/>
      <c r="K71" s="229">
        <f>'Project list_gen-S2a)_Low_Inv'!$H$10*1000000</f>
        <v>626825683.01886797</v>
      </c>
      <c r="L71" s="229">
        <v>0</v>
      </c>
      <c r="M71" s="229">
        <v>0</v>
      </c>
      <c r="N71" s="229">
        <v>0</v>
      </c>
      <c r="O71" s="229">
        <v>0</v>
      </c>
      <c r="P71" s="229">
        <v>0</v>
      </c>
      <c r="Q71" s="229">
        <v>0</v>
      </c>
      <c r="R71" s="229">
        <v>0</v>
      </c>
      <c r="S71" s="229">
        <v>0</v>
      </c>
      <c r="T71" s="229">
        <v>0</v>
      </c>
      <c r="U71" s="229">
        <v>0</v>
      </c>
      <c r="V71" s="229">
        <v>0</v>
      </c>
      <c r="W71" s="229">
        <v>0</v>
      </c>
      <c r="X71" s="311">
        <f ca="1">IFERROR(-(A71-((A71/OFFSET($AA$1,MATCH($B71,$Z$2:$Z$7,0),,,))*(20-D71))),0)</f>
        <v>-300876327.84905666</v>
      </c>
      <c r="Y71" s="227">
        <f t="shared" si="32"/>
        <v>0</v>
      </c>
      <c r="Z71" s="311">
        <f t="shared" ca="1" si="33"/>
        <v>325949355.16981131</v>
      </c>
      <c r="AC71" s="26">
        <v>3</v>
      </c>
    </row>
    <row r="72" spans="1:34" ht="13.5" x14ac:dyDescent="0.25">
      <c r="A72" s="309" t="str">
        <f t="shared" si="29"/>
        <v/>
      </c>
      <c r="B72" s="91" t="str">
        <f ca="1">IF(AC72="","",OFFSET('Project list_gen-S2a)_Low_Inv'!$E$7,AC72,,,))</f>
        <v/>
      </c>
      <c r="C72" s="26" t="s">
        <v>115</v>
      </c>
      <c r="D72" s="310">
        <f t="shared" si="30"/>
        <v>7</v>
      </c>
      <c r="E72" s="310"/>
      <c r="I72" s="229"/>
      <c r="L72" s="231">
        <f>'Project list_gen-S2a)_Low_Inv'!$I$10*'Project list_gen-S2a)_Low_Inv'!$G$10*1000</f>
        <v>2924522.4960000003</v>
      </c>
      <c r="M72" s="229">
        <f t="shared" ref="M72:N74" si="36">L72</f>
        <v>2924522.4960000003</v>
      </c>
      <c r="N72" s="229">
        <f t="shared" si="36"/>
        <v>2924522.4960000003</v>
      </c>
      <c r="O72" s="229">
        <f>M72</f>
        <v>2924522.4960000003</v>
      </c>
      <c r="P72" s="229">
        <f t="shared" ref="P72:R74" si="37">O72</f>
        <v>2924522.4960000003</v>
      </c>
      <c r="Q72" s="229">
        <f t="shared" si="37"/>
        <v>2924522.4960000003</v>
      </c>
      <c r="R72" s="229">
        <f t="shared" si="37"/>
        <v>2924522.4960000003</v>
      </c>
      <c r="S72" s="229">
        <f t="shared" ref="S72:X72" si="38">R72</f>
        <v>2924522.4960000003</v>
      </c>
      <c r="T72" s="229">
        <f t="shared" si="38"/>
        <v>2924522.4960000003</v>
      </c>
      <c r="U72" s="229">
        <f t="shared" si="38"/>
        <v>2924522.4960000003</v>
      </c>
      <c r="V72" s="229">
        <f t="shared" si="38"/>
        <v>2924522.4960000003</v>
      </c>
      <c r="W72" s="229">
        <f t="shared" si="38"/>
        <v>2924522.4960000003</v>
      </c>
      <c r="X72" s="229">
        <f t="shared" si="38"/>
        <v>2924522.4960000003</v>
      </c>
      <c r="Y72" s="227">
        <f t="shared" si="32"/>
        <v>34436774.452409603</v>
      </c>
      <c r="Z72" s="311">
        <f t="shared" ca="1" si="33"/>
        <v>0</v>
      </c>
      <c r="AA72" s="229"/>
      <c r="AC72" s="38"/>
    </row>
    <row r="73" spans="1:34" ht="13.5" x14ac:dyDescent="0.25">
      <c r="A73" s="309" t="str">
        <f t="shared" si="29"/>
        <v/>
      </c>
      <c r="B73" s="91" t="str">
        <f ca="1">IF(AC73="","",OFFSET('Project list_gen-S2a)_Low_Inv'!$E$7,AC73,,,))</f>
        <v/>
      </c>
      <c r="C73" s="26" t="s">
        <v>116</v>
      </c>
      <c r="D73" s="310">
        <f t="shared" si="30"/>
        <v>7</v>
      </c>
      <c r="E73" s="310"/>
      <c r="I73" s="229"/>
      <c r="L73" s="231">
        <f>'Project list_gen-S2a)_Low_Inv'!$F$10*1000*'Project list_gen-S2a)_Low_Inv'!$J$10</f>
        <v>12600000</v>
      </c>
      <c r="M73" s="229">
        <f t="shared" si="36"/>
        <v>12600000</v>
      </c>
      <c r="N73" s="229">
        <f t="shared" si="36"/>
        <v>12600000</v>
      </c>
      <c r="O73" s="229">
        <f>M73</f>
        <v>12600000</v>
      </c>
      <c r="P73" s="229">
        <f t="shared" si="37"/>
        <v>12600000</v>
      </c>
      <c r="Q73" s="229">
        <f t="shared" si="37"/>
        <v>12600000</v>
      </c>
      <c r="R73" s="229">
        <f t="shared" si="37"/>
        <v>12600000</v>
      </c>
      <c r="S73" s="229">
        <f t="shared" ref="S73:X73" si="39">R73</f>
        <v>12600000</v>
      </c>
      <c r="T73" s="229">
        <f t="shared" si="39"/>
        <v>12600000</v>
      </c>
      <c r="U73" s="229">
        <f t="shared" si="39"/>
        <v>12600000</v>
      </c>
      <c r="V73" s="229">
        <f t="shared" si="39"/>
        <v>12600000</v>
      </c>
      <c r="W73" s="229">
        <f t="shared" si="39"/>
        <v>12600000</v>
      </c>
      <c r="X73" s="229">
        <f t="shared" si="39"/>
        <v>12600000</v>
      </c>
      <c r="Y73" s="227">
        <f t="shared" si="32"/>
        <v>148367249.24969116</v>
      </c>
      <c r="Z73" s="311">
        <f t="shared" ca="1" si="33"/>
        <v>0</v>
      </c>
      <c r="AA73" s="229"/>
    </row>
    <row r="74" spans="1:34" ht="13.5" x14ac:dyDescent="0.25">
      <c r="A74" s="309" t="str">
        <f t="shared" si="29"/>
        <v/>
      </c>
      <c r="B74" s="91" t="str">
        <f ca="1">IF(AC74="","",OFFSET('Project list_gen-S2a)_Low_Inv'!$E$7,AC74,,,))</f>
        <v/>
      </c>
      <c r="C74" s="26" t="s">
        <v>18</v>
      </c>
      <c r="D74" s="310">
        <f t="shared" ca="1" si="30"/>
        <v>7</v>
      </c>
      <c r="E74" s="310"/>
      <c r="I74" s="229"/>
      <c r="L74" s="231">
        <f ca="1">'Project list_gen-S2a)_Low_Inv'!$L$10*'Project list_gen-S2a)_Low_Inv'!$G$10*1000</f>
        <v>5680342.0468601109</v>
      </c>
      <c r="M74" s="229">
        <f t="shared" ca="1" si="36"/>
        <v>5680342.0468601109</v>
      </c>
      <c r="N74" s="229">
        <f t="shared" ca="1" si="36"/>
        <v>5680342.0468601109</v>
      </c>
      <c r="O74" s="229">
        <f ca="1">M74</f>
        <v>5680342.0468601109</v>
      </c>
      <c r="P74" s="229">
        <f t="shared" ca="1" si="37"/>
        <v>5680342.0468601109</v>
      </c>
      <c r="Q74" s="229">
        <f t="shared" ca="1" si="37"/>
        <v>5680342.0468601109</v>
      </c>
      <c r="R74" s="229">
        <f t="shared" ca="1" si="37"/>
        <v>5680342.0468601109</v>
      </c>
      <c r="S74" s="229">
        <f t="shared" ref="S74:X74" ca="1" si="40">R74</f>
        <v>5680342.0468601109</v>
      </c>
      <c r="T74" s="229">
        <f t="shared" ca="1" si="40"/>
        <v>5680342.0468601109</v>
      </c>
      <c r="U74" s="229">
        <f t="shared" ca="1" si="40"/>
        <v>5680342.0468601109</v>
      </c>
      <c r="V74" s="229">
        <f t="shared" ca="1" si="40"/>
        <v>5680342.0468601109</v>
      </c>
      <c r="W74" s="229">
        <f t="shared" ca="1" si="40"/>
        <v>5680342.0468601109</v>
      </c>
      <c r="X74" s="229">
        <f t="shared" ca="1" si="40"/>
        <v>5680342.0468601109</v>
      </c>
      <c r="Y74" s="227">
        <f t="shared" ca="1" si="32"/>
        <v>66887041.610317059</v>
      </c>
      <c r="Z74" s="311">
        <f t="shared" ca="1" si="33"/>
        <v>0</v>
      </c>
      <c r="AA74" s="229"/>
      <c r="AB74" s="206"/>
      <c r="AC74" s="110"/>
      <c r="AD74" s="206"/>
      <c r="AE74" s="206"/>
      <c r="AF74" s="206"/>
      <c r="AG74" s="206"/>
      <c r="AH74" s="206"/>
    </row>
    <row r="75" spans="1:34" ht="13.5" x14ac:dyDescent="0.25">
      <c r="A75" s="309">
        <f t="shared" si="29"/>
        <v>626848363.01886797</v>
      </c>
      <c r="B75" s="91" t="str">
        <f ca="1">IF(AC75="","",OFFSET('Project list_gen-S2a)_Low_Inv'!$E$7,AC75,,,))</f>
        <v>Wind</v>
      </c>
      <c r="C75" s="209" t="s">
        <v>127</v>
      </c>
      <c r="D75" s="310">
        <f t="shared" si="30"/>
        <v>10</v>
      </c>
      <c r="E75" s="310"/>
      <c r="I75" s="229"/>
      <c r="J75" s="229"/>
      <c r="K75" s="229"/>
      <c r="L75" s="229"/>
      <c r="N75" s="229">
        <f>'Project list_gen-S2a)_Low_Inv'!$H$11*1000000</f>
        <v>626848363.01886797</v>
      </c>
      <c r="O75" s="26">
        <v>0</v>
      </c>
      <c r="P75" s="26">
        <v>0</v>
      </c>
      <c r="Q75" s="26">
        <v>0</v>
      </c>
      <c r="R75" s="26">
        <v>0</v>
      </c>
      <c r="S75" s="26">
        <v>0</v>
      </c>
      <c r="T75" s="26">
        <v>0</v>
      </c>
      <c r="U75" s="26">
        <v>0</v>
      </c>
      <c r="V75" s="26">
        <v>0</v>
      </c>
      <c r="W75" s="26">
        <v>0</v>
      </c>
      <c r="X75" s="311">
        <f ca="1">IFERROR(-(A75-((A75/OFFSET($AA$1,MATCH($B75,$Z$2:$Z$7,0),,,))*(20-D75))),0)</f>
        <v>-376109017.81132078</v>
      </c>
      <c r="Y75" s="227">
        <f t="shared" si="32"/>
        <v>0</v>
      </c>
      <c r="Z75" s="311">
        <f t="shared" ca="1" si="33"/>
        <v>250739345.20754719</v>
      </c>
      <c r="AC75" s="26">
        <v>4</v>
      </c>
    </row>
    <row r="76" spans="1:34" ht="13.5" x14ac:dyDescent="0.25">
      <c r="A76" s="309" t="str">
        <f t="shared" si="29"/>
        <v/>
      </c>
      <c r="B76" s="91" t="str">
        <f ca="1">IF(AC76="","",OFFSET('Project list_gen-S2a)_Low_Inv'!$E$7,AC76,,,))</f>
        <v/>
      </c>
      <c r="C76" s="26" t="s">
        <v>115</v>
      </c>
      <c r="D76" s="310">
        <f t="shared" si="30"/>
        <v>10</v>
      </c>
      <c r="E76" s="310"/>
      <c r="I76" s="229"/>
      <c r="J76" s="229"/>
      <c r="K76" s="229"/>
      <c r="L76" s="229"/>
      <c r="O76" s="231">
        <f>'Project list_gen-S2a)_Low_Inv'!$I$11*'Project list_gen-S2a)_Low_Inv'!$G$11*1000</f>
        <v>2924522.4960000003</v>
      </c>
      <c r="P76" s="229">
        <f t="shared" ref="P76:U78" si="41">O76</f>
        <v>2924522.4960000003</v>
      </c>
      <c r="Q76" s="229">
        <f t="shared" si="41"/>
        <v>2924522.4960000003</v>
      </c>
      <c r="R76" s="229">
        <f t="shared" si="41"/>
        <v>2924522.4960000003</v>
      </c>
      <c r="S76" s="229">
        <f t="shared" si="41"/>
        <v>2924522.4960000003</v>
      </c>
      <c r="T76" s="229">
        <f t="shared" si="41"/>
        <v>2924522.4960000003</v>
      </c>
      <c r="U76" s="229">
        <f t="shared" si="41"/>
        <v>2924522.4960000003</v>
      </c>
      <c r="V76" s="229">
        <f t="shared" ref="V76:X76" si="42">U76</f>
        <v>2924522.4960000003</v>
      </c>
      <c r="W76" s="229">
        <f t="shared" si="42"/>
        <v>2924522.4960000003</v>
      </c>
      <c r="X76" s="229">
        <f t="shared" si="42"/>
        <v>2924522.4960000003</v>
      </c>
      <c r="Y76" s="227">
        <f t="shared" si="32"/>
        <v>34873799.95064269</v>
      </c>
      <c r="Z76" s="311">
        <f t="shared" ca="1" si="33"/>
        <v>0</v>
      </c>
      <c r="AA76" s="229"/>
      <c r="AC76" s="38"/>
    </row>
    <row r="77" spans="1:34" ht="13.5" x14ac:dyDescent="0.25">
      <c r="A77" s="309" t="str">
        <f t="shared" si="29"/>
        <v/>
      </c>
      <c r="B77" s="91" t="str">
        <f ca="1">IF(AC77="","",OFFSET('Project list_gen-S2a)_Low_Inv'!$E$7,AC77,,,))</f>
        <v/>
      </c>
      <c r="C77" s="26" t="s">
        <v>116</v>
      </c>
      <c r="D77" s="310">
        <f t="shared" si="30"/>
        <v>10</v>
      </c>
      <c r="E77" s="310"/>
      <c r="I77" s="229"/>
      <c r="J77" s="229"/>
      <c r="K77" s="229"/>
      <c r="L77" s="229"/>
      <c r="O77" s="231">
        <f>'Project list_gen-S2a)_Low_Inv'!$F$11*1000*'Project list_gen-S2a)_Low_Inv'!$J$11</f>
        <v>12600000</v>
      </c>
      <c r="P77" s="229">
        <f t="shared" si="41"/>
        <v>12600000</v>
      </c>
      <c r="Q77" s="229">
        <f t="shared" si="41"/>
        <v>12600000</v>
      </c>
      <c r="R77" s="229">
        <f t="shared" si="41"/>
        <v>12600000</v>
      </c>
      <c r="S77" s="229">
        <f t="shared" si="41"/>
        <v>12600000</v>
      </c>
      <c r="T77" s="229">
        <f t="shared" si="41"/>
        <v>12600000</v>
      </c>
      <c r="U77" s="229">
        <f t="shared" si="41"/>
        <v>12600000</v>
      </c>
      <c r="V77" s="229">
        <f t="shared" ref="V77:X77" si="43">U77</f>
        <v>12600000</v>
      </c>
      <c r="W77" s="229">
        <f t="shared" si="43"/>
        <v>12600000</v>
      </c>
      <c r="X77" s="229">
        <f t="shared" si="43"/>
        <v>12600000</v>
      </c>
      <c r="Y77" s="227">
        <f t="shared" si="32"/>
        <v>150250128.00520369</v>
      </c>
      <c r="Z77" s="311">
        <f t="shared" ca="1" si="33"/>
        <v>0</v>
      </c>
      <c r="AA77" s="229"/>
      <c r="AC77" s="110"/>
    </row>
    <row r="78" spans="1:34" ht="13.5" x14ac:dyDescent="0.25">
      <c r="A78" s="309" t="str">
        <f t="shared" si="29"/>
        <v/>
      </c>
      <c r="B78" s="91" t="str">
        <f ca="1">IF(AC78="","",OFFSET('Project list_gen-S2a)_Low_Inv'!$E$7,AC78,,,))</f>
        <v/>
      </c>
      <c r="C78" s="26" t="s">
        <v>18</v>
      </c>
      <c r="D78" s="310">
        <f t="shared" ca="1" si="30"/>
        <v>10</v>
      </c>
      <c r="E78" s="310"/>
      <c r="I78" s="229"/>
      <c r="J78" s="229"/>
      <c r="K78" s="229"/>
      <c r="L78" s="229"/>
      <c r="O78" s="231">
        <f ca="1">'Project list_gen-S2a)_Low_Inv'!$L$11*'Project list_gen-S2a)_Low_Inv'!$G$11*1000</f>
        <v>5680342.0468601109</v>
      </c>
      <c r="P78" s="229">
        <f t="shared" ca="1" si="41"/>
        <v>5680342.0468601109</v>
      </c>
      <c r="Q78" s="229">
        <f t="shared" ca="1" si="41"/>
        <v>5680342.0468601109</v>
      </c>
      <c r="R78" s="229">
        <f t="shared" ca="1" si="41"/>
        <v>5680342.0468601109</v>
      </c>
      <c r="S78" s="229">
        <f t="shared" ca="1" si="41"/>
        <v>5680342.0468601109</v>
      </c>
      <c r="T78" s="229">
        <f t="shared" ca="1" si="41"/>
        <v>5680342.0468601109</v>
      </c>
      <c r="U78" s="229">
        <f t="shared" ca="1" si="41"/>
        <v>5680342.0468601109</v>
      </c>
      <c r="V78" s="229">
        <f t="shared" ref="V78:X78" ca="1" si="44">U78</f>
        <v>5680342.0468601109</v>
      </c>
      <c r="W78" s="229">
        <f t="shared" ca="1" si="44"/>
        <v>5680342.0468601109</v>
      </c>
      <c r="X78" s="229">
        <f t="shared" ca="1" si="44"/>
        <v>5680342.0468601109</v>
      </c>
      <c r="Y78" s="227">
        <f t="shared" ca="1" si="32"/>
        <v>67735882.512227967</v>
      </c>
      <c r="Z78" s="311">
        <f t="shared" ca="1" si="33"/>
        <v>0</v>
      </c>
      <c r="AA78" s="229"/>
      <c r="AB78" s="206"/>
      <c r="AC78" s="206"/>
      <c r="AD78" s="206"/>
      <c r="AE78" s="206"/>
      <c r="AF78" s="206"/>
      <c r="AG78" s="206"/>
      <c r="AH78" s="206"/>
    </row>
    <row r="79" spans="1:34" ht="13.5" x14ac:dyDescent="0.25">
      <c r="A79" s="309">
        <f t="shared" si="29"/>
        <v>113656698.11320753</v>
      </c>
      <c r="B79" s="91" t="str">
        <f ca="1">IF(AC79="","",OFFSET('Project list_gen-S2a)_Low_Inv'!$E$7,AC79,,,))</f>
        <v>HydPK</v>
      </c>
      <c r="C79" s="209" t="s">
        <v>128</v>
      </c>
      <c r="D79" s="310">
        <f t="shared" si="30"/>
        <v>14</v>
      </c>
      <c r="E79" s="310"/>
      <c r="I79" s="229"/>
      <c r="J79" s="229"/>
      <c r="K79" s="229"/>
      <c r="L79" s="229"/>
      <c r="M79" s="229"/>
      <c r="N79" s="229"/>
      <c r="R79" s="229">
        <f>'Project list_gen-S2a)_Low_Inv'!$H$12*1000000</f>
        <v>113656698.11320753</v>
      </c>
      <c r="S79" s="26">
        <v>0</v>
      </c>
      <c r="T79" s="26">
        <v>0</v>
      </c>
      <c r="U79" s="26">
        <v>0</v>
      </c>
      <c r="V79" s="26">
        <v>0</v>
      </c>
      <c r="W79" s="26">
        <v>0</v>
      </c>
      <c r="X79" s="311">
        <f ca="1">IFERROR(-(A79-((A79/OFFSET($AA$1,MATCH($B79,$Z$2:$Z$7,0),,,))*(20-D79))),0)</f>
        <v>-106837296.22641508</v>
      </c>
      <c r="Y79" s="227">
        <f t="shared" si="32"/>
        <v>0</v>
      </c>
      <c r="Z79" s="311">
        <f t="shared" ca="1" si="33"/>
        <v>0</v>
      </c>
      <c r="AC79" s="26">
        <v>5</v>
      </c>
    </row>
    <row r="80" spans="1:34" ht="13.5" x14ac:dyDescent="0.25">
      <c r="A80" s="309" t="str">
        <f t="shared" si="29"/>
        <v/>
      </c>
      <c r="B80" s="91" t="str">
        <f ca="1">IF(AC80="","",OFFSET('Project list_gen-S2a)_Low_Inv'!$E$7,AC80,,,))</f>
        <v/>
      </c>
      <c r="C80" s="26" t="s">
        <v>115</v>
      </c>
      <c r="D80" s="310">
        <f t="shared" si="30"/>
        <v>14</v>
      </c>
      <c r="E80" s="310"/>
      <c r="I80" s="229"/>
      <c r="J80" s="229"/>
      <c r="K80" s="229"/>
      <c r="L80" s="229"/>
      <c r="M80" s="229"/>
      <c r="N80" s="229"/>
      <c r="S80" s="231">
        <f>'Project list_gen-S2a)_Low_Inv'!$I$12*'Project list_gen-S2a)_Low_Inv'!$G$12*1000</f>
        <v>131838</v>
      </c>
      <c r="T80" s="229">
        <f t="shared" ref="T80:X82" si="45">S80</f>
        <v>131838</v>
      </c>
      <c r="U80" s="229">
        <f t="shared" si="45"/>
        <v>131838</v>
      </c>
      <c r="V80" s="229">
        <f t="shared" si="45"/>
        <v>131838</v>
      </c>
      <c r="W80" s="229">
        <f t="shared" si="45"/>
        <v>131838</v>
      </c>
      <c r="X80" s="229">
        <f t="shared" si="45"/>
        <v>131838</v>
      </c>
      <c r="Y80" s="227">
        <f t="shared" si="32"/>
        <v>1592217.2323621414</v>
      </c>
      <c r="Z80" s="311">
        <f t="shared" ca="1" si="33"/>
        <v>0</v>
      </c>
      <c r="AA80" s="229"/>
      <c r="AC80" s="38"/>
    </row>
    <row r="81" spans="1:35" ht="13.5" x14ac:dyDescent="0.25">
      <c r="A81" s="309" t="str">
        <f t="shared" si="29"/>
        <v/>
      </c>
      <c r="B81" s="91" t="str">
        <f ca="1">IF(AC81="","",OFFSET('Project list_gen-S2a)_Low_Inv'!$E$7,AC81,,,))</f>
        <v/>
      </c>
      <c r="C81" s="26" t="s">
        <v>116</v>
      </c>
      <c r="D81" s="310">
        <f t="shared" si="30"/>
        <v>14</v>
      </c>
      <c r="E81" s="310"/>
      <c r="I81" s="229"/>
      <c r="J81" s="229"/>
      <c r="K81" s="229"/>
      <c r="L81" s="229"/>
      <c r="M81" s="229"/>
      <c r="N81" s="229"/>
      <c r="S81" s="231">
        <f>'Project list_gen-S2a)_Low_Inv'!$F$12*1000*'Project list_gen-S2a)_Low_Inv'!$J$12</f>
        <v>223300</v>
      </c>
      <c r="T81" s="229">
        <f t="shared" si="45"/>
        <v>223300</v>
      </c>
      <c r="U81" s="229">
        <f t="shared" si="45"/>
        <v>223300</v>
      </c>
      <c r="V81" s="229">
        <f t="shared" si="45"/>
        <v>223300</v>
      </c>
      <c r="W81" s="229">
        <f t="shared" si="45"/>
        <v>223300</v>
      </c>
      <c r="X81" s="229">
        <f t="shared" si="45"/>
        <v>223300</v>
      </c>
      <c r="Y81" s="227">
        <f t="shared" si="32"/>
        <v>2696810.5401057824</v>
      </c>
      <c r="Z81" s="311">
        <f t="shared" ca="1" si="33"/>
        <v>0</v>
      </c>
      <c r="AA81" s="229"/>
    </row>
    <row r="82" spans="1:35" ht="13.5" x14ac:dyDescent="0.25">
      <c r="A82" s="309" t="str">
        <f t="shared" si="29"/>
        <v/>
      </c>
      <c r="B82" s="91" t="str">
        <f ca="1">IF(AC82="","",OFFSET('Project list_gen-S2a)_Low_Inv'!$E$7,AC82,,,))</f>
        <v/>
      </c>
      <c r="C82" s="26" t="s">
        <v>18</v>
      </c>
      <c r="D82" s="310">
        <f t="shared" ca="1" si="30"/>
        <v>14</v>
      </c>
      <c r="E82" s="310"/>
      <c r="I82" s="229"/>
      <c r="J82" s="229"/>
      <c r="K82" s="229"/>
      <c r="L82" s="229"/>
      <c r="M82" s="229"/>
      <c r="N82" s="229"/>
      <c r="S82" s="231">
        <f ca="1">'Project list_gen-S2a)_Low_Inv'!$L$12*'Project list_gen-S2a)_Low_Inv'!$G$12*1000</f>
        <v>1243362.4490251825</v>
      </c>
      <c r="T82" s="229">
        <f t="shared" ca="1" si="45"/>
        <v>1243362.4490251825</v>
      </c>
      <c r="U82" s="229">
        <f t="shared" ca="1" si="45"/>
        <v>1243362.4490251825</v>
      </c>
      <c r="V82" s="229">
        <f t="shared" ca="1" si="45"/>
        <v>1243362.4490251825</v>
      </c>
      <c r="W82" s="229">
        <f t="shared" ca="1" si="45"/>
        <v>1243362.4490251825</v>
      </c>
      <c r="X82" s="229">
        <f t="shared" ca="1" si="45"/>
        <v>1243362.4490251825</v>
      </c>
      <c r="Y82" s="227">
        <f t="shared" ca="1" si="32"/>
        <v>15016179.837451192</v>
      </c>
      <c r="Z82" s="311">
        <f t="shared" ca="1" si="33"/>
        <v>0</v>
      </c>
      <c r="AA82" s="229"/>
      <c r="AB82" s="206"/>
      <c r="AC82" s="206"/>
      <c r="AD82" s="206"/>
      <c r="AE82" s="206"/>
      <c r="AF82" s="206"/>
      <c r="AG82" s="206"/>
      <c r="AH82" s="206"/>
    </row>
    <row r="83" spans="1:35" ht="13.5" x14ac:dyDescent="0.25">
      <c r="A83" s="309">
        <f t="shared" si="29"/>
        <v>384200000.00000006</v>
      </c>
      <c r="B83" s="91" t="str">
        <f ca="1">IF(AC83="","",OFFSET('Project list_gen-S2a)_Low_Inv'!$E$7,AC83,,,))</f>
        <v>CCGT</v>
      </c>
      <c r="C83" s="209" t="s">
        <v>129</v>
      </c>
      <c r="D83" s="310">
        <f t="shared" si="30"/>
        <v>14</v>
      </c>
      <c r="E83" s="310"/>
      <c r="I83" s="229"/>
      <c r="J83" s="229"/>
      <c r="K83" s="229"/>
      <c r="L83" s="229"/>
      <c r="M83" s="229"/>
      <c r="N83" s="229"/>
      <c r="O83" s="229"/>
      <c r="R83" s="229">
        <f>'Project list_gen-S2a)_Low_Inv'!$H$13*1000000</f>
        <v>384200000.00000006</v>
      </c>
      <c r="S83" s="26">
        <v>0</v>
      </c>
      <c r="T83" s="26">
        <v>0</v>
      </c>
      <c r="U83" s="26">
        <v>0</v>
      </c>
      <c r="V83" s="26">
        <v>0</v>
      </c>
      <c r="W83" s="26">
        <v>0</v>
      </c>
      <c r="X83" s="311">
        <f ca="1">IFERROR(-(A83-((A83/OFFSET($AA$1,MATCH($B83,$Z$2:$Z$7,0),,,))*(20-D83))),0)</f>
        <v>-338096000.00000006</v>
      </c>
      <c r="Y83" s="227">
        <f t="shared" si="32"/>
        <v>0</v>
      </c>
      <c r="Z83" s="311">
        <f t="shared" ca="1" si="33"/>
        <v>0</v>
      </c>
      <c r="AC83" s="26">
        <v>6</v>
      </c>
    </row>
    <row r="84" spans="1:35" ht="13.5" x14ac:dyDescent="0.25">
      <c r="A84" s="309" t="str">
        <f t="shared" si="29"/>
        <v/>
      </c>
      <c r="B84" s="91" t="str">
        <f ca="1">IF(AC84="","",OFFSET('Project list_gen-S2a)_Low_Inv'!$E$7,AC84,,,))</f>
        <v/>
      </c>
      <c r="C84" s="26" t="s">
        <v>115</v>
      </c>
      <c r="D84" s="310">
        <f t="shared" si="30"/>
        <v>14</v>
      </c>
      <c r="E84" s="310"/>
      <c r="I84" s="229"/>
      <c r="J84" s="229"/>
      <c r="K84" s="229"/>
      <c r="L84" s="229"/>
      <c r="M84" s="229"/>
      <c r="N84" s="229"/>
      <c r="O84" s="229"/>
      <c r="S84" s="231">
        <f>'Project list_gen-S2a)_Low_Inv'!$I$13*'Project list_gen-S2a)_Low_Inv'!$G$13*1000</f>
        <v>7232256</v>
      </c>
      <c r="T84" s="229">
        <f t="shared" ref="T84:X86" si="46">S84</f>
        <v>7232256</v>
      </c>
      <c r="U84" s="229">
        <f t="shared" si="46"/>
        <v>7232256</v>
      </c>
      <c r="V84" s="229">
        <f t="shared" si="46"/>
        <v>7232256</v>
      </c>
      <c r="W84" s="229">
        <f t="shared" si="46"/>
        <v>7232256</v>
      </c>
      <c r="X84" s="229">
        <f t="shared" si="46"/>
        <v>7232256</v>
      </c>
      <c r="Y84" s="227">
        <f t="shared" si="32"/>
        <v>87344488.175294608</v>
      </c>
      <c r="Z84" s="311">
        <f t="shared" ca="1" si="33"/>
        <v>0</v>
      </c>
      <c r="AA84" s="229"/>
    </row>
    <row r="85" spans="1:35" ht="13.5" x14ac:dyDescent="0.25">
      <c r="A85" s="309" t="str">
        <f t="shared" si="29"/>
        <v/>
      </c>
      <c r="B85" s="91" t="str">
        <f ca="1">IF(AC85="","",OFFSET('Project list_gen-S2a)_Low_Inv'!$E$7,AC85,,,))</f>
        <v/>
      </c>
      <c r="C85" s="26" t="s">
        <v>116</v>
      </c>
      <c r="D85" s="310">
        <f t="shared" si="30"/>
        <v>14</v>
      </c>
      <c r="E85" s="310"/>
      <c r="I85" s="229"/>
      <c r="J85" s="229"/>
      <c r="K85" s="229"/>
      <c r="L85" s="229"/>
      <c r="M85" s="229"/>
      <c r="N85" s="229"/>
      <c r="O85" s="229"/>
      <c r="S85" s="231">
        <f>'Project list_gen-S2a)_Low_Inv'!$F$13*1000*'Project list_gen-S2a)_Low_Inv'!$J$13</f>
        <v>8400000</v>
      </c>
      <c r="T85" s="229">
        <f t="shared" si="46"/>
        <v>8400000</v>
      </c>
      <c r="U85" s="229">
        <f t="shared" si="46"/>
        <v>8400000</v>
      </c>
      <c r="V85" s="229">
        <f t="shared" si="46"/>
        <v>8400000</v>
      </c>
      <c r="W85" s="229">
        <f t="shared" si="46"/>
        <v>8400000</v>
      </c>
      <c r="X85" s="229">
        <f t="shared" si="46"/>
        <v>8400000</v>
      </c>
      <c r="Y85" s="227">
        <f t="shared" si="32"/>
        <v>101447418.43658115</v>
      </c>
      <c r="Z85" s="311">
        <f t="shared" ca="1" si="33"/>
        <v>0</v>
      </c>
      <c r="AA85" s="229"/>
    </row>
    <row r="86" spans="1:35" ht="13.5" x14ac:dyDescent="0.25">
      <c r="A86" s="309" t="str">
        <f t="shared" si="29"/>
        <v/>
      </c>
      <c r="B86" s="91" t="str">
        <f ca="1">IF(AC86="","",OFFSET('Project list_gen-S2a)_Low_Inv'!$E$7,AC86,,,))</f>
        <v/>
      </c>
      <c r="C86" s="26" t="s">
        <v>18</v>
      </c>
      <c r="D86" s="310">
        <f t="shared" ca="1" si="30"/>
        <v>14</v>
      </c>
      <c r="E86" s="310"/>
      <c r="I86" s="229"/>
      <c r="J86" s="229"/>
      <c r="K86" s="229"/>
      <c r="L86" s="229"/>
      <c r="M86" s="229"/>
      <c r="N86" s="229"/>
      <c r="O86" s="229"/>
      <c r="S86" s="231">
        <f ca="1">'Project list_gen-S2a)_Low_Inv'!$L$13*'Project list_gen-S2a)_Low_Inv'!$G$13*1000</f>
        <v>7680702.8043160196</v>
      </c>
      <c r="T86" s="229">
        <f t="shared" ca="1" si="46"/>
        <v>7680702.8043160196</v>
      </c>
      <c r="U86" s="229">
        <f t="shared" ca="1" si="46"/>
        <v>7680702.8043160196</v>
      </c>
      <c r="V86" s="229">
        <f t="shared" ca="1" si="46"/>
        <v>7680702.8043160196</v>
      </c>
      <c r="W86" s="229">
        <f t="shared" ca="1" si="46"/>
        <v>7680702.8043160196</v>
      </c>
      <c r="X86" s="229">
        <f t="shared" ca="1" si="46"/>
        <v>7680702.8043160196</v>
      </c>
      <c r="Y86" s="227">
        <f t="shared" ca="1" si="32"/>
        <v>92760413.247198761</v>
      </c>
      <c r="Z86" s="311">
        <f t="shared" ca="1" si="33"/>
        <v>0</v>
      </c>
      <c r="AA86" s="229"/>
      <c r="AB86" s="206"/>
      <c r="AC86" s="206"/>
      <c r="AD86" s="206"/>
      <c r="AE86" s="206"/>
      <c r="AF86" s="206"/>
      <c r="AG86" s="206"/>
      <c r="AH86" s="206"/>
    </row>
    <row r="87" spans="1:35" ht="13.5" x14ac:dyDescent="0.25">
      <c r="A87" s="309">
        <f t="shared" si="29"/>
        <v>277904666.66666675</v>
      </c>
      <c r="B87" s="91" t="str">
        <f ca="1">IF(AC87="","",OFFSET('Project list_gen-S2a)_Low_Inv'!$E$7,AC87,,,))</f>
        <v>CCGT</v>
      </c>
      <c r="C87" s="209" t="s">
        <v>130</v>
      </c>
      <c r="D87" s="310">
        <f t="shared" si="30"/>
        <v>17</v>
      </c>
      <c r="E87" s="310"/>
      <c r="I87" s="229"/>
      <c r="J87" s="229"/>
      <c r="K87" s="229"/>
      <c r="L87" s="229"/>
      <c r="M87" s="229"/>
      <c r="N87" s="229"/>
      <c r="O87" s="229"/>
      <c r="P87" s="229"/>
      <c r="Q87" s="229"/>
      <c r="R87" s="229"/>
      <c r="U87" s="229">
        <f>'Project list_gen-S2a)_Low_Inv'!$H$14*1000000*(217/300)</f>
        <v>277904666.66666675</v>
      </c>
      <c r="V87" s="26">
        <v>0</v>
      </c>
      <c r="W87" s="229">
        <v>0</v>
      </c>
      <c r="X87" s="311">
        <f ca="1">IFERROR(-(A87-((A87/OFFSET($AA$1,MATCH($B87,$Z$2:$Z$7,0),,,))*(20-D87))),0)</f>
        <v>-261230386.66666675</v>
      </c>
      <c r="Y87" s="227">
        <f t="shared" si="32"/>
        <v>0</v>
      </c>
      <c r="Z87" s="311">
        <f t="shared" ca="1" si="33"/>
        <v>0</v>
      </c>
      <c r="AA87" s="229"/>
      <c r="AC87" s="26">
        <v>7</v>
      </c>
    </row>
    <row r="88" spans="1:35" ht="13.5" x14ac:dyDescent="0.25">
      <c r="A88" s="309" t="str">
        <f t="shared" si="29"/>
        <v/>
      </c>
      <c r="B88" s="91" t="str">
        <f ca="1">IF(AC88="","",OFFSET('Project list_gen-S2a)_Low_Inv'!$E$7,AC88,,,))</f>
        <v/>
      </c>
      <c r="C88" s="26" t="s">
        <v>115</v>
      </c>
      <c r="D88" s="310">
        <f t="shared" si="30"/>
        <v>17</v>
      </c>
      <c r="E88" s="310"/>
      <c r="I88" s="229"/>
      <c r="J88" s="229"/>
      <c r="K88" s="229"/>
      <c r="L88" s="229"/>
      <c r="M88" s="229"/>
      <c r="N88" s="229"/>
      <c r="O88" s="229"/>
      <c r="P88" s="229"/>
      <c r="Q88" s="229"/>
      <c r="R88" s="229"/>
      <c r="V88" s="231">
        <f>'Project list_gen-S2a)_Low_Inv'!$I$14*'Project list_gen-S2a)_Low_Inv'!$G$14*1000</f>
        <v>7232256</v>
      </c>
      <c r="W88" s="229">
        <f t="shared" ref="W88:X90" si="47">V88</f>
        <v>7232256</v>
      </c>
      <c r="X88" s="229">
        <f t="shared" si="47"/>
        <v>7232256</v>
      </c>
      <c r="Y88" s="227">
        <f t="shared" si="32"/>
        <v>87975095.937559232</v>
      </c>
      <c r="Z88" s="311">
        <f t="shared" ca="1" si="33"/>
        <v>0</v>
      </c>
      <c r="AA88" s="229"/>
      <c r="AB88" s="229"/>
    </row>
    <row r="89" spans="1:35" ht="13.5" x14ac:dyDescent="0.25">
      <c r="A89" s="309" t="str">
        <f t="shared" si="29"/>
        <v/>
      </c>
      <c r="B89" s="91" t="str">
        <f ca="1">IF(AC89="","",OFFSET('Project list_gen-S2a)_Low_Inv'!$E$7,AC89,,,))</f>
        <v/>
      </c>
      <c r="C89" s="26" t="s">
        <v>116</v>
      </c>
      <c r="D89" s="310">
        <f t="shared" si="30"/>
        <v>17</v>
      </c>
      <c r="E89" s="310"/>
      <c r="I89" s="229"/>
      <c r="J89" s="229"/>
      <c r="K89" s="229"/>
      <c r="L89" s="229"/>
      <c r="M89" s="229"/>
      <c r="N89" s="229"/>
      <c r="O89" s="229"/>
      <c r="P89" s="229"/>
      <c r="Q89" s="229"/>
      <c r="R89" s="229"/>
      <c r="V89" s="231">
        <f>'Project list_gen-S2a)_Low_Inv'!$F$14*1000*'Project list_gen-S2a)_Low_Inv'!$J$14</f>
        <v>8400000</v>
      </c>
      <c r="W89" s="229">
        <f t="shared" si="47"/>
        <v>8400000</v>
      </c>
      <c r="X89" s="229">
        <f t="shared" si="47"/>
        <v>8400000</v>
      </c>
      <c r="Y89" s="227">
        <f t="shared" si="32"/>
        <v>102179846.21610428</v>
      </c>
      <c r="Z89" s="311">
        <f t="shared" ca="1" si="33"/>
        <v>0</v>
      </c>
      <c r="AA89" s="229"/>
      <c r="AB89" s="229"/>
    </row>
    <row r="90" spans="1:35" ht="13.5" x14ac:dyDescent="0.25">
      <c r="C90" s="26" t="s">
        <v>18</v>
      </c>
      <c r="D90" s="310">
        <f t="shared" ca="1" si="30"/>
        <v>17</v>
      </c>
      <c r="E90" s="310"/>
      <c r="I90" s="229"/>
      <c r="J90" s="229"/>
      <c r="K90" s="229"/>
      <c r="L90" s="229"/>
      <c r="M90" s="229"/>
      <c r="N90" s="229"/>
      <c r="O90" s="229"/>
      <c r="P90" s="229"/>
      <c r="Q90" s="229"/>
      <c r="R90" s="229"/>
      <c r="V90" s="231">
        <f ca="1">'Project list_gen-S2a)_Low_Inv'!$L$14*'Project list_gen-S2a)_Low_Inv'!$G$14*1000</f>
        <v>7680702.8043160196</v>
      </c>
      <c r="W90" s="229">
        <f t="shared" ca="1" si="47"/>
        <v>7680702.8043160196</v>
      </c>
      <c r="X90" s="229">
        <f t="shared" ca="1" si="47"/>
        <v>7680702.8043160196</v>
      </c>
      <c r="Y90" s="227">
        <f t="shared" ca="1" si="32"/>
        <v>93430122.782929972</v>
      </c>
      <c r="Z90" s="311">
        <f t="shared" si="33"/>
        <v>0</v>
      </c>
      <c r="AA90" s="229"/>
      <c r="AB90" s="229"/>
      <c r="AC90" s="206"/>
      <c r="AD90" s="206"/>
      <c r="AE90" s="206"/>
      <c r="AF90" s="206"/>
      <c r="AG90" s="206"/>
      <c r="AH90" s="206"/>
    </row>
    <row r="91" spans="1:35" x14ac:dyDescent="0.2">
      <c r="F91" s="229"/>
      <c r="G91" s="229"/>
      <c r="H91" s="229"/>
      <c r="I91" s="229"/>
      <c r="J91" s="229"/>
      <c r="K91" s="229"/>
      <c r="L91" s="229"/>
      <c r="M91" s="229"/>
      <c r="N91" s="229"/>
      <c r="O91" s="229"/>
      <c r="P91" s="229"/>
      <c r="Q91" s="229"/>
      <c r="R91" s="229"/>
      <c r="S91" s="229"/>
      <c r="T91" s="229"/>
      <c r="U91" s="229"/>
      <c r="V91" s="229"/>
      <c r="AD91" s="38"/>
    </row>
    <row r="92" spans="1:35" x14ac:dyDescent="0.2">
      <c r="E92" s="26">
        <v>0</v>
      </c>
      <c r="F92" s="229">
        <f t="shared" ref="F92:Z92" si="48">SUM(F63:F91)</f>
        <v>0</v>
      </c>
      <c r="G92" s="229">
        <f t="shared" si="48"/>
        <v>0</v>
      </c>
      <c r="H92" s="229">
        <f t="shared" si="48"/>
        <v>0</v>
      </c>
      <c r="I92" s="229">
        <f t="shared" si="48"/>
        <v>1200673076.9230769</v>
      </c>
      <c r="J92" s="229">
        <f t="shared" ca="1" si="48"/>
        <v>37734904.82429985</v>
      </c>
      <c r="K92" s="229">
        <f t="shared" ca="1" si="48"/>
        <v>717069040.67335653</v>
      </c>
      <c r="L92" s="229">
        <f t="shared" ca="1" si="48"/>
        <v>59716183.870972194</v>
      </c>
      <c r="M92" s="229">
        <f t="shared" ca="1" si="48"/>
        <v>59716183.870972194</v>
      </c>
      <c r="N92" s="229">
        <f t="shared" ca="1" si="48"/>
        <v>686564546.88984013</v>
      </c>
      <c r="O92" s="229">
        <f t="shared" ca="1" si="48"/>
        <v>80921048.413832307</v>
      </c>
      <c r="P92" s="229">
        <f t="shared" ca="1" si="48"/>
        <v>80921048.413832307</v>
      </c>
      <c r="Q92" s="229">
        <f t="shared" ca="1" si="48"/>
        <v>80921048.413832307</v>
      </c>
      <c r="R92" s="229">
        <f t="shared" ca="1" si="48"/>
        <v>578777746.52703989</v>
      </c>
      <c r="S92" s="229">
        <f t="shared" ca="1" si="48"/>
        <v>105832507.6671735</v>
      </c>
      <c r="T92" s="229">
        <f t="shared" ca="1" si="48"/>
        <v>105832507.6671735</v>
      </c>
      <c r="U92" s="229">
        <f t="shared" ca="1" si="48"/>
        <v>383737174.33384025</v>
      </c>
      <c r="V92" s="229">
        <f t="shared" ca="1" si="48"/>
        <v>129145466.47148952</v>
      </c>
      <c r="W92" s="229">
        <f t="shared" ca="1" si="48"/>
        <v>129145466.47148952</v>
      </c>
      <c r="X92" s="321">
        <f ca="1">SUM(X63:X91)+Y92+Z92</f>
        <v>-147615767.22888255</v>
      </c>
      <c r="Y92" s="321">
        <f t="shared" ca="1" si="48"/>
        <v>1535919909.976454</v>
      </c>
      <c r="Z92" s="321">
        <f t="shared" ca="1" si="48"/>
        <v>576688700.37735844</v>
      </c>
      <c r="AA92" s="229"/>
      <c r="AB92" s="229"/>
      <c r="AC92" s="229"/>
      <c r="AD92" s="229"/>
      <c r="AE92" s="229"/>
      <c r="AF92" s="229"/>
      <c r="AG92" s="221"/>
      <c r="AH92" s="221"/>
      <c r="AI92" s="38"/>
    </row>
    <row r="93" spans="1:35" x14ac:dyDescent="0.2">
      <c r="C93" s="196" t="s">
        <v>122</v>
      </c>
      <c r="E93" s="210">
        <f ca="1">NPV($D$1,E92:X92)</f>
        <v>2131673436.9367032</v>
      </c>
    </row>
    <row r="95" spans="1:35" x14ac:dyDescent="0.2">
      <c r="C95" s="216" t="s">
        <v>131</v>
      </c>
      <c r="D95" s="217">
        <f ca="1">(E93-E49)/1000000</f>
        <v>34.504862847498416</v>
      </c>
      <c r="F95" s="26" t="str">
        <f>C90</f>
        <v>Tx LRMC $/MWh</v>
      </c>
    </row>
    <row r="96" spans="1:35" x14ac:dyDescent="0.2">
      <c r="F96" s="228">
        <f ca="1">NPV($D$1,H96:X96)</f>
        <v>124266757.32488973</v>
      </c>
      <c r="G96" s="110">
        <f t="shared" ref="G96:X96" si="49">SUMIF($C$63:$C$90,$F$95,E63:E90)</f>
        <v>0</v>
      </c>
      <c r="H96" s="110">
        <f t="shared" si="49"/>
        <v>0</v>
      </c>
      <c r="I96" s="110">
        <f t="shared" si="49"/>
        <v>0</v>
      </c>
      <c r="J96" s="110">
        <f t="shared" si="49"/>
        <v>0</v>
      </c>
      <c r="K96" s="110">
        <f t="shared" si="49"/>
        <v>0</v>
      </c>
      <c r="L96" s="110">
        <f t="shared" ca="1" si="49"/>
        <v>11484904.82429985</v>
      </c>
      <c r="M96" s="110">
        <f t="shared" ca="1" si="49"/>
        <v>11484904.82429985</v>
      </c>
      <c r="N96" s="110">
        <f t="shared" ca="1" si="49"/>
        <v>17769165.774972193</v>
      </c>
      <c r="O96" s="110">
        <f t="shared" ca="1" si="49"/>
        <v>17769165.774972193</v>
      </c>
      <c r="P96" s="110">
        <f t="shared" ca="1" si="49"/>
        <v>17769165.774972193</v>
      </c>
      <c r="Q96" s="110">
        <f t="shared" ca="1" si="49"/>
        <v>23449507.821832303</v>
      </c>
      <c r="R96" s="110">
        <f t="shared" ca="1" si="49"/>
        <v>23449507.821832303</v>
      </c>
      <c r="S96" s="110">
        <f t="shared" ca="1" si="49"/>
        <v>23449507.821832303</v>
      </c>
      <c r="T96" s="110">
        <f t="shared" ca="1" si="49"/>
        <v>23449507.821832303</v>
      </c>
      <c r="U96" s="110">
        <f t="shared" ca="1" si="49"/>
        <v>32373573.075173505</v>
      </c>
      <c r="V96" s="110">
        <f t="shared" ca="1" si="49"/>
        <v>32373573.075173505</v>
      </c>
      <c r="W96" s="110">
        <f t="shared" ca="1" si="49"/>
        <v>32373573.075173505</v>
      </c>
      <c r="X96" s="110">
        <f t="shared" ca="1" si="49"/>
        <v>40054275.879489526</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X234"/>
  <sheetViews>
    <sheetView topLeftCell="A9" zoomScaleNormal="100" workbookViewId="0">
      <selection activeCell="M48" sqref="M48"/>
    </sheetView>
  </sheetViews>
  <sheetFormatPr defaultColWidth="9.140625" defaultRowHeight="12.75" x14ac:dyDescent="0.2"/>
  <cols>
    <col min="1" max="2" width="12.42578125" style="160" customWidth="1"/>
    <col min="3" max="3" width="45.5703125" style="160" customWidth="1"/>
    <col min="4" max="4" width="18.42578125" style="160" customWidth="1"/>
    <col min="5" max="5" width="13.42578125" style="160" customWidth="1"/>
    <col min="6" max="6" width="8.140625" style="160" customWidth="1"/>
    <col min="7" max="7" width="15" style="160" customWidth="1"/>
    <col min="8" max="10" width="12.42578125" style="160" customWidth="1"/>
    <col min="11" max="11" width="15.85546875" style="160" customWidth="1"/>
    <col min="12" max="12" width="14.42578125" style="241" customWidth="1"/>
    <col min="13" max="13" width="12.42578125" style="160" customWidth="1"/>
    <col min="14" max="14" width="45.5703125" style="160" customWidth="1"/>
    <col min="15" max="15" width="18.42578125" style="160" customWidth="1"/>
    <col min="16" max="16" width="13.42578125" style="160" customWidth="1"/>
    <col min="17" max="17" width="8.140625" style="160" customWidth="1"/>
    <col min="18" max="18" width="15" style="160" customWidth="1"/>
    <col min="19" max="21" width="12.42578125" style="160" customWidth="1"/>
    <col min="22" max="22" width="15.85546875" style="160" customWidth="1"/>
    <col min="23" max="23" width="14.140625" style="241" customWidth="1"/>
    <col min="24" max="24" width="13.5703125" style="160" customWidth="1"/>
    <col min="25" max="16384" width="9.140625" style="160"/>
  </cols>
  <sheetData>
    <row r="1" spans="1:24" ht="12.95" x14ac:dyDescent="0.5">
      <c r="A1" s="193" t="s">
        <v>0</v>
      </c>
    </row>
    <row r="2" spans="1:24" ht="18.399999999999999" x14ac:dyDescent="0.7">
      <c r="D2" s="2" t="s">
        <v>405</v>
      </c>
      <c r="M2" s="160" t="s">
        <v>1</v>
      </c>
      <c r="U2" s="160">
        <f>Q8*1000*U8</f>
        <v>26250000</v>
      </c>
    </row>
    <row r="3" spans="1:24" ht="12.95" x14ac:dyDescent="0.5">
      <c r="B3" s="160" t="s">
        <v>391</v>
      </c>
    </row>
    <row r="4" spans="1:24" ht="15.6" customHeight="1" x14ac:dyDescent="0.5">
      <c r="B4" s="165"/>
      <c r="C4" s="171"/>
      <c r="D4" s="171"/>
      <c r="E4" s="171"/>
      <c r="F4" s="172"/>
      <c r="G4" s="172"/>
      <c r="H4" s="172"/>
      <c r="I4" s="173"/>
      <c r="J4" s="173"/>
      <c r="K4" s="173"/>
      <c r="M4" s="165"/>
      <c r="N4" s="171"/>
      <c r="O4" s="171"/>
      <c r="P4" s="171"/>
      <c r="Q4" s="172"/>
      <c r="R4" s="172"/>
      <c r="S4" s="172"/>
      <c r="T4" s="173"/>
      <c r="U4" s="173"/>
      <c r="V4" s="173"/>
      <c r="W4" s="244"/>
      <c r="X4" s="170"/>
    </row>
    <row r="5" spans="1:24" ht="20.25" customHeight="1" x14ac:dyDescent="0.5">
      <c r="B5" s="358" t="s">
        <v>4</v>
      </c>
      <c r="C5" s="358"/>
      <c r="D5" s="358"/>
      <c r="E5" s="358"/>
      <c r="F5" s="358"/>
      <c r="G5" s="358"/>
      <c r="H5" s="358"/>
      <c r="I5" s="358"/>
      <c r="J5" s="358"/>
      <c r="K5" s="358"/>
      <c r="M5" s="358" t="s">
        <v>5</v>
      </c>
      <c r="N5" s="358"/>
      <c r="O5" s="358"/>
      <c r="P5" s="358"/>
      <c r="Q5" s="358"/>
      <c r="R5" s="358"/>
      <c r="S5" s="358"/>
      <c r="T5" s="358"/>
      <c r="U5" s="358"/>
      <c r="V5" s="358"/>
      <c r="W5" s="358"/>
      <c r="X5" s="358"/>
    </row>
    <row r="6" spans="1:24" ht="12.95" x14ac:dyDescent="0.5">
      <c r="M6" s="359" t="s">
        <v>6</v>
      </c>
      <c r="N6" s="359"/>
      <c r="O6" s="359"/>
      <c r="P6" s="359"/>
      <c r="Q6" s="359"/>
      <c r="R6" s="359"/>
      <c r="S6" s="359"/>
      <c r="T6" s="359"/>
      <c r="U6" s="359"/>
      <c r="V6" s="359"/>
      <c r="W6" s="359"/>
      <c r="X6" s="359"/>
    </row>
    <row r="7" spans="1:24" ht="52.5" customHeight="1" x14ac:dyDescent="0.5">
      <c r="A7" s="161"/>
      <c r="B7" s="162" t="s">
        <v>7</v>
      </c>
      <c r="C7" s="163" t="s">
        <v>8</v>
      </c>
      <c r="D7" s="163" t="s">
        <v>9</v>
      </c>
      <c r="E7" s="163" t="s">
        <v>10</v>
      </c>
      <c r="F7" s="163" t="s">
        <v>11</v>
      </c>
      <c r="G7" s="163" t="s">
        <v>12</v>
      </c>
      <c r="H7" s="163" t="s">
        <v>13</v>
      </c>
      <c r="I7" s="163" t="s">
        <v>14</v>
      </c>
      <c r="J7" s="163" t="s">
        <v>15</v>
      </c>
      <c r="K7" s="163" t="s">
        <v>16</v>
      </c>
      <c r="L7" s="242" t="s">
        <v>17</v>
      </c>
      <c r="M7" s="162" t="s">
        <v>7</v>
      </c>
      <c r="N7" s="163" t="s">
        <v>8</v>
      </c>
      <c r="O7" s="163" t="s">
        <v>9</v>
      </c>
      <c r="P7" s="163" t="s">
        <v>10</v>
      </c>
      <c r="Q7" s="163" t="s">
        <v>11</v>
      </c>
      <c r="R7" s="163" t="s">
        <v>12</v>
      </c>
      <c r="S7" s="163" t="s">
        <v>13</v>
      </c>
      <c r="T7" s="163" t="s">
        <v>14</v>
      </c>
      <c r="U7" s="163" t="s">
        <v>15</v>
      </c>
      <c r="V7" s="163" t="s">
        <v>16</v>
      </c>
      <c r="W7" s="242" t="s">
        <v>17</v>
      </c>
      <c r="X7" s="163" t="s">
        <v>19</v>
      </c>
    </row>
    <row r="8" spans="1:24" ht="12.95" x14ac:dyDescent="0.5">
      <c r="A8" s="164"/>
      <c r="B8" s="165" t="s">
        <v>20</v>
      </c>
      <c r="C8" s="166" t="s">
        <v>21</v>
      </c>
      <c r="D8" s="166" t="s">
        <v>22</v>
      </c>
      <c r="E8" s="166" t="s">
        <v>23</v>
      </c>
      <c r="F8" s="168">
        <v>250</v>
      </c>
      <c r="G8" s="168">
        <v>1971</v>
      </c>
      <c r="H8" s="168">
        <v>1200.6730769230769</v>
      </c>
      <c r="I8" s="167">
        <v>0</v>
      </c>
      <c r="J8" s="167">
        <v>105</v>
      </c>
      <c r="K8" s="167">
        <v>79.055127520930938</v>
      </c>
      <c r="L8" s="243">
        <f ca="1">OFFSET('LRMC_gen_S2a)_Low_Inv'!$A$41,MATCH(B8,'LRMC_gen_S2a)_Low_Inv'!$B$42:$B$45,0),,,)</f>
        <v>5.8269430869101209</v>
      </c>
      <c r="M8" s="165" t="s">
        <v>20</v>
      </c>
      <c r="N8" s="166" t="s">
        <v>21</v>
      </c>
      <c r="O8" s="166" t="s">
        <v>22</v>
      </c>
      <c r="P8" s="166" t="s">
        <v>23</v>
      </c>
      <c r="Q8" s="168">
        <v>250</v>
      </c>
      <c r="R8" s="168">
        <v>1971</v>
      </c>
      <c r="S8" s="168">
        <v>1200.6730769230769</v>
      </c>
      <c r="T8" s="167">
        <v>0</v>
      </c>
      <c r="U8" s="167">
        <f>105</f>
        <v>105</v>
      </c>
      <c r="V8" s="167">
        <v>79.055127520930938</v>
      </c>
      <c r="W8" s="244">
        <f ca="1">OFFSET('LRMC_gen_S2a)_Low_Inv'!$A$41,MATCH(M8,'LRMC_gen_S2a)_Low_Inv'!$B$42:$B$45,0),,,)</f>
        <v>5.8269430869101209</v>
      </c>
      <c r="X8" s="170">
        <f t="shared" ref="X8:X52" ca="1" si="0">V8+W8</f>
        <v>84.882070607841058</v>
      </c>
    </row>
    <row r="9" spans="1:24" ht="12.95" x14ac:dyDescent="0.5">
      <c r="A9" s="164"/>
      <c r="B9" s="175" t="s">
        <v>29</v>
      </c>
      <c r="C9" s="176" t="s">
        <v>30</v>
      </c>
      <c r="D9" s="176" t="s">
        <v>22</v>
      </c>
      <c r="E9" s="176" t="s">
        <v>31</v>
      </c>
      <c r="F9" s="177">
        <v>17</v>
      </c>
      <c r="G9" s="177">
        <v>74.459999999999994</v>
      </c>
      <c r="H9" s="177">
        <v>52.508452830188673</v>
      </c>
      <c r="I9" s="169">
        <v>0.86</v>
      </c>
      <c r="J9" s="169">
        <v>6.38</v>
      </c>
      <c r="K9" s="169">
        <v>87.494128618111048</v>
      </c>
      <c r="L9" s="243">
        <f ca="1">OFFSET('LRMC_gen_S2a)_Low_Inv'!$A$41,MATCH(B9,'LRMC_gen_S2a)_Low_Inv'!$B$42:$B$45,0),,,)</f>
        <v>8.1106487216254575</v>
      </c>
      <c r="M9" s="171" t="s">
        <v>20</v>
      </c>
      <c r="N9" s="171" t="s">
        <v>26</v>
      </c>
      <c r="O9" s="171" t="s">
        <v>27</v>
      </c>
      <c r="P9" s="171" t="s">
        <v>28</v>
      </c>
      <c r="Q9" s="172">
        <v>252</v>
      </c>
      <c r="R9" s="172">
        <v>974.84083199999998</v>
      </c>
      <c r="S9" s="172">
        <v>626.82568301886795</v>
      </c>
      <c r="T9" s="173">
        <v>3</v>
      </c>
      <c r="U9" s="173">
        <v>50</v>
      </c>
      <c r="V9" s="173">
        <v>89.428053297110608</v>
      </c>
      <c r="W9" s="244">
        <f ca="1">OFFSET('LRMC_gen_S2a)_Low_Inv'!$A$41,MATCH(M9,'LRMC_gen_S2a)_Low_Inv'!$B$42:$B$45,0),,,)</f>
        <v>5.8269430869101209</v>
      </c>
      <c r="X9" s="170">
        <f t="shared" ca="1" si="0"/>
        <v>95.254996384020728</v>
      </c>
    </row>
    <row r="10" spans="1:24" ht="12.95" x14ac:dyDescent="0.5">
      <c r="A10" s="174"/>
      <c r="B10" s="171" t="s">
        <v>20</v>
      </c>
      <c r="C10" s="171" t="s">
        <v>26</v>
      </c>
      <c r="D10" s="171" t="s">
        <v>27</v>
      </c>
      <c r="E10" s="171" t="s">
        <v>28</v>
      </c>
      <c r="F10" s="172">
        <v>252</v>
      </c>
      <c r="G10" s="172">
        <v>974.84083199999998</v>
      </c>
      <c r="H10" s="172">
        <v>626.82568301886795</v>
      </c>
      <c r="I10" s="173">
        <v>3</v>
      </c>
      <c r="J10" s="173">
        <v>50</v>
      </c>
      <c r="K10" s="173">
        <v>89.428053297110608</v>
      </c>
      <c r="L10" s="243">
        <f ca="1">OFFSET('LRMC_gen_S2a)_Low_Inv'!$A$41,MATCH(B10,'LRMC_gen_S2a)_Low_Inv'!$B$42:$B$45,0),,,)</f>
        <v>5.8269430869101209</v>
      </c>
      <c r="M10" s="171" t="s">
        <v>20</v>
      </c>
      <c r="N10" s="171" t="s">
        <v>32</v>
      </c>
      <c r="O10" s="171" t="s">
        <v>33</v>
      </c>
      <c r="P10" s="171" t="s">
        <v>28</v>
      </c>
      <c r="Q10" s="172">
        <v>252</v>
      </c>
      <c r="R10" s="172">
        <v>974.84083199999998</v>
      </c>
      <c r="S10" s="172">
        <v>626.84836301886799</v>
      </c>
      <c r="T10" s="173">
        <v>3</v>
      </c>
      <c r="U10" s="173">
        <v>50</v>
      </c>
      <c r="V10" s="173">
        <v>89.430658890174854</v>
      </c>
      <c r="W10" s="244">
        <f ca="1">OFFSET('LRMC_gen_S2a)_Low_Inv'!$A$41,MATCH(M10,'LRMC_gen_S2a)_Low_Inv'!$B$42:$B$45,0),,,)</f>
        <v>5.8269430869101209</v>
      </c>
      <c r="X10" s="170">
        <f t="shared" ca="1" si="0"/>
        <v>95.257601977084974</v>
      </c>
    </row>
    <row r="11" spans="1:24" ht="12.95" x14ac:dyDescent="0.5">
      <c r="A11" s="178"/>
      <c r="B11" s="171" t="s">
        <v>20</v>
      </c>
      <c r="C11" s="171" t="s">
        <v>32</v>
      </c>
      <c r="D11" s="171" t="s">
        <v>33</v>
      </c>
      <c r="E11" s="171" t="s">
        <v>28</v>
      </c>
      <c r="F11" s="172">
        <v>252</v>
      </c>
      <c r="G11" s="172">
        <v>974.84083199999998</v>
      </c>
      <c r="H11" s="172">
        <v>626.84836301886799</v>
      </c>
      <c r="I11" s="173">
        <v>3</v>
      </c>
      <c r="J11" s="173">
        <v>50</v>
      </c>
      <c r="K11" s="173">
        <v>89.430658890174854</v>
      </c>
      <c r="L11" s="243">
        <f ca="1">OFFSET('LRMC_gen_S2a)_Low_Inv'!$A$41,MATCH(B11,'LRMC_gen_S2a)_Low_Inv'!$B$42:$B$45,0),,,)</f>
        <v>5.8269430869101209</v>
      </c>
      <c r="M11" s="175" t="s">
        <v>29</v>
      </c>
      <c r="N11" s="176" t="s">
        <v>30</v>
      </c>
      <c r="O11" s="176" t="s">
        <v>22</v>
      </c>
      <c r="P11" s="176" t="s">
        <v>31</v>
      </c>
      <c r="Q11" s="177">
        <v>17</v>
      </c>
      <c r="R11" s="177">
        <v>74.459999999999994</v>
      </c>
      <c r="S11" s="177">
        <v>52.508452830188673</v>
      </c>
      <c r="T11" s="169">
        <v>0.86</v>
      </c>
      <c r="U11" s="169">
        <v>6.38</v>
      </c>
      <c r="V11" s="169">
        <v>87.494128618111048</v>
      </c>
      <c r="W11" s="244">
        <f ca="1">OFFSET('LRMC_gen_S2a)_Low_Inv'!$A$41,MATCH(M11,'LRMC_gen_S2a)_Low_Inv'!$B$42:$B$45,0),,,)</f>
        <v>8.1106487216254575</v>
      </c>
      <c r="X11" s="170">
        <f t="shared" ca="1" si="0"/>
        <v>95.604777339736501</v>
      </c>
    </row>
    <row r="12" spans="1:24" ht="12.95" x14ac:dyDescent="0.5">
      <c r="A12" s="178"/>
      <c r="B12" s="175" t="s">
        <v>29</v>
      </c>
      <c r="C12" s="179" t="s">
        <v>35</v>
      </c>
      <c r="D12" s="179" t="s">
        <v>22</v>
      </c>
      <c r="E12" s="179" t="s">
        <v>31</v>
      </c>
      <c r="F12" s="180">
        <v>35</v>
      </c>
      <c r="G12" s="180">
        <v>153.29999999999998</v>
      </c>
      <c r="H12" s="180">
        <v>113.65669811320754</v>
      </c>
      <c r="I12" s="181">
        <v>0.86</v>
      </c>
      <c r="J12" s="181">
        <v>6.38</v>
      </c>
      <c r="K12" s="181">
        <v>90.450832095870382</v>
      </c>
      <c r="L12" s="243">
        <f ca="1">OFFSET('LRMC_gen_S2a)_Low_Inv'!$A$41,MATCH(B12,'LRMC_gen_S2a)_Low_Inv'!$B$42:$B$45,0),,,)</f>
        <v>8.1106487216254575</v>
      </c>
      <c r="M12" s="175" t="s">
        <v>24</v>
      </c>
      <c r="N12" s="179" t="s">
        <v>36</v>
      </c>
      <c r="O12" s="179" t="s">
        <v>22</v>
      </c>
      <c r="P12" s="179" t="s">
        <v>25</v>
      </c>
      <c r="Q12" s="180">
        <v>240</v>
      </c>
      <c r="R12" s="180">
        <v>1681.92</v>
      </c>
      <c r="S12" s="180">
        <v>384.20000000000005</v>
      </c>
      <c r="T12" s="181">
        <v>4.3</v>
      </c>
      <c r="U12" s="181">
        <v>35</v>
      </c>
      <c r="V12" s="181">
        <v>91.273876702410504</v>
      </c>
      <c r="W12" s="244">
        <f ca="1">OFFSET('LRMC_gen_S2a)_Low_Inv'!$A$41,MATCH(M12,'LRMC_gen_S2a)_Low_Inv'!$B$42:$B$45,0),,,)</f>
        <v>4.5666279040120932</v>
      </c>
      <c r="X12" s="170">
        <f t="shared" ca="1" si="0"/>
        <v>95.840504606422598</v>
      </c>
    </row>
    <row r="13" spans="1:24" ht="12.95" x14ac:dyDescent="0.5">
      <c r="A13" s="178"/>
      <c r="B13" s="175" t="s">
        <v>24</v>
      </c>
      <c r="C13" s="179" t="s">
        <v>36</v>
      </c>
      <c r="D13" s="179" t="s">
        <v>22</v>
      </c>
      <c r="E13" s="179" t="s">
        <v>25</v>
      </c>
      <c r="F13" s="180">
        <v>240</v>
      </c>
      <c r="G13" s="180">
        <v>1681.92</v>
      </c>
      <c r="H13" s="180">
        <v>384.20000000000005</v>
      </c>
      <c r="I13" s="181">
        <v>4.3</v>
      </c>
      <c r="J13" s="181">
        <v>35</v>
      </c>
      <c r="K13" s="181">
        <v>91.273876702410504</v>
      </c>
      <c r="L13" s="243">
        <f ca="1">OFFSET('LRMC_gen_S2a)_Low_Inv'!$A$41,MATCH(B13,'LRMC_gen_S2a)_Low_Inv'!$B$42:$B$45,0),,,)</f>
        <v>4.5666279040120932</v>
      </c>
      <c r="M13" s="175" t="s">
        <v>24</v>
      </c>
      <c r="N13" s="179" t="s">
        <v>37</v>
      </c>
      <c r="O13" s="179" t="s">
        <v>22</v>
      </c>
      <c r="P13" s="179" t="s">
        <v>25</v>
      </c>
      <c r="Q13" s="180">
        <v>240</v>
      </c>
      <c r="R13" s="180">
        <v>1681.92</v>
      </c>
      <c r="S13" s="180">
        <v>384.20000000000005</v>
      </c>
      <c r="T13" s="181">
        <v>4.3</v>
      </c>
      <c r="U13" s="181">
        <v>35</v>
      </c>
      <c r="V13" s="181">
        <v>91.273876702410504</v>
      </c>
      <c r="W13" s="244">
        <f ca="1">OFFSET('LRMC_gen_S2a)_Low_Inv'!$A$41,MATCH(M13,'LRMC_gen_S2a)_Low_Inv'!$B$42:$B$45,0),,,)</f>
        <v>4.5666279040120932</v>
      </c>
      <c r="X13" s="170">
        <f t="shared" ca="1" si="0"/>
        <v>95.840504606422598</v>
      </c>
    </row>
    <row r="14" spans="1:24" ht="12.95" x14ac:dyDescent="0.5">
      <c r="A14" s="178"/>
      <c r="B14" s="175" t="s">
        <v>24</v>
      </c>
      <c r="C14" s="179" t="s">
        <v>37</v>
      </c>
      <c r="D14" s="179" t="s">
        <v>22</v>
      </c>
      <c r="E14" s="179" t="s">
        <v>25</v>
      </c>
      <c r="F14" s="180">
        <v>240</v>
      </c>
      <c r="G14" s="180">
        <v>1681.92</v>
      </c>
      <c r="H14" s="180">
        <v>384.20000000000005</v>
      </c>
      <c r="I14" s="181">
        <v>4.3</v>
      </c>
      <c r="J14" s="181">
        <v>35</v>
      </c>
      <c r="K14" s="181">
        <v>91.273876702410504</v>
      </c>
      <c r="L14" s="243">
        <f ca="1">OFFSET('LRMC_gen_S2a)_Low_Inv'!$A$41,MATCH(B14,'LRMC_gen_S2a)_Low_Inv'!$B$42:$B$45,0),,,)</f>
        <v>4.5666279040120932</v>
      </c>
      <c r="M14" s="175" t="s">
        <v>29</v>
      </c>
      <c r="N14" s="179" t="s">
        <v>35</v>
      </c>
      <c r="O14" s="179" t="s">
        <v>22</v>
      </c>
      <c r="P14" s="179" t="s">
        <v>31</v>
      </c>
      <c r="Q14" s="180">
        <v>35</v>
      </c>
      <c r="R14" s="180">
        <v>153.29999999999998</v>
      </c>
      <c r="S14" s="180">
        <v>113.65669811320754</v>
      </c>
      <c r="T14" s="181">
        <v>0.86</v>
      </c>
      <c r="U14" s="181">
        <v>6.38</v>
      </c>
      <c r="V14" s="181">
        <v>90.450832095870382</v>
      </c>
      <c r="W14" s="244">
        <f ca="1">OFFSET('LRMC_gen_S2a)_Low_Inv'!$A$41,MATCH(M14,'LRMC_gen_S2a)_Low_Inv'!$B$42:$B$45,0),,,)</f>
        <v>8.1106487216254575</v>
      </c>
      <c r="X14" s="170">
        <f t="shared" ca="1" si="0"/>
        <v>98.561480817495834</v>
      </c>
    </row>
    <row r="15" spans="1:24" ht="12" customHeight="1" x14ac:dyDescent="0.5">
      <c r="A15" s="178"/>
      <c r="B15" s="175" t="s">
        <v>20</v>
      </c>
      <c r="C15" s="179" t="s">
        <v>38</v>
      </c>
      <c r="D15" s="179" t="s">
        <v>22</v>
      </c>
      <c r="E15" s="179" t="s">
        <v>28</v>
      </c>
      <c r="F15" s="180">
        <v>183</v>
      </c>
      <c r="G15" s="180">
        <v>707.92012799999998</v>
      </c>
      <c r="H15" s="180">
        <v>478.28750943396227</v>
      </c>
      <c r="I15" s="181">
        <v>3</v>
      </c>
      <c r="J15" s="181">
        <v>50</v>
      </c>
      <c r="K15" s="181">
        <v>94.906493043787322</v>
      </c>
      <c r="L15" s="243">
        <f ca="1">OFFSET('LRMC_gen_S2a)_Low_Inv'!$A$41,MATCH(B15,'LRMC_gen_S2a)_Low_Inv'!$B$42:$B$45,0),,,)</f>
        <v>5.8269430869101209</v>
      </c>
      <c r="M15" s="171" t="s">
        <v>34</v>
      </c>
      <c r="N15" s="171" t="s">
        <v>39</v>
      </c>
      <c r="O15" s="171" t="s">
        <v>27</v>
      </c>
      <c r="P15" s="171" t="s">
        <v>25</v>
      </c>
      <c r="Q15" s="172">
        <v>194</v>
      </c>
      <c r="R15" s="172">
        <v>1359.5520000000001</v>
      </c>
      <c r="S15" s="332">
        <v>333.05476923076924</v>
      </c>
      <c r="T15" s="173">
        <v>4.3</v>
      </c>
      <c r="U15" s="173">
        <v>35</v>
      </c>
      <c r="V15" s="173">
        <v>95.010293612807203</v>
      </c>
      <c r="W15" s="244">
        <f ca="1">OFFSET('LRMC_gen_S2a)_Low_Inv'!$A$41,MATCH(M15,'LRMC_gen_S2a)_Low_Inv'!$B$42:$B$45,0),,,)</f>
        <v>3.7434838589001238</v>
      </c>
      <c r="X15" s="170">
        <f t="shared" ca="1" si="0"/>
        <v>98.753777471707323</v>
      </c>
    </row>
    <row r="16" spans="1:24" ht="13.5" customHeight="1" x14ac:dyDescent="0.5">
      <c r="A16" s="178"/>
      <c r="B16" s="171" t="s">
        <v>34</v>
      </c>
      <c r="C16" s="171" t="s">
        <v>39</v>
      </c>
      <c r="D16" s="171" t="s">
        <v>27</v>
      </c>
      <c r="E16" s="171" t="s">
        <v>25</v>
      </c>
      <c r="F16" s="172">
        <v>194</v>
      </c>
      <c r="G16" s="172">
        <v>1359.5520000000001</v>
      </c>
      <c r="H16" s="172">
        <v>333.05476923076924</v>
      </c>
      <c r="I16" s="173">
        <v>4.3</v>
      </c>
      <c r="J16" s="173">
        <v>35</v>
      </c>
      <c r="K16" s="173">
        <v>95.010293612807203</v>
      </c>
      <c r="L16" s="243">
        <f ca="1">OFFSET('LRMC_gen_S2a)_Low_Inv'!$A$41,MATCH(B16,'LRMC_gen_S2a)_Low_Inv'!$B$42:$B$45,0),,,)</f>
        <v>3.7434838589001238</v>
      </c>
      <c r="M16" s="175" t="s">
        <v>20</v>
      </c>
      <c r="N16" s="179" t="s">
        <v>38</v>
      </c>
      <c r="O16" s="179" t="s">
        <v>22</v>
      </c>
      <c r="P16" s="179" t="s">
        <v>28</v>
      </c>
      <c r="Q16" s="180">
        <v>183</v>
      </c>
      <c r="R16" s="180">
        <v>707.92012799999998</v>
      </c>
      <c r="S16" s="180">
        <v>478.28750943396227</v>
      </c>
      <c r="T16" s="181">
        <v>3</v>
      </c>
      <c r="U16" s="181">
        <v>50</v>
      </c>
      <c r="V16" s="181">
        <v>94.906493043787322</v>
      </c>
      <c r="W16" s="244">
        <f ca="1">OFFSET('LRMC_gen_S2a)_Low_Inv'!$A$41,MATCH(M16,'LRMC_gen_S2a)_Low_Inv'!$B$42:$B$45,0),,,)</f>
        <v>5.8269430869101209</v>
      </c>
      <c r="X16" s="170">
        <f t="shared" ca="1" si="0"/>
        <v>100.73343613069744</v>
      </c>
    </row>
    <row r="17" spans="1:24" ht="12.95" x14ac:dyDescent="0.5">
      <c r="A17" s="178"/>
      <c r="B17" s="175" t="s">
        <v>20</v>
      </c>
      <c r="C17" s="179" t="s">
        <v>40</v>
      </c>
      <c r="D17" s="179" t="s">
        <v>22</v>
      </c>
      <c r="E17" s="179" t="s">
        <v>28</v>
      </c>
      <c r="F17" s="180">
        <v>225</v>
      </c>
      <c r="G17" s="180">
        <v>779.72759999999994</v>
      </c>
      <c r="H17" s="180">
        <v>559.82844339622636</v>
      </c>
      <c r="I17" s="181">
        <v>3</v>
      </c>
      <c r="J17" s="181">
        <v>50</v>
      </c>
      <c r="K17" s="181">
        <v>96.679714390745275</v>
      </c>
      <c r="L17" s="243">
        <f ca="1">OFFSET('LRMC_gen_S2a)_Low_Inv'!$A$41,MATCH(B17,'LRMC_gen_S2a)_Low_Inv'!$B$42:$B$45,0),,,)</f>
        <v>5.8269430869101209</v>
      </c>
      <c r="M17" s="175" t="s">
        <v>24</v>
      </c>
      <c r="N17" s="179" t="s">
        <v>41</v>
      </c>
      <c r="O17" s="179" t="s">
        <v>22</v>
      </c>
      <c r="P17" s="179" t="s">
        <v>23</v>
      </c>
      <c r="Q17" s="180">
        <v>45</v>
      </c>
      <c r="R17" s="180">
        <v>354.78</v>
      </c>
      <c r="S17" s="180">
        <v>302.95</v>
      </c>
      <c r="T17" s="181">
        <v>0</v>
      </c>
      <c r="U17" s="181">
        <v>105</v>
      </c>
      <c r="V17" s="181">
        <v>97.526591834445981</v>
      </c>
      <c r="W17" s="244">
        <f ca="1">OFFSET('LRMC_gen_S2a)_Low_Inv'!$A$41,MATCH(M17,'LRMC_gen_S2a)_Low_Inv'!$B$42:$B$45,0),,,)</f>
        <v>4.5666279040120932</v>
      </c>
      <c r="X17" s="170">
        <f t="shared" ca="1" si="0"/>
        <v>102.09321973845807</v>
      </c>
    </row>
    <row r="18" spans="1:24" x14ac:dyDescent="0.2">
      <c r="A18" s="178"/>
      <c r="B18" s="175" t="s">
        <v>24</v>
      </c>
      <c r="C18" s="179" t="s">
        <v>41</v>
      </c>
      <c r="D18" s="179" t="s">
        <v>22</v>
      </c>
      <c r="E18" s="179" t="s">
        <v>23</v>
      </c>
      <c r="F18" s="180">
        <v>45</v>
      </c>
      <c r="G18" s="180">
        <v>354.78</v>
      </c>
      <c r="H18" s="180">
        <v>302.95</v>
      </c>
      <c r="I18" s="181">
        <v>0</v>
      </c>
      <c r="J18" s="181">
        <v>105</v>
      </c>
      <c r="K18" s="181">
        <v>97.526591834445981</v>
      </c>
      <c r="L18" s="243">
        <f ca="1">OFFSET('LRMC_gen_S2a)_Low_Inv'!$A$41,MATCH(B18,'LRMC_gen_S2a)_Low_Inv'!$B$42:$B$45,0),,,)</f>
        <v>4.5666279040120932</v>
      </c>
      <c r="M18" s="175" t="s">
        <v>20</v>
      </c>
      <c r="N18" s="179" t="s">
        <v>40</v>
      </c>
      <c r="O18" s="179" t="s">
        <v>22</v>
      </c>
      <c r="P18" s="179" t="s">
        <v>28</v>
      </c>
      <c r="Q18" s="180">
        <v>225</v>
      </c>
      <c r="R18" s="180">
        <v>779.72759999999994</v>
      </c>
      <c r="S18" s="180">
        <v>559.82844339622636</v>
      </c>
      <c r="T18" s="181">
        <v>3</v>
      </c>
      <c r="U18" s="181">
        <v>50</v>
      </c>
      <c r="V18" s="181">
        <v>96.679714390745275</v>
      </c>
      <c r="W18" s="244">
        <f ca="1">OFFSET('LRMC_gen_S2a)_Low_Inv'!$A$41,MATCH(M18,'LRMC_gen_S2a)_Low_Inv'!$B$42:$B$45,0),,,)</f>
        <v>5.8269430869101209</v>
      </c>
      <c r="X18" s="170">
        <f t="shared" ca="1" si="0"/>
        <v>102.50665747765539</v>
      </c>
    </row>
    <row r="19" spans="1:24" x14ac:dyDescent="0.2">
      <c r="A19" s="178"/>
      <c r="B19" s="171" t="s">
        <v>20</v>
      </c>
      <c r="C19" s="171" t="s">
        <v>42</v>
      </c>
      <c r="D19" s="171" t="s">
        <v>27</v>
      </c>
      <c r="E19" s="171" t="s">
        <v>28</v>
      </c>
      <c r="F19" s="172">
        <v>120</v>
      </c>
      <c r="G19" s="172">
        <v>415.85471999999999</v>
      </c>
      <c r="H19" s="172">
        <v>313.60754716981131</v>
      </c>
      <c r="I19" s="173">
        <v>3</v>
      </c>
      <c r="J19" s="173">
        <v>60</v>
      </c>
      <c r="K19" s="173">
        <v>99.053085428755367</v>
      </c>
      <c r="L19" s="243">
        <f ca="1">OFFSET('LRMC_gen_S2a)_Low_Inv'!$A$41,MATCH(B19,'LRMC_gen_S2a)_Low_Inv'!$B$42:$B$45,0),,,)</f>
        <v>5.8269430869101209</v>
      </c>
      <c r="M19" s="175" t="s">
        <v>34</v>
      </c>
      <c r="N19" s="179" t="s">
        <v>43</v>
      </c>
      <c r="O19" s="179" t="s">
        <v>22</v>
      </c>
      <c r="P19" s="179" t="s">
        <v>31</v>
      </c>
      <c r="Q19" s="180">
        <v>46</v>
      </c>
      <c r="R19" s="180">
        <v>201.48</v>
      </c>
      <c r="S19" s="180">
        <v>191.89443396226417</v>
      </c>
      <c r="T19" s="181">
        <v>0.85</v>
      </c>
      <c r="U19" s="181">
        <v>6.38</v>
      </c>
      <c r="V19" s="181">
        <v>99.507361835765082</v>
      </c>
      <c r="W19" s="244">
        <f ca="1">OFFSET('LRMC_gen_S2a)_Low_Inv'!$A$41,MATCH(M19,'LRMC_gen_S2a)_Low_Inv'!$B$42:$B$45,0),,,)</f>
        <v>3.7434838589001238</v>
      </c>
      <c r="X19" s="170">
        <f t="shared" ca="1" si="0"/>
        <v>103.2508456946652</v>
      </c>
    </row>
    <row r="20" spans="1:24" x14ac:dyDescent="0.2">
      <c r="A20" s="178"/>
      <c r="B20" s="175" t="s">
        <v>34</v>
      </c>
      <c r="C20" s="179" t="s">
        <v>43</v>
      </c>
      <c r="D20" s="179" t="s">
        <v>22</v>
      </c>
      <c r="E20" s="179" t="s">
        <v>31</v>
      </c>
      <c r="F20" s="180">
        <v>46</v>
      </c>
      <c r="G20" s="180">
        <v>201.48</v>
      </c>
      <c r="H20" s="180">
        <v>191.89443396226417</v>
      </c>
      <c r="I20" s="181">
        <v>0.85</v>
      </c>
      <c r="J20" s="181">
        <v>6.38</v>
      </c>
      <c r="K20" s="181">
        <v>99.507361835765082</v>
      </c>
      <c r="L20" s="243">
        <f ca="1">OFFSET('LRMC_gen_S2a)_Low_Inv'!$A$41,MATCH(B20,'LRMC_gen_S2a)_Low_Inv'!$B$42:$B$45,0),,,)</f>
        <v>3.7434838589001238</v>
      </c>
      <c r="M20" s="171" t="s">
        <v>20</v>
      </c>
      <c r="N20" s="171" t="s">
        <v>42</v>
      </c>
      <c r="O20" s="171" t="s">
        <v>27</v>
      </c>
      <c r="P20" s="171" t="s">
        <v>28</v>
      </c>
      <c r="Q20" s="172">
        <v>120</v>
      </c>
      <c r="R20" s="172">
        <v>415.85471999999999</v>
      </c>
      <c r="S20" s="172">
        <v>313.60754716981131</v>
      </c>
      <c r="T20" s="173">
        <v>3</v>
      </c>
      <c r="U20" s="173">
        <v>60</v>
      </c>
      <c r="V20" s="173">
        <v>99.053085428755367</v>
      </c>
      <c r="W20" s="244">
        <f ca="1">OFFSET('LRMC_gen_S2a)_Low_Inv'!$A$41,MATCH(M20,'LRMC_gen_S2a)_Low_Inv'!$B$42:$B$45,0),,,)</f>
        <v>5.8269430869101209</v>
      </c>
      <c r="X20" s="170">
        <f t="shared" ca="1" si="0"/>
        <v>104.88002851566549</v>
      </c>
    </row>
    <row r="21" spans="1:24" x14ac:dyDescent="0.2">
      <c r="A21" s="178"/>
      <c r="B21" s="175" t="s">
        <v>34</v>
      </c>
      <c r="C21" s="179" t="s">
        <v>44</v>
      </c>
      <c r="D21" s="179" t="s">
        <v>27</v>
      </c>
      <c r="E21" s="179" t="s">
        <v>31</v>
      </c>
      <c r="F21" s="180">
        <v>70</v>
      </c>
      <c r="G21" s="180">
        <v>306.59999999999997</v>
      </c>
      <c r="H21" s="180">
        <v>289.05866037735848</v>
      </c>
      <c r="I21" s="181">
        <v>0.85</v>
      </c>
      <c r="J21" s="181">
        <v>6.38</v>
      </c>
      <c r="K21" s="181">
        <v>102.3569361583175</v>
      </c>
      <c r="L21" s="243">
        <f ca="1">OFFSET('LRMC_gen_S2a)_Low_Inv'!$A$41,MATCH(B21,'LRMC_gen_S2a)_Low_Inv'!$B$42:$B$45,0),,,)</f>
        <v>3.7434838589001238</v>
      </c>
      <c r="M21" s="175" t="s">
        <v>34</v>
      </c>
      <c r="N21" s="179" t="s">
        <v>44</v>
      </c>
      <c r="O21" s="179" t="s">
        <v>27</v>
      </c>
      <c r="P21" s="179" t="s">
        <v>31</v>
      </c>
      <c r="Q21" s="180">
        <v>70</v>
      </c>
      <c r="R21" s="180">
        <v>306.59999999999997</v>
      </c>
      <c r="S21" s="180">
        <v>289.05866037735848</v>
      </c>
      <c r="T21" s="181">
        <v>0.85</v>
      </c>
      <c r="U21" s="181">
        <v>6.38</v>
      </c>
      <c r="V21" s="181">
        <v>102.3569361583175</v>
      </c>
      <c r="W21" s="244">
        <f ca="1">OFFSET('LRMC_gen_S2a)_Low_Inv'!$A$41,MATCH(M21,'LRMC_gen_S2a)_Low_Inv'!$B$42:$B$45,0),,,)</f>
        <v>3.7434838589001238</v>
      </c>
      <c r="X21" s="170">
        <f t="shared" ca="1" si="0"/>
        <v>106.10042001721762</v>
      </c>
    </row>
    <row r="22" spans="1:24" x14ac:dyDescent="0.2">
      <c r="A22" s="178"/>
      <c r="B22" s="175" t="s">
        <v>34</v>
      </c>
      <c r="C22" s="179" t="s">
        <v>45</v>
      </c>
      <c r="D22" s="179" t="s">
        <v>22</v>
      </c>
      <c r="E22" s="179" t="s">
        <v>46</v>
      </c>
      <c r="F22" s="180">
        <v>35</v>
      </c>
      <c r="G22" s="180">
        <v>153.29999999999998</v>
      </c>
      <c r="H22" s="180">
        <v>135.34669811320754</v>
      </c>
      <c r="I22" s="181">
        <v>0.8</v>
      </c>
      <c r="J22" s="181">
        <v>6.38</v>
      </c>
      <c r="K22" s="181">
        <v>103.24249822560166</v>
      </c>
      <c r="L22" s="243">
        <f ca="1">OFFSET('LRMC_gen_S2a)_Low_Inv'!$A$41,MATCH(B22,'LRMC_gen_S2a)_Low_Inv'!$B$42:$B$45,0),,,)</f>
        <v>3.7434838589001238</v>
      </c>
      <c r="M22" s="175" t="s">
        <v>34</v>
      </c>
      <c r="N22" s="179" t="s">
        <v>45</v>
      </c>
      <c r="O22" s="179" t="s">
        <v>22</v>
      </c>
      <c r="P22" s="179" t="s">
        <v>46</v>
      </c>
      <c r="Q22" s="180">
        <v>35</v>
      </c>
      <c r="R22" s="180">
        <v>153.29999999999998</v>
      </c>
      <c r="S22" s="180">
        <v>135.34669811320754</v>
      </c>
      <c r="T22" s="181">
        <v>0.8</v>
      </c>
      <c r="U22" s="181">
        <v>6.38</v>
      </c>
      <c r="V22" s="181">
        <v>103.24249822560166</v>
      </c>
      <c r="W22" s="244">
        <f ca="1">OFFSET('LRMC_gen_S2a)_Low_Inv'!$A$41,MATCH(M22,'LRMC_gen_S2a)_Low_Inv'!$B$42:$B$45,0),,,)</f>
        <v>3.7434838589001238</v>
      </c>
      <c r="X22" s="170">
        <f t="shared" ca="1" si="0"/>
        <v>106.98598208450179</v>
      </c>
    </row>
    <row r="23" spans="1:24" x14ac:dyDescent="0.2">
      <c r="A23" s="178"/>
      <c r="B23" s="175" t="s">
        <v>20</v>
      </c>
      <c r="C23" s="179" t="s">
        <v>47</v>
      </c>
      <c r="D23" s="179" t="s">
        <v>27</v>
      </c>
      <c r="E23" s="179" t="s">
        <v>28</v>
      </c>
      <c r="F23" s="180">
        <v>156</v>
      </c>
      <c r="G23" s="180">
        <v>540.61113599999987</v>
      </c>
      <c r="H23" s="180">
        <v>407.67181132075467</v>
      </c>
      <c r="I23" s="181">
        <v>3</v>
      </c>
      <c r="J23" s="181">
        <v>50</v>
      </c>
      <c r="K23" s="181">
        <v>105.54289317251772</v>
      </c>
      <c r="L23" s="243">
        <f ca="1">OFFSET('LRMC_gen_S2a)_Low_Inv'!$A$41,MATCH(B23,'LRMC_gen_S2a)_Low_Inv'!$B$42:$B$45,0),,,)</f>
        <v>5.8269430869101209</v>
      </c>
      <c r="M23" s="171" t="s">
        <v>34</v>
      </c>
      <c r="N23" s="171" t="s">
        <v>49</v>
      </c>
      <c r="O23" s="171" t="s">
        <v>27</v>
      </c>
      <c r="P23" s="171" t="s">
        <v>28</v>
      </c>
      <c r="Q23" s="172">
        <v>200</v>
      </c>
      <c r="R23" s="172">
        <v>693.09119999999996</v>
      </c>
      <c r="S23" s="172">
        <v>512.62641509433956</v>
      </c>
      <c r="T23" s="173">
        <v>3</v>
      </c>
      <c r="U23" s="173">
        <v>50</v>
      </c>
      <c r="V23" s="173">
        <v>105.96824444579302</v>
      </c>
      <c r="W23" s="244">
        <f ca="1">OFFSET('LRMC_gen_S2a)_Low_Inv'!$A$41,MATCH(M23,'LRMC_gen_S2a)_Low_Inv'!$B$42:$B$45,0),,,)</f>
        <v>3.7434838589001238</v>
      </c>
      <c r="X23" s="170">
        <f t="shared" ca="1" si="0"/>
        <v>109.71172830469314</v>
      </c>
    </row>
    <row r="24" spans="1:24" x14ac:dyDescent="0.2">
      <c r="A24" s="178"/>
      <c r="B24" s="175" t="s">
        <v>29</v>
      </c>
      <c r="C24" s="179" t="s">
        <v>48</v>
      </c>
      <c r="D24" s="179" t="s">
        <v>27</v>
      </c>
      <c r="E24" s="179" t="s">
        <v>28</v>
      </c>
      <c r="F24" s="180">
        <v>159</v>
      </c>
      <c r="G24" s="180">
        <v>551.00750399999993</v>
      </c>
      <c r="H24" s="180">
        <v>415.548</v>
      </c>
      <c r="I24" s="181">
        <v>3</v>
      </c>
      <c r="J24" s="181">
        <v>50</v>
      </c>
      <c r="K24" s="181">
        <v>105.55042553767258</v>
      </c>
      <c r="L24" s="243">
        <f ca="1">OFFSET('LRMC_gen_S2a)_Low_Inv'!$A$41,MATCH(B24,'LRMC_gen_S2a)_Low_Inv'!$B$42:$B$45,0),,,)</f>
        <v>8.1106487216254575</v>
      </c>
      <c r="M24" s="171" t="s">
        <v>34</v>
      </c>
      <c r="N24" s="171" t="s">
        <v>50</v>
      </c>
      <c r="O24" s="171" t="s">
        <v>22</v>
      </c>
      <c r="P24" s="171" t="s">
        <v>28</v>
      </c>
      <c r="Q24" s="172">
        <v>200</v>
      </c>
      <c r="R24" s="172">
        <v>693.09119999999996</v>
      </c>
      <c r="S24" s="172">
        <v>512.7164150943396</v>
      </c>
      <c r="T24" s="173">
        <v>3</v>
      </c>
      <c r="U24" s="173">
        <v>50</v>
      </c>
      <c r="V24" s="173">
        <v>105.98336900460305</v>
      </c>
      <c r="W24" s="244">
        <f ca="1">OFFSET('LRMC_gen_S2a)_Low_Inv'!$A$41,MATCH(M24,'LRMC_gen_S2a)_Low_Inv'!$B$42:$B$45,0),,,)</f>
        <v>3.7434838589001238</v>
      </c>
      <c r="X24" s="170">
        <f t="shared" ca="1" si="0"/>
        <v>109.72685286350317</v>
      </c>
    </row>
    <row r="25" spans="1:24" x14ac:dyDescent="0.2">
      <c r="A25" s="178"/>
      <c r="B25" s="171" t="s">
        <v>34</v>
      </c>
      <c r="C25" s="171" t="s">
        <v>49</v>
      </c>
      <c r="D25" s="171" t="s">
        <v>27</v>
      </c>
      <c r="E25" s="171" t="s">
        <v>28</v>
      </c>
      <c r="F25" s="172">
        <v>200</v>
      </c>
      <c r="G25" s="172">
        <v>693.09119999999996</v>
      </c>
      <c r="H25" s="172">
        <v>512.62641509433956</v>
      </c>
      <c r="I25" s="173">
        <v>3</v>
      </c>
      <c r="J25" s="173">
        <v>50</v>
      </c>
      <c r="K25" s="173">
        <v>105.96824444579302</v>
      </c>
      <c r="L25" s="243">
        <f ca="1">OFFSET('LRMC_gen_S2a)_Low_Inv'!$A$41,MATCH(B25,'LRMC_gen_S2a)_Low_Inv'!$B$42:$B$45,0),,,)</f>
        <v>3.7434838589001238</v>
      </c>
      <c r="M25" s="171" t="s">
        <v>34</v>
      </c>
      <c r="N25" s="171" t="s">
        <v>51</v>
      </c>
      <c r="O25" s="171" t="s">
        <v>22</v>
      </c>
      <c r="P25" s="171" t="s">
        <v>28</v>
      </c>
      <c r="Q25" s="172">
        <v>200</v>
      </c>
      <c r="R25" s="172">
        <v>693.09119999999996</v>
      </c>
      <c r="S25" s="172">
        <v>512.80641509433963</v>
      </c>
      <c r="T25" s="173">
        <v>3</v>
      </c>
      <c r="U25" s="173">
        <v>50</v>
      </c>
      <c r="V25" s="173">
        <v>105.99849356341309</v>
      </c>
      <c r="W25" s="244">
        <f ca="1">OFFSET('LRMC_gen_S2a)_Low_Inv'!$A$41,MATCH(M25,'LRMC_gen_S2a)_Low_Inv'!$B$42:$B$45,0),,,)</f>
        <v>3.7434838589001238</v>
      </c>
      <c r="X25" s="170">
        <f t="shared" ca="1" si="0"/>
        <v>109.74197742231321</v>
      </c>
    </row>
    <row r="26" spans="1:24" x14ac:dyDescent="0.2">
      <c r="A26" s="178"/>
      <c r="B26" s="183" t="s">
        <v>34</v>
      </c>
      <c r="C26" s="171" t="s">
        <v>50</v>
      </c>
      <c r="D26" s="171" t="s">
        <v>22</v>
      </c>
      <c r="E26" s="171" t="s">
        <v>28</v>
      </c>
      <c r="F26" s="172">
        <v>200</v>
      </c>
      <c r="G26" s="172">
        <v>693.09119999999996</v>
      </c>
      <c r="H26" s="172">
        <v>512.7164150943396</v>
      </c>
      <c r="I26" s="173">
        <v>3</v>
      </c>
      <c r="J26" s="173">
        <v>50</v>
      </c>
      <c r="K26" s="173">
        <v>105.98336900460305</v>
      </c>
      <c r="L26" s="243">
        <f ca="1">OFFSET('LRMC_gen_S2a)_Low_Inv'!$A$41,MATCH(B26,'LRMC_gen_S2a)_Low_Inv'!$B$42:$B$45,0),,,)</f>
        <v>3.7434838589001238</v>
      </c>
      <c r="M26" s="184" t="s">
        <v>24</v>
      </c>
      <c r="N26" s="179" t="s">
        <v>53</v>
      </c>
      <c r="O26" s="179" t="s">
        <v>22</v>
      </c>
      <c r="P26" s="179" t="s">
        <v>23</v>
      </c>
      <c r="Q26" s="180">
        <v>35</v>
      </c>
      <c r="R26" s="180">
        <v>275.94</v>
      </c>
      <c r="S26" s="180">
        <v>259.98846153846154</v>
      </c>
      <c r="T26" s="181">
        <v>0</v>
      </c>
      <c r="U26" s="181">
        <v>105</v>
      </c>
      <c r="V26" s="181">
        <v>106.22652408599266</v>
      </c>
      <c r="W26" s="244">
        <f ca="1">OFFSET('LRMC_gen_S2a)_Low_Inv'!$A$41,MATCH(M26,'LRMC_gen_S2a)_Low_Inv'!$B$42:$B$45,0),,,)</f>
        <v>4.5666279040120932</v>
      </c>
      <c r="X26" s="170">
        <f t="shared" ca="1" si="0"/>
        <v>110.79315199000476</v>
      </c>
    </row>
    <row r="27" spans="1:24" x14ac:dyDescent="0.2">
      <c r="A27" s="178"/>
      <c r="B27" s="183" t="s">
        <v>34</v>
      </c>
      <c r="C27" s="171" t="s">
        <v>51</v>
      </c>
      <c r="D27" s="171" t="s">
        <v>22</v>
      </c>
      <c r="E27" s="171" t="s">
        <v>28</v>
      </c>
      <c r="F27" s="172">
        <v>200</v>
      </c>
      <c r="G27" s="172">
        <v>693.09119999999996</v>
      </c>
      <c r="H27" s="172">
        <v>512.80641509433963</v>
      </c>
      <c r="I27" s="173">
        <v>3</v>
      </c>
      <c r="J27" s="173">
        <v>50</v>
      </c>
      <c r="K27" s="173">
        <v>105.99849356341309</v>
      </c>
      <c r="L27" s="243">
        <f ca="1">OFFSET('LRMC_gen_S2a)_Low_Inv'!$A$41,MATCH(B27,'LRMC_gen_S2a)_Low_Inv'!$B$42:$B$45,0),,,)</f>
        <v>3.7434838589001238</v>
      </c>
      <c r="M27" s="184" t="s">
        <v>20</v>
      </c>
      <c r="N27" s="179" t="s">
        <v>47</v>
      </c>
      <c r="O27" s="179" t="s">
        <v>27</v>
      </c>
      <c r="P27" s="179" t="s">
        <v>28</v>
      </c>
      <c r="Q27" s="180">
        <v>156</v>
      </c>
      <c r="R27" s="180">
        <v>540.61113599999987</v>
      </c>
      <c r="S27" s="180">
        <v>407.67181132075467</v>
      </c>
      <c r="T27" s="181">
        <v>3</v>
      </c>
      <c r="U27" s="181">
        <v>50</v>
      </c>
      <c r="V27" s="181">
        <v>105.54289317251772</v>
      </c>
      <c r="W27" s="244">
        <f ca="1">OFFSET('LRMC_gen_S2a)_Low_Inv'!$A$41,MATCH(M27,'LRMC_gen_S2a)_Low_Inv'!$B$42:$B$45,0),,,)</f>
        <v>5.8269430869101209</v>
      </c>
      <c r="X27" s="170">
        <f t="shared" ca="1" si="0"/>
        <v>111.36983625942784</v>
      </c>
    </row>
    <row r="28" spans="1:24" x14ac:dyDescent="0.2">
      <c r="A28" s="174"/>
      <c r="B28" s="175" t="s">
        <v>24</v>
      </c>
      <c r="C28" s="179" t="s">
        <v>53</v>
      </c>
      <c r="D28" s="179" t="s">
        <v>22</v>
      </c>
      <c r="E28" s="179" t="s">
        <v>23</v>
      </c>
      <c r="F28" s="180">
        <v>35</v>
      </c>
      <c r="G28" s="180">
        <v>275.94</v>
      </c>
      <c r="H28" s="180">
        <v>259.98846153846154</v>
      </c>
      <c r="I28" s="181">
        <v>0</v>
      </c>
      <c r="J28" s="181">
        <v>105</v>
      </c>
      <c r="K28" s="181">
        <v>106.22652408599266</v>
      </c>
      <c r="L28" s="243">
        <f ca="1">OFFSET('LRMC_gen_S2a)_Low_Inv'!$A$41,MATCH(B28,'LRMC_gen_S2a)_Low_Inv'!$B$42:$B$45,0),,,)</f>
        <v>4.5666279040120932</v>
      </c>
      <c r="M28" s="171" t="s">
        <v>34</v>
      </c>
      <c r="N28" s="171" t="s">
        <v>54</v>
      </c>
      <c r="O28" s="171" t="s">
        <v>22</v>
      </c>
      <c r="P28" s="171" t="s">
        <v>55</v>
      </c>
      <c r="Q28" s="172">
        <v>260</v>
      </c>
      <c r="R28" s="172">
        <v>1138.8</v>
      </c>
      <c r="S28" s="172">
        <v>1044.5679245283018</v>
      </c>
      <c r="T28" s="173">
        <v>0.84</v>
      </c>
      <c r="U28" s="173">
        <v>6.38</v>
      </c>
      <c r="V28" s="173">
        <v>109.21458466385351</v>
      </c>
      <c r="W28" s="244">
        <f ca="1">OFFSET('LRMC_gen_S2a)_Low_Inv'!$A$41,MATCH(M28,'LRMC_gen_S2a)_Low_Inv'!$B$42:$B$45,0),,,)</f>
        <v>3.7434838589001238</v>
      </c>
      <c r="X28" s="170">
        <f t="shared" ca="1" si="0"/>
        <v>112.95806852275363</v>
      </c>
    </row>
    <row r="29" spans="1:24" x14ac:dyDescent="0.2">
      <c r="A29" s="174"/>
      <c r="B29" s="184" t="s">
        <v>20</v>
      </c>
      <c r="C29" s="179" t="s">
        <v>52</v>
      </c>
      <c r="D29" s="179" t="s">
        <v>22</v>
      </c>
      <c r="E29" s="179" t="s">
        <v>23</v>
      </c>
      <c r="F29" s="180">
        <v>10</v>
      </c>
      <c r="G29" s="180">
        <v>78.84</v>
      </c>
      <c r="H29" s="180">
        <v>75.546153846153842</v>
      </c>
      <c r="I29" s="181">
        <v>0</v>
      </c>
      <c r="J29" s="181">
        <v>105</v>
      </c>
      <c r="K29" s="181">
        <v>107.80613777632158</v>
      </c>
      <c r="L29" s="243">
        <f ca="1">OFFSET('LRMC_gen_S2a)_Low_Inv'!$A$41,MATCH(B29,'LRMC_gen_S2a)_Low_Inv'!$B$42:$B$45,0),,,)</f>
        <v>5.8269430869101209</v>
      </c>
      <c r="M29" s="184" t="s">
        <v>20</v>
      </c>
      <c r="N29" s="179" t="s">
        <v>52</v>
      </c>
      <c r="O29" s="179" t="s">
        <v>22</v>
      </c>
      <c r="P29" s="179" t="s">
        <v>23</v>
      </c>
      <c r="Q29" s="180">
        <v>10</v>
      </c>
      <c r="R29" s="180">
        <v>78.84</v>
      </c>
      <c r="S29" s="180">
        <v>75.546153846153842</v>
      </c>
      <c r="T29" s="181">
        <v>0</v>
      </c>
      <c r="U29" s="181">
        <v>105</v>
      </c>
      <c r="V29" s="181">
        <v>107.80613777632158</v>
      </c>
      <c r="W29" s="244">
        <f ca="1">OFFSET('LRMC_gen_S2a)_Low_Inv'!$A$41,MATCH(M29,'LRMC_gen_S2a)_Low_Inv'!$B$42:$B$45,0),,,)</f>
        <v>5.8269430869101209</v>
      </c>
      <c r="X29" s="170">
        <f t="shared" ca="1" si="0"/>
        <v>113.6330808632317</v>
      </c>
    </row>
    <row r="30" spans="1:24" x14ac:dyDescent="0.2">
      <c r="A30" s="178"/>
      <c r="B30" s="175" t="s">
        <v>24</v>
      </c>
      <c r="C30" s="179" t="s">
        <v>56</v>
      </c>
      <c r="D30" s="179" t="s">
        <v>22</v>
      </c>
      <c r="E30" s="179" t="s">
        <v>28</v>
      </c>
      <c r="F30" s="180">
        <v>54</v>
      </c>
      <c r="G30" s="180">
        <v>208.89446399999997</v>
      </c>
      <c r="H30" s="180">
        <v>165.83977358490569</v>
      </c>
      <c r="I30" s="181">
        <v>3</v>
      </c>
      <c r="J30" s="181">
        <v>60</v>
      </c>
      <c r="K30" s="181">
        <v>109.15376457994581</v>
      </c>
      <c r="L30" s="243">
        <f ca="1">OFFSET('LRMC_gen_S2a)_Low_Inv'!$A$41,MATCH(B30,'LRMC_gen_S2a)_Low_Inv'!$B$42:$B$45,0),,,)</f>
        <v>4.5666279040120932</v>
      </c>
      <c r="M30" s="175" t="s">
        <v>29</v>
      </c>
      <c r="N30" s="179" t="s">
        <v>48</v>
      </c>
      <c r="O30" s="179" t="s">
        <v>27</v>
      </c>
      <c r="P30" s="179" t="s">
        <v>28</v>
      </c>
      <c r="Q30" s="180">
        <v>159</v>
      </c>
      <c r="R30" s="180">
        <v>551.00750399999993</v>
      </c>
      <c r="S30" s="180">
        <v>415.548</v>
      </c>
      <c r="T30" s="181">
        <v>3</v>
      </c>
      <c r="U30" s="181">
        <v>50</v>
      </c>
      <c r="V30" s="181">
        <v>105.55042553767258</v>
      </c>
      <c r="W30" s="244">
        <f ca="1">OFFSET('LRMC_gen_S2a)_Low_Inv'!$A$41,MATCH(M30,'LRMC_gen_S2a)_Low_Inv'!$B$42:$B$45,0),,,)</f>
        <v>8.1106487216254575</v>
      </c>
      <c r="X30" s="170">
        <f t="shared" ca="1" si="0"/>
        <v>113.66107425929803</v>
      </c>
    </row>
    <row r="31" spans="1:24" x14ac:dyDescent="0.2">
      <c r="A31" s="174"/>
      <c r="B31" s="171" t="s">
        <v>34</v>
      </c>
      <c r="C31" s="171" t="s">
        <v>54</v>
      </c>
      <c r="D31" s="171" t="s">
        <v>22</v>
      </c>
      <c r="E31" s="171" t="s">
        <v>55</v>
      </c>
      <c r="F31" s="172">
        <v>260</v>
      </c>
      <c r="G31" s="172">
        <v>1138.8</v>
      </c>
      <c r="H31" s="172">
        <v>1044.5679245283018</v>
      </c>
      <c r="I31" s="173">
        <v>0.84</v>
      </c>
      <c r="J31" s="173">
        <v>6.38</v>
      </c>
      <c r="K31" s="173">
        <v>109.21458466385351</v>
      </c>
      <c r="L31" s="243">
        <f ca="1">OFFSET('LRMC_gen_S2a)_Low_Inv'!$A$41,MATCH(B31,'LRMC_gen_S2a)_Low_Inv'!$B$42:$B$45,0),,,)</f>
        <v>3.7434838589001238</v>
      </c>
      <c r="M31" s="175" t="s">
        <v>24</v>
      </c>
      <c r="N31" s="179" t="s">
        <v>56</v>
      </c>
      <c r="O31" s="179" t="s">
        <v>22</v>
      </c>
      <c r="P31" s="179" t="s">
        <v>28</v>
      </c>
      <c r="Q31" s="180">
        <v>54</v>
      </c>
      <c r="R31" s="180">
        <v>208.89446399999997</v>
      </c>
      <c r="S31" s="180">
        <v>165.83977358490569</v>
      </c>
      <c r="T31" s="181">
        <v>3</v>
      </c>
      <c r="U31" s="181">
        <v>60</v>
      </c>
      <c r="V31" s="181">
        <v>109.15376457994581</v>
      </c>
      <c r="W31" s="244">
        <f ca="1">OFFSET('LRMC_gen_S2a)_Low_Inv'!$A$41,MATCH(M31,'LRMC_gen_S2a)_Low_Inv'!$B$42:$B$45,0),,,)</f>
        <v>4.5666279040120932</v>
      </c>
      <c r="X31" s="170">
        <f t="shared" ca="1" si="0"/>
        <v>113.72039248395791</v>
      </c>
    </row>
    <row r="32" spans="1:24" x14ac:dyDescent="0.2">
      <c r="A32" s="186"/>
      <c r="B32" s="175" t="s">
        <v>34</v>
      </c>
      <c r="C32" s="179" t="s">
        <v>57</v>
      </c>
      <c r="D32" s="179" t="s">
        <v>22</v>
      </c>
      <c r="E32" s="179" t="s">
        <v>46</v>
      </c>
      <c r="F32" s="180">
        <v>25</v>
      </c>
      <c r="G32" s="180">
        <v>109.5</v>
      </c>
      <c r="H32" s="180">
        <v>105.55554716981132</v>
      </c>
      <c r="I32" s="181">
        <v>0.86</v>
      </c>
      <c r="J32" s="181">
        <v>6.38</v>
      </c>
      <c r="K32" s="181">
        <v>111.78191332586243</v>
      </c>
      <c r="L32" s="243">
        <f ca="1">OFFSET('LRMC_gen_S2a)_Low_Inv'!$A$41,MATCH(B32,'LRMC_gen_S2a)_Low_Inv'!$B$42:$B$45,0),,,)</f>
        <v>3.7434838589001238</v>
      </c>
      <c r="M32" s="175" t="s">
        <v>34</v>
      </c>
      <c r="N32" s="179" t="s">
        <v>57</v>
      </c>
      <c r="O32" s="179" t="s">
        <v>22</v>
      </c>
      <c r="P32" s="179" t="s">
        <v>46</v>
      </c>
      <c r="Q32" s="180">
        <v>25</v>
      </c>
      <c r="R32" s="180">
        <v>109.5</v>
      </c>
      <c r="S32" s="180">
        <v>105.55554716981132</v>
      </c>
      <c r="T32" s="181">
        <v>0.86</v>
      </c>
      <c r="U32" s="181">
        <v>6.38</v>
      </c>
      <c r="V32" s="181">
        <v>111.78191332586243</v>
      </c>
      <c r="W32" s="244">
        <f ca="1">OFFSET('LRMC_gen_S2a)_Low_Inv'!$A$41,MATCH(M32,'LRMC_gen_S2a)_Low_Inv'!$B$42:$B$45,0),,,)</f>
        <v>3.7434838589001238</v>
      </c>
      <c r="X32" s="170">
        <f t="shared" ca="1" si="0"/>
        <v>115.52539718476255</v>
      </c>
    </row>
    <row r="33" spans="1:24" x14ac:dyDescent="0.2">
      <c r="A33" s="178"/>
      <c r="B33" s="175" t="s">
        <v>34</v>
      </c>
      <c r="C33" s="179" t="s">
        <v>58</v>
      </c>
      <c r="D33" s="179" t="s">
        <v>22</v>
      </c>
      <c r="E33" s="179" t="s">
        <v>46</v>
      </c>
      <c r="F33" s="180">
        <v>70</v>
      </c>
      <c r="G33" s="180">
        <v>306.59999999999997</v>
      </c>
      <c r="H33" s="180">
        <v>297.02409433962265</v>
      </c>
      <c r="I33" s="181">
        <v>0.7</v>
      </c>
      <c r="J33" s="181">
        <v>6.38</v>
      </c>
      <c r="K33" s="181">
        <v>112.11568003878207</v>
      </c>
      <c r="L33" s="243">
        <f ca="1">OFFSET('LRMC_gen_S2a)_Low_Inv'!$A$41,MATCH(B33,'LRMC_gen_S2a)_Low_Inv'!$B$42:$B$45,0),,,)</f>
        <v>3.7434838589001238</v>
      </c>
      <c r="M33" s="175" t="s">
        <v>34</v>
      </c>
      <c r="N33" s="179" t="s">
        <v>58</v>
      </c>
      <c r="O33" s="179" t="s">
        <v>22</v>
      </c>
      <c r="P33" s="179" t="s">
        <v>46</v>
      </c>
      <c r="Q33" s="180">
        <v>70</v>
      </c>
      <c r="R33" s="180">
        <v>306.59999999999997</v>
      </c>
      <c r="S33" s="180">
        <v>297.02409433962265</v>
      </c>
      <c r="T33" s="181">
        <v>0.7</v>
      </c>
      <c r="U33" s="181">
        <v>6.38</v>
      </c>
      <c r="V33" s="181">
        <v>112.11568003878207</v>
      </c>
      <c r="W33" s="244">
        <f ca="1">OFFSET('LRMC_gen_S2a)_Low_Inv'!$A$41,MATCH(M33,'LRMC_gen_S2a)_Low_Inv'!$B$42:$B$45,0),,,)</f>
        <v>3.7434838589001238</v>
      </c>
      <c r="X33" s="170">
        <f t="shared" ca="1" si="0"/>
        <v>115.85916389768219</v>
      </c>
    </row>
    <row r="34" spans="1:24" x14ac:dyDescent="0.2">
      <c r="A34" s="178"/>
      <c r="B34" s="175" t="s">
        <v>24</v>
      </c>
      <c r="C34" s="179" t="s">
        <v>59</v>
      </c>
      <c r="D34" s="179" t="s">
        <v>22</v>
      </c>
      <c r="E34" s="179" t="s">
        <v>28</v>
      </c>
      <c r="F34" s="180">
        <v>18</v>
      </c>
      <c r="G34" s="180">
        <v>62.378207999999994</v>
      </c>
      <c r="H34" s="180">
        <v>55.309924528301892</v>
      </c>
      <c r="I34" s="181">
        <v>3</v>
      </c>
      <c r="J34" s="181">
        <v>70</v>
      </c>
      <c r="K34" s="181">
        <v>120.05649563598453</v>
      </c>
      <c r="L34" s="243">
        <f ca="1">OFFSET('LRMC_gen_S2a)_Low_Inv'!$A$41,MATCH(B34,'LRMC_gen_S2a)_Low_Inv'!$B$42:$B$45,0),,,)</f>
        <v>4.5666279040120932</v>
      </c>
      <c r="M34" s="175" t="s">
        <v>24</v>
      </c>
      <c r="N34" s="179" t="s">
        <v>59</v>
      </c>
      <c r="O34" s="179" t="s">
        <v>22</v>
      </c>
      <c r="P34" s="179" t="s">
        <v>28</v>
      </c>
      <c r="Q34" s="180">
        <v>18</v>
      </c>
      <c r="R34" s="180">
        <v>62.378207999999994</v>
      </c>
      <c r="S34" s="180">
        <v>55.309924528301892</v>
      </c>
      <c r="T34" s="181">
        <v>3</v>
      </c>
      <c r="U34" s="181">
        <v>70</v>
      </c>
      <c r="V34" s="181">
        <v>120.05649563598453</v>
      </c>
      <c r="W34" s="244">
        <f ca="1">OFFSET('LRMC_gen_S2a)_Low_Inv'!$A$41,MATCH(M34,'LRMC_gen_S2a)_Low_Inv'!$B$42:$B$45,0),,,)</f>
        <v>4.5666279040120932</v>
      </c>
      <c r="X34" s="170">
        <f t="shared" ca="1" si="0"/>
        <v>124.62312353999663</v>
      </c>
    </row>
    <row r="35" spans="1:24" x14ac:dyDescent="0.2">
      <c r="A35" s="178"/>
      <c r="B35" s="175" t="s">
        <v>24</v>
      </c>
      <c r="C35" s="179" t="s">
        <v>60</v>
      </c>
      <c r="D35" s="179" t="s">
        <v>27</v>
      </c>
      <c r="E35" s="179" t="s">
        <v>28</v>
      </c>
      <c r="F35" s="180">
        <v>44</v>
      </c>
      <c r="G35" s="180">
        <v>152.48006399999997</v>
      </c>
      <c r="H35" s="180">
        <v>136.71203773584907</v>
      </c>
      <c r="I35" s="181">
        <v>3</v>
      </c>
      <c r="J35" s="181">
        <v>60</v>
      </c>
      <c r="K35" s="181">
        <v>122.62752626013922</v>
      </c>
      <c r="L35" s="243">
        <f ca="1">OFFSET('LRMC_gen_S2a)_Low_Inv'!$A$41,MATCH(B35,'LRMC_gen_S2a)_Low_Inv'!$B$42:$B$45,0),,,)</f>
        <v>4.5666279040120932</v>
      </c>
      <c r="M35" s="175" t="s">
        <v>24</v>
      </c>
      <c r="N35" s="179" t="s">
        <v>60</v>
      </c>
      <c r="O35" s="179" t="s">
        <v>27</v>
      </c>
      <c r="P35" s="179" t="s">
        <v>28</v>
      </c>
      <c r="Q35" s="180">
        <v>44</v>
      </c>
      <c r="R35" s="180">
        <v>152.48006399999997</v>
      </c>
      <c r="S35" s="180">
        <v>136.71203773584907</v>
      </c>
      <c r="T35" s="181">
        <v>3</v>
      </c>
      <c r="U35" s="181">
        <v>60</v>
      </c>
      <c r="V35" s="181">
        <v>122.62752626013922</v>
      </c>
      <c r="W35" s="244">
        <f ca="1">OFFSET('LRMC_gen_S2a)_Low_Inv'!$A$41,MATCH(M35,'LRMC_gen_S2a)_Low_Inv'!$B$42:$B$45,0),,,)</f>
        <v>4.5666279040120932</v>
      </c>
      <c r="X35" s="170">
        <f t="shared" ca="1" si="0"/>
        <v>127.19415416415131</v>
      </c>
    </row>
    <row r="36" spans="1:24" x14ac:dyDescent="0.2">
      <c r="A36" s="178"/>
      <c r="B36" s="175" t="s">
        <v>34</v>
      </c>
      <c r="C36" s="179" t="s">
        <v>61</v>
      </c>
      <c r="D36" s="179" t="s">
        <v>22</v>
      </c>
      <c r="E36" s="179" t="s">
        <v>46</v>
      </c>
      <c r="F36" s="180">
        <v>38</v>
      </c>
      <c r="G36" s="180">
        <v>166.44</v>
      </c>
      <c r="H36" s="180">
        <v>180.87505660377354</v>
      </c>
      <c r="I36" s="181">
        <v>0.86</v>
      </c>
      <c r="J36" s="181">
        <v>6.38</v>
      </c>
      <c r="K36" s="181">
        <v>129.36098190085409</v>
      </c>
      <c r="L36" s="243">
        <f ca="1">OFFSET('LRMC_gen_S2a)_Low_Inv'!$A$41,MATCH(B36,'LRMC_gen_S2a)_Low_Inv'!$B$42:$B$45,0),,,)</f>
        <v>3.7434838589001238</v>
      </c>
      <c r="M36" s="175" t="s">
        <v>34</v>
      </c>
      <c r="N36" s="179" t="s">
        <v>61</v>
      </c>
      <c r="O36" s="179" t="s">
        <v>22</v>
      </c>
      <c r="P36" s="179" t="s">
        <v>46</v>
      </c>
      <c r="Q36" s="180">
        <v>38</v>
      </c>
      <c r="R36" s="180">
        <v>166.44</v>
      </c>
      <c r="S36" s="180">
        <v>180.87505660377354</v>
      </c>
      <c r="T36" s="181">
        <v>0.86</v>
      </c>
      <c r="U36" s="181">
        <v>6.38</v>
      </c>
      <c r="V36" s="181">
        <v>129.36098190085409</v>
      </c>
      <c r="W36" s="244">
        <f ca="1">OFFSET('LRMC_gen_S2a)_Low_Inv'!$A$41,MATCH(M36,'LRMC_gen_S2a)_Low_Inv'!$B$42:$B$45,0),,,)</f>
        <v>3.7434838589001238</v>
      </c>
      <c r="X36" s="170">
        <f t="shared" ca="1" si="0"/>
        <v>133.10446575975422</v>
      </c>
    </row>
    <row r="37" spans="1:24" x14ac:dyDescent="0.2">
      <c r="A37" s="178"/>
      <c r="B37" s="175" t="s">
        <v>29</v>
      </c>
      <c r="C37" s="179" t="s">
        <v>62</v>
      </c>
      <c r="D37" s="179" t="s">
        <v>22</v>
      </c>
      <c r="E37" s="179" t="s">
        <v>28</v>
      </c>
      <c r="F37" s="180">
        <v>164</v>
      </c>
      <c r="G37" s="180">
        <v>515.46643199999994</v>
      </c>
      <c r="H37" s="180">
        <v>387.52648301886802</v>
      </c>
      <c r="I37" s="181">
        <v>3</v>
      </c>
      <c r="J37" s="181">
        <v>50</v>
      </c>
      <c r="K37" s="181">
        <v>130.443918821219</v>
      </c>
      <c r="L37" s="243">
        <f ca="1">OFFSET('LRMC_gen_S2a)_Low_Inv'!$A$41,MATCH(B37,'LRMC_gen_S2a)_Low_Inv'!$B$42:$B$45,0),,,)</f>
        <v>8.1106487216254575</v>
      </c>
      <c r="M37" s="175" t="s">
        <v>29</v>
      </c>
      <c r="N37" s="179" t="s">
        <v>62</v>
      </c>
      <c r="O37" s="179" t="s">
        <v>22</v>
      </c>
      <c r="P37" s="179" t="s">
        <v>28</v>
      </c>
      <c r="Q37" s="180">
        <v>164</v>
      </c>
      <c r="R37" s="180">
        <v>515.46643199999994</v>
      </c>
      <c r="S37" s="180">
        <v>387.52648301886802</v>
      </c>
      <c r="T37" s="181">
        <v>3</v>
      </c>
      <c r="U37" s="181">
        <v>50</v>
      </c>
      <c r="V37" s="181">
        <v>130.443918821219</v>
      </c>
      <c r="W37" s="244">
        <f ca="1">OFFSET('LRMC_gen_S2a)_Low_Inv'!$A$41,MATCH(M37,'LRMC_gen_S2a)_Low_Inv'!$B$42:$B$45,0),,,)</f>
        <v>8.1106487216254575</v>
      </c>
      <c r="X37" s="170">
        <f t="shared" ca="1" si="0"/>
        <v>138.55456754284447</v>
      </c>
    </row>
    <row r="38" spans="1:24" x14ac:dyDescent="0.2">
      <c r="A38" s="178"/>
      <c r="B38" s="175" t="s">
        <v>20</v>
      </c>
      <c r="C38" s="179" t="s">
        <v>63</v>
      </c>
      <c r="D38" s="179" t="s">
        <v>22</v>
      </c>
      <c r="E38" s="179" t="s">
        <v>28</v>
      </c>
      <c r="F38" s="180">
        <v>12.5</v>
      </c>
      <c r="G38" s="180">
        <v>43.318199999999997</v>
      </c>
      <c r="H38" s="180">
        <v>40.79780660377358</v>
      </c>
      <c r="I38" s="181">
        <v>3</v>
      </c>
      <c r="J38" s="181">
        <v>70</v>
      </c>
      <c r="K38" s="181">
        <v>136.08226246266148</v>
      </c>
      <c r="L38" s="243">
        <f ca="1">OFFSET('LRMC_gen_S2a)_Low_Inv'!$A$41,MATCH(B38,'LRMC_gen_S2a)_Low_Inv'!$B$42:$B$45,0),,,)</f>
        <v>5.8269430869101209</v>
      </c>
      <c r="M38" s="175" t="s">
        <v>20</v>
      </c>
      <c r="N38" s="179" t="s">
        <v>63</v>
      </c>
      <c r="O38" s="179" t="s">
        <v>22</v>
      </c>
      <c r="P38" s="179" t="s">
        <v>28</v>
      </c>
      <c r="Q38" s="180">
        <v>12.5</v>
      </c>
      <c r="R38" s="180">
        <v>43.318199999999997</v>
      </c>
      <c r="S38" s="180">
        <v>40.79780660377358</v>
      </c>
      <c r="T38" s="181">
        <v>3</v>
      </c>
      <c r="U38" s="181">
        <v>70</v>
      </c>
      <c r="V38" s="181">
        <v>136.08226246266148</v>
      </c>
      <c r="W38" s="244">
        <f ca="1">OFFSET('LRMC_gen_S2a)_Low_Inv'!$A$41,MATCH(M38,'LRMC_gen_S2a)_Low_Inv'!$B$42:$B$45,0),,,)</f>
        <v>5.8269430869101209</v>
      </c>
      <c r="X38" s="170">
        <f t="shared" ca="1" si="0"/>
        <v>141.9092055495716</v>
      </c>
    </row>
    <row r="39" spans="1:24" x14ac:dyDescent="0.2">
      <c r="A39" s="178"/>
      <c r="B39" s="171" t="s">
        <v>29</v>
      </c>
      <c r="C39" s="171" t="s">
        <v>64</v>
      </c>
      <c r="D39" s="171" t="s">
        <v>22</v>
      </c>
      <c r="E39" s="171" t="s">
        <v>28</v>
      </c>
      <c r="F39" s="172">
        <v>240</v>
      </c>
      <c r="G39" s="172">
        <v>754.34112000000005</v>
      </c>
      <c r="H39" s="172">
        <v>627.21509433962262</v>
      </c>
      <c r="I39" s="173">
        <v>3</v>
      </c>
      <c r="J39" s="173">
        <v>50</v>
      </c>
      <c r="K39" s="173">
        <v>140.31653647935948</v>
      </c>
      <c r="L39" s="243">
        <f ca="1">OFFSET('LRMC_gen_S2a)_Low_Inv'!$A$41,MATCH(B39,'LRMC_gen_S2a)_Low_Inv'!$B$42:$B$45,0),,,)</f>
        <v>8.1106487216254575</v>
      </c>
      <c r="M39" s="175" t="s">
        <v>34</v>
      </c>
      <c r="N39" s="179" t="s">
        <v>65</v>
      </c>
      <c r="O39" s="179" t="s">
        <v>22</v>
      </c>
      <c r="P39" s="179" t="s">
        <v>46</v>
      </c>
      <c r="Q39" s="180">
        <v>16</v>
      </c>
      <c r="R39" s="180">
        <v>70.08</v>
      </c>
      <c r="S39" s="180">
        <v>83.970264150943407</v>
      </c>
      <c r="T39" s="181">
        <v>0.86</v>
      </c>
      <c r="U39" s="181">
        <v>6.38</v>
      </c>
      <c r="V39" s="181">
        <v>141.45834684412881</v>
      </c>
      <c r="W39" s="244">
        <f ca="1">OFFSET('LRMC_gen_S2a)_Low_Inv'!$A$41,MATCH(M39,'LRMC_gen_S2a)_Low_Inv'!$B$42:$B$45,0),,,)</f>
        <v>3.7434838589001238</v>
      </c>
      <c r="X39" s="170">
        <f t="shared" ca="1" si="0"/>
        <v>145.20183070302895</v>
      </c>
    </row>
    <row r="40" spans="1:24" x14ac:dyDescent="0.2">
      <c r="A40" s="178"/>
      <c r="B40" s="175" t="s">
        <v>34</v>
      </c>
      <c r="C40" s="179" t="s">
        <v>65</v>
      </c>
      <c r="D40" s="179" t="s">
        <v>22</v>
      </c>
      <c r="E40" s="179" t="s">
        <v>46</v>
      </c>
      <c r="F40" s="180">
        <v>16</v>
      </c>
      <c r="G40" s="180">
        <v>70.08</v>
      </c>
      <c r="H40" s="180">
        <v>83.970264150943407</v>
      </c>
      <c r="I40" s="181">
        <v>0.86</v>
      </c>
      <c r="J40" s="181">
        <v>6.38</v>
      </c>
      <c r="K40" s="181">
        <v>141.45834684412881</v>
      </c>
      <c r="L40" s="243">
        <f ca="1">OFFSET('LRMC_gen_S2a)_Low_Inv'!$A$41,MATCH(B40,'LRMC_gen_S2a)_Low_Inv'!$B$42:$B$45,0),,,)</f>
        <v>3.7434838589001238</v>
      </c>
      <c r="M40" s="171" t="s">
        <v>29</v>
      </c>
      <c r="N40" s="171" t="s">
        <v>64</v>
      </c>
      <c r="O40" s="171" t="s">
        <v>22</v>
      </c>
      <c r="P40" s="171" t="s">
        <v>28</v>
      </c>
      <c r="Q40" s="172">
        <v>240</v>
      </c>
      <c r="R40" s="172">
        <v>754.34112000000005</v>
      </c>
      <c r="S40" s="172">
        <v>627.21509433962262</v>
      </c>
      <c r="T40" s="173">
        <v>3</v>
      </c>
      <c r="U40" s="173">
        <v>50</v>
      </c>
      <c r="V40" s="173">
        <v>140.31653647935948</v>
      </c>
      <c r="W40" s="244">
        <f ca="1">OFFSET('LRMC_gen_S2a)_Low_Inv'!$A$41,MATCH(M40,'LRMC_gen_S2a)_Low_Inv'!$B$42:$B$45,0),,,)</f>
        <v>8.1106487216254575</v>
      </c>
      <c r="X40" s="170">
        <f t="shared" ca="1" si="0"/>
        <v>148.42718520098495</v>
      </c>
    </row>
    <row r="41" spans="1:24" x14ac:dyDescent="0.2">
      <c r="A41" s="178"/>
      <c r="B41" s="184" t="s">
        <v>34</v>
      </c>
      <c r="C41" s="179" t="s">
        <v>66</v>
      </c>
      <c r="D41" s="179" t="s">
        <v>33</v>
      </c>
      <c r="E41" s="179" t="s">
        <v>28</v>
      </c>
      <c r="F41" s="180">
        <v>78</v>
      </c>
      <c r="G41" s="180">
        <v>245.160864</v>
      </c>
      <c r="H41" s="180">
        <v>239.52633962264153</v>
      </c>
      <c r="I41" s="181">
        <v>3</v>
      </c>
      <c r="J41" s="181">
        <v>60</v>
      </c>
      <c r="K41" s="181">
        <v>145.20761883152784</v>
      </c>
      <c r="L41" s="243">
        <f ca="1">OFFSET('LRMC_gen_S2a)_Low_Inv'!$A$41,MATCH(B41,'LRMC_gen_S2a)_Low_Inv'!$B$42:$B$45,0),,,)</f>
        <v>3.7434838589001238</v>
      </c>
      <c r="M41" s="184" t="s">
        <v>34</v>
      </c>
      <c r="N41" s="179" t="s">
        <v>66</v>
      </c>
      <c r="O41" s="179" t="s">
        <v>33</v>
      </c>
      <c r="P41" s="179" t="s">
        <v>28</v>
      </c>
      <c r="Q41" s="180">
        <v>78</v>
      </c>
      <c r="R41" s="180">
        <v>245.160864</v>
      </c>
      <c r="S41" s="180">
        <v>239.52633962264153</v>
      </c>
      <c r="T41" s="181">
        <v>3</v>
      </c>
      <c r="U41" s="181">
        <v>60</v>
      </c>
      <c r="V41" s="181">
        <v>145.20761883152784</v>
      </c>
      <c r="W41" s="244">
        <f ca="1">OFFSET('LRMC_gen_S2a)_Low_Inv'!$A$41,MATCH(M41,'LRMC_gen_S2a)_Low_Inv'!$B$42:$B$45,0),,,)</f>
        <v>3.7434838589001238</v>
      </c>
      <c r="X41" s="170">
        <f t="shared" ca="1" si="0"/>
        <v>148.95110269042797</v>
      </c>
    </row>
    <row r="42" spans="1:24" x14ac:dyDescent="0.2">
      <c r="A42" s="178"/>
      <c r="B42" s="175" t="s">
        <v>34</v>
      </c>
      <c r="C42" s="179" t="s">
        <v>67</v>
      </c>
      <c r="D42" s="179" t="s">
        <v>27</v>
      </c>
      <c r="E42" s="179" t="s">
        <v>28</v>
      </c>
      <c r="F42" s="180">
        <v>41</v>
      </c>
      <c r="G42" s="180">
        <v>128.86660799999999</v>
      </c>
      <c r="H42" s="180">
        <v>130.31371698113207</v>
      </c>
      <c r="I42" s="181">
        <v>3</v>
      </c>
      <c r="J42" s="181">
        <v>60</v>
      </c>
      <c r="K42" s="181">
        <v>149.00274167794268</v>
      </c>
      <c r="L42" s="243">
        <f ca="1">OFFSET('LRMC_gen_S2a)_Low_Inv'!$A$41,MATCH(B42,'LRMC_gen_S2a)_Low_Inv'!$B$42:$B$45,0),,,)</f>
        <v>3.7434838589001238</v>
      </c>
      <c r="M42" s="175" t="s">
        <v>34</v>
      </c>
      <c r="N42" s="179" t="s">
        <v>67</v>
      </c>
      <c r="O42" s="179" t="s">
        <v>27</v>
      </c>
      <c r="P42" s="179" t="s">
        <v>28</v>
      </c>
      <c r="Q42" s="180">
        <v>41</v>
      </c>
      <c r="R42" s="180">
        <v>128.86660799999999</v>
      </c>
      <c r="S42" s="180">
        <v>130.31371698113207</v>
      </c>
      <c r="T42" s="181">
        <v>3</v>
      </c>
      <c r="U42" s="181">
        <v>60</v>
      </c>
      <c r="V42" s="181">
        <v>149.00274167794268</v>
      </c>
      <c r="W42" s="244">
        <f ca="1">OFFSET('LRMC_gen_S2a)_Low_Inv'!$A$41,MATCH(M42,'LRMC_gen_S2a)_Low_Inv'!$B$42:$B$45,0),,,)</f>
        <v>3.7434838589001238</v>
      </c>
      <c r="X42" s="170">
        <f t="shared" ca="1" si="0"/>
        <v>152.74622553684281</v>
      </c>
    </row>
    <row r="43" spans="1:24" x14ac:dyDescent="0.2">
      <c r="A43" s="178"/>
      <c r="B43" s="175" t="s">
        <v>20</v>
      </c>
      <c r="C43" s="179" t="s">
        <v>68</v>
      </c>
      <c r="D43" s="179" t="s">
        <v>22</v>
      </c>
      <c r="E43" s="179" t="s">
        <v>28</v>
      </c>
      <c r="F43" s="180">
        <v>48</v>
      </c>
      <c r="G43" s="180">
        <v>166.34188799999998</v>
      </c>
      <c r="H43" s="180">
        <v>147.37313207547169</v>
      </c>
      <c r="I43" s="181">
        <v>3</v>
      </c>
      <c r="J43" s="181">
        <v>70</v>
      </c>
      <c r="K43" s="181">
        <v>149.33131881851457</v>
      </c>
      <c r="L43" s="243">
        <f ca="1">OFFSET('LRMC_gen_S2a)_Low_Inv'!$A$41,MATCH(B43,'LRMC_gen_S2a)_Low_Inv'!$B$42:$B$45,0),,,)</f>
        <v>5.8269430869101209</v>
      </c>
      <c r="M43" s="175" t="s">
        <v>20</v>
      </c>
      <c r="N43" s="179" t="s">
        <v>68</v>
      </c>
      <c r="O43" s="179" t="s">
        <v>22</v>
      </c>
      <c r="P43" s="179" t="s">
        <v>28</v>
      </c>
      <c r="Q43" s="180">
        <v>48</v>
      </c>
      <c r="R43" s="180">
        <v>166.34188799999998</v>
      </c>
      <c r="S43" s="180">
        <v>147.37313207547169</v>
      </c>
      <c r="T43" s="181">
        <v>3</v>
      </c>
      <c r="U43" s="181">
        <v>70</v>
      </c>
      <c r="V43" s="181">
        <v>149.33131881851457</v>
      </c>
      <c r="W43" s="244">
        <f ca="1">OFFSET('LRMC_gen_S2a)_Low_Inv'!$A$41,MATCH(M43,'LRMC_gen_S2a)_Low_Inv'!$B$42:$B$45,0),,,)</f>
        <v>5.8269430869101209</v>
      </c>
      <c r="X43" s="170">
        <f t="shared" ca="1" si="0"/>
        <v>155.15826190542469</v>
      </c>
    </row>
    <row r="44" spans="1:24" x14ac:dyDescent="0.2">
      <c r="A44" s="174"/>
      <c r="B44" s="175" t="s">
        <v>20</v>
      </c>
      <c r="C44" s="179" t="s">
        <v>69</v>
      </c>
      <c r="D44" s="179" t="s">
        <v>22</v>
      </c>
      <c r="E44" s="179" t="s">
        <v>70</v>
      </c>
      <c r="F44" s="180">
        <v>100</v>
      </c>
      <c r="G44" s="180">
        <v>175.20000000000002</v>
      </c>
      <c r="H44" s="180">
        <v>116.1</v>
      </c>
      <c r="I44" s="181">
        <v>8</v>
      </c>
      <c r="J44" s="181">
        <v>16</v>
      </c>
      <c r="K44" s="181">
        <v>192.48379031536035</v>
      </c>
      <c r="L44" s="243">
        <f ca="1">OFFSET('LRMC_gen_S2a)_Low_Inv'!$A$41,MATCH(B44,'LRMC_gen_S2a)_Low_Inv'!$B$42:$B$45,0),,,)</f>
        <v>5.8269430869101209</v>
      </c>
      <c r="M44" s="175" t="s">
        <v>20</v>
      </c>
      <c r="N44" s="179" t="s">
        <v>69</v>
      </c>
      <c r="O44" s="179" t="s">
        <v>22</v>
      </c>
      <c r="P44" s="179" t="s">
        <v>70</v>
      </c>
      <c r="Q44" s="180">
        <v>100</v>
      </c>
      <c r="R44" s="180">
        <v>175.20000000000002</v>
      </c>
      <c r="S44" s="180">
        <v>116.1</v>
      </c>
      <c r="T44" s="181">
        <v>8</v>
      </c>
      <c r="U44" s="181">
        <v>16</v>
      </c>
      <c r="V44" s="181">
        <v>192.48379031536035</v>
      </c>
      <c r="W44" s="244">
        <f ca="1">OFFSET('LRMC_gen_S2a)_Low_Inv'!$A$41,MATCH(M44,'LRMC_gen_S2a)_Low_Inv'!$B$42:$B$45,0),,,)</f>
        <v>5.8269430869101209</v>
      </c>
      <c r="X44" s="170">
        <f t="shared" ca="1" si="0"/>
        <v>198.31073340227047</v>
      </c>
    </row>
    <row r="45" spans="1:24" x14ac:dyDescent="0.2">
      <c r="A45" s="178"/>
      <c r="B45" s="175" t="s">
        <v>24</v>
      </c>
      <c r="C45" s="179" t="s">
        <v>71</v>
      </c>
      <c r="D45" s="179" t="s">
        <v>22</v>
      </c>
      <c r="E45" s="179" t="s">
        <v>72</v>
      </c>
      <c r="F45" s="180">
        <v>80</v>
      </c>
      <c r="G45" s="180">
        <v>70.08</v>
      </c>
      <c r="H45" s="180">
        <v>362.27358490566036</v>
      </c>
      <c r="I45" s="181">
        <v>40</v>
      </c>
      <c r="J45" s="181">
        <v>0</v>
      </c>
      <c r="K45" s="181">
        <v>573.67031439372215</v>
      </c>
      <c r="L45" s="243">
        <f ca="1">OFFSET('LRMC_gen_S2a)_Low_Inv'!$A$41,MATCH(B45,'LRMC_gen_S2a)_Low_Inv'!$B$42:$B$45,0),,,)</f>
        <v>4.5666279040120932</v>
      </c>
      <c r="M45" s="175" t="s">
        <v>24</v>
      </c>
      <c r="N45" s="179" t="s">
        <v>71</v>
      </c>
      <c r="O45" s="179" t="s">
        <v>22</v>
      </c>
      <c r="P45" s="179" t="s">
        <v>72</v>
      </c>
      <c r="Q45" s="180">
        <v>80</v>
      </c>
      <c r="R45" s="180">
        <v>70.08</v>
      </c>
      <c r="S45" s="180">
        <v>362.27358490566036</v>
      </c>
      <c r="T45" s="181">
        <v>40</v>
      </c>
      <c r="U45" s="181">
        <v>0</v>
      </c>
      <c r="V45" s="181">
        <v>573.67031439372215</v>
      </c>
      <c r="W45" s="244">
        <f ca="1">OFFSET('LRMC_gen_S2a)_Low_Inv'!$A$41,MATCH(M45,'LRMC_gen_S2a)_Low_Inv'!$B$42:$B$45,0),,,)</f>
        <v>4.5666279040120932</v>
      </c>
      <c r="X45" s="170">
        <f t="shared" ca="1" si="0"/>
        <v>578.23694229773423</v>
      </c>
    </row>
    <row r="46" spans="1:24" x14ac:dyDescent="0.2">
      <c r="A46" s="178"/>
      <c r="B46" s="175" t="s">
        <v>24</v>
      </c>
      <c r="C46" s="179" t="s">
        <v>73</v>
      </c>
      <c r="D46" s="179" t="s">
        <v>33</v>
      </c>
      <c r="E46" s="179" t="s">
        <v>72</v>
      </c>
      <c r="F46" s="180">
        <v>70</v>
      </c>
      <c r="G46" s="180">
        <v>61.319999999999993</v>
      </c>
      <c r="H46" s="180">
        <v>319.80188679245282</v>
      </c>
      <c r="I46" s="181">
        <v>40</v>
      </c>
      <c r="J46" s="181">
        <v>0</v>
      </c>
      <c r="K46" s="181">
        <v>578.4299823566713</v>
      </c>
      <c r="L46" s="243">
        <f ca="1">OFFSET('LRMC_gen_S2a)_Low_Inv'!$A$41,MATCH(B46,'LRMC_gen_S2a)_Low_Inv'!$B$42:$B$45,0),,,)</f>
        <v>4.5666279040120932</v>
      </c>
      <c r="M46" s="175" t="s">
        <v>24</v>
      </c>
      <c r="N46" s="179" t="s">
        <v>73</v>
      </c>
      <c r="O46" s="179" t="s">
        <v>33</v>
      </c>
      <c r="P46" s="179" t="s">
        <v>72</v>
      </c>
      <c r="Q46" s="180">
        <v>70</v>
      </c>
      <c r="R46" s="180">
        <v>61.319999999999993</v>
      </c>
      <c r="S46" s="180">
        <v>319.80188679245282</v>
      </c>
      <c r="T46" s="181">
        <v>40</v>
      </c>
      <c r="U46" s="181">
        <v>0</v>
      </c>
      <c r="V46" s="181">
        <v>578.4299823566713</v>
      </c>
      <c r="W46" s="244">
        <f ca="1">OFFSET('LRMC_gen_S2a)_Low_Inv'!$A$41,MATCH(M46,'LRMC_gen_S2a)_Low_Inv'!$B$42:$B$45,0),,,)</f>
        <v>4.5666279040120932</v>
      </c>
      <c r="X46" s="170">
        <f t="shared" ca="1" si="0"/>
        <v>582.99661026068338</v>
      </c>
    </row>
    <row r="47" spans="1:24" x14ac:dyDescent="0.2">
      <c r="A47" s="178"/>
      <c r="B47" s="171" t="s">
        <v>34</v>
      </c>
      <c r="C47" s="171" t="s">
        <v>74</v>
      </c>
      <c r="D47" s="171" t="s">
        <v>27</v>
      </c>
      <c r="E47" s="171" t="s">
        <v>75</v>
      </c>
      <c r="F47" s="172">
        <v>9.9</v>
      </c>
      <c r="G47" s="172">
        <v>8.6724000000000014</v>
      </c>
      <c r="H47" s="172">
        <v>20.913495384615384</v>
      </c>
      <c r="I47" s="173">
        <v>12.1</v>
      </c>
      <c r="J47" s="173">
        <v>16</v>
      </c>
      <c r="K47" s="173">
        <v>591.97031740531838</v>
      </c>
      <c r="L47" s="243">
        <f ca="1">OFFSET('LRMC_gen_S2a)_Low_Inv'!$A$41,MATCH(B47,'LRMC_gen_S2a)_Low_Inv'!$B$42:$B$45,0),,,)</f>
        <v>3.7434838589001238</v>
      </c>
      <c r="M47" s="171" t="s">
        <v>34</v>
      </c>
      <c r="N47" s="171" t="s">
        <v>74</v>
      </c>
      <c r="O47" s="171" t="s">
        <v>27</v>
      </c>
      <c r="P47" s="171" t="s">
        <v>75</v>
      </c>
      <c r="Q47" s="172">
        <v>9.9</v>
      </c>
      <c r="R47" s="172">
        <v>8.6724000000000014</v>
      </c>
      <c r="S47" s="172">
        <v>20.913495384615384</v>
      </c>
      <c r="T47" s="173">
        <v>12.1</v>
      </c>
      <c r="U47" s="173">
        <v>16</v>
      </c>
      <c r="V47" s="173">
        <v>591.97031740531838</v>
      </c>
      <c r="W47" s="244">
        <f ca="1">OFFSET('LRMC_gen_S2a)_Low_Inv'!$A$41,MATCH(M47,'LRMC_gen_S2a)_Low_Inv'!$B$42:$B$45,0),,,)</f>
        <v>3.7434838589001238</v>
      </c>
      <c r="X47" s="170">
        <f t="shared" ca="1" si="0"/>
        <v>595.71380126421855</v>
      </c>
    </row>
    <row r="48" spans="1:24" x14ac:dyDescent="0.2">
      <c r="A48" s="178"/>
      <c r="B48" s="184" t="s">
        <v>24</v>
      </c>
      <c r="C48" s="179" t="s">
        <v>76</v>
      </c>
      <c r="D48" s="179" t="s">
        <v>22</v>
      </c>
      <c r="E48" s="179" t="s">
        <v>72</v>
      </c>
      <c r="F48" s="180">
        <v>30</v>
      </c>
      <c r="G48" s="180">
        <v>26.28</v>
      </c>
      <c r="H48" s="180">
        <v>149.91509433962264</v>
      </c>
      <c r="I48" s="181">
        <v>40</v>
      </c>
      <c r="J48" s="181">
        <v>0</v>
      </c>
      <c r="K48" s="181">
        <v>629.19977396146089</v>
      </c>
      <c r="L48" s="243">
        <f ca="1">OFFSET('LRMC_gen_S2a)_Low_Inv'!$A$41,MATCH(B48,'LRMC_gen_S2a)_Low_Inv'!$B$42:$B$45,0),,,)</f>
        <v>4.5666279040120932</v>
      </c>
      <c r="M48" s="184" t="s">
        <v>24</v>
      </c>
      <c r="N48" s="179" t="s">
        <v>76</v>
      </c>
      <c r="O48" s="179" t="s">
        <v>22</v>
      </c>
      <c r="P48" s="179" t="s">
        <v>72</v>
      </c>
      <c r="Q48" s="180">
        <v>30</v>
      </c>
      <c r="R48" s="180">
        <v>26.28</v>
      </c>
      <c r="S48" s="180">
        <v>149.91509433962264</v>
      </c>
      <c r="T48" s="181">
        <v>40</v>
      </c>
      <c r="U48" s="181">
        <v>0</v>
      </c>
      <c r="V48" s="181">
        <v>629.19977396146089</v>
      </c>
      <c r="W48" s="244">
        <f ca="1">OFFSET('LRMC_gen_S2a)_Low_Inv'!$A$41,MATCH(M48,'LRMC_gen_S2a)_Low_Inv'!$B$42:$B$45,0),,,)</f>
        <v>4.5666279040120932</v>
      </c>
      <c r="X48" s="170">
        <f t="shared" ca="1" si="0"/>
        <v>633.76640186547297</v>
      </c>
    </row>
    <row r="49" spans="1:24" x14ac:dyDescent="0.2">
      <c r="A49" s="178"/>
      <c r="B49" s="184" t="s">
        <v>24</v>
      </c>
      <c r="C49" s="179" t="s">
        <v>77</v>
      </c>
      <c r="D49" s="179" t="s">
        <v>27</v>
      </c>
      <c r="E49" s="179" t="s">
        <v>72</v>
      </c>
      <c r="F49" s="180">
        <v>17</v>
      </c>
      <c r="G49" s="180">
        <v>14.891999999999999</v>
      </c>
      <c r="H49" s="180">
        <v>94.701886792452825</v>
      </c>
      <c r="I49" s="181">
        <v>40</v>
      </c>
      <c r="J49" s="181">
        <v>0</v>
      </c>
      <c r="K49" s="181">
        <v>697.14170096198859</v>
      </c>
      <c r="L49" s="243">
        <f ca="1">OFFSET('LRMC_gen_S2a)_Low_Inv'!$A$41,MATCH(B49,'LRMC_gen_S2a)_Low_Inv'!$B$42:$B$45,0),,,)</f>
        <v>4.5666279040120932</v>
      </c>
      <c r="M49" s="184" t="s">
        <v>24</v>
      </c>
      <c r="N49" s="179" t="s">
        <v>77</v>
      </c>
      <c r="O49" s="179" t="s">
        <v>27</v>
      </c>
      <c r="P49" s="179" t="s">
        <v>72</v>
      </c>
      <c r="Q49" s="180">
        <v>17</v>
      </c>
      <c r="R49" s="180">
        <v>14.891999999999999</v>
      </c>
      <c r="S49" s="180">
        <v>94.701886792452825</v>
      </c>
      <c r="T49" s="181">
        <v>40</v>
      </c>
      <c r="U49" s="181">
        <v>0</v>
      </c>
      <c r="V49" s="181">
        <v>697.14170096198859</v>
      </c>
      <c r="W49" s="244">
        <f ca="1">OFFSET('LRMC_gen_S2a)_Low_Inv'!$A$41,MATCH(M49,'LRMC_gen_S2a)_Low_Inv'!$B$42:$B$45,0),,,)</f>
        <v>4.5666279040120932</v>
      </c>
      <c r="X49" s="170">
        <f t="shared" ca="1" si="0"/>
        <v>701.70832886600067</v>
      </c>
    </row>
    <row r="50" spans="1:24" x14ac:dyDescent="0.2">
      <c r="A50" s="178"/>
      <c r="B50" s="184" t="s">
        <v>34</v>
      </c>
      <c r="C50" s="179" t="s">
        <v>78</v>
      </c>
      <c r="D50" s="179" t="s">
        <v>27</v>
      </c>
      <c r="E50" s="179" t="s">
        <v>75</v>
      </c>
      <c r="F50" s="180">
        <v>11.5</v>
      </c>
      <c r="G50" s="180">
        <v>10.074</v>
      </c>
      <c r="H50" s="180">
        <v>28.1</v>
      </c>
      <c r="I50" s="181">
        <v>12.1</v>
      </c>
      <c r="J50" s="181">
        <v>16</v>
      </c>
      <c r="K50" s="181">
        <v>700.76542458882557</v>
      </c>
      <c r="L50" s="243">
        <f ca="1">OFFSET('LRMC_gen_S2a)_Low_Inv'!$A$41,MATCH(B50,'LRMC_gen_S2a)_Low_Inv'!$B$42:$B$45,0),,,)</f>
        <v>3.7434838589001238</v>
      </c>
      <c r="M50" s="184" t="s">
        <v>34</v>
      </c>
      <c r="N50" s="179" t="s">
        <v>78</v>
      </c>
      <c r="O50" s="179" t="s">
        <v>27</v>
      </c>
      <c r="P50" s="179" t="s">
        <v>75</v>
      </c>
      <c r="Q50" s="180">
        <v>11.5</v>
      </c>
      <c r="R50" s="180">
        <v>10.074</v>
      </c>
      <c r="S50" s="180">
        <v>28.1</v>
      </c>
      <c r="T50" s="181">
        <v>12.1</v>
      </c>
      <c r="U50" s="181">
        <v>16</v>
      </c>
      <c r="V50" s="181">
        <v>700.76542458882557</v>
      </c>
      <c r="W50" s="244">
        <f ca="1">OFFSET('LRMC_gen_S2a)_Low_Inv'!$A$41,MATCH(M50,'LRMC_gen_S2a)_Low_Inv'!$B$42:$B$45,0),,,)</f>
        <v>3.7434838589001238</v>
      </c>
      <c r="X50" s="170">
        <f t="shared" ca="1" si="0"/>
        <v>704.50890844772573</v>
      </c>
    </row>
    <row r="51" spans="1:24" x14ac:dyDescent="0.2">
      <c r="A51" s="174"/>
      <c r="B51" s="184" t="s">
        <v>34</v>
      </c>
      <c r="C51" s="179" t="s">
        <v>79</v>
      </c>
      <c r="D51" s="179" t="s">
        <v>22</v>
      </c>
      <c r="E51" s="179" t="s">
        <v>75</v>
      </c>
      <c r="F51" s="180">
        <v>11.5</v>
      </c>
      <c r="G51" s="180">
        <v>10.074</v>
      </c>
      <c r="H51" s="180">
        <v>28.1</v>
      </c>
      <c r="I51" s="181">
        <v>12.1</v>
      </c>
      <c r="J51" s="181">
        <v>16</v>
      </c>
      <c r="K51" s="181">
        <v>700.76542458882557</v>
      </c>
      <c r="L51" s="243">
        <f ca="1">OFFSET('LRMC_gen_S2a)_Low_Inv'!$A$41,MATCH(B51,'LRMC_gen_S2a)_Low_Inv'!$B$42:$B$45,0),,,)</f>
        <v>3.7434838589001238</v>
      </c>
      <c r="M51" s="184" t="s">
        <v>34</v>
      </c>
      <c r="N51" s="179" t="s">
        <v>79</v>
      </c>
      <c r="O51" s="179" t="s">
        <v>22</v>
      </c>
      <c r="P51" s="179" t="s">
        <v>75</v>
      </c>
      <c r="Q51" s="180">
        <v>11.5</v>
      </c>
      <c r="R51" s="180">
        <v>10.074</v>
      </c>
      <c r="S51" s="180">
        <v>28.1</v>
      </c>
      <c r="T51" s="181">
        <v>12.1</v>
      </c>
      <c r="U51" s="181">
        <v>16</v>
      </c>
      <c r="V51" s="181">
        <v>700.76542458882557</v>
      </c>
      <c r="W51" s="244">
        <f ca="1">OFFSET('LRMC_gen_S2a)_Low_Inv'!$A$41,MATCH(M51,'LRMC_gen_S2a)_Low_Inv'!$B$42:$B$45,0),,,)</f>
        <v>3.7434838589001238</v>
      </c>
      <c r="X51" s="170">
        <f t="shared" ca="1" si="0"/>
        <v>704.50890844772573</v>
      </c>
    </row>
    <row r="52" spans="1:24" x14ac:dyDescent="0.2">
      <c r="A52" s="174"/>
      <c r="B52" s="182" t="s">
        <v>24</v>
      </c>
      <c r="C52" s="182" t="s">
        <v>80</v>
      </c>
      <c r="D52" s="182" t="s">
        <v>22</v>
      </c>
      <c r="E52" s="182" t="s">
        <v>72</v>
      </c>
      <c r="F52" s="182">
        <f>F51*SUM('Project list_gen-S2a)_Low_Inv'!G8:G18)</f>
        <v>123214.006008</v>
      </c>
      <c r="G52" s="182">
        <v>2.6280000000000001</v>
      </c>
      <c r="H52" s="182">
        <v>35.241509433962264</v>
      </c>
      <c r="I52" s="182">
        <v>40</v>
      </c>
      <c r="J52" s="182">
        <v>0</v>
      </c>
      <c r="K52" s="182">
        <v>1428.8239917369015</v>
      </c>
      <c r="L52" s="243">
        <f ca="1">OFFSET('LRMC_gen_S2a)_Low_Inv'!$A$41,MATCH(B52,'LRMC_gen_S2a)_Low_Inv'!$B$42:$B$45,0),,,)</f>
        <v>4.5666279040120932</v>
      </c>
      <c r="M52" s="187" t="s">
        <v>24</v>
      </c>
      <c r="N52" s="179" t="s">
        <v>80</v>
      </c>
      <c r="O52" s="179" t="s">
        <v>22</v>
      </c>
      <c r="P52" s="179" t="s">
        <v>72</v>
      </c>
      <c r="Q52" s="180">
        <f>Q51*SUM('Project list_gen-S2a)_Low_Inv'!R8:R18)</f>
        <v>123214.006008</v>
      </c>
      <c r="R52" s="180">
        <v>2.6280000000000001</v>
      </c>
      <c r="S52" s="180">
        <v>35.241509433962264</v>
      </c>
      <c r="T52" s="181">
        <v>40</v>
      </c>
      <c r="U52" s="181">
        <v>0</v>
      </c>
      <c r="V52" s="181">
        <v>1428.8239917369015</v>
      </c>
      <c r="W52" s="244">
        <f ca="1">OFFSET('LRMC_gen_S2a)_Low_Inv'!$A$41,MATCH(M52,'LRMC_gen_S2a)_Low_Inv'!$B$42:$B$45,0),,,)</f>
        <v>4.5666279040120932</v>
      </c>
      <c r="X52" s="170">
        <f t="shared" ca="1" si="0"/>
        <v>1433.3906196409137</v>
      </c>
    </row>
    <row r="53" spans="1:24" x14ac:dyDescent="0.2">
      <c r="A53" s="174"/>
      <c r="B53" s="178"/>
      <c r="C53" s="178"/>
      <c r="D53" s="178"/>
      <c r="E53" s="178"/>
      <c r="F53" s="189">
        <f>SUM(F8:F27)</f>
        <v>3119</v>
      </c>
      <c r="G53" s="178"/>
      <c r="H53" s="178"/>
      <c r="I53" s="178"/>
      <c r="J53" s="178"/>
      <c r="K53" s="178"/>
      <c r="M53" s="178"/>
      <c r="N53" s="178"/>
      <c r="O53" s="178"/>
      <c r="P53" s="178"/>
      <c r="Q53" s="189"/>
      <c r="R53" s="178"/>
      <c r="S53" s="178"/>
      <c r="T53" s="178"/>
      <c r="U53" s="178"/>
      <c r="V53" s="178"/>
      <c r="W53" s="178"/>
    </row>
    <row r="54" spans="1:24" x14ac:dyDescent="0.2">
      <c r="A54" s="188"/>
    </row>
    <row r="55" spans="1:24" x14ac:dyDescent="0.2">
      <c r="A55" s="190"/>
      <c r="B55" s="178"/>
      <c r="C55" s="178"/>
      <c r="D55" s="178"/>
      <c r="E55" s="178"/>
      <c r="F55" s="178"/>
      <c r="G55" s="178"/>
      <c r="H55" s="178"/>
      <c r="I55" s="178"/>
      <c r="J55" s="178"/>
      <c r="K55" s="178"/>
      <c r="M55" s="178"/>
      <c r="N55" s="178"/>
      <c r="O55" s="178"/>
      <c r="P55" s="178"/>
      <c r="Q55" s="178"/>
      <c r="R55" s="178"/>
      <c r="S55" s="178"/>
      <c r="T55" s="178"/>
      <c r="U55" s="178"/>
      <c r="V55" s="178"/>
      <c r="W55" s="178"/>
    </row>
    <row r="56" spans="1:24" x14ac:dyDescent="0.2">
      <c r="A56" s="178"/>
      <c r="C56" s="164"/>
      <c r="D56" s="164"/>
      <c r="E56" s="164"/>
      <c r="F56" s="164"/>
      <c r="G56" s="164"/>
      <c r="H56" s="164"/>
      <c r="I56" s="164"/>
      <c r="J56" s="164"/>
      <c r="K56" s="164"/>
      <c r="M56" s="164"/>
      <c r="N56" s="164"/>
      <c r="O56" s="164"/>
      <c r="P56" s="164"/>
      <c r="Q56" s="164"/>
      <c r="R56" s="164"/>
      <c r="S56" s="164"/>
      <c r="T56" s="164"/>
      <c r="U56" s="164"/>
      <c r="V56" s="164"/>
      <c r="W56" s="178"/>
    </row>
    <row r="57" spans="1:24" x14ac:dyDescent="0.2">
      <c r="A57" s="164"/>
      <c r="B57" s="160" t="s">
        <v>81</v>
      </c>
      <c r="C57" s="164"/>
      <c r="D57" s="164"/>
      <c r="E57" s="164"/>
      <c r="F57" s="164"/>
      <c r="G57" s="164"/>
      <c r="H57" s="164"/>
      <c r="I57" s="164"/>
      <c r="J57" s="164"/>
      <c r="K57" s="164"/>
      <c r="M57" s="164"/>
      <c r="N57" s="164"/>
      <c r="O57" s="164"/>
      <c r="P57" s="164"/>
      <c r="Q57" s="164"/>
      <c r="R57" s="164"/>
      <c r="S57" s="164"/>
      <c r="T57" s="164"/>
      <c r="U57" s="164"/>
      <c r="V57" s="164"/>
      <c r="W57" s="178"/>
    </row>
    <row r="58" spans="1:24" x14ac:dyDescent="0.2">
      <c r="A58" s="164"/>
      <c r="B58" s="191" t="s">
        <v>82</v>
      </c>
      <c r="C58" s="164"/>
      <c r="D58" s="164"/>
      <c r="E58" s="164"/>
      <c r="F58" s="164"/>
      <c r="G58" s="164"/>
      <c r="H58" s="164"/>
      <c r="I58" s="164"/>
      <c r="J58" s="164"/>
      <c r="K58" s="164"/>
      <c r="M58" s="164"/>
      <c r="N58" s="164"/>
      <c r="O58" s="164"/>
      <c r="P58" s="164"/>
      <c r="Q58" s="164"/>
      <c r="R58" s="164"/>
      <c r="S58" s="164"/>
      <c r="T58" s="164"/>
      <c r="U58" s="164"/>
      <c r="V58" s="164"/>
      <c r="W58" s="178"/>
    </row>
    <row r="59" spans="1:24" x14ac:dyDescent="0.2">
      <c r="A59" s="164"/>
      <c r="B59" s="164"/>
      <c r="C59" s="164"/>
      <c r="D59" s="164"/>
      <c r="E59" s="164"/>
      <c r="F59" s="164"/>
      <c r="G59" s="164"/>
      <c r="H59" s="164"/>
      <c r="I59" s="164"/>
      <c r="J59" s="164"/>
      <c r="K59" s="164"/>
      <c r="M59" s="164"/>
      <c r="N59" s="164"/>
      <c r="O59" s="164"/>
      <c r="P59" s="164"/>
      <c r="Q59" s="164"/>
      <c r="R59" s="164"/>
      <c r="S59" s="164"/>
      <c r="T59" s="164"/>
      <c r="U59" s="164"/>
      <c r="V59" s="164"/>
      <c r="W59" s="178"/>
    </row>
    <row r="60" spans="1:24" x14ac:dyDescent="0.2">
      <c r="A60" s="164"/>
      <c r="B60" s="164"/>
      <c r="C60" s="164"/>
      <c r="D60" s="164"/>
      <c r="E60" s="164"/>
      <c r="F60" s="164"/>
      <c r="G60" s="164"/>
      <c r="H60" s="164"/>
      <c r="I60" s="164"/>
      <c r="J60" s="164"/>
      <c r="K60" s="164"/>
      <c r="M60" s="164"/>
      <c r="N60" s="164"/>
      <c r="O60" s="164"/>
      <c r="P60" s="164"/>
      <c r="Q60" s="164"/>
      <c r="R60" s="164"/>
      <c r="S60" s="164"/>
      <c r="T60" s="164"/>
      <c r="U60" s="164"/>
      <c r="V60" s="164"/>
      <c r="W60" s="178"/>
    </row>
    <row r="61" spans="1:24" x14ac:dyDescent="0.2">
      <c r="A61" s="164"/>
      <c r="B61" s="164"/>
      <c r="C61" s="164"/>
      <c r="D61" s="164"/>
      <c r="E61" s="164"/>
      <c r="F61" s="164"/>
      <c r="G61" s="164"/>
      <c r="H61" s="164"/>
      <c r="I61" s="164"/>
      <c r="J61" s="164"/>
      <c r="K61" s="164"/>
      <c r="M61" s="164"/>
      <c r="N61" s="164"/>
      <c r="O61" s="164"/>
      <c r="P61" s="164"/>
      <c r="Q61" s="164"/>
      <c r="R61" s="164"/>
      <c r="S61" s="164"/>
      <c r="T61" s="164"/>
      <c r="U61" s="164"/>
      <c r="V61" s="164"/>
      <c r="W61" s="178"/>
    </row>
    <row r="62" spans="1:24" x14ac:dyDescent="0.2">
      <c r="A62" s="164"/>
      <c r="B62" s="164"/>
      <c r="C62" s="178"/>
      <c r="D62" s="164"/>
      <c r="E62" s="164"/>
      <c r="F62" s="164"/>
      <c r="G62" s="164"/>
      <c r="H62" s="164"/>
      <c r="I62" s="164"/>
      <c r="J62" s="164"/>
      <c r="K62" s="164"/>
      <c r="M62" s="164"/>
      <c r="N62" s="178"/>
      <c r="O62" s="164"/>
      <c r="P62" s="164"/>
      <c r="Q62" s="164"/>
      <c r="R62" s="164"/>
      <c r="S62" s="164"/>
      <c r="T62" s="164"/>
      <c r="U62" s="164"/>
      <c r="V62" s="164"/>
      <c r="W62" s="178"/>
    </row>
    <row r="63" spans="1:24" x14ac:dyDescent="0.2">
      <c r="A63" s="164"/>
      <c r="B63" s="164"/>
      <c r="C63" s="164"/>
      <c r="D63" s="164"/>
      <c r="E63" s="164"/>
      <c r="F63" s="164"/>
      <c r="G63" s="164"/>
      <c r="H63" s="164"/>
      <c r="I63" s="164"/>
      <c r="J63" s="164"/>
      <c r="K63" s="164"/>
      <c r="M63" s="164"/>
      <c r="N63" s="164"/>
      <c r="O63" s="164"/>
      <c r="P63" s="164"/>
      <c r="Q63" s="164"/>
      <c r="R63" s="164"/>
      <c r="S63" s="164"/>
      <c r="T63" s="164"/>
      <c r="U63" s="164"/>
      <c r="V63" s="164"/>
      <c r="W63" s="178"/>
    </row>
    <row r="64" spans="1:24" x14ac:dyDescent="0.2">
      <c r="A64" s="164"/>
      <c r="B64" s="164"/>
      <c r="C64" s="164"/>
      <c r="D64" s="164"/>
      <c r="E64" s="164"/>
      <c r="F64" s="164"/>
      <c r="G64" s="164"/>
      <c r="H64" s="164"/>
      <c r="I64" s="164"/>
      <c r="J64" s="164"/>
      <c r="K64" s="164"/>
      <c r="M64" s="164"/>
      <c r="N64" s="164"/>
      <c r="O64" s="164"/>
      <c r="P64" s="164"/>
      <c r="Q64" s="164"/>
      <c r="R64" s="164"/>
      <c r="S64" s="164"/>
      <c r="T64" s="164"/>
      <c r="U64" s="164"/>
      <c r="V64" s="164"/>
      <c r="W64" s="178"/>
    </row>
    <row r="65" spans="1:23" x14ac:dyDescent="0.2">
      <c r="A65" s="164"/>
      <c r="B65" s="164"/>
      <c r="C65" s="164"/>
      <c r="D65" s="164"/>
      <c r="E65" s="164"/>
      <c r="F65" s="164"/>
      <c r="G65" s="164"/>
      <c r="H65" s="164"/>
      <c r="I65" s="164"/>
      <c r="J65" s="164"/>
      <c r="K65" s="164"/>
      <c r="M65" s="164"/>
      <c r="N65" s="164"/>
      <c r="O65" s="164"/>
      <c r="P65" s="164"/>
      <c r="Q65" s="164"/>
      <c r="R65" s="164"/>
      <c r="S65" s="164"/>
      <c r="T65" s="164"/>
      <c r="U65" s="164"/>
      <c r="V65" s="164"/>
      <c r="W65" s="178"/>
    </row>
    <row r="66" spans="1:23" x14ac:dyDescent="0.2">
      <c r="A66" s="164"/>
      <c r="B66" s="164"/>
      <c r="C66" s="164"/>
      <c r="D66" s="164"/>
      <c r="E66" s="164"/>
      <c r="F66" s="164"/>
      <c r="G66" s="164"/>
      <c r="H66" s="164"/>
      <c r="I66" s="164"/>
      <c r="J66" s="164"/>
      <c r="K66" s="164"/>
      <c r="M66" s="164"/>
      <c r="N66" s="164"/>
      <c r="O66" s="164"/>
      <c r="P66" s="164"/>
      <c r="Q66" s="164"/>
      <c r="R66" s="164"/>
      <c r="S66" s="164"/>
      <c r="T66" s="164"/>
      <c r="U66" s="164"/>
      <c r="V66" s="164"/>
      <c r="W66" s="178"/>
    </row>
    <row r="67" spans="1:23" x14ac:dyDescent="0.2">
      <c r="A67" s="164"/>
      <c r="B67" s="164"/>
      <c r="C67" s="164"/>
      <c r="D67" s="164"/>
      <c r="E67" s="164"/>
      <c r="F67" s="164"/>
      <c r="G67" s="164"/>
      <c r="H67" s="164"/>
      <c r="I67" s="164"/>
      <c r="J67" s="164"/>
      <c r="K67" s="164"/>
      <c r="M67" s="164"/>
      <c r="N67" s="164"/>
      <c r="O67" s="164"/>
      <c r="P67" s="164"/>
      <c r="Q67" s="164"/>
      <c r="R67" s="164"/>
      <c r="S67" s="164"/>
      <c r="T67" s="164"/>
      <c r="U67" s="164"/>
      <c r="V67" s="164"/>
      <c r="W67" s="178"/>
    </row>
    <row r="68" spans="1:23" x14ac:dyDescent="0.2">
      <c r="A68" s="164"/>
      <c r="B68" s="164"/>
      <c r="C68" s="164"/>
      <c r="D68" s="164"/>
      <c r="E68" s="164"/>
      <c r="F68" s="164"/>
      <c r="G68" s="164"/>
      <c r="H68" s="164"/>
      <c r="I68" s="164"/>
      <c r="J68" s="164"/>
      <c r="K68" s="164"/>
      <c r="M68" s="164"/>
      <c r="N68" s="164"/>
      <c r="O68" s="164"/>
      <c r="P68" s="164"/>
      <c r="Q68" s="164"/>
      <c r="R68" s="164"/>
      <c r="S68" s="164"/>
      <c r="T68" s="164"/>
      <c r="U68" s="164"/>
      <c r="V68" s="164"/>
      <c r="W68" s="178"/>
    </row>
    <row r="69" spans="1:23" x14ac:dyDescent="0.2">
      <c r="A69" s="164"/>
      <c r="B69" s="164"/>
      <c r="C69" s="164"/>
      <c r="D69" s="164"/>
      <c r="E69" s="164"/>
      <c r="F69" s="164"/>
      <c r="G69" s="164"/>
      <c r="H69" s="164"/>
      <c r="I69" s="164"/>
      <c r="J69" s="164"/>
      <c r="K69" s="164"/>
      <c r="M69" s="164"/>
      <c r="N69" s="164"/>
      <c r="O69" s="164"/>
      <c r="P69" s="164"/>
      <c r="Q69" s="164"/>
      <c r="R69" s="164"/>
      <c r="S69" s="164"/>
      <c r="T69" s="164"/>
      <c r="U69" s="164"/>
      <c r="V69" s="164"/>
      <c r="W69" s="178"/>
    </row>
    <row r="70" spans="1:23" x14ac:dyDescent="0.2">
      <c r="A70" s="164"/>
      <c r="B70" s="164"/>
      <c r="C70" s="164"/>
      <c r="D70" s="164"/>
      <c r="E70" s="164"/>
      <c r="F70" s="164"/>
      <c r="G70" s="164"/>
      <c r="H70" s="164"/>
      <c r="I70" s="164"/>
      <c r="J70" s="164"/>
      <c r="K70" s="164"/>
      <c r="M70" s="164"/>
      <c r="N70" s="164"/>
      <c r="O70" s="164"/>
      <c r="P70" s="164"/>
      <c r="Q70" s="164"/>
      <c r="R70" s="164"/>
      <c r="S70" s="164"/>
      <c r="T70" s="164"/>
      <c r="U70" s="164"/>
      <c r="V70" s="164"/>
      <c r="W70" s="178"/>
    </row>
    <row r="71" spans="1:23" x14ac:dyDescent="0.2">
      <c r="A71" s="164"/>
      <c r="B71" s="164"/>
      <c r="C71" s="164"/>
      <c r="D71" s="164"/>
      <c r="E71" s="164"/>
      <c r="F71" s="164"/>
      <c r="G71" s="164"/>
      <c r="H71" s="164"/>
      <c r="I71" s="164"/>
      <c r="J71" s="164"/>
      <c r="K71" s="164"/>
      <c r="M71" s="164"/>
      <c r="N71" s="164"/>
      <c r="O71" s="164"/>
      <c r="P71" s="164"/>
      <c r="Q71" s="164"/>
      <c r="R71" s="164"/>
      <c r="S71" s="164"/>
      <c r="T71" s="164"/>
      <c r="U71" s="164"/>
      <c r="V71" s="164"/>
      <c r="W71" s="178"/>
    </row>
    <row r="72" spans="1:23" x14ac:dyDescent="0.2">
      <c r="A72" s="164"/>
      <c r="B72" s="164"/>
      <c r="C72" s="164"/>
      <c r="D72" s="164"/>
      <c r="E72" s="164"/>
      <c r="F72" s="164"/>
      <c r="G72" s="164"/>
      <c r="H72" s="164"/>
      <c r="I72" s="164"/>
      <c r="J72" s="164"/>
      <c r="K72" s="164"/>
      <c r="M72" s="164"/>
      <c r="N72" s="164"/>
      <c r="O72" s="164"/>
      <c r="P72" s="164"/>
      <c r="Q72" s="164"/>
      <c r="R72" s="164"/>
      <c r="S72" s="164"/>
      <c r="T72" s="164"/>
      <c r="U72" s="164"/>
      <c r="V72" s="164"/>
      <c r="W72" s="178"/>
    </row>
    <row r="73" spans="1:23" x14ac:dyDescent="0.2">
      <c r="A73" s="164"/>
      <c r="B73" s="164"/>
      <c r="C73" s="164"/>
      <c r="D73" s="164"/>
      <c r="E73" s="164"/>
      <c r="F73" s="164"/>
      <c r="G73" s="164"/>
      <c r="H73" s="164"/>
      <c r="I73" s="164"/>
      <c r="J73" s="164"/>
      <c r="K73" s="164"/>
      <c r="M73" s="164"/>
      <c r="N73" s="164"/>
      <c r="O73" s="164"/>
      <c r="P73" s="164"/>
      <c r="Q73" s="164"/>
      <c r="R73" s="164"/>
      <c r="S73" s="164"/>
      <c r="T73" s="164"/>
      <c r="U73" s="164"/>
      <c r="V73" s="164"/>
      <c r="W73" s="178"/>
    </row>
    <row r="74" spans="1:23" x14ac:dyDescent="0.2">
      <c r="A74" s="164"/>
      <c r="B74" s="164"/>
      <c r="C74" s="164"/>
      <c r="D74" s="164"/>
      <c r="E74" s="164"/>
      <c r="F74" s="164"/>
      <c r="G74" s="164"/>
      <c r="H74" s="164"/>
      <c r="I74" s="164"/>
      <c r="J74" s="164"/>
      <c r="K74" s="164"/>
      <c r="M74" s="164"/>
      <c r="N74" s="164"/>
      <c r="O74" s="164"/>
      <c r="P74" s="164"/>
      <c r="Q74" s="164"/>
      <c r="R74" s="164"/>
      <c r="S74" s="164"/>
      <c r="T74" s="164"/>
      <c r="U74" s="164"/>
      <c r="V74" s="164"/>
      <c r="W74" s="178"/>
    </row>
    <row r="75" spans="1:23" x14ac:dyDescent="0.2">
      <c r="A75" s="164"/>
      <c r="B75" s="164"/>
      <c r="C75" s="164"/>
      <c r="D75" s="164"/>
      <c r="E75" s="164"/>
      <c r="F75" s="164"/>
      <c r="G75" s="164"/>
      <c r="H75" s="164"/>
      <c r="I75" s="164"/>
      <c r="J75" s="164"/>
      <c r="K75" s="164"/>
      <c r="M75" s="164"/>
      <c r="N75" s="164"/>
      <c r="O75" s="164"/>
      <c r="P75" s="164"/>
      <c r="Q75" s="164"/>
      <c r="R75" s="164"/>
      <c r="S75" s="164"/>
      <c r="T75" s="164"/>
      <c r="U75" s="164"/>
      <c r="V75" s="164"/>
      <c r="W75" s="178"/>
    </row>
    <row r="76" spans="1:23" x14ac:dyDescent="0.2">
      <c r="A76" s="164"/>
      <c r="B76" s="164"/>
      <c r="C76" s="164"/>
      <c r="D76" s="164"/>
      <c r="E76" s="164"/>
      <c r="F76" s="164"/>
      <c r="G76" s="164"/>
      <c r="H76" s="164"/>
      <c r="I76" s="164"/>
      <c r="J76" s="164"/>
      <c r="K76" s="164"/>
      <c r="M76" s="164"/>
      <c r="N76" s="164"/>
      <c r="O76" s="164"/>
      <c r="P76" s="164"/>
      <c r="Q76" s="164"/>
      <c r="R76" s="164"/>
      <c r="S76" s="164"/>
      <c r="T76" s="164"/>
      <c r="U76" s="164"/>
      <c r="V76" s="164"/>
      <c r="W76" s="178"/>
    </row>
    <row r="77" spans="1:23" x14ac:dyDescent="0.2">
      <c r="A77" s="164"/>
      <c r="B77" s="164"/>
      <c r="C77" s="164"/>
      <c r="D77" s="164"/>
      <c r="E77" s="164"/>
      <c r="F77" s="164"/>
      <c r="G77" s="164"/>
      <c r="H77" s="164"/>
      <c r="I77" s="164"/>
      <c r="J77" s="164"/>
      <c r="K77" s="164"/>
      <c r="M77" s="164"/>
      <c r="N77" s="164"/>
      <c r="O77" s="164"/>
      <c r="P77" s="164"/>
      <c r="Q77" s="164"/>
      <c r="R77" s="164"/>
      <c r="S77" s="164"/>
      <c r="T77" s="164"/>
      <c r="U77" s="164"/>
      <c r="V77" s="164"/>
      <c r="W77" s="178"/>
    </row>
    <row r="78" spans="1:23" x14ac:dyDescent="0.2">
      <c r="A78" s="164"/>
      <c r="B78" s="164"/>
      <c r="C78" s="164"/>
      <c r="D78" s="164"/>
      <c r="E78" s="164"/>
      <c r="F78" s="164"/>
      <c r="G78" s="164"/>
      <c r="H78" s="164"/>
      <c r="I78" s="164"/>
      <c r="J78" s="164"/>
      <c r="K78" s="164"/>
      <c r="M78" s="164"/>
      <c r="N78" s="164"/>
      <c r="O78" s="164"/>
      <c r="P78" s="164"/>
      <c r="Q78" s="164"/>
      <c r="R78" s="164"/>
      <c r="S78" s="164"/>
      <c r="T78" s="164"/>
      <c r="U78" s="164"/>
      <c r="V78" s="164"/>
      <c r="W78" s="178"/>
    </row>
    <row r="79" spans="1:23" x14ac:dyDescent="0.2">
      <c r="A79" s="164"/>
      <c r="B79" s="164"/>
      <c r="C79" s="164"/>
      <c r="D79" s="164"/>
      <c r="E79" s="164"/>
      <c r="F79" s="164"/>
      <c r="G79" s="164"/>
      <c r="H79" s="164"/>
      <c r="I79" s="164"/>
      <c r="J79" s="164"/>
      <c r="K79" s="164"/>
      <c r="M79" s="164"/>
      <c r="N79" s="164"/>
      <c r="O79" s="164"/>
      <c r="P79" s="164"/>
      <c r="Q79" s="164"/>
      <c r="R79" s="164"/>
      <c r="S79" s="164"/>
      <c r="T79" s="164"/>
      <c r="U79" s="164"/>
      <c r="V79" s="164"/>
      <c r="W79" s="178"/>
    </row>
    <row r="80" spans="1:23" x14ac:dyDescent="0.2">
      <c r="A80" s="164"/>
      <c r="B80" s="164"/>
      <c r="C80" s="164"/>
      <c r="D80" s="164"/>
      <c r="E80" s="164"/>
      <c r="F80" s="164"/>
      <c r="G80" s="164"/>
      <c r="H80" s="164"/>
      <c r="I80" s="164"/>
      <c r="J80" s="164"/>
      <c r="K80" s="164"/>
      <c r="M80" s="164"/>
      <c r="N80" s="164"/>
      <c r="O80" s="164"/>
      <c r="P80" s="164"/>
      <c r="Q80" s="164"/>
      <c r="R80" s="164"/>
      <c r="S80" s="164"/>
      <c r="T80" s="164"/>
      <c r="U80" s="164"/>
      <c r="V80" s="164"/>
      <c r="W80" s="178"/>
    </row>
    <row r="81" spans="1:23" x14ac:dyDescent="0.2">
      <c r="A81" s="164"/>
      <c r="B81" s="164"/>
      <c r="C81" s="164"/>
      <c r="D81" s="164"/>
      <c r="E81" s="164"/>
      <c r="F81" s="164"/>
      <c r="G81" s="164"/>
      <c r="H81" s="164"/>
      <c r="I81" s="164"/>
      <c r="J81" s="164"/>
      <c r="K81" s="164"/>
      <c r="M81" s="164"/>
      <c r="N81" s="164"/>
      <c r="O81" s="164"/>
      <c r="P81" s="164"/>
      <c r="Q81" s="164"/>
      <c r="R81" s="164"/>
      <c r="S81" s="164"/>
      <c r="T81" s="164"/>
      <c r="U81" s="164"/>
      <c r="V81" s="164"/>
      <c r="W81" s="178"/>
    </row>
    <row r="82" spans="1:23" x14ac:dyDescent="0.2">
      <c r="A82" s="164"/>
      <c r="B82" s="164"/>
      <c r="C82" s="164"/>
      <c r="D82" s="164"/>
      <c r="E82" s="164"/>
      <c r="F82" s="164"/>
      <c r="G82" s="164"/>
      <c r="H82" s="164"/>
      <c r="I82" s="164"/>
      <c r="J82" s="164"/>
      <c r="K82" s="164"/>
      <c r="M82" s="164"/>
      <c r="N82" s="164"/>
      <c r="O82" s="164"/>
      <c r="P82" s="164"/>
      <c r="Q82" s="164"/>
      <c r="R82" s="164"/>
      <c r="S82" s="164"/>
      <c r="T82" s="164"/>
      <c r="U82" s="164"/>
      <c r="V82" s="164"/>
      <c r="W82" s="178"/>
    </row>
    <row r="83" spans="1:23" x14ac:dyDescent="0.2">
      <c r="A83" s="164"/>
      <c r="B83" s="164"/>
      <c r="C83" s="164"/>
      <c r="D83" s="164"/>
      <c r="E83" s="164"/>
      <c r="F83" s="164"/>
      <c r="G83" s="164"/>
      <c r="H83" s="164"/>
      <c r="I83" s="164"/>
      <c r="J83" s="164"/>
      <c r="K83" s="164"/>
      <c r="M83" s="164"/>
      <c r="N83" s="164"/>
      <c r="O83" s="164"/>
      <c r="P83" s="164"/>
      <c r="Q83" s="164"/>
      <c r="R83" s="164"/>
      <c r="S83" s="164"/>
      <c r="T83" s="164"/>
      <c r="U83" s="164"/>
      <c r="V83" s="164"/>
      <c r="W83" s="178"/>
    </row>
    <row r="84" spans="1:23" x14ac:dyDescent="0.2">
      <c r="A84" s="164"/>
      <c r="B84" s="164"/>
      <c r="C84" s="164"/>
      <c r="D84" s="164"/>
      <c r="E84" s="164"/>
      <c r="F84" s="164"/>
      <c r="G84" s="164"/>
      <c r="H84" s="164"/>
      <c r="I84" s="164"/>
      <c r="J84" s="164"/>
      <c r="K84" s="164"/>
      <c r="M84" s="164"/>
      <c r="N84" s="164"/>
      <c r="O84" s="164"/>
      <c r="P84" s="164"/>
      <c r="Q84" s="164"/>
      <c r="R84" s="164"/>
      <c r="S84" s="164"/>
      <c r="T84" s="164"/>
      <c r="U84" s="164"/>
      <c r="V84" s="164"/>
      <c r="W84" s="178"/>
    </row>
    <row r="85" spans="1:23" x14ac:dyDescent="0.2">
      <c r="A85" s="164"/>
      <c r="B85" s="164"/>
      <c r="C85" s="164"/>
      <c r="D85" s="164"/>
      <c r="E85" s="164"/>
      <c r="F85" s="164"/>
      <c r="G85" s="164"/>
      <c r="H85" s="164"/>
      <c r="I85" s="164"/>
      <c r="J85" s="164"/>
      <c r="K85" s="164"/>
      <c r="M85" s="164"/>
      <c r="N85" s="164"/>
      <c r="O85" s="164"/>
      <c r="P85" s="164"/>
      <c r="Q85" s="164"/>
      <c r="R85" s="164"/>
      <c r="S85" s="164"/>
      <c r="T85" s="164"/>
      <c r="U85" s="164"/>
      <c r="V85" s="164"/>
      <c r="W85" s="178"/>
    </row>
    <row r="86" spans="1:23" x14ac:dyDescent="0.2">
      <c r="A86" s="164"/>
      <c r="B86" s="164"/>
      <c r="C86" s="164"/>
      <c r="D86" s="164"/>
      <c r="E86" s="164"/>
      <c r="F86" s="164"/>
      <c r="G86" s="164"/>
      <c r="H86" s="164"/>
      <c r="I86" s="164"/>
      <c r="J86" s="164"/>
      <c r="K86" s="164"/>
      <c r="M86" s="164"/>
      <c r="N86" s="164"/>
      <c r="O86" s="164"/>
      <c r="P86" s="164"/>
      <c r="Q86" s="164"/>
      <c r="R86" s="164"/>
      <c r="S86" s="164"/>
      <c r="T86" s="164"/>
      <c r="U86" s="164"/>
      <c r="V86" s="164"/>
      <c r="W86" s="178"/>
    </row>
    <row r="87" spans="1:23" x14ac:dyDescent="0.2">
      <c r="A87" s="164"/>
      <c r="B87" s="164"/>
      <c r="C87" s="164"/>
      <c r="D87" s="164"/>
      <c r="E87" s="164"/>
      <c r="F87" s="164"/>
      <c r="G87" s="164"/>
      <c r="H87" s="164"/>
      <c r="I87" s="164"/>
      <c r="J87" s="164"/>
      <c r="K87" s="164"/>
      <c r="M87" s="164"/>
      <c r="N87" s="164"/>
      <c r="O87" s="164"/>
      <c r="P87" s="164"/>
      <c r="Q87" s="164"/>
      <c r="R87" s="164"/>
      <c r="S87" s="164"/>
      <c r="T87" s="164"/>
      <c r="U87" s="164"/>
      <c r="V87" s="164"/>
      <c r="W87" s="178"/>
    </row>
    <row r="88" spans="1:23" x14ac:dyDescent="0.2">
      <c r="A88" s="164"/>
      <c r="B88" s="164"/>
      <c r="C88" s="164"/>
      <c r="D88" s="164"/>
      <c r="E88" s="164"/>
      <c r="F88" s="164"/>
      <c r="G88" s="164"/>
      <c r="H88" s="164"/>
      <c r="I88" s="164"/>
      <c r="J88" s="164"/>
      <c r="K88" s="164"/>
      <c r="M88" s="164"/>
      <c r="N88" s="164"/>
      <c r="O88" s="164"/>
      <c r="P88" s="164"/>
      <c r="Q88" s="164"/>
      <c r="R88" s="164"/>
      <c r="S88" s="164"/>
      <c r="T88" s="164"/>
      <c r="U88" s="164"/>
      <c r="V88" s="164"/>
      <c r="W88" s="178"/>
    </row>
    <row r="89" spans="1:23" x14ac:dyDescent="0.2">
      <c r="A89" s="164"/>
      <c r="B89" s="164"/>
      <c r="C89" s="164"/>
      <c r="D89" s="164"/>
      <c r="E89" s="164"/>
      <c r="F89" s="164"/>
      <c r="G89" s="164"/>
      <c r="H89" s="164"/>
      <c r="I89" s="164"/>
      <c r="J89" s="164"/>
      <c r="K89" s="164"/>
      <c r="M89" s="164"/>
      <c r="N89" s="164"/>
      <c r="O89" s="164"/>
      <c r="P89" s="164"/>
      <c r="Q89" s="164"/>
      <c r="R89" s="164"/>
      <c r="S89" s="164"/>
      <c r="T89" s="164"/>
      <c r="U89" s="164"/>
      <c r="V89" s="164"/>
      <c r="W89" s="178"/>
    </row>
    <row r="90" spans="1:23" x14ac:dyDescent="0.2">
      <c r="A90" s="164"/>
      <c r="B90" s="164"/>
      <c r="C90" s="164"/>
      <c r="D90" s="164"/>
      <c r="E90" s="164"/>
      <c r="F90" s="164"/>
      <c r="G90" s="164"/>
      <c r="H90" s="164"/>
      <c r="I90" s="164"/>
      <c r="J90" s="164"/>
      <c r="K90" s="164"/>
      <c r="M90" s="164"/>
      <c r="N90" s="164"/>
      <c r="O90" s="164"/>
      <c r="P90" s="164"/>
      <c r="Q90" s="164"/>
      <c r="R90" s="164"/>
      <c r="S90" s="164"/>
      <c r="T90" s="164"/>
      <c r="U90" s="164"/>
      <c r="V90" s="164"/>
      <c r="W90" s="178"/>
    </row>
    <row r="91" spans="1:23" x14ac:dyDescent="0.2">
      <c r="A91" s="164"/>
      <c r="B91" s="164"/>
      <c r="C91" s="164"/>
      <c r="D91" s="164"/>
      <c r="E91" s="164"/>
      <c r="F91" s="164"/>
      <c r="G91" s="164"/>
      <c r="H91" s="164"/>
      <c r="I91" s="164"/>
      <c r="J91" s="164"/>
      <c r="K91" s="164"/>
      <c r="M91" s="164"/>
      <c r="N91" s="164"/>
      <c r="O91" s="164"/>
      <c r="P91" s="164"/>
      <c r="Q91" s="164"/>
      <c r="R91" s="164"/>
      <c r="S91" s="164"/>
      <c r="T91" s="164"/>
      <c r="U91" s="164"/>
      <c r="V91" s="164"/>
      <c r="W91" s="178"/>
    </row>
    <row r="92" spans="1:23" x14ac:dyDescent="0.2">
      <c r="A92" s="164"/>
      <c r="B92" s="164"/>
      <c r="C92" s="164"/>
      <c r="D92" s="164"/>
      <c r="E92" s="164"/>
      <c r="F92" s="164"/>
      <c r="G92" s="164"/>
      <c r="H92" s="164"/>
      <c r="I92" s="164"/>
      <c r="J92" s="164"/>
      <c r="K92" s="164"/>
      <c r="M92" s="164"/>
      <c r="N92" s="164"/>
      <c r="O92" s="164"/>
      <c r="P92" s="164"/>
      <c r="Q92" s="164"/>
      <c r="R92" s="164"/>
      <c r="S92" s="164"/>
      <c r="T92" s="164"/>
      <c r="U92" s="164"/>
      <c r="V92" s="164"/>
      <c r="W92" s="178"/>
    </row>
    <row r="93" spans="1:23" x14ac:dyDescent="0.2">
      <c r="A93" s="164"/>
      <c r="B93" s="164"/>
      <c r="C93" s="164"/>
      <c r="D93" s="164"/>
      <c r="E93" s="164"/>
      <c r="F93" s="164"/>
      <c r="G93" s="164"/>
      <c r="H93" s="164"/>
      <c r="I93" s="164"/>
      <c r="J93" s="164"/>
      <c r="K93" s="164"/>
      <c r="M93" s="164"/>
      <c r="N93" s="164"/>
      <c r="O93" s="164"/>
      <c r="P93" s="164"/>
      <c r="Q93" s="164"/>
      <c r="R93" s="164"/>
      <c r="S93" s="164"/>
      <c r="T93" s="164"/>
      <c r="U93" s="164"/>
      <c r="V93" s="164"/>
      <c r="W93" s="178"/>
    </row>
    <row r="94" spans="1:23" x14ac:dyDescent="0.2">
      <c r="A94" s="164"/>
      <c r="B94" s="164"/>
      <c r="C94" s="164"/>
      <c r="D94" s="164"/>
      <c r="E94" s="164"/>
      <c r="F94" s="164"/>
      <c r="G94" s="164"/>
      <c r="H94" s="164"/>
      <c r="I94" s="164"/>
      <c r="J94" s="164"/>
      <c r="K94" s="164"/>
      <c r="M94" s="164"/>
      <c r="N94" s="164"/>
      <c r="O94" s="164"/>
      <c r="P94" s="164"/>
      <c r="Q94" s="164"/>
      <c r="R94" s="164"/>
      <c r="S94" s="164"/>
      <c r="T94" s="164"/>
      <c r="U94" s="164"/>
      <c r="V94" s="164"/>
      <c r="W94" s="178"/>
    </row>
    <row r="95" spans="1:23" x14ac:dyDescent="0.2">
      <c r="A95" s="164"/>
      <c r="B95" s="164"/>
      <c r="C95" s="164"/>
      <c r="D95" s="164"/>
      <c r="E95" s="164"/>
      <c r="F95" s="164"/>
      <c r="G95" s="164"/>
      <c r="H95" s="164"/>
      <c r="I95" s="164"/>
      <c r="J95" s="164"/>
      <c r="K95" s="164"/>
      <c r="M95" s="164"/>
      <c r="N95" s="164"/>
      <c r="O95" s="164"/>
      <c r="P95" s="164"/>
      <c r="Q95" s="164"/>
      <c r="R95" s="164"/>
      <c r="S95" s="164"/>
      <c r="T95" s="164"/>
      <c r="U95" s="164"/>
      <c r="V95" s="164"/>
      <c r="W95" s="178"/>
    </row>
    <row r="96" spans="1:23" x14ac:dyDescent="0.2">
      <c r="A96" s="164"/>
      <c r="B96" s="164"/>
      <c r="C96" s="164"/>
      <c r="D96" s="164"/>
      <c r="E96" s="164"/>
      <c r="F96" s="164"/>
      <c r="G96" s="164"/>
      <c r="H96" s="164"/>
      <c r="I96" s="164"/>
      <c r="J96" s="164"/>
      <c r="K96" s="164"/>
      <c r="M96" s="164"/>
      <c r="N96" s="164"/>
      <c r="O96" s="164"/>
      <c r="P96" s="164"/>
      <c r="Q96" s="164"/>
      <c r="R96" s="164"/>
      <c r="S96" s="164"/>
      <c r="T96" s="164"/>
      <c r="U96" s="164"/>
      <c r="V96" s="164"/>
      <c r="W96" s="178"/>
    </row>
    <row r="97" spans="1:23" x14ac:dyDescent="0.2">
      <c r="A97" s="164"/>
      <c r="B97" s="164"/>
      <c r="C97" s="164"/>
      <c r="D97" s="164"/>
      <c r="E97" s="164"/>
      <c r="F97" s="164"/>
      <c r="G97" s="164"/>
      <c r="H97" s="164"/>
      <c r="I97" s="164"/>
      <c r="J97" s="164"/>
      <c r="K97" s="164"/>
      <c r="M97" s="164"/>
      <c r="N97" s="164"/>
      <c r="O97" s="164"/>
      <c r="P97" s="164"/>
      <c r="Q97" s="164"/>
      <c r="R97" s="164"/>
      <c r="S97" s="164"/>
      <c r="T97" s="164"/>
      <c r="U97" s="164"/>
      <c r="V97" s="164"/>
      <c r="W97" s="178"/>
    </row>
    <row r="98" spans="1:23" x14ac:dyDescent="0.2">
      <c r="A98" s="164"/>
      <c r="B98" s="164"/>
      <c r="C98" s="164"/>
      <c r="D98" s="164"/>
      <c r="E98" s="164"/>
      <c r="F98" s="164"/>
      <c r="G98" s="164"/>
      <c r="H98" s="164"/>
      <c r="I98" s="164"/>
      <c r="J98" s="164"/>
      <c r="K98" s="164"/>
      <c r="M98" s="164"/>
      <c r="N98" s="164"/>
      <c r="O98" s="164"/>
      <c r="P98" s="164"/>
      <c r="Q98" s="164"/>
      <c r="R98" s="164"/>
      <c r="S98" s="164"/>
      <c r="T98" s="164"/>
      <c r="U98" s="164"/>
      <c r="V98" s="164"/>
      <c r="W98" s="178"/>
    </row>
    <row r="99" spans="1:23" x14ac:dyDescent="0.2">
      <c r="A99" s="164"/>
      <c r="B99" s="164"/>
      <c r="C99" s="164"/>
      <c r="D99" s="164"/>
      <c r="E99" s="164"/>
      <c r="F99" s="164"/>
      <c r="G99" s="164"/>
      <c r="H99" s="164"/>
      <c r="I99" s="164"/>
      <c r="J99" s="164"/>
      <c r="K99" s="164"/>
      <c r="M99" s="164"/>
      <c r="N99" s="164"/>
      <c r="O99" s="164"/>
      <c r="P99" s="164"/>
      <c r="Q99" s="164"/>
      <c r="R99" s="164"/>
      <c r="S99" s="164"/>
      <c r="T99" s="164"/>
      <c r="U99" s="164"/>
      <c r="V99" s="164"/>
      <c r="W99" s="178"/>
    </row>
    <row r="100" spans="1:23" x14ac:dyDescent="0.2">
      <c r="A100" s="164"/>
      <c r="B100" s="164"/>
      <c r="C100" s="164"/>
      <c r="D100" s="164"/>
      <c r="E100" s="164"/>
      <c r="F100" s="164"/>
      <c r="G100" s="164"/>
      <c r="H100" s="164"/>
      <c r="I100" s="164"/>
      <c r="J100" s="164"/>
      <c r="K100" s="164"/>
      <c r="M100" s="164"/>
      <c r="N100" s="164"/>
      <c r="O100" s="164"/>
      <c r="P100" s="164"/>
      <c r="Q100" s="164"/>
      <c r="R100" s="164"/>
      <c r="S100" s="164"/>
      <c r="T100" s="164"/>
      <c r="U100" s="164"/>
      <c r="V100" s="164"/>
      <c r="W100" s="178"/>
    </row>
    <row r="101" spans="1:23" x14ac:dyDescent="0.2">
      <c r="A101" s="164"/>
      <c r="B101" s="164"/>
      <c r="C101" s="164"/>
      <c r="D101" s="164"/>
      <c r="E101" s="164"/>
      <c r="F101" s="164"/>
      <c r="G101" s="164"/>
      <c r="H101" s="164"/>
      <c r="I101" s="164"/>
      <c r="J101" s="164"/>
      <c r="K101" s="164"/>
      <c r="M101" s="164"/>
      <c r="N101" s="164"/>
      <c r="O101" s="164"/>
      <c r="P101" s="164"/>
      <c r="Q101" s="164"/>
      <c r="R101" s="164"/>
      <c r="S101" s="164"/>
      <c r="T101" s="164"/>
      <c r="U101" s="164"/>
      <c r="V101" s="164"/>
      <c r="W101" s="178"/>
    </row>
    <row r="102" spans="1:23" x14ac:dyDescent="0.2">
      <c r="A102" s="164"/>
      <c r="B102" s="164"/>
      <c r="C102" s="164"/>
      <c r="D102" s="164"/>
      <c r="E102" s="164"/>
      <c r="F102" s="164"/>
      <c r="G102" s="164"/>
      <c r="H102" s="164"/>
      <c r="I102" s="164"/>
      <c r="J102" s="164"/>
      <c r="K102" s="164"/>
      <c r="M102" s="164"/>
      <c r="N102" s="164"/>
      <c r="O102" s="164"/>
      <c r="P102" s="164"/>
      <c r="Q102" s="164"/>
      <c r="R102" s="164"/>
      <c r="S102" s="164"/>
      <c r="T102" s="164"/>
      <c r="U102" s="164"/>
      <c r="V102" s="164"/>
      <c r="W102" s="178"/>
    </row>
    <row r="103" spans="1:23" x14ac:dyDescent="0.2">
      <c r="A103" s="164"/>
      <c r="B103" s="164"/>
      <c r="C103" s="164"/>
      <c r="D103" s="164"/>
      <c r="E103" s="164"/>
      <c r="F103" s="164"/>
      <c r="G103" s="164"/>
      <c r="H103" s="164"/>
      <c r="I103" s="164"/>
      <c r="J103" s="164"/>
      <c r="K103" s="164"/>
      <c r="M103" s="164"/>
      <c r="N103" s="164"/>
      <c r="O103" s="164"/>
      <c r="P103" s="164"/>
      <c r="Q103" s="164"/>
      <c r="R103" s="164"/>
      <c r="S103" s="164"/>
      <c r="T103" s="164"/>
      <c r="U103" s="164"/>
      <c r="V103" s="164"/>
      <c r="W103" s="178"/>
    </row>
    <row r="104" spans="1:23" x14ac:dyDescent="0.2">
      <c r="A104" s="164"/>
      <c r="B104" s="164"/>
      <c r="C104" s="164"/>
      <c r="D104" s="164"/>
      <c r="E104" s="164"/>
      <c r="F104" s="164"/>
      <c r="G104" s="164"/>
      <c r="H104" s="164"/>
      <c r="I104" s="164"/>
      <c r="J104" s="164"/>
      <c r="K104" s="164"/>
      <c r="M104" s="164"/>
      <c r="N104" s="164"/>
      <c r="O104" s="164"/>
      <c r="P104" s="164"/>
      <c r="Q104" s="164"/>
      <c r="R104" s="164"/>
      <c r="S104" s="164"/>
      <c r="T104" s="164"/>
      <c r="U104" s="164"/>
      <c r="V104" s="164"/>
      <c r="W104" s="178"/>
    </row>
    <row r="105" spans="1:23" x14ac:dyDescent="0.2">
      <c r="A105" s="164"/>
      <c r="B105" s="164"/>
      <c r="C105" s="164"/>
      <c r="D105" s="164"/>
      <c r="E105" s="164"/>
      <c r="F105" s="164"/>
      <c r="G105" s="164"/>
      <c r="H105" s="164"/>
      <c r="I105" s="164"/>
      <c r="J105" s="164"/>
      <c r="K105" s="164"/>
      <c r="M105" s="164"/>
      <c r="N105" s="164"/>
      <c r="O105" s="164"/>
      <c r="P105" s="164"/>
      <c r="Q105" s="164"/>
      <c r="R105" s="164"/>
      <c r="S105" s="164"/>
      <c r="T105" s="164"/>
      <c r="U105" s="164"/>
      <c r="V105" s="164"/>
      <c r="W105" s="178"/>
    </row>
    <row r="106" spans="1:23" x14ac:dyDescent="0.2">
      <c r="A106" s="164"/>
      <c r="B106" s="164"/>
      <c r="C106" s="164"/>
      <c r="D106" s="164"/>
      <c r="E106" s="164"/>
      <c r="F106" s="164"/>
      <c r="G106" s="164"/>
      <c r="H106" s="164"/>
      <c r="I106" s="164"/>
      <c r="J106" s="164"/>
      <c r="K106" s="164"/>
      <c r="M106" s="164"/>
      <c r="N106" s="164"/>
      <c r="O106" s="164"/>
      <c r="P106" s="164"/>
      <c r="Q106" s="164"/>
      <c r="R106" s="164"/>
      <c r="S106" s="164"/>
      <c r="T106" s="164"/>
      <c r="U106" s="164"/>
      <c r="V106" s="164"/>
      <c r="W106" s="178"/>
    </row>
    <row r="107" spans="1:23" x14ac:dyDescent="0.2">
      <c r="A107" s="164"/>
      <c r="B107" s="164"/>
      <c r="C107" s="164"/>
      <c r="D107" s="164"/>
      <c r="E107" s="164"/>
      <c r="F107" s="164"/>
      <c r="G107" s="164"/>
      <c r="H107" s="164"/>
      <c r="I107" s="164"/>
      <c r="J107" s="164"/>
      <c r="K107" s="164"/>
      <c r="M107" s="164"/>
      <c r="N107" s="164"/>
      <c r="O107" s="164"/>
      <c r="P107" s="164"/>
      <c r="Q107" s="164"/>
      <c r="R107" s="164"/>
      <c r="S107" s="164"/>
      <c r="T107" s="164"/>
      <c r="U107" s="164"/>
      <c r="V107" s="164"/>
      <c r="W107" s="178"/>
    </row>
    <row r="108" spans="1:23" x14ac:dyDescent="0.2">
      <c r="A108" s="164"/>
      <c r="B108" s="164"/>
      <c r="C108" s="164"/>
      <c r="D108" s="164"/>
      <c r="E108" s="164"/>
      <c r="F108" s="164"/>
      <c r="G108" s="164"/>
      <c r="H108" s="164"/>
      <c r="I108" s="164"/>
      <c r="J108" s="164"/>
      <c r="K108" s="164"/>
      <c r="M108" s="164"/>
      <c r="N108" s="164"/>
      <c r="O108" s="164"/>
      <c r="P108" s="164"/>
      <c r="Q108" s="164"/>
      <c r="R108" s="164"/>
      <c r="S108" s="164"/>
      <c r="T108" s="164"/>
      <c r="U108" s="164"/>
      <c r="V108" s="164"/>
      <c r="W108" s="178"/>
    </row>
    <row r="109" spans="1:23" x14ac:dyDescent="0.2">
      <c r="A109" s="164"/>
      <c r="B109" s="164"/>
      <c r="C109" s="164"/>
      <c r="D109" s="164"/>
      <c r="E109" s="164"/>
      <c r="F109" s="164"/>
      <c r="G109" s="164"/>
      <c r="H109" s="164"/>
      <c r="I109" s="164"/>
      <c r="J109" s="164"/>
      <c r="K109" s="164"/>
      <c r="M109" s="164"/>
      <c r="N109" s="164"/>
      <c r="O109" s="164"/>
      <c r="P109" s="164"/>
      <c r="Q109" s="164"/>
      <c r="R109" s="164"/>
      <c r="S109" s="164"/>
      <c r="T109" s="164"/>
      <c r="U109" s="164"/>
      <c r="V109" s="164"/>
      <c r="W109" s="178"/>
    </row>
    <row r="110" spans="1:23" x14ac:dyDescent="0.2">
      <c r="A110" s="164"/>
      <c r="B110" s="164"/>
      <c r="C110" s="164"/>
      <c r="D110" s="164"/>
      <c r="E110" s="164"/>
      <c r="F110" s="164"/>
      <c r="G110" s="164"/>
      <c r="H110" s="164"/>
      <c r="I110" s="164"/>
      <c r="J110" s="164"/>
      <c r="K110" s="164"/>
      <c r="M110" s="164"/>
      <c r="N110" s="164"/>
      <c r="O110" s="164"/>
      <c r="P110" s="164"/>
      <c r="Q110" s="164"/>
      <c r="R110" s="164"/>
      <c r="S110" s="164"/>
      <c r="T110" s="164"/>
      <c r="U110" s="164"/>
      <c r="V110" s="164"/>
      <c r="W110" s="178"/>
    </row>
    <row r="111" spans="1:23" x14ac:dyDescent="0.2">
      <c r="A111" s="164"/>
      <c r="B111" s="164"/>
      <c r="C111" s="164"/>
      <c r="D111" s="164"/>
      <c r="E111" s="164"/>
      <c r="F111" s="164"/>
      <c r="G111" s="164"/>
      <c r="H111" s="164"/>
      <c r="I111" s="164"/>
      <c r="J111" s="164"/>
      <c r="K111" s="164"/>
      <c r="M111" s="164"/>
      <c r="N111" s="164"/>
      <c r="O111" s="164"/>
      <c r="P111" s="164"/>
      <c r="Q111" s="164"/>
      <c r="R111" s="164"/>
      <c r="S111" s="164"/>
      <c r="T111" s="164"/>
      <c r="U111" s="164"/>
      <c r="V111" s="164"/>
      <c r="W111" s="178"/>
    </row>
    <row r="112" spans="1:23" x14ac:dyDescent="0.2">
      <c r="A112" s="164"/>
      <c r="B112" s="164"/>
      <c r="C112" s="164"/>
      <c r="D112" s="164"/>
      <c r="E112" s="164"/>
      <c r="F112" s="164"/>
      <c r="G112" s="164"/>
      <c r="H112" s="164"/>
      <c r="I112" s="164"/>
      <c r="J112" s="164"/>
      <c r="K112" s="164"/>
      <c r="M112" s="164"/>
      <c r="N112" s="164"/>
      <c r="O112" s="164"/>
      <c r="P112" s="164"/>
      <c r="Q112" s="164"/>
      <c r="R112" s="164"/>
      <c r="S112" s="164"/>
      <c r="T112" s="164"/>
      <c r="U112" s="164"/>
      <c r="V112" s="164"/>
      <c r="W112" s="178"/>
    </row>
    <row r="113" spans="1:23" x14ac:dyDescent="0.2">
      <c r="A113" s="164"/>
      <c r="B113" s="164"/>
      <c r="C113" s="164"/>
      <c r="D113" s="164"/>
      <c r="E113" s="164"/>
      <c r="F113" s="164"/>
      <c r="G113" s="164"/>
      <c r="H113" s="164"/>
      <c r="I113" s="164"/>
      <c r="J113" s="164"/>
      <c r="K113" s="164"/>
      <c r="M113" s="164"/>
      <c r="N113" s="164"/>
      <c r="O113" s="164"/>
      <c r="P113" s="164"/>
      <c r="Q113" s="164"/>
      <c r="R113" s="164"/>
      <c r="S113" s="164"/>
      <c r="T113" s="164"/>
      <c r="U113" s="164"/>
      <c r="V113" s="164"/>
      <c r="W113" s="178"/>
    </row>
    <row r="114" spans="1:23" x14ac:dyDescent="0.2">
      <c r="A114" s="164"/>
      <c r="B114" s="164"/>
      <c r="C114" s="164"/>
      <c r="D114" s="164"/>
      <c r="E114" s="164"/>
      <c r="F114" s="164"/>
      <c r="G114" s="164"/>
      <c r="H114" s="164"/>
      <c r="I114" s="164"/>
      <c r="J114" s="164"/>
      <c r="K114" s="164"/>
      <c r="M114" s="164"/>
      <c r="N114" s="164"/>
      <c r="O114" s="164"/>
      <c r="P114" s="164"/>
      <c r="Q114" s="164"/>
      <c r="R114" s="164"/>
      <c r="S114" s="164"/>
      <c r="T114" s="164"/>
      <c r="U114" s="164"/>
      <c r="V114" s="164"/>
      <c r="W114" s="178"/>
    </row>
    <row r="115" spans="1:23" x14ac:dyDescent="0.2">
      <c r="A115" s="164"/>
      <c r="B115" s="164"/>
      <c r="C115" s="164"/>
      <c r="D115" s="164"/>
      <c r="E115" s="164"/>
      <c r="F115" s="164"/>
      <c r="G115" s="164"/>
      <c r="H115" s="164"/>
      <c r="I115" s="164"/>
      <c r="J115" s="164"/>
      <c r="K115" s="164"/>
      <c r="M115" s="164"/>
      <c r="N115" s="164"/>
      <c r="O115" s="164"/>
      <c r="P115" s="164"/>
      <c r="Q115" s="164"/>
      <c r="R115" s="164"/>
      <c r="S115" s="164"/>
      <c r="T115" s="164"/>
      <c r="U115" s="164"/>
      <c r="V115" s="164"/>
      <c r="W115" s="178"/>
    </row>
    <row r="116" spans="1:23" x14ac:dyDescent="0.2">
      <c r="A116" s="164"/>
      <c r="B116" s="164"/>
      <c r="C116" s="164"/>
      <c r="D116" s="164"/>
      <c r="E116" s="164"/>
      <c r="F116" s="164"/>
      <c r="G116" s="164"/>
      <c r="H116" s="164"/>
      <c r="I116" s="164"/>
      <c r="J116" s="164"/>
      <c r="K116" s="164"/>
      <c r="M116" s="164"/>
      <c r="N116" s="164"/>
      <c r="O116" s="164"/>
      <c r="P116" s="164"/>
      <c r="Q116" s="164"/>
      <c r="R116" s="164"/>
      <c r="S116" s="164"/>
      <c r="T116" s="164"/>
      <c r="U116" s="164"/>
      <c r="V116" s="164"/>
      <c r="W116" s="178"/>
    </row>
    <row r="117" spans="1:23" x14ac:dyDescent="0.2">
      <c r="A117" s="164"/>
      <c r="B117" s="164"/>
      <c r="C117" s="164"/>
      <c r="D117" s="164"/>
      <c r="E117" s="164"/>
      <c r="F117" s="164"/>
      <c r="G117" s="164"/>
      <c r="H117" s="164"/>
      <c r="I117" s="164"/>
      <c r="J117" s="164"/>
      <c r="K117" s="164"/>
      <c r="M117" s="164"/>
      <c r="N117" s="164"/>
      <c r="O117" s="164"/>
      <c r="P117" s="164"/>
      <c r="Q117" s="164"/>
      <c r="R117" s="164"/>
      <c r="S117" s="164"/>
      <c r="T117" s="164"/>
      <c r="U117" s="164"/>
      <c r="V117" s="164"/>
      <c r="W117" s="178"/>
    </row>
    <row r="118" spans="1:23" x14ac:dyDescent="0.2">
      <c r="A118" s="164"/>
      <c r="B118" s="164"/>
      <c r="C118" s="164"/>
      <c r="D118" s="164"/>
      <c r="E118" s="164"/>
      <c r="F118" s="164"/>
      <c r="G118" s="164"/>
      <c r="H118" s="164"/>
      <c r="I118" s="164"/>
      <c r="J118" s="164"/>
      <c r="K118" s="164"/>
      <c r="M118" s="164"/>
      <c r="N118" s="164"/>
      <c r="O118" s="164"/>
      <c r="P118" s="164"/>
      <c r="Q118" s="164"/>
      <c r="R118" s="164"/>
      <c r="S118" s="164"/>
      <c r="T118" s="164"/>
      <c r="U118" s="164"/>
      <c r="V118" s="164"/>
      <c r="W118" s="178"/>
    </row>
    <row r="119" spans="1:23" x14ac:dyDescent="0.2">
      <c r="A119" s="164"/>
      <c r="B119" s="164"/>
      <c r="C119" s="164"/>
      <c r="D119" s="164"/>
      <c r="E119" s="164"/>
      <c r="F119" s="164"/>
      <c r="G119" s="164"/>
      <c r="H119" s="164"/>
      <c r="I119" s="164"/>
      <c r="J119" s="164"/>
      <c r="K119" s="164"/>
      <c r="M119" s="164"/>
      <c r="N119" s="164"/>
      <c r="O119" s="164"/>
      <c r="P119" s="164"/>
      <c r="Q119" s="164"/>
      <c r="R119" s="164"/>
      <c r="S119" s="164"/>
      <c r="T119" s="164"/>
      <c r="U119" s="164"/>
      <c r="V119" s="164"/>
      <c r="W119" s="178"/>
    </row>
    <row r="120" spans="1:23" x14ac:dyDescent="0.2">
      <c r="A120" s="164"/>
      <c r="B120" s="164"/>
      <c r="C120" s="164"/>
      <c r="D120" s="164"/>
      <c r="E120" s="164"/>
      <c r="F120" s="164"/>
      <c r="G120" s="164"/>
      <c r="H120" s="164"/>
      <c r="I120" s="164"/>
      <c r="J120" s="164"/>
      <c r="K120" s="164"/>
      <c r="M120" s="164"/>
      <c r="N120" s="164"/>
      <c r="O120" s="164"/>
      <c r="P120" s="164"/>
      <c r="Q120" s="164"/>
      <c r="R120" s="164"/>
      <c r="S120" s="164"/>
      <c r="T120" s="164"/>
      <c r="U120" s="164"/>
      <c r="V120" s="164"/>
      <c r="W120" s="178"/>
    </row>
    <row r="121" spans="1:23" x14ac:dyDescent="0.2">
      <c r="A121" s="164"/>
      <c r="B121" s="164"/>
      <c r="C121" s="164"/>
      <c r="D121" s="164"/>
      <c r="E121" s="164"/>
      <c r="F121" s="164"/>
      <c r="G121" s="164"/>
      <c r="H121" s="164"/>
      <c r="I121" s="164"/>
      <c r="J121" s="164"/>
      <c r="K121" s="164"/>
      <c r="M121" s="164"/>
      <c r="N121" s="164"/>
      <c r="O121" s="164"/>
      <c r="P121" s="164"/>
      <c r="Q121" s="164"/>
      <c r="R121" s="164"/>
      <c r="S121" s="164"/>
      <c r="T121" s="164"/>
      <c r="U121" s="164"/>
      <c r="V121" s="164"/>
      <c r="W121" s="178"/>
    </row>
    <row r="122" spans="1:23" x14ac:dyDescent="0.2">
      <c r="A122" s="164"/>
      <c r="B122" s="164"/>
      <c r="C122" s="164"/>
      <c r="D122" s="164"/>
      <c r="E122" s="164"/>
      <c r="F122" s="164"/>
      <c r="G122" s="164"/>
      <c r="H122" s="164"/>
      <c r="I122" s="164"/>
      <c r="J122" s="164"/>
      <c r="K122" s="164"/>
      <c r="M122" s="164"/>
      <c r="N122" s="164"/>
      <c r="O122" s="164"/>
      <c r="P122" s="164"/>
      <c r="Q122" s="164"/>
      <c r="R122" s="164"/>
      <c r="S122" s="164"/>
      <c r="T122" s="164"/>
      <c r="U122" s="164"/>
      <c r="V122" s="164"/>
      <c r="W122" s="178"/>
    </row>
    <row r="123" spans="1:23" x14ac:dyDescent="0.2">
      <c r="A123" s="164"/>
      <c r="B123" s="164"/>
      <c r="C123" s="164"/>
      <c r="D123" s="164"/>
      <c r="E123" s="164"/>
      <c r="F123" s="164"/>
      <c r="G123" s="164"/>
      <c r="H123" s="164"/>
      <c r="I123" s="164"/>
      <c r="J123" s="164"/>
      <c r="K123" s="164"/>
      <c r="M123" s="164"/>
      <c r="N123" s="164"/>
      <c r="O123" s="164"/>
      <c r="P123" s="164"/>
      <c r="Q123" s="164"/>
      <c r="R123" s="164"/>
      <c r="S123" s="164"/>
      <c r="T123" s="164"/>
      <c r="U123" s="164"/>
      <c r="V123" s="164"/>
      <c r="W123" s="178"/>
    </row>
    <row r="124" spans="1:23" x14ac:dyDescent="0.2">
      <c r="A124" s="164"/>
      <c r="B124" s="164"/>
      <c r="C124" s="164"/>
      <c r="D124" s="164"/>
      <c r="E124" s="164"/>
      <c r="F124" s="164"/>
      <c r="G124" s="164"/>
      <c r="H124" s="164"/>
      <c r="I124" s="164"/>
      <c r="J124" s="164"/>
      <c r="K124" s="164"/>
      <c r="M124" s="164"/>
      <c r="N124" s="164"/>
      <c r="O124" s="164"/>
      <c r="P124" s="164"/>
      <c r="Q124" s="164"/>
      <c r="R124" s="164"/>
      <c r="S124" s="164"/>
      <c r="T124" s="164"/>
      <c r="U124" s="164"/>
      <c r="V124" s="164"/>
      <c r="W124" s="178"/>
    </row>
    <row r="125" spans="1:23" x14ac:dyDescent="0.2">
      <c r="A125" s="164"/>
      <c r="B125" s="164"/>
      <c r="C125" s="164"/>
      <c r="D125" s="164"/>
      <c r="E125" s="164"/>
      <c r="F125" s="164"/>
      <c r="G125" s="164"/>
      <c r="H125" s="164"/>
      <c r="I125" s="164"/>
      <c r="J125" s="164"/>
      <c r="K125" s="164"/>
      <c r="M125" s="164"/>
      <c r="N125" s="164"/>
      <c r="O125" s="164"/>
      <c r="P125" s="164"/>
      <c r="Q125" s="164"/>
      <c r="R125" s="164"/>
      <c r="S125" s="164"/>
      <c r="T125" s="164"/>
      <c r="U125" s="164"/>
      <c r="V125" s="164"/>
      <c r="W125" s="178"/>
    </row>
    <row r="126" spans="1:23" x14ac:dyDescent="0.2">
      <c r="A126" s="164"/>
      <c r="B126" s="164"/>
      <c r="C126" s="164"/>
      <c r="D126" s="164"/>
      <c r="E126" s="164"/>
      <c r="F126" s="164"/>
      <c r="G126" s="164"/>
      <c r="H126" s="164"/>
      <c r="I126" s="164"/>
      <c r="J126" s="164"/>
      <c r="K126" s="164"/>
      <c r="M126" s="164"/>
      <c r="N126" s="164"/>
      <c r="O126" s="164"/>
      <c r="P126" s="164"/>
      <c r="Q126" s="164"/>
      <c r="R126" s="164"/>
      <c r="S126" s="164"/>
      <c r="T126" s="164"/>
      <c r="U126" s="164"/>
      <c r="V126" s="164"/>
      <c r="W126" s="178"/>
    </row>
    <row r="127" spans="1:23" x14ac:dyDescent="0.2">
      <c r="A127" s="164"/>
      <c r="B127" s="164"/>
      <c r="C127" s="164"/>
      <c r="D127" s="164"/>
      <c r="E127" s="164"/>
      <c r="F127" s="164"/>
      <c r="G127" s="164"/>
      <c r="H127" s="164"/>
      <c r="I127" s="164"/>
      <c r="J127" s="164"/>
      <c r="K127" s="164"/>
      <c r="M127" s="164"/>
      <c r="N127" s="164"/>
      <c r="O127" s="164"/>
      <c r="P127" s="164"/>
      <c r="Q127" s="164"/>
      <c r="R127" s="164"/>
      <c r="S127" s="164"/>
      <c r="T127" s="164"/>
      <c r="U127" s="164"/>
      <c r="V127" s="164"/>
      <c r="W127" s="178"/>
    </row>
    <row r="128" spans="1:23" x14ac:dyDescent="0.2">
      <c r="A128" s="164"/>
      <c r="B128" s="164"/>
      <c r="C128" s="164"/>
      <c r="D128" s="164"/>
      <c r="E128" s="164"/>
      <c r="F128" s="164"/>
      <c r="G128" s="164"/>
      <c r="H128" s="164"/>
      <c r="I128" s="164"/>
      <c r="J128" s="164"/>
      <c r="K128" s="164"/>
      <c r="M128" s="164"/>
      <c r="N128" s="164"/>
      <c r="O128" s="164"/>
      <c r="P128" s="164"/>
      <c r="Q128" s="164"/>
      <c r="R128" s="164"/>
      <c r="S128" s="164"/>
      <c r="T128" s="164"/>
      <c r="U128" s="164"/>
      <c r="V128" s="164"/>
      <c r="W128" s="178"/>
    </row>
    <row r="129" spans="1:23" x14ac:dyDescent="0.2">
      <c r="A129" s="164"/>
      <c r="B129" s="164"/>
      <c r="C129" s="164"/>
      <c r="D129" s="164"/>
      <c r="E129" s="164"/>
      <c r="F129" s="164"/>
      <c r="G129" s="164"/>
      <c r="H129" s="164"/>
      <c r="I129" s="164"/>
      <c r="J129" s="164"/>
      <c r="K129" s="164"/>
      <c r="M129" s="164"/>
      <c r="N129" s="164"/>
      <c r="O129" s="164"/>
      <c r="P129" s="164"/>
      <c r="Q129" s="164"/>
      <c r="R129" s="164"/>
      <c r="S129" s="164"/>
      <c r="T129" s="164"/>
      <c r="U129" s="164"/>
      <c r="V129" s="164"/>
      <c r="W129" s="178"/>
    </row>
    <row r="130" spans="1:23" x14ac:dyDescent="0.2">
      <c r="A130" s="164"/>
      <c r="B130" s="164"/>
      <c r="C130" s="164"/>
      <c r="D130" s="164"/>
      <c r="E130" s="164"/>
      <c r="F130" s="164"/>
      <c r="G130" s="164"/>
      <c r="H130" s="164"/>
      <c r="I130" s="164"/>
      <c r="J130" s="164"/>
      <c r="K130" s="164"/>
      <c r="M130" s="164"/>
      <c r="N130" s="164"/>
      <c r="O130" s="164"/>
      <c r="P130" s="164"/>
      <c r="Q130" s="164"/>
      <c r="R130" s="164"/>
      <c r="S130" s="164"/>
      <c r="T130" s="164"/>
      <c r="U130" s="164"/>
      <c r="V130" s="164"/>
      <c r="W130" s="178"/>
    </row>
    <row r="131" spans="1:23" x14ac:dyDescent="0.2">
      <c r="A131" s="164"/>
      <c r="B131" s="164"/>
      <c r="C131" s="164"/>
      <c r="D131" s="164"/>
      <c r="E131" s="164"/>
      <c r="F131" s="164"/>
      <c r="G131" s="164"/>
      <c r="H131" s="164"/>
      <c r="I131" s="164"/>
      <c r="J131" s="164"/>
      <c r="K131" s="164"/>
      <c r="M131" s="164"/>
      <c r="N131" s="164"/>
      <c r="O131" s="164"/>
      <c r="P131" s="164"/>
      <c r="Q131" s="164"/>
      <c r="R131" s="164"/>
      <c r="S131" s="164"/>
      <c r="T131" s="164"/>
      <c r="U131" s="164"/>
      <c r="V131" s="164"/>
      <c r="W131" s="178"/>
    </row>
    <row r="132" spans="1:23" x14ac:dyDescent="0.2">
      <c r="A132" s="164"/>
      <c r="B132" s="164"/>
      <c r="C132" s="164"/>
      <c r="D132" s="164"/>
      <c r="E132" s="164"/>
      <c r="F132" s="164"/>
      <c r="G132" s="164"/>
      <c r="H132" s="164"/>
      <c r="I132" s="164"/>
      <c r="J132" s="164"/>
      <c r="K132" s="164"/>
      <c r="M132" s="164"/>
      <c r="N132" s="164"/>
      <c r="O132" s="164"/>
      <c r="P132" s="164"/>
      <c r="Q132" s="164"/>
      <c r="R132" s="164"/>
      <c r="S132" s="164"/>
      <c r="T132" s="164"/>
      <c r="U132" s="164"/>
      <c r="V132" s="164"/>
      <c r="W132" s="178"/>
    </row>
    <row r="133" spans="1:23" x14ac:dyDescent="0.2">
      <c r="A133" s="164"/>
      <c r="B133" s="164"/>
      <c r="C133" s="164"/>
      <c r="D133" s="164"/>
      <c r="E133" s="164"/>
      <c r="F133" s="164"/>
      <c r="G133" s="164"/>
      <c r="H133" s="164"/>
      <c r="I133" s="164"/>
      <c r="J133" s="164"/>
      <c r="K133" s="164"/>
      <c r="M133" s="164"/>
      <c r="N133" s="164"/>
      <c r="O133" s="164"/>
      <c r="P133" s="164"/>
      <c r="Q133" s="164"/>
      <c r="R133" s="164"/>
      <c r="S133" s="164"/>
      <c r="T133" s="164"/>
      <c r="U133" s="164"/>
      <c r="V133" s="164"/>
      <c r="W133" s="178"/>
    </row>
    <row r="134" spans="1:23" x14ac:dyDescent="0.2">
      <c r="A134" s="164"/>
      <c r="B134" s="164"/>
      <c r="C134" s="164"/>
      <c r="D134" s="164"/>
      <c r="E134" s="164"/>
      <c r="F134" s="164"/>
      <c r="G134" s="164"/>
      <c r="H134" s="164"/>
      <c r="I134" s="164"/>
      <c r="J134" s="164"/>
      <c r="K134" s="164"/>
      <c r="M134" s="164"/>
      <c r="N134" s="164"/>
      <c r="O134" s="164"/>
      <c r="P134" s="164"/>
      <c r="Q134" s="164"/>
      <c r="R134" s="164"/>
      <c r="S134" s="164"/>
      <c r="T134" s="164"/>
      <c r="U134" s="164"/>
      <c r="V134" s="164"/>
      <c r="W134" s="178"/>
    </row>
    <row r="135" spans="1:23" x14ac:dyDescent="0.2">
      <c r="A135" s="164"/>
      <c r="B135" s="164"/>
      <c r="C135" s="164"/>
      <c r="D135" s="164"/>
      <c r="E135" s="164"/>
      <c r="F135" s="164"/>
      <c r="G135" s="164"/>
      <c r="H135" s="164"/>
      <c r="I135" s="164"/>
      <c r="J135" s="164"/>
      <c r="K135" s="164"/>
      <c r="M135" s="164"/>
      <c r="N135" s="164"/>
      <c r="O135" s="164"/>
      <c r="P135" s="164"/>
      <c r="Q135" s="164"/>
      <c r="R135" s="164"/>
      <c r="S135" s="164"/>
      <c r="T135" s="164"/>
      <c r="U135" s="164"/>
      <c r="V135" s="164"/>
      <c r="W135" s="178"/>
    </row>
    <row r="136" spans="1:23" x14ac:dyDescent="0.2">
      <c r="A136" s="164"/>
      <c r="B136" s="164"/>
      <c r="C136" s="164"/>
      <c r="D136" s="164"/>
      <c r="E136" s="164"/>
      <c r="F136" s="164"/>
      <c r="G136" s="164"/>
      <c r="H136" s="164"/>
      <c r="I136" s="164"/>
      <c r="J136" s="164"/>
      <c r="K136" s="164"/>
      <c r="M136" s="164"/>
      <c r="N136" s="164"/>
      <c r="O136" s="164"/>
      <c r="P136" s="164"/>
      <c r="Q136" s="164"/>
      <c r="R136" s="164"/>
      <c r="S136" s="164"/>
      <c r="T136" s="164"/>
      <c r="U136" s="164"/>
      <c r="V136" s="164"/>
      <c r="W136" s="178"/>
    </row>
    <row r="137" spans="1:23" x14ac:dyDescent="0.2">
      <c r="A137" s="164"/>
      <c r="B137" s="164"/>
      <c r="C137" s="164"/>
      <c r="D137" s="164"/>
      <c r="E137" s="164"/>
      <c r="F137" s="164"/>
      <c r="G137" s="164"/>
      <c r="H137" s="164"/>
      <c r="I137" s="164"/>
      <c r="J137" s="164"/>
      <c r="K137" s="164"/>
      <c r="M137" s="164"/>
      <c r="N137" s="164"/>
      <c r="O137" s="164"/>
      <c r="P137" s="164"/>
      <c r="Q137" s="164"/>
      <c r="R137" s="164"/>
      <c r="S137" s="164"/>
      <c r="T137" s="164"/>
      <c r="U137" s="164"/>
      <c r="V137" s="164"/>
      <c r="W137" s="178"/>
    </row>
    <row r="138" spans="1:23" x14ac:dyDescent="0.2">
      <c r="A138" s="164"/>
      <c r="B138" s="164"/>
      <c r="C138" s="164"/>
      <c r="D138" s="164"/>
      <c r="E138" s="164"/>
      <c r="F138" s="164"/>
      <c r="G138" s="164"/>
      <c r="H138" s="164"/>
      <c r="I138" s="164"/>
      <c r="J138" s="164"/>
      <c r="K138" s="164"/>
      <c r="M138" s="164"/>
      <c r="N138" s="164"/>
      <c r="O138" s="164"/>
      <c r="P138" s="164"/>
      <c r="Q138" s="164"/>
      <c r="R138" s="164"/>
      <c r="S138" s="164"/>
      <c r="T138" s="164"/>
      <c r="U138" s="164"/>
      <c r="V138" s="164"/>
      <c r="W138" s="178"/>
    </row>
    <row r="139" spans="1:23" x14ac:dyDescent="0.2">
      <c r="A139" s="164"/>
      <c r="B139" s="164"/>
      <c r="C139" s="164"/>
      <c r="D139" s="164"/>
      <c r="E139" s="164"/>
      <c r="F139" s="164"/>
      <c r="G139" s="164"/>
      <c r="H139" s="164"/>
      <c r="I139" s="164"/>
      <c r="J139" s="164"/>
      <c r="K139" s="164"/>
      <c r="M139" s="164"/>
      <c r="N139" s="164"/>
      <c r="O139" s="164"/>
      <c r="P139" s="164"/>
      <c r="Q139" s="164"/>
      <c r="R139" s="164"/>
      <c r="S139" s="164"/>
      <c r="T139" s="164"/>
      <c r="U139" s="164"/>
      <c r="V139" s="164"/>
      <c r="W139" s="178"/>
    </row>
    <row r="140" spans="1:23" x14ac:dyDescent="0.2">
      <c r="A140" s="164"/>
      <c r="B140" s="164"/>
      <c r="C140" s="164"/>
      <c r="D140" s="164"/>
      <c r="E140" s="164"/>
      <c r="F140" s="164"/>
      <c r="G140" s="164"/>
      <c r="H140" s="164"/>
      <c r="I140" s="164"/>
      <c r="J140" s="164"/>
      <c r="K140" s="164"/>
      <c r="M140" s="164"/>
      <c r="N140" s="164"/>
      <c r="O140" s="164"/>
      <c r="P140" s="164"/>
      <c r="Q140" s="164"/>
      <c r="R140" s="164"/>
      <c r="S140" s="164"/>
      <c r="T140" s="164"/>
      <c r="U140" s="164"/>
      <c r="V140" s="164"/>
      <c r="W140" s="178"/>
    </row>
    <row r="141" spans="1:23" x14ac:dyDescent="0.2">
      <c r="A141" s="164"/>
      <c r="B141" s="164"/>
      <c r="C141" s="164"/>
      <c r="D141" s="164"/>
      <c r="E141" s="164"/>
      <c r="F141" s="164"/>
      <c r="G141" s="164"/>
      <c r="H141" s="164"/>
      <c r="I141" s="164"/>
      <c r="J141" s="164"/>
      <c r="K141" s="164"/>
      <c r="M141" s="164"/>
      <c r="N141" s="164"/>
      <c r="O141" s="164"/>
      <c r="P141" s="164"/>
      <c r="Q141" s="164"/>
      <c r="R141" s="164"/>
      <c r="S141" s="164"/>
      <c r="T141" s="164"/>
      <c r="U141" s="164"/>
      <c r="V141" s="164"/>
      <c r="W141" s="178"/>
    </row>
    <row r="142" spans="1:23" x14ac:dyDescent="0.2">
      <c r="A142" s="164"/>
      <c r="B142" s="164"/>
      <c r="C142" s="164"/>
      <c r="D142" s="164"/>
      <c r="E142" s="164"/>
      <c r="F142" s="164"/>
      <c r="G142" s="164"/>
      <c r="H142" s="164"/>
      <c r="I142" s="164"/>
      <c r="J142" s="164"/>
      <c r="K142" s="164"/>
      <c r="M142" s="164"/>
      <c r="N142" s="164"/>
      <c r="O142" s="164"/>
      <c r="P142" s="164"/>
      <c r="Q142" s="164"/>
      <c r="R142" s="164"/>
      <c r="S142" s="164"/>
      <c r="T142" s="164"/>
      <c r="U142" s="164"/>
      <c r="V142" s="164"/>
      <c r="W142" s="178"/>
    </row>
    <row r="143" spans="1:23" x14ac:dyDescent="0.2">
      <c r="A143" s="164"/>
      <c r="B143" s="164"/>
      <c r="C143" s="164"/>
      <c r="D143" s="164"/>
      <c r="E143" s="164"/>
      <c r="F143" s="164"/>
      <c r="G143" s="164"/>
      <c r="H143" s="164"/>
      <c r="I143" s="164"/>
      <c r="J143" s="164"/>
      <c r="K143" s="164"/>
      <c r="M143" s="164"/>
      <c r="N143" s="164"/>
      <c r="O143" s="164"/>
      <c r="P143" s="164"/>
      <c r="Q143" s="164"/>
      <c r="R143" s="164"/>
      <c r="S143" s="164"/>
      <c r="T143" s="164"/>
      <c r="U143" s="164"/>
      <c r="V143" s="164"/>
      <c r="W143" s="178"/>
    </row>
    <row r="144" spans="1:23" x14ac:dyDescent="0.2">
      <c r="A144" s="164"/>
      <c r="B144" s="164"/>
      <c r="C144" s="164"/>
      <c r="D144" s="164"/>
      <c r="E144" s="164"/>
      <c r="F144" s="164"/>
      <c r="G144" s="164"/>
      <c r="H144" s="164"/>
      <c r="I144" s="164"/>
      <c r="J144" s="164"/>
      <c r="K144" s="164"/>
      <c r="M144" s="164"/>
      <c r="N144" s="164"/>
      <c r="O144" s="164"/>
      <c r="P144" s="164"/>
      <c r="Q144" s="164"/>
      <c r="R144" s="164"/>
      <c r="S144" s="164"/>
      <c r="T144" s="164"/>
      <c r="U144" s="164"/>
      <c r="V144" s="164"/>
      <c r="W144" s="178"/>
    </row>
    <row r="145" spans="1:23" x14ac:dyDescent="0.2">
      <c r="A145" s="164"/>
      <c r="B145" s="164"/>
      <c r="C145" s="164"/>
      <c r="D145" s="164"/>
      <c r="E145" s="164"/>
      <c r="F145" s="164"/>
      <c r="G145" s="164"/>
      <c r="H145" s="164"/>
      <c r="I145" s="164"/>
      <c r="J145" s="164"/>
      <c r="K145" s="164"/>
      <c r="M145" s="164"/>
      <c r="N145" s="164"/>
      <c r="O145" s="164"/>
      <c r="P145" s="164"/>
      <c r="Q145" s="164"/>
      <c r="R145" s="164"/>
      <c r="S145" s="164"/>
      <c r="T145" s="164"/>
      <c r="U145" s="164"/>
      <c r="V145" s="164"/>
      <c r="W145" s="178"/>
    </row>
    <row r="146" spans="1:23" x14ac:dyDescent="0.2">
      <c r="A146" s="164"/>
      <c r="B146" s="164"/>
      <c r="C146" s="164"/>
      <c r="D146" s="164"/>
      <c r="E146" s="164"/>
      <c r="F146" s="164"/>
      <c r="G146" s="164"/>
      <c r="H146" s="164"/>
      <c r="I146" s="164"/>
      <c r="J146" s="164"/>
      <c r="K146" s="164"/>
      <c r="M146" s="164"/>
      <c r="N146" s="164"/>
      <c r="O146" s="164"/>
      <c r="P146" s="164"/>
      <c r="Q146" s="164"/>
      <c r="R146" s="164"/>
      <c r="S146" s="164"/>
      <c r="T146" s="164"/>
      <c r="U146" s="164"/>
      <c r="V146" s="164"/>
      <c r="W146" s="178"/>
    </row>
    <row r="147" spans="1:23" x14ac:dyDescent="0.2">
      <c r="A147" s="164"/>
      <c r="B147" s="164"/>
      <c r="C147" s="164"/>
      <c r="D147" s="164"/>
      <c r="E147" s="164"/>
      <c r="F147" s="164"/>
      <c r="G147" s="164"/>
      <c r="H147" s="164"/>
      <c r="I147" s="164"/>
      <c r="J147" s="164"/>
      <c r="K147" s="164"/>
      <c r="M147" s="164"/>
      <c r="N147" s="164"/>
      <c r="O147" s="164"/>
      <c r="P147" s="164"/>
      <c r="Q147" s="164"/>
      <c r="R147" s="164"/>
      <c r="S147" s="164"/>
      <c r="T147" s="164"/>
      <c r="U147" s="164"/>
      <c r="V147" s="164"/>
      <c r="W147" s="178"/>
    </row>
    <row r="148" spans="1:23" x14ac:dyDescent="0.2">
      <c r="A148" s="164"/>
      <c r="B148" s="164"/>
      <c r="C148" s="164"/>
      <c r="D148" s="164"/>
      <c r="E148" s="164"/>
      <c r="F148" s="164"/>
      <c r="G148" s="164"/>
      <c r="H148" s="164"/>
      <c r="I148" s="164"/>
      <c r="J148" s="164"/>
      <c r="K148" s="164"/>
      <c r="M148" s="164"/>
      <c r="N148" s="164"/>
      <c r="O148" s="164"/>
      <c r="P148" s="164"/>
      <c r="Q148" s="164"/>
      <c r="R148" s="164"/>
      <c r="S148" s="164"/>
      <c r="T148" s="164"/>
      <c r="U148" s="164"/>
      <c r="V148" s="164"/>
      <c r="W148" s="178"/>
    </row>
    <row r="149" spans="1:23" x14ac:dyDescent="0.2">
      <c r="A149" s="164"/>
      <c r="B149" s="164"/>
      <c r="C149" s="164"/>
      <c r="D149" s="164"/>
      <c r="E149" s="164"/>
      <c r="F149" s="164"/>
      <c r="G149" s="164"/>
      <c r="H149" s="164"/>
      <c r="I149" s="164"/>
      <c r="J149" s="164"/>
      <c r="K149" s="164"/>
      <c r="M149" s="164"/>
      <c r="N149" s="164"/>
      <c r="O149" s="164"/>
      <c r="P149" s="164"/>
      <c r="Q149" s="164"/>
      <c r="R149" s="164"/>
      <c r="S149" s="164"/>
      <c r="T149" s="164"/>
      <c r="U149" s="164"/>
      <c r="V149" s="164"/>
      <c r="W149" s="178"/>
    </row>
    <row r="150" spans="1:23" x14ac:dyDescent="0.2">
      <c r="A150" s="164"/>
      <c r="B150" s="164"/>
      <c r="C150" s="164"/>
      <c r="D150" s="164"/>
      <c r="E150" s="164"/>
      <c r="F150" s="164"/>
      <c r="G150" s="164"/>
      <c r="H150" s="164"/>
      <c r="I150" s="164"/>
      <c r="J150" s="164"/>
      <c r="K150" s="164"/>
      <c r="M150" s="164"/>
      <c r="N150" s="164"/>
      <c r="O150" s="164"/>
      <c r="P150" s="164"/>
      <c r="Q150" s="164"/>
      <c r="R150" s="164"/>
      <c r="S150" s="164"/>
      <c r="T150" s="164"/>
      <c r="U150" s="164"/>
      <c r="V150" s="164"/>
      <c r="W150" s="178"/>
    </row>
    <row r="151" spans="1:23" x14ac:dyDescent="0.2">
      <c r="A151" s="164"/>
      <c r="B151" s="164"/>
      <c r="C151" s="164"/>
      <c r="D151" s="164"/>
      <c r="E151" s="164"/>
      <c r="F151" s="164"/>
      <c r="G151" s="164"/>
      <c r="H151" s="164"/>
      <c r="I151" s="164"/>
      <c r="J151" s="164"/>
      <c r="K151" s="164"/>
      <c r="M151" s="164"/>
      <c r="N151" s="164"/>
      <c r="O151" s="164"/>
      <c r="P151" s="164"/>
      <c r="Q151" s="164"/>
      <c r="R151" s="164"/>
      <c r="S151" s="164"/>
      <c r="T151" s="164"/>
      <c r="U151" s="164"/>
      <c r="V151" s="164"/>
      <c r="W151" s="178"/>
    </row>
    <row r="152" spans="1:23" x14ac:dyDescent="0.2">
      <c r="A152" s="164"/>
      <c r="B152" s="164"/>
      <c r="C152" s="164"/>
      <c r="D152" s="164"/>
      <c r="E152" s="164"/>
      <c r="F152" s="164"/>
      <c r="G152" s="164"/>
      <c r="H152" s="164"/>
      <c r="I152" s="164"/>
      <c r="J152" s="164"/>
      <c r="K152" s="164"/>
      <c r="M152" s="164"/>
      <c r="N152" s="164"/>
      <c r="O152" s="164"/>
      <c r="P152" s="164"/>
      <c r="Q152" s="164"/>
      <c r="R152" s="164"/>
      <c r="S152" s="164"/>
      <c r="T152" s="164"/>
      <c r="U152" s="164"/>
      <c r="V152" s="164"/>
      <c r="W152" s="178"/>
    </row>
    <row r="153" spans="1:23" x14ac:dyDescent="0.2">
      <c r="A153" s="164"/>
      <c r="B153" s="164"/>
      <c r="C153" s="164"/>
      <c r="D153" s="164"/>
      <c r="E153" s="164"/>
      <c r="F153" s="164"/>
      <c r="G153" s="164"/>
      <c r="H153" s="164"/>
      <c r="I153" s="164"/>
      <c r="J153" s="164"/>
      <c r="K153" s="164"/>
      <c r="L153" s="178"/>
      <c r="M153" s="164"/>
      <c r="N153" s="164"/>
      <c r="O153" s="164"/>
      <c r="P153" s="164"/>
      <c r="Q153" s="164"/>
      <c r="R153" s="164"/>
      <c r="S153" s="164"/>
      <c r="T153" s="164"/>
      <c r="U153" s="164"/>
      <c r="V153" s="164"/>
      <c r="W153" s="178"/>
    </row>
    <row r="154" spans="1:23" x14ac:dyDescent="0.2">
      <c r="A154" s="164"/>
      <c r="B154" s="164"/>
      <c r="C154" s="164"/>
      <c r="D154" s="164"/>
      <c r="E154" s="164"/>
      <c r="F154" s="164"/>
      <c r="G154" s="164"/>
      <c r="H154" s="164"/>
      <c r="I154" s="164"/>
      <c r="J154" s="164"/>
      <c r="K154" s="164"/>
      <c r="L154" s="178"/>
      <c r="M154" s="164"/>
      <c r="N154" s="164"/>
      <c r="O154" s="164"/>
      <c r="P154" s="164"/>
      <c r="Q154" s="164"/>
      <c r="R154" s="164"/>
      <c r="S154" s="164"/>
      <c r="T154" s="164"/>
      <c r="U154" s="164"/>
      <c r="V154" s="164"/>
      <c r="W154" s="178"/>
    </row>
    <row r="155" spans="1:23" x14ac:dyDescent="0.2">
      <c r="A155" s="164"/>
      <c r="B155" s="164"/>
      <c r="C155" s="164"/>
      <c r="D155" s="164"/>
      <c r="E155" s="164"/>
      <c r="F155" s="164"/>
      <c r="G155" s="164"/>
      <c r="H155" s="164"/>
      <c r="I155" s="164"/>
      <c r="J155" s="164"/>
      <c r="K155" s="164"/>
      <c r="L155" s="178"/>
      <c r="M155" s="164"/>
      <c r="N155" s="164"/>
      <c r="O155" s="164"/>
      <c r="P155" s="164"/>
      <c r="Q155" s="164"/>
      <c r="R155" s="164"/>
      <c r="S155" s="164"/>
      <c r="T155" s="164"/>
      <c r="U155" s="164"/>
      <c r="V155" s="164"/>
      <c r="W155" s="178"/>
    </row>
    <row r="156" spans="1:23" x14ac:dyDescent="0.2">
      <c r="A156" s="164"/>
      <c r="B156" s="164"/>
      <c r="C156" s="164"/>
      <c r="D156" s="164"/>
      <c r="E156" s="164"/>
      <c r="F156" s="164"/>
      <c r="G156" s="164"/>
      <c r="H156" s="164"/>
      <c r="I156" s="164"/>
      <c r="J156" s="164"/>
      <c r="K156" s="164"/>
      <c r="L156" s="178"/>
      <c r="M156" s="164"/>
      <c r="N156" s="164"/>
      <c r="O156" s="164"/>
      <c r="P156" s="164"/>
      <c r="Q156" s="164"/>
      <c r="R156" s="164"/>
      <c r="S156" s="164"/>
      <c r="T156" s="164"/>
      <c r="U156" s="164"/>
      <c r="V156" s="164"/>
      <c r="W156" s="178"/>
    </row>
    <row r="157" spans="1:23" x14ac:dyDescent="0.2">
      <c r="A157" s="164"/>
      <c r="B157" s="164"/>
      <c r="C157" s="164"/>
      <c r="D157" s="164"/>
      <c r="E157" s="164"/>
      <c r="F157" s="164"/>
      <c r="G157" s="164"/>
      <c r="H157" s="164"/>
      <c r="I157" s="164"/>
      <c r="J157" s="164"/>
      <c r="K157" s="164"/>
      <c r="L157" s="178"/>
      <c r="M157" s="164"/>
      <c r="N157" s="164"/>
      <c r="O157" s="164"/>
      <c r="P157" s="164"/>
      <c r="Q157" s="164"/>
      <c r="R157" s="164"/>
      <c r="S157" s="164"/>
      <c r="T157" s="164"/>
      <c r="U157" s="164"/>
      <c r="V157" s="164"/>
      <c r="W157" s="178"/>
    </row>
    <row r="158" spans="1:23" x14ac:dyDescent="0.2">
      <c r="A158" s="164"/>
      <c r="B158" s="164"/>
      <c r="C158" s="164"/>
      <c r="D158" s="164"/>
      <c r="E158" s="164"/>
      <c r="F158" s="164"/>
      <c r="G158" s="164"/>
      <c r="H158" s="164"/>
      <c r="I158" s="164"/>
      <c r="J158" s="164"/>
      <c r="K158" s="164"/>
      <c r="L158" s="178"/>
      <c r="M158" s="164"/>
      <c r="N158" s="164"/>
      <c r="O158" s="164"/>
      <c r="P158" s="164"/>
      <c r="Q158" s="164"/>
      <c r="R158" s="164"/>
      <c r="S158" s="164"/>
      <c r="T158" s="164"/>
      <c r="U158" s="164"/>
      <c r="V158" s="164"/>
      <c r="W158" s="178"/>
    </row>
    <row r="159" spans="1:23" x14ac:dyDescent="0.2">
      <c r="A159" s="164"/>
      <c r="B159" s="164"/>
      <c r="C159" s="164"/>
      <c r="D159" s="164"/>
      <c r="E159" s="164"/>
      <c r="F159" s="164"/>
      <c r="G159" s="164"/>
      <c r="H159" s="164"/>
      <c r="I159" s="164"/>
      <c r="J159" s="164"/>
      <c r="K159" s="164"/>
      <c r="L159" s="178"/>
      <c r="M159" s="164"/>
      <c r="N159" s="164"/>
      <c r="O159" s="164"/>
      <c r="P159" s="164"/>
      <c r="Q159" s="164"/>
      <c r="R159" s="164"/>
      <c r="S159" s="164"/>
      <c r="T159" s="164"/>
      <c r="U159" s="164"/>
      <c r="V159" s="164"/>
      <c r="W159" s="178"/>
    </row>
    <row r="160" spans="1:23" x14ac:dyDescent="0.2">
      <c r="A160" s="164"/>
      <c r="B160" s="164"/>
      <c r="C160" s="164"/>
      <c r="D160" s="164"/>
      <c r="E160" s="164"/>
      <c r="F160" s="164"/>
      <c r="G160" s="164"/>
      <c r="H160" s="164"/>
      <c r="I160" s="164"/>
      <c r="J160" s="164"/>
      <c r="K160" s="164"/>
      <c r="L160" s="178"/>
      <c r="M160" s="164"/>
      <c r="N160" s="164"/>
      <c r="O160" s="164"/>
      <c r="P160" s="164"/>
      <c r="Q160" s="164"/>
      <c r="R160" s="164"/>
      <c r="S160" s="164"/>
      <c r="T160" s="164"/>
      <c r="U160" s="164"/>
      <c r="V160" s="164"/>
      <c r="W160" s="178"/>
    </row>
    <row r="161" spans="1:23" x14ac:dyDescent="0.2">
      <c r="A161" s="164"/>
      <c r="B161" s="164"/>
      <c r="C161" s="164"/>
      <c r="D161" s="164"/>
      <c r="E161" s="164"/>
      <c r="F161" s="164"/>
      <c r="G161" s="164"/>
      <c r="H161" s="164"/>
      <c r="I161" s="164"/>
      <c r="J161" s="164"/>
      <c r="K161" s="164"/>
      <c r="L161" s="178"/>
      <c r="M161" s="164"/>
      <c r="N161" s="164"/>
      <c r="O161" s="164"/>
      <c r="P161" s="164"/>
      <c r="Q161" s="164"/>
      <c r="R161" s="164"/>
      <c r="S161" s="164"/>
      <c r="T161" s="164"/>
      <c r="U161" s="164"/>
      <c r="V161" s="164"/>
      <c r="W161" s="178"/>
    </row>
    <row r="162" spans="1:23" x14ac:dyDescent="0.2">
      <c r="A162" s="164"/>
      <c r="B162" s="164"/>
      <c r="C162" s="164"/>
      <c r="D162" s="164"/>
      <c r="E162" s="164"/>
      <c r="F162" s="164"/>
      <c r="G162" s="164"/>
      <c r="H162" s="164"/>
      <c r="I162" s="164"/>
      <c r="J162" s="164"/>
      <c r="K162" s="164"/>
      <c r="L162" s="178"/>
      <c r="M162" s="164"/>
      <c r="N162" s="164"/>
      <c r="O162" s="164"/>
      <c r="P162" s="164"/>
      <c r="Q162" s="164"/>
      <c r="R162" s="164"/>
      <c r="S162" s="164"/>
      <c r="T162" s="164"/>
      <c r="U162" s="164"/>
      <c r="V162" s="164"/>
      <c r="W162" s="178"/>
    </row>
    <row r="163" spans="1:23" x14ac:dyDescent="0.2">
      <c r="A163" s="164"/>
      <c r="B163" s="164"/>
      <c r="C163" s="164"/>
      <c r="D163" s="164"/>
      <c r="E163" s="164"/>
      <c r="F163" s="164"/>
      <c r="G163" s="164"/>
      <c r="H163" s="164"/>
      <c r="I163" s="164"/>
      <c r="J163" s="164"/>
      <c r="K163" s="164"/>
      <c r="L163" s="178"/>
      <c r="M163" s="164"/>
      <c r="N163" s="164"/>
      <c r="O163" s="164"/>
      <c r="P163" s="164"/>
      <c r="Q163" s="164"/>
      <c r="R163" s="164"/>
      <c r="S163" s="164"/>
      <c r="T163" s="164"/>
      <c r="U163" s="164"/>
      <c r="V163" s="164"/>
      <c r="W163" s="178"/>
    </row>
    <row r="164" spans="1:23" x14ac:dyDescent="0.2">
      <c r="A164" s="164"/>
      <c r="B164" s="164"/>
      <c r="C164" s="164"/>
      <c r="D164" s="164"/>
      <c r="E164" s="164"/>
      <c r="F164" s="164"/>
      <c r="G164" s="164"/>
      <c r="H164" s="164"/>
      <c r="I164" s="164"/>
      <c r="J164" s="164"/>
      <c r="K164" s="164"/>
      <c r="L164" s="178"/>
      <c r="M164" s="164"/>
      <c r="N164" s="164"/>
      <c r="O164" s="164"/>
      <c r="P164" s="164"/>
      <c r="Q164" s="164"/>
      <c r="R164" s="164"/>
      <c r="S164" s="164"/>
      <c r="T164" s="164"/>
      <c r="U164" s="164"/>
      <c r="V164" s="164"/>
      <c r="W164" s="178"/>
    </row>
    <row r="165" spans="1:23" x14ac:dyDescent="0.2">
      <c r="A165" s="164"/>
      <c r="B165" s="164"/>
      <c r="C165" s="164"/>
      <c r="D165" s="164"/>
      <c r="E165" s="164"/>
      <c r="F165" s="164"/>
      <c r="G165" s="164"/>
      <c r="H165" s="164"/>
      <c r="I165" s="164"/>
      <c r="J165" s="164"/>
      <c r="K165" s="164"/>
      <c r="L165" s="178"/>
      <c r="M165" s="164"/>
      <c r="N165" s="164"/>
      <c r="O165" s="164"/>
      <c r="P165" s="164"/>
      <c r="Q165" s="164"/>
      <c r="R165" s="164"/>
      <c r="S165" s="164"/>
      <c r="T165" s="164"/>
      <c r="U165" s="164"/>
      <c r="V165" s="164"/>
      <c r="W165" s="178"/>
    </row>
    <row r="166" spans="1:23" x14ac:dyDescent="0.2">
      <c r="A166" s="164"/>
      <c r="B166" s="164"/>
      <c r="C166" s="164"/>
      <c r="D166" s="164"/>
      <c r="E166" s="164"/>
      <c r="F166" s="164"/>
      <c r="G166" s="164"/>
      <c r="H166" s="164"/>
      <c r="I166" s="164"/>
      <c r="J166" s="164"/>
      <c r="K166" s="164"/>
      <c r="L166" s="178"/>
      <c r="M166" s="164"/>
      <c r="N166" s="164"/>
      <c r="O166" s="164"/>
      <c r="P166" s="164"/>
      <c r="Q166" s="164"/>
      <c r="R166" s="164"/>
      <c r="S166" s="164"/>
      <c r="T166" s="164"/>
      <c r="U166" s="164"/>
      <c r="V166" s="164"/>
      <c r="W166" s="178"/>
    </row>
    <row r="167" spans="1:23" x14ac:dyDescent="0.2">
      <c r="A167" s="164"/>
      <c r="B167" s="164"/>
      <c r="C167" s="164"/>
      <c r="D167" s="164"/>
      <c r="E167" s="164"/>
      <c r="F167" s="164"/>
      <c r="G167" s="164"/>
      <c r="H167" s="164"/>
      <c r="I167" s="164"/>
      <c r="J167" s="164"/>
      <c r="K167" s="164"/>
      <c r="L167" s="178"/>
      <c r="M167" s="164"/>
      <c r="N167" s="164"/>
      <c r="O167" s="164"/>
      <c r="P167" s="164"/>
      <c r="Q167" s="164"/>
      <c r="R167" s="164"/>
      <c r="S167" s="164"/>
      <c r="T167" s="164"/>
      <c r="U167" s="164"/>
      <c r="V167" s="164"/>
      <c r="W167" s="178"/>
    </row>
    <row r="168" spans="1:23" x14ac:dyDescent="0.2">
      <c r="A168" s="164"/>
      <c r="B168" s="164"/>
      <c r="C168" s="164"/>
      <c r="D168" s="164"/>
      <c r="E168" s="164"/>
      <c r="F168" s="164"/>
      <c r="G168" s="164"/>
      <c r="H168" s="164"/>
      <c r="I168" s="164"/>
      <c r="J168" s="164"/>
      <c r="K168" s="164"/>
      <c r="L168" s="178"/>
      <c r="M168" s="164"/>
      <c r="N168" s="164"/>
      <c r="O168" s="164"/>
      <c r="P168" s="164"/>
      <c r="Q168" s="164"/>
      <c r="R168" s="164"/>
      <c r="S168" s="164"/>
      <c r="T168" s="164"/>
      <c r="U168" s="164"/>
      <c r="V168" s="164"/>
      <c r="W168" s="178"/>
    </row>
    <row r="169" spans="1:23" x14ac:dyDescent="0.2">
      <c r="A169" s="164"/>
      <c r="B169" s="164"/>
      <c r="C169" s="164"/>
      <c r="D169" s="164"/>
      <c r="E169" s="164"/>
      <c r="F169" s="164"/>
      <c r="G169" s="164"/>
      <c r="H169" s="164"/>
      <c r="I169" s="164"/>
      <c r="J169" s="164"/>
      <c r="K169" s="164"/>
      <c r="L169" s="178"/>
      <c r="M169" s="164"/>
      <c r="N169" s="164"/>
      <c r="O169" s="164"/>
      <c r="P169" s="164"/>
      <c r="Q169" s="164"/>
      <c r="R169" s="164"/>
      <c r="S169" s="164"/>
      <c r="T169" s="164"/>
      <c r="U169" s="164"/>
      <c r="V169" s="164"/>
      <c r="W169" s="178"/>
    </row>
    <row r="170" spans="1:23" x14ac:dyDescent="0.2">
      <c r="A170" s="164"/>
      <c r="B170" s="164"/>
      <c r="C170" s="164"/>
      <c r="D170" s="164"/>
      <c r="E170" s="164"/>
      <c r="F170" s="164"/>
      <c r="G170" s="164"/>
      <c r="H170" s="164"/>
      <c r="I170" s="164"/>
      <c r="J170" s="164"/>
      <c r="K170" s="164"/>
      <c r="L170" s="178"/>
      <c r="M170" s="164"/>
      <c r="N170" s="164"/>
      <c r="O170" s="164"/>
      <c r="P170" s="164"/>
      <c r="Q170" s="164"/>
      <c r="R170" s="164"/>
      <c r="S170" s="164"/>
      <c r="T170" s="164"/>
      <c r="U170" s="164"/>
      <c r="V170" s="164"/>
      <c r="W170" s="178"/>
    </row>
    <row r="171" spans="1:23" x14ac:dyDescent="0.2">
      <c r="A171" s="164"/>
      <c r="B171" s="164"/>
      <c r="C171" s="164"/>
      <c r="D171" s="164"/>
      <c r="E171" s="164"/>
      <c r="F171" s="164"/>
      <c r="G171" s="164"/>
      <c r="H171" s="164"/>
      <c r="I171" s="164"/>
      <c r="J171" s="164"/>
      <c r="K171" s="164"/>
      <c r="L171" s="178"/>
      <c r="M171" s="164"/>
      <c r="N171" s="164"/>
      <c r="O171" s="164"/>
      <c r="P171" s="164"/>
      <c r="Q171" s="164"/>
      <c r="R171" s="164"/>
      <c r="S171" s="164"/>
      <c r="T171" s="164"/>
      <c r="U171" s="164"/>
      <c r="V171" s="164"/>
      <c r="W171" s="178"/>
    </row>
    <row r="172" spans="1:23" x14ac:dyDescent="0.2">
      <c r="A172" s="164"/>
      <c r="B172" s="164"/>
      <c r="C172" s="164"/>
      <c r="D172" s="164"/>
      <c r="E172" s="164"/>
      <c r="F172" s="164"/>
      <c r="G172" s="164"/>
      <c r="H172" s="164"/>
      <c r="I172" s="164"/>
      <c r="J172" s="164"/>
      <c r="K172" s="164"/>
      <c r="L172" s="178"/>
      <c r="M172" s="164"/>
      <c r="N172" s="164"/>
      <c r="O172" s="164"/>
      <c r="P172" s="164"/>
      <c r="Q172" s="164"/>
      <c r="R172" s="164"/>
      <c r="S172" s="164"/>
      <c r="T172" s="164"/>
      <c r="U172" s="164"/>
      <c r="V172" s="164"/>
      <c r="W172" s="178"/>
    </row>
    <row r="173" spans="1:23" x14ac:dyDescent="0.2">
      <c r="A173" s="164"/>
      <c r="B173" s="164"/>
      <c r="C173" s="164"/>
      <c r="D173" s="164"/>
      <c r="E173" s="164"/>
      <c r="F173" s="164"/>
      <c r="G173" s="164"/>
      <c r="H173" s="164"/>
      <c r="I173" s="164"/>
      <c r="J173" s="164"/>
      <c r="K173" s="164"/>
      <c r="L173" s="178"/>
      <c r="M173" s="164"/>
      <c r="N173" s="164"/>
      <c r="O173" s="164"/>
      <c r="P173" s="164"/>
      <c r="Q173" s="164"/>
      <c r="R173" s="164"/>
      <c r="S173" s="164"/>
      <c r="T173" s="164"/>
      <c r="U173" s="164"/>
      <c r="V173" s="164"/>
      <c r="W173" s="178"/>
    </row>
    <row r="174" spans="1:23" x14ac:dyDescent="0.2">
      <c r="A174" s="164"/>
      <c r="B174" s="164"/>
      <c r="C174" s="164"/>
      <c r="D174" s="164"/>
      <c r="E174" s="164"/>
      <c r="F174" s="164"/>
      <c r="G174" s="164"/>
      <c r="H174" s="164"/>
      <c r="I174" s="164"/>
      <c r="J174" s="164"/>
      <c r="K174" s="164"/>
      <c r="L174" s="178"/>
      <c r="M174" s="164"/>
      <c r="N174" s="164"/>
      <c r="O174" s="164"/>
      <c r="P174" s="164"/>
      <c r="Q174" s="164"/>
      <c r="R174" s="164"/>
      <c r="S174" s="164"/>
      <c r="T174" s="164"/>
      <c r="U174" s="164"/>
      <c r="V174" s="164"/>
      <c r="W174" s="178"/>
    </row>
    <row r="175" spans="1:23" x14ac:dyDescent="0.2">
      <c r="A175" s="164"/>
      <c r="B175" s="164"/>
      <c r="C175" s="164"/>
      <c r="D175" s="164"/>
      <c r="E175" s="164"/>
      <c r="F175" s="164"/>
      <c r="G175" s="164"/>
      <c r="H175" s="164"/>
      <c r="I175" s="164"/>
      <c r="J175" s="164"/>
      <c r="K175" s="164"/>
      <c r="L175" s="178"/>
      <c r="M175" s="164"/>
      <c r="N175" s="164"/>
      <c r="O175" s="164"/>
      <c r="P175" s="164"/>
      <c r="Q175" s="164"/>
      <c r="R175" s="164"/>
      <c r="S175" s="164"/>
      <c r="T175" s="164"/>
      <c r="U175" s="164"/>
      <c r="V175" s="164"/>
      <c r="W175" s="178"/>
    </row>
    <row r="176" spans="1:23" x14ac:dyDescent="0.2">
      <c r="A176" s="164"/>
      <c r="B176" s="164"/>
      <c r="C176" s="164"/>
      <c r="D176" s="164"/>
      <c r="E176" s="164"/>
      <c r="F176" s="164"/>
      <c r="G176" s="164"/>
      <c r="H176" s="164"/>
      <c r="I176" s="164"/>
      <c r="J176" s="164"/>
      <c r="K176" s="164"/>
      <c r="L176" s="178"/>
      <c r="M176" s="164"/>
      <c r="N176" s="164"/>
      <c r="O176" s="164"/>
      <c r="P176" s="164"/>
      <c r="Q176" s="164"/>
      <c r="R176" s="164"/>
      <c r="S176" s="164"/>
      <c r="T176" s="164"/>
      <c r="U176" s="164"/>
      <c r="V176" s="164"/>
      <c r="W176" s="178"/>
    </row>
    <row r="177" spans="1:23" x14ac:dyDescent="0.2">
      <c r="A177" s="164"/>
      <c r="B177" s="164"/>
      <c r="C177" s="164"/>
      <c r="D177" s="164"/>
      <c r="E177" s="164"/>
      <c r="F177" s="164"/>
      <c r="G177" s="164"/>
      <c r="H177" s="164"/>
      <c r="I177" s="164"/>
      <c r="J177" s="164"/>
      <c r="K177" s="164"/>
      <c r="L177" s="178"/>
      <c r="M177" s="164"/>
      <c r="N177" s="164"/>
      <c r="O177" s="164"/>
      <c r="P177" s="164"/>
      <c r="Q177" s="164"/>
      <c r="R177" s="164"/>
      <c r="S177" s="164"/>
      <c r="T177" s="164"/>
      <c r="U177" s="164"/>
      <c r="V177" s="164"/>
      <c r="W177" s="178"/>
    </row>
    <row r="178" spans="1:23" x14ac:dyDescent="0.2">
      <c r="A178" s="164"/>
      <c r="B178" s="164"/>
      <c r="C178" s="164"/>
      <c r="D178" s="164"/>
      <c r="E178" s="164"/>
      <c r="F178" s="164"/>
      <c r="G178" s="164"/>
      <c r="H178" s="164"/>
      <c r="I178" s="164"/>
      <c r="J178" s="164"/>
      <c r="K178" s="164"/>
      <c r="L178" s="178"/>
      <c r="M178" s="164"/>
      <c r="N178" s="164"/>
      <c r="O178" s="164"/>
      <c r="P178" s="164"/>
      <c r="Q178" s="164"/>
      <c r="R178" s="164"/>
      <c r="S178" s="164"/>
      <c r="T178" s="164"/>
      <c r="U178" s="164"/>
      <c r="V178" s="164"/>
      <c r="W178" s="178"/>
    </row>
    <row r="179" spans="1:23" x14ac:dyDescent="0.2">
      <c r="A179" s="164"/>
      <c r="B179" s="164"/>
      <c r="C179" s="164"/>
      <c r="D179" s="164"/>
      <c r="E179" s="164"/>
      <c r="F179" s="164"/>
      <c r="G179" s="164"/>
      <c r="H179" s="164"/>
      <c r="I179" s="164"/>
      <c r="J179" s="164"/>
      <c r="K179" s="164"/>
      <c r="L179" s="178"/>
      <c r="M179" s="164"/>
      <c r="N179" s="164"/>
      <c r="O179" s="164"/>
      <c r="P179" s="164"/>
      <c r="Q179" s="164"/>
      <c r="R179" s="164"/>
      <c r="S179" s="164"/>
      <c r="T179" s="164"/>
      <c r="U179" s="164"/>
      <c r="V179" s="164"/>
      <c r="W179" s="178"/>
    </row>
    <row r="180" spans="1:23" x14ac:dyDescent="0.2">
      <c r="A180" s="164"/>
      <c r="B180" s="164"/>
      <c r="C180" s="164"/>
      <c r="D180" s="164"/>
      <c r="E180" s="164"/>
      <c r="F180" s="164"/>
      <c r="G180" s="164"/>
      <c r="H180" s="164"/>
      <c r="I180" s="164"/>
      <c r="J180" s="164"/>
      <c r="K180" s="164"/>
      <c r="L180" s="178"/>
      <c r="M180" s="164"/>
      <c r="N180" s="164"/>
      <c r="O180" s="164"/>
      <c r="P180" s="164"/>
      <c r="Q180" s="164"/>
      <c r="R180" s="164"/>
      <c r="S180" s="164"/>
      <c r="T180" s="164"/>
      <c r="U180" s="164"/>
      <c r="V180" s="164"/>
      <c r="W180" s="178"/>
    </row>
    <row r="181" spans="1:23" x14ac:dyDescent="0.2">
      <c r="A181" s="164"/>
      <c r="B181" s="164"/>
      <c r="C181" s="164"/>
      <c r="D181" s="164"/>
      <c r="E181" s="164"/>
      <c r="F181" s="164"/>
      <c r="G181" s="164"/>
      <c r="H181" s="164"/>
      <c r="I181" s="164"/>
      <c r="J181" s="164"/>
      <c r="K181" s="164"/>
      <c r="L181" s="178"/>
      <c r="M181" s="164"/>
      <c r="N181" s="164"/>
      <c r="O181" s="164"/>
      <c r="P181" s="164"/>
      <c r="Q181" s="164"/>
      <c r="R181" s="164"/>
      <c r="S181" s="164"/>
      <c r="T181" s="164"/>
      <c r="U181" s="164"/>
      <c r="V181" s="164"/>
      <c r="W181" s="178"/>
    </row>
    <row r="182" spans="1:23" x14ac:dyDescent="0.2">
      <c r="A182" s="164"/>
      <c r="B182" s="164"/>
      <c r="C182" s="164"/>
      <c r="D182" s="164"/>
      <c r="E182" s="164"/>
      <c r="F182" s="164"/>
      <c r="G182" s="164"/>
      <c r="H182" s="164"/>
      <c r="I182" s="164"/>
      <c r="J182" s="164"/>
      <c r="K182" s="164"/>
      <c r="L182" s="178"/>
      <c r="M182" s="164"/>
      <c r="N182" s="164"/>
      <c r="O182" s="164"/>
      <c r="P182" s="164"/>
      <c r="Q182" s="164"/>
      <c r="R182" s="164"/>
      <c r="S182" s="164"/>
      <c r="T182" s="164"/>
      <c r="U182" s="164"/>
      <c r="V182" s="164"/>
      <c r="W182" s="178"/>
    </row>
    <row r="183" spans="1:23" x14ac:dyDescent="0.2">
      <c r="A183" s="164"/>
      <c r="B183" s="164"/>
      <c r="C183" s="164"/>
      <c r="D183" s="164"/>
      <c r="E183" s="164"/>
      <c r="F183" s="164"/>
      <c r="G183" s="164"/>
      <c r="H183" s="164"/>
      <c r="I183" s="164"/>
      <c r="J183" s="164"/>
      <c r="K183" s="164"/>
      <c r="L183" s="178"/>
      <c r="M183" s="164"/>
      <c r="N183" s="164"/>
      <c r="O183" s="164"/>
      <c r="P183" s="164"/>
      <c r="Q183" s="164"/>
      <c r="R183" s="164"/>
      <c r="S183" s="164"/>
      <c r="T183" s="164"/>
      <c r="U183" s="164"/>
      <c r="V183" s="164"/>
      <c r="W183" s="178"/>
    </row>
    <row r="184" spans="1:23" x14ac:dyDescent="0.2">
      <c r="A184" s="164"/>
      <c r="B184" s="164"/>
      <c r="C184" s="164"/>
      <c r="D184" s="164"/>
      <c r="E184" s="164"/>
      <c r="F184" s="164"/>
      <c r="G184" s="164"/>
      <c r="H184" s="164"/>
      <c r="I184" s="164"/>
      <c r="J184" s="164"/>
      <c r="K184" s="164"/>
      <c r="L184" s="178"/>
      <c r="M184" s="164"/>
      <c r="N184" s="164"/>
      <c r="O184" s="164"/>
      <c r="P184" s="164"/>
      <c r="Q184" s="164"/>
      <c r="R184" s="164"/>
      <c r="S184" s="164"/>
      <c r="T184" s="164"/>
      <c r="U184" s="164"/>
      <c r="V184" s="164"/>
      <c r="W184" s="178"/>
    </row>
    <row r="185" spans="1:23" x14ac:dyDescent="0.2">
      <c r="A185" s="164"/>
      <c r="B185" s="164"/>
      <c r="C185" s="164"/>
      <c r="D185" s="164"/>
      <c r="E185" s="164"/>
      <c r="F185" s="164"/>
      <c r="G185" s="164"/>
      <c r="H185" s="164"/>
      <c r="I185" s="164"/>
      <c r="J185" s="164"/>
      <c r="K185" s="164"/>
      <c r="L185" s="178"/>
      <c r="M185" s="164"/>
      <c r="N185" s="164"/>
      <c r="O185" s="164"/>
      <c r="P185" s="164"/>
      <c r="Q185" s="164"/>
      <c r="R185" s="164"/>
      <c r="S185" s="164"/>
      <c r="T185" s="164"/>
      <c r="U185" s="164"/>
      <c r="V185" s="164"/>
      <c r="W185" s="178"/>
    </row>
    <row r="186" spans="1:23" x14ac:dyDescent="0.2">
      <c r="A186" s="164"/>
      <c r="B186" s="164"/>
      <c r="C186" s="164"/>
      <c r="D186" s="164"/>
      <c r="E186" s="164"/>
      <c r="F186" s="164"/>
      <c r="G186" s="164"/>
      <c r="H186" s="164"/>
      <c r="I186" s="164"/>
      <c r="J186" s="164"/>
      <c r="K186" s="164"/>
      <c r="L186" s="178"/>
      <c r="M186" s="164"/>
      <c r="N186" s="164"/>
      <c r="O186" s="164"/>
      <c r="P186" s="164"/>
      <c r="Q186" s="164"/>
      <c r="R186" s="164"/>
      <c r="S186" s="164"/>
      <c r="T186" s="164"/>
      <c r="U186" s="164"/>
      <c r="V186" s="164"/>
      <c r="W186" s="178"/>
    </row>
    <row r="187" spans="1:23" x14ac:dyDescent="0.2">
      <c r="A187" s="164"/>
      <c r="B187" s="164"/>
      <c r="C187" s="164"/>
      <c r="D187" s="164"/>
      <c r="E187" s="164"/>
      <c r="F187" s="164"/>
      <c r="G187" s="164"/>
      <c r="H187" s="164"/>
      <c r="I187" s="164"/>
      <c r="J187" s="164"/>
      <c r="K187" s="164"/>
      <c r="L187" s="178"/>
      <c r="M187" s="164"/>
      <c r="N187" s="164"/>
      <c r="O187" s="164"/>
      <c r="P187" s="164"/>
      <c r="Q187" s="164"/>
      <c r="R187" s="164"/>
      <c r="S187" s="164"/>
      <c r="T187" s="164"/>
      <c r="U187" s="164"/>
      <c r="V187" s="164"/>
      <c r="W187" s="178"/>
    </row>
    <row r="188" spans="1:23" x14ac:dyDescent="0.2">
      <c r="A188" s="164"/>
      <c r="B188" s="164"/>
      <c r="C188" s="164"/>
      <c r="D188" s="164"/>
      <c r="E188" s="164"/>
      <c r="F188" s="164"/>
      <c r="G188" s="164"/>
      <c r="H188" s="164"/>
      <c r="I188" s="164"/>
      <c r="J188" s="164"/>
      <c r="K188" s="164"/>
      <c r="L188" s="178"/>
      <c r="M188" s="164"/>
      <c r="N188" s="164"/>
      <c r="O188" s="164"/>
      <c r="P188" s="164"/>
      <c r="Q188" s="164"/>
      <c r="R188" s="164"/>
      <c r="S188" s="164"/>
      <c r="T188" s="164"/>
      <c r="U188" s="164"/>
      <c r="V188" s="164"/>
      <c r="W188" s="178"/>
    </row>
    <row r="189" spans="1:23" x14ac:dyDescent="0.2">
      <c r="A189" s="164"/>
      <c r="B189" s="164"/>
      <c r="C189" s="164"/>
      <c r="D189" s="164"/>
      <c r="E189" s="164"/>
      <c r="F189" s="164"/>
      <c r="G189" s="164"/>
      <c r="H189" s="164"/>
      <c r="I189" s="164"/>
      <c r="J189" s="164"/>
      <c r="K189" s="164"/>
      <c r="L189" s="178"/>
      <c r="M189" s="164"/>
      <c r="N189" s="164"/>
      <c r="O189" s="164"/>
      <c r="P189" s="164"/>
      <c r="Q189" s="164"/>
      <c r="R189" s="164"/>
      <c r="S189" s="164"/>
      <c r="T189" s="164"/>
      <c r="U189" s="164"/>
      <c r="V189" s="164"/>
      <c r="W189" s="178"/>
    </row>
    <row r="190" spans="1:23" x14ac:dyDescent="0.2">
      <c r="A190" s="164"/>
      <c r="B190" s="164"/>
      <c r="C190" s="164"/>
      <c r="D190" s="164"/>
      <c r="E190" s="164"/>
      <c r="F190" s="164"/>
      <c r="G190" s="164"/>
      <c r="H190" s="164"/>
      <c r="I190" s="164"/>
      <c r="J190" s="164"/>
      <c r="K190" s="164"/>
      <c r="L190" s="178"/>
      <c r="M190" s="164"/>
      <c r="N190" s="164"/>
      <c r="O190" s="164"/>
      <c r="P190" s="164"/>
      <c r="Q190" s="164"/>
      <c r="R190" s="164"/>
      <c r="S190" s="164"/>
      <c r="T190" s="164"/>
      <c r="U190" s="164"/>
      <c r="V190" s="164"/>
      <c r="W190" s="178"/>
    </row>
    <row r="191" spans="1:23" x14ac:dyDescent="0.2">
      <c r="A191" s="164"/>
      <c r="B191" s="164"/>
      <c r="C191" s="164"/>
      <c r="D191" s="164"/>
      <c r="E191" s="164"/>
      <c r="F191" s="164"/>
      <c r="G191" s="164"/>
      <c r="H191" s="164"/>
      <c r="I191" s="164"/>
      <c r="J191" s="164"/>
      <c r="K191" s="164"/>
      <c r="L191" s="178"/>
      <c r="M191" s="164"/>
      <c r="N191" s="164"/>
      <c r="O191" s="164"/>
      <c r="P191" s="164"/>
      <c r="Q191" s="164"/>
      <c r="R191" s="164"/>
      <c r="S191" s="164"/>
      <c r="T191" s="164"/>
      <c r="U191" s="164"/>
      <c r="V191" s="164"/>
      <c r="W191" s="178"/>
    </row>
    <row r="192" spans="1:23" x14ac:dyDescent="0.2">
      <c r="A192" s="164"/>
      <c r="B192" s="164"/>
      <c r="C192" s="164"/>
      <c r="D192" s="164"/>
      <c r="E192" s="164"/>
      <c r="F192" s="164"/>
      <c r="G192" s="164"/>
      <c r="H192" s="164"/>
      <c r="I192" s="164"/>
      <c r="J192" s="164"/>
      <c r="K192" s="164"/>
      <c r="L192" s="178"/>
      <c r="M192" s="164"/>
      <c r="N192" s="164"/>
      <c r="O192" s="164"/>
      <c r="P192" s="164"/>
      <c r="Q192" s="164"/>
      <c r="R192" s="164"/>
      <c r="S192" s="164"/>
      <c r="T192" s="164"/>
      <c r="U192" s="164"/>
      <c r="V192" s="164"/>
      <c r="W192" s="178"/>
    </row>
    <row r="193" spans="1:23" x14ac:dyDescent="0.2">
      <c r="A193" s="164"/>
      <c r="B193" s="164"/>
      <c r="C193" s="164"/>
      <c r="D193" s="164"/>
      <c r="E193" s="164"/>
      <c r="F193" s="164"/>
      <c r="G193" s="164"/>
      <c r="H193" s="164"/>
      <c r="I193" s="164"/>
      <c r="J193" s="164"/>
      <c r="K193" s="164"/>
      <c r="L193" s="178"/>
      <c r="M193" s="164"/>
      <c r="N193" s="164"/>
      <c r="O193" s="164"/>
      <c r="P193" s="164"/>
      <c r="Q193" s="164"/>
      <c r="R193" s="164"/>
      <c r="S193" s="164"/>
      <c r="T193" s="164"/>
      <c r="U193" s="164"/>
      <c r="V193" s="164"/>
      <c r="W193" s="178"/>
    </row>
    <row r="194" spans="1:23" x14ac:dyDescent="0.2">
      <c r="A194" s="164"/>
      <c r="B194" s="164"/>
      <c r="C194" s="164"/>
      <c r="D194" s="164"/>
      <c r="E194" s="164"/>
      <c r="F194" s="164"/>
      <c r="G194" s="164"/>
      <c r="H194" s="164"/>
      <c r="I194" s="164"/>
      <c r="J194" s="164"/>
      <c r="K194" s="164"/>
      <c r="L194" s="178"/>
      <c r="M194" s="164"/>
      <c r="N194" s="164"/>
      <c r="O194" s="164"/>
      <c r="P194" s="164"/>
      <c r="Q194" s="164"/>
      <c r="R194" s="164"/>
      <c r="S194" s="164"/>
      <c r="T194" s="164"/>
      <c r="U194" s="164"/>
      <c r="V194" s="164"/>
      <c r="W194" s="178"/>
    </row>
    <row r="195" spans="1:23" x14ac:dyDescent="0.2">
      <c r="A195" s="164"/>
      <c r="B195" s="164"/>
      <c r="C195" s="164"/>
      <c r="D195" s="164"/>
      <c r="E195" s="164"/>
      <c r="F195" s="164"/>
      <c r="G195" s="164"/>
      <c r="H195" s="164"/>
      <c r="I195" s="164"/>
      <c r="J195" s="164"/>
      <c r="K195" s="164"/>
      <c r="L195" s="178"/>
      <c r="M195" s="164"/>
      <c r="N195" s="164"/>
      <c r="O195" s="164"/>
      <c r="P195" s="164"/>
      <c r="Q195" s="164"/>
      <c r="R195" s="164"/>
      <c r="S195" s="164"/>
      <c r="T195" s="164"/>
      <c r="U195" s="164"/>
      <c r="V195" s="164"/>
      <c r="W195" s="178"/>
    </row>
    <row r="196" spans="1:23" x14ac:dyDescent="0.2">
      <c r="A196" s="164"/>
      <c r="B196" s="164"/>
      <c r="C196" s="164"/>
      <c r="D196" s="164"/>
      <c r="E196" s="164"/>
      <c r="F196" s="164"/>
      <c r="G196" s="164"/>
      <c r="H196" s="164"/>
      <c r="I196" s="164"/>
      <c r="J196" s="164"/>
      <c r="K196" s="164"/>
      <c r="L196" s="178"/>
      <c r="M196" s="164"/>
      <c r="N196" s="164"/>
      <c r="O196" s="164"/>
      <c r="P196" s="164"/>
      <c r="Q196" s="164"/>
      <c r="R196" s="164"/>
      <c r="S196" s="164"/>
      <c r="T196" s="164"/>
      <c r="U196" s="164"/>
      <c r="V196" s="164"/>
      <c r="W196" s="178"/>
    </row>
    <row r="197" spans="1:23" x14ac:dyDescent="0.2">
      <c r="A197" s="164"/>
      <c r="B197" s="164"/>
      <c r="C197" s="164"/>
      <c r="D197" s="164"/>
      <c r="E197" s="164"/>
      <c r="F197" s="164"/>
      <c r="G197" s="164"/>
      <c r="H197" s="164"/>
      <c r="I197" s="164"/>
      <c r="J197" s="164"/>
      <c r="K197" s="164"/>
      <c r="L197" s="178"/>
      <c r="M197" s="164"/>
      <c r="N197" s="164"/>
      <c r="O197" s="164"/>
      <c r="P197" s="164"/>
      <c r="Q197" s="164"/>
      <c r="R197" s="164"/>
      <c r="S197" s="164"/>
      <c r="T197" s="164"/>
      <c r="U197" s="164"/>
      <c r="V197" s="164"/>
      <c r="W197" s="178"/>
    </row>
    <row r="198" spans="1:23" x14ac:dyDescent="0.2">
      <c r="A198" s="164"/>
      <c r="B198" s="164"/>
      <c r="C198" s="164"/>
      <c r="D198" s="164"/>
      <c r="E198" s="164"/>
      <c r="F198" s="164"/>
      <c r="G198" s="164"/>
      <c r="H198" s="164"/>
      <c r="I198" s="164"/>
      <c r="J198" s="164"/>
      <c r="K198" s="164"/>
      <c r="L198" s="178"/>
      <c r="M198" s="164"/>
      <c r="N198" s="164"/>
      <c r="O198" s="164"/>
      <c r="P198" s="164"/>
      <c r="Q198" s="164"/>
      <c r="R198" s="164"/>
      <c r="S198" s="164"/>
      <c r="T198" s="164"/>
      <c r="U198" s="164"/>
      <c r="V198" s="164"/>
      <c r="W198" s="178"/>
    </row>
    <row r="199" spans="1:23" x14ac:dyDescent="0.2">
      <c r="A199" s="164"/>
      <c r="B199" s="164"/>
      <c r="C199" s="164"/>
      <c r="D199" s="164"/>
      <c r="E199" s="164"/>
      <c r="F199" s="164"/>
      <c r="G199" s="164"/>
      <c r="H199" s="164"/>
      <c r="I199" s="164"/>
      <c r="J199" s="164"/>
      <c r="K199" s="164"/>
      <c r="L199" s="178"/>
      <c r="M199" s="164"/>
      <c r="N199" s="164"/>
      <c r="O199" s="164"/>
      <c r="P199" s="164"/>
      <c r="Q199" s="164"/>
      <c r="R199" s="164"/>
      <c r="S199" s="164"/>
      <c r="T199" s="164"/>
      <c r="U199" s="164"/>
      <c r="V199" s="164"/>
      <c r="W199" s="178"/>
    </row>
    <row r="200" spans="1:23" x14ac:dyDescent="0.2">
      <c r="A200" s="164"/>
      <c r="B200" s="164"/>
      <c r="C200" s="164"/>
      <c r="D200" s="164"/>
      <c r="E200" s="164"/>
      <c r="F200" s="164"/>
      <c r="G200" s="164"/>
      <c r="H200" s="164"/>
      <c r="I200" s="164"/>
      <c r="J200" s="164"/>
      <c r="K200" s="164"/>
      <c r="L200" s="178"/>
      <c r="M200" s="164"/>
      <c r="N200" s="164"/>
      <c r="O200" s="164"/>
      <c r="P200" s="164"/>
      <c r="Q200" s="164"/>
      <c r="R200" s="164"/>
      <c r="S200" s="164"/>
      <c r="T200" s="164"/>
      <c r="U200" s="164"/>
      <c r="V200" s="164"/>
      <c r="W200" s="178"/>
    </row>
    <row r="201" spans="1:23" x14ac:dyDescent="0.2">
      <c r="A201" s="164"/>
      <c r="B201" s="164"/>
      <c r="C201" s="164"/>
      <c r="D201" s="164"/>
      <c r="E201" s="164"/>
      <c r="F201" s="164"/>
      <c r="G201" s="164"/>
      <c r="H201" s="164"/>
      <c r="I201" s="164"/>
      <c r="J201" s="164"/>
      <c r="K201" s="164"/>
      <c r="L201" s="178"/>
      <c r="M201" s="164"/>
      <c r="N201" s="164"/>
      <c r="O201" s="164"/>
      <c r="P201" s="164"/>
      <c r="Q201" s="164"/>
      <c r="R201" s="164"/>
      <c r="S201" s="164"/>
      <c r="T201" s="164"/>
      <c r="U201" s="164"/>
      <c r="V201" s="164"/>
      <c r="W201" s="178"/>
    </row>
    <row r="202" spans="1:23" x14ac:dyDescent="0.2">
      <c r="A202" s="164"/>
      <c r="B202" s="164"/>
      <c r="C202" s="164"/>
      <c r="D202" s="164"/>
      <c r="E202" s="164"/>
      <c r="F202" s="164"/>
      <c r="G202" s="164"/>
      <c r="H202" s="164"/>
      <c r="I202" s="164"/>
      <c r="J202" s="164"/>
      <c r="K202" s="164"/>
      <c r="L202" s="178"/>
      <c r="M202" s="164"/>
      <c r="N202" s="164"/>
      <c r="O202" s="164"/>
      <c r="P202" s="164"/>
      <c r="Q202" s="164"/>
      <c r="R202" s="164"/>
      <c r="S202" s="164"/>
      <c r="T202" s="164"/>
      <c r="U202" s="164"/>
      <c r="V202" s="164"/>
      <c r="W202" s="178"/>
    </row>
    <row r="203" spans="1:23" x14ac:dyDescent="0.2">
      <c r="A203" s="164"/>
      <c r="B203" s="164"/>
      <c r="C203" s="164"/>
      <c r="D203" s="164"/>
      <c r="E203" s="164"/>
      <c r="F203" s="164"/>
      <c r="G203" s="164"/>
      <c r="H203" s="164"/>
      <c r="I203" s="164"/>
      <c r="J203" s="164"/>
      <c r="K203" s="164"/>
      <c r="L203" s="178"/>
      <c r="M203" s="164"/>
      <c r="N203" s="164"/>
      <c r="O203" s="164"/>
      <c r="P203" s="164"/>
      <c r="Q203" s="164"/>
      <c r="R203" s="164"/>
      <c r="S203" s="164"/>
      <c r="T203" s="164"/>
      <c r="U203" s="164"/>
      <c r="V203" s="164"/>
      <c r="W203" s="178"/>
    </row>
    <row r="204" spans="1:23" x14ac:dyDescent="0.2">
      <c r="A204" s="164"/>
      <c r="B204" s="164"/>
      <c r="C204" s="164"/>
      <c r="D204" s="164"/>
      <c r="E204" s="164"/>
      <c r="F204" s="164"/>
      <c r="G204" s="164"/>
      <c r="H204" s="164"/>
      <c r="I204" s="164"/>
      <c r="J204" s="164"/>
      <c r="K204" s="164"/>
      <c r="L204" s="178"/>
      <c r="M204" s="164"/>
      <c r="N204" s="164"/>
      <c r="O204" s="164"/>
      <c r="P204" s="164"/>
      <c r="Q204" s="164"/>
      <c r="R204" s="164"/>
      <c r="S204" s="164"/>
      <c r="T204" s="164"/>
      <c r="U204" s="164"/>
      <c r="V204" s="164"/>
      <c r="W204" s="178"/>
    </row>
    <row r="205" spans="1:23" x14ac:dyDescent="0.2">
      <c r="A205" s="164"/>
      <c r="B205" s="164"/>
      <c r="C205" s="164"/>
      <c r="D205" s="164"/>
      <c r="E205" s="164"/>
      <c r="F205" s="164"/>
      <c r="G205" s="164"/>
      <c r="H205" s="164"/>
      <c r="I205" s="164"/>
      <c r="J205" s="164"/>
      <c r="K205" s="164"/>
      <c r="L205" s="178"/>
      <c r="M205" s="164"/>
      <c r="N205" s="164"/>
      <c r="O205" s="164"/>
      <c r="P205" s="164"/>
      <c r="Q205" s="164"/>
      <c r="R205" s="164"/>
      <c r="S205" s="164"/>
      <c r="T205" s="164"/>
      <c r="U205" s="164"/>
      <c r="V205" s="164"/>
      <c r="W205" s="178"/>
    </row>
    <row r="206" spans="1:23" x14ac:dyDescent="0.2">
      <c r="A206" s="164"/>
      <c r="B206" s="164"/>
      <c r="C206" s="164"/>
      <c r="D206" s="164"/>
      <c r="E206" s="164"/>
      <c r="F206" s="164"/>
      <c r="G206" s="164"/>
      <c r="H206" s="164"/>
      <c r="I206" s="164"/>
      <c r="J206" s="164"/>
      <c r="K206" s="164"/>
      <c r="L206" s="178"/>
      <c r="M206" s="164"/>
      <c r="N206" s="164"/>
      <c r="O206" s="164"/>
      <c r="P206" s="164"/>
      <c r="Q206" s="164"/>
      <c r="R206" s="164"/>
      <c r="S206" s="164"/>
      <c r="T206" s="164"/>
      <c r="U206" s="164"/>
      <c r="V206" s="164"/>
      <c r="W206" s="178"/>
    </row>
    <row r="207" spans="1:23" x14ac:dyDescent="0.2">
      <c r="A207" s="164"/>
      <c r="B207" s="164"/>
      <c r="C207" s="164"/>
      <c r="D207" s="164"/>
      <c r="E207" s="164"/>
      <c r="F207" s="164"/>
      <c r="G207" s="164"/>
      <c r="H207" s="164"/>
      <c r="I207" s="164"/>
      <c r="J207" s="164"/>
      <c r="K207" s="164"/>
      <c r="L207" s="178"/>
      <c r="M207" s="164"/>
      <c r="N207" s="164"/>
      <c r="O207" s="164"/>
      <c r="P207" s="164"/>
      <c r="Q207" s="164"/>
      <c r="R207" s="164"/>
      <c r="S207" s="164"/>
      <c r="T207" s="164"/>
      <c r="U207" s="164"/>
      <c r="V207" s="164"/>
      <c r="W207" s="178"/>
    </row>
    <row r="208" spans="1:23" x14ac:dyDescent="0.2">
      <c r="A208" s="164"/>
      <c r="B208" s="164"/>
      <c r="C208" s="164"/>
      <c r="D208" s="164"/>
      <c r="E208" s="164"/>
      <c r="F208" s="164"/>
      <c r="G208" s="164"/>
      <c r="H208" s="164"/>
      <c r="I208" s="164"/>
      <c r="J208" s="164"/>
      <c r="K208" s="164"/>
      <c r="L208" s="178"/>
      <c r="M208" s="164"/>
      <c r="N208" s="164"/>
      <c r="O208" s="164"/>
      <c r="P208" s="164"/>
      <c r="Q208" s="164"/>
      <c r="R208" s="164"/>
      <c r="S208" s="164"/>
      <c r="T208" s="164"/>
      <c r="U208" s="164"/>
      <c r="V208" s="164"/>
      <c r="W208" s="178"/>
    </row>
    <row r="209" spans="1:23" x14ac:dyDescent="0.2">
      <c r="A209" s="164"/>
      <c r="B209" s="164"/>
      <c r="C209" s="164"/>
      <c r="D209" s="164"/>
      <c r="E209" s="164"/>
      <c r="F209" s="164"/>
      <c r="G209" s="164"/>
      <c r="H209" s="164"/>
      <c r="I209" s="164"/>
      <c r="J209" s="164"/>
      <c r="K209" s="164"/>
      <c r="L209" s="178"/>
      <c r="M209" s="164"/>
      <c r="N209" s="164"/>
      <c r="O209" s="164"/>
      <c r="P209" s="164"/>
      <c r="Q209" s="164"/>
      <c r="R209" s="164"/>
      <c r="S209" s="164"/>
      <c r="T209" s="164"/>
      <c r="U209" s="164"/>
      <c r="V209" s="164"/>
      <c r="W209" s="178"/>
    </row>
    <row r="210" spans="1:23" x14ac:dyDescent="0.2">
      <c r="A210" s="164"/>
      <c r="B210" s="192"/>
      <c r="C210" s="192"/>
      <c r="D210" s="192"/>
      <c r="E210" s="192"/>
      <c r="F210" s="192"/>
      <c r="G210" s="192"/>
      <c r="L210" s="178"/>
      <c r="M210" s="192"/>
      <c r="N210" s="192"/>
      <c r="O210" s="192"/>
      <c r="P210" s="192"/>
      <c r="Q210" s="192"/>
      <c r="R210" s="192"/>
    </row>
    <row r="211" spans="1:23" x14ac:dyDescent="0.2">
      <c r="A211" s="164"/>
      <c r="B211" s="192"/>
      <c r="C211" s="192"/>
      <c r="D211" s="192"/>
      <c r="E211" s="192"/>
      <c r="F211" s="192"/>
      <c r="G211" s="192"/>
      <c r="M211" s="192"/>
      <c r="N211" s="192"/>
      <c r="O211" s="192"/>
      <c r="P211" s="192"/>
      <c r="Q211" s="192"/>
      <c r="R211" s="192"/>
    </row>
    <row r="212" spans="1:23" x14ac:dyDescent="0.2">
      <c r="A212" s="192"/>
      <c r="B212" s="192"/>
      <c r="C212" s="192"/>
      <c r="D212" s="192"/>
      <c r="E212" s="192"/>
      <c r="F212" s="192"/>
      <c r="G212" s="192"/>
      <c r="M212" s="192"/>
      <c r="N212" s="192"/>
      <c r="O212" s="192"/>
      <c r="P212" s="192"/>
      <c r="Q212" s="192"/>
      <c r="R212" s="192"/>
    </row>
    <row r="213" spans="1:23" x14ac:dyDescent="0.2">
      <c r="A213" s="192"/>
      <c r="B213" s="192"/>
      <c r="C213" s="192"/>
      <c r="D213" s="192"/>
      <c r="E213" s="192"/>
      <c r="F213" s="192"/>
      <c r="G213" s="192"/>
      <c r="M213" s="192"/>
      <c r="N213" s="192"/>
      <c r="O213" s="192"/>
      <c r="P213" s="192"/>
      <c r="Q213" s="192"/>
      <c r="R213" s="192"/>
    </row>
    <row r="214" spans="1:23" x14ac:dyDescent="0.2">
      <c r="A214" s="192"/>
      <c r="B214" s="192"/>
      <c r="C214" s="192"/>
      <c r="D214" s="192"/>
      <c r="E214" s="192"/>
      <c r="F214" s="192"/>
      <c r="G214" s="192"/>
      <c r="M214" s="192"/>
      <c r="N214" s="192"/>
      <c r="O214" s="192"/>
      <c r="P214" s="192"/>
      <c r="Q214" s="192"/>
      <c r="R214" s="192"/>
    </row>
    <row r="215" spans="1:23" x14ac:dyDescent="0.2">
      <c r="A215" s="192"/>
      <c r="B215" s="192"/>
      <c r="C215" s="192"/>
      <c r="D215" s="192"/>
      <c r="E215" s="192"/>
      <c r="F215" s="192"/>
      <c r="G215" s="192"/>
      <c r="M215" s="192"/>
      <c r="N215" s="192"/>
      <c r="O215" s="192"/>
      <c r="P215" s="192"/>
      <c r="Q215" s="192"/>
      <c r="R215" s="192"/>
    </row>
    <row r="216" spans="1:23" x14ac:dyDescent="0.2">
      <c r="A216" s="192"/>
      <c r="B216" s="192"/>
      <c r="C216" s="192"/>
      <c r="D216" s="192"/>
      <c r="E216" s="192"/>
      <c r="F216" s="192"/>
      <c r="G216" s="192"/>
      <c r="M216" s="192"/>
      <c r="N216" s="192"/>
      <c r="O216" s="192"/>
      <c r="P216" s="192"/>
      <c r="Q216" s="192"/>
      <c r="R216" s="192"/>
    </row>
    <row r="217" spans="1:23" x14ac:dyDescent="0.2">
      <c r="A217" s="192"/>
      <c r="B217" s="192"/>
      <c r="C217" s="192"/>
      <c r="D217" s="192"/>
      <c r="E217" s="192"/>
      <c r="F217" s="192"/>
      <c r="G217" s="192"/>
      <c r="M217" s="192"/>
      <c r="N217" s="192"/>
      <c r="O217" s="192"/>
      <c r="P217" s="192"/>
      <c r="Q217" s="192"/>
      <c r="R217" s="192"/>
    </row>
    <row r="218" spans="1:23" x14ac:dyDescent="0.2">
      <c r="A218" s="192"/>
      <c r="B218" s="192"/>
      <c r="C218" s="192"/>
      <c r="D218" s="192"/>
      <c r="E218" s="192"/>
      <c r="F218" s="192"/>
      <c r="G218" s="192"/>
      <c r="M218" s="192"/>
      <c r="N218" s="192"/>
      <c r="O218" s="192"/>
      <c r="P218" s="192"/>
      <c r="Q218" s="192"/>
      <c r="R218" s="192"/>
    </row>
    <row r="219" spans="1:23" x14ac:dyDescent="0.2">
      <c r="A219" s="192"/>
      <c r="B219" s="192"/>
      <c r="C219" s="192"/>
      <c r="D219" s="192"/>
      <c r="E219" s="192"/>
      <c r="F219" s="192"/>
      <c r="G219" s="192"/>
      <c r="M219" s="192"/>
      <c r="N219" s="192"/>
      <c r="O219" s="192"/>
      <c r="P219" s="192"/>
      <c r="Q219" s="192"/>
      <c r="R219" s="192"/>
    </row>
    <row r="220" spans="1:23" x14ac:dyDescent="0.2">
      <c r="A220" s="192"/>
      <c r="B220" s="192"/>
      <c r="C220" s="192"/>
      <c r="D220" s="192"/>
      <c r="E220" s="192"/>
      <c r="F220" s="192"/>
      <c r="G220" s="192"/>
      <c r="M220" s="192"/>
      <c r="N220" s="192"/>
      <c r="O220" s="192"/>
      <c r="P220" s="192"/>
      <c r="Q220" s="192"/>
      <c r="R220" s="192"/>
    </row>
    <row r="221" spans="1:23" x14ac:dyDescent="0.2">
      <c r="A221" s="192"/>
      <c r="B221" s="192"/>
      <c r="C221" s="192"/>
      <c r="D221" s="192"/>
      <c r="E221" s="192"/>
      <c r="F221" s="192"/>
      <c r="G221" s="192"/>
      <c r="M221" s="192"/>
      <c r="N221" s="192"/>
      <c r="O221" s="192"/>
      <c r="P221" s="192"/>
      <c r="Q221" s="192"/>
      <c r="R221" s="192"/>
    </row>
    <row r="222" spans="1:23" x14ac:dyDescent="0.2">
      <c r="A222" s="192"/>
      <c r="B222" s="192"/>
      <c r="C222" s="192"/>
      <c r="D222" s="192"/>
      <c r="E222" s="192"/>
      <c r="F222" s="192"/>
      <c r="G222" s="192"/>
      <c r="M222" s="192"/>
      <c r="N222" s="192"/>
      <c r="O222" s="192"/>
      <c r="P222" s="192"/>
      <c r="Q222" s="192"/>
      <c r="R222" s="192"/>
    </row>
    <row r="223" spans="1:23" x14ac:dyDescent="0.2">
      <c r="A223" s="192"/>
      <c r="B223" s="192"/>
      <c r="C223" s="192"/>
      <c r="D223" s="192"/>
      <c r="E223" s="192"/>
      <c r="F223" s="192"/>
      <c r="G223" s="192"/>
      <c r="M223" s="192"/>
      <c r="N223" s="192"/>
      <c r="O223" s="192"/>
      <c r="P223" s="192"/>
      <c r="Q223" s="192"/>
      <c r="R223" s="192"/>
    </row>
    <row r="224" spans="1:23" x14ac:dyDescent="0.2">
      <c r="A224" s="192"/>
      <c r="B224" s="192"/>
      <c r="C224" s="192"/>
      <c r="D224" s="192"/>
      <c r="E224" s="192"/>
      <c r="F224" s="192"/>
      <c r="G224" s="192"/>
      <c r="M224" s="192"/>
      <c r="N224" s="192"/>
      <c r="O224" s="192"/>
      <c r="P224" s="192"/>
      <c r="Q224" s="192"/>
      <c r="R224" s="192"/>
    </row>
    <row r="225" spans="1:18" x14ac:dyDescent="0.2">
      <c r="A225" s="192"/>
      <c r="B225" s="192"/>
      <c r="C225" s="192"/>
      <c r="D225" s="192"/>
      <c r="E225" s="192"/>
      <c r="F225" s="192"/>
      <c r="G225" s="192"/>
      <c r="M225" s="192"/>
      <c r="N225" s="192"/>
      <c r="O225" s="192"/>
      <c r="P225" s="192"/>
      <c r="Q225" s="192"/>
      <c r="R225" s="192"/>
    </row>
    <row r="226" spans="1:18" x14ac:dyDescent="0.2">
      <c r="A226" s="192"/>
      <c r="B226" s="192"/>
      <c r="C226" s="192"/>
      <c r="D226" s="192"/>
      <c r="E226" s="192"/>
      <c r="F226" s="192"/>
      <c r="G226" s="192"/>
      <c r="M226" s="192"/>
      <c r="N226" s="192"/>
      <c r="O226" s="192"/>
      <c r="P226" s="192"/>
      <c r="Q226" s="192"/>
      <c r="R226" s="192"/>
    </row>
    <row r="227" spans="1:18" x14ac:dyDescent="0.2">
      <c r="A227" s="192"/>
      <c r="B227" s="192"/>
      <c r="C227" s="192"/>
      <c r="D227" s="192"/>
      <c r="E227" s="192"/>
      <c r="F227" s="192"/>
      <c r="G227" s="192"/>
      <c r="M227" s="192"/>
      <c r="N227" s="192"/>
      <c r="O227" s="192"/>
      <c r="P227" s="192"/>
      <c r="Q227" s="192"/>
      <c r="R227" s="192"/>
    </row>
    <row r="228" spans="1:18" x14ac:dyDescent="0.2">
      <c r="A228" s="192"/>
      <c r="B228" s="192"/>
      <c r="C228" s="192"/>
      <c r="D228" s="192"/>
      <c r="E228" s="192"/>
      <c r="F228" s="192"/>
      <c r="G228" s="192"/>
      <c r="M228" s="192"/>
      <c r="N228" s="192"/>
      <c r="O228" s="192"/>
      <c r="P228" s="192"/>
      <c r="Q228" s="192"/>
      <c r="R228" s="192"/>
    </row>
    <row r="229" spans="1:18" x14ac:dyDescent="0.2">
      <c r="A229" s="192"/>
      <c r="B229" s="192"/>
      <c r="C229" s="192"/>
      <c r="D229" s="192"/>
      <c r="E229" s="192"/>
      <c r="F229" s="192"/>
      <c r="G229" s="192"/>
      <c r="M229" s="192"/>
      <c r="N229" s="192"/>
      <c r="O229" s="192"/>
      <c r="P229" s="192"/>
      <c r="Q229" s="192"/>
      <c r="R229" s="192"/>
    </row>
    <row r="230" spans="1:18" x14ac:dyDescent="0.2">
      <c r="A230" s="192"/>
      <c r="B230" s="192"/>
      <c r="C230" s="192"/>
      <c r="D230" s="192"/>
      <c r="E230" s="192"/>
      <c r="F230" s="192"/>
      <c r="G230" s="192"/>
      <c r="M230" s="192"/>
      <c r="N230" s="192"/>
      <c r="O230" s="192"/>
      <c r="P230" s="192"/>
      <c r="Q230" s="192"/>
      <c r="R230" s="192"/>
    </row>
    <row r="231" spans="1:18" x14ac:dyDescent="0.2">
      <c r="A231" s="192"/>
      <c r="B231" s="192"/>
      <c r="C231" s="192"/>
      <c r="D231" s="192"/>
      <c r="E231" s="192"/>
      <c r="F231" s="192"/>
      <c r="G231" s="192"/>
      <c r="M231" s="192"/>
      <c r="N231" s="192"/>
      <c r="O231" s="192"/>
      <c r="P231" s="192"/>
      <c r="Q231" s="192"/>
      <c r="R231" s="192"/>
    </row>
    <row r="232" spans="1:18" x14ac:dyDescent="0.2">
      <c r="A232" s="192"/>
      <c r="B232" s="192"/>
      <c r="C232" s="192"/>
      <c r="D232" s="192"/>
      <c r="E232" s="192"/>
      <c r="F232" s="192"/>
      <c r="G232" s="192"/>
      <c r="M232" s="192"/>
      <c r="N232" s="192"/>
      <c r="O232" s="192"/>
      <c r="P232" s="192"/>
      <c r="Q232" s="192"/>
      <c r="R232" s="192"/>
    </row>
    <row r="233" spans="1:18" x14ac:dyDescent="0.2">
      <c r="A233" s="192"/>
      <c r="B233" s="192"/>
      <c r="C233" s="192"/>
      <c r="D233" s="192"/>
      <c r="E233" s="192"/>
      <c r="F233" s="192"/>
      <c r="G233" s="192"/>
      <c r="M233" s="192"/>
      <c r="N233" s="192"/>
      <c r="O233" s="192"/>
      <c r="P233" s="192"/>
      <c r="Q233" s="192"/>
      <c r="R233" s="192"/>
    </row>
    <row r="234" spans="1:18" x14ac:dyDescent="0.2">
      <c r="A234" s="192"/>
    </row>
  </sheetData>
  <sortState ref="M8:Y52">
    <sortCondition ref="X8:X52"/>
  </sortState>
  <mergeCells count="3">
    <mergeCell ref="B5:K5"/>
    <mergeCell ref="M5:X5"/>
    <mergeCell ref="M6:X6"/>
  </mergeCells>
  <pageMargins left="0.75" right="0.75" top="1" bottom="1" header="0.5" footer="0.5"/>
  <pageSetup paperSize="9" orientation="portrait" horizontalDpi="0" verticalDpi="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AN115"/>
  <sheetViews>
    <sheetView zoomScale="70" zoomScaleNormal="70" workbookViewId="0">
      <selection activeCell="G28" sqref="G28"/>
    </sheetView>
  </sheetViews>
  <sheetFormatPr defaultColWidth="8.5703125" defaultRowHeight="12.75" x14ac:dyDescent="0.2"/>
  <cols>
    <col min="1" max="1" width="11" style="26" bestFit="1" customWidth="1"/>
    <col min="2" max="2" width="8.5703125" style="26"/>
    <col min="3" max="3" width="30.5703125" style="26" customWidth="1"/>
    <col min="4" max="4" width="12.85546875" style="26" customWidth="1"/>
    <col min="5" max="5" width="18.42578125" style="26" bestFit="1" customWidth="1"/>
    <col min="6" max="6" width="16.5703125" style="26" customWidth="1"/>
    <col min="7" max="7" width="15.28515625" style="26" customWidth="1"/>
    <col min="8" max="8" width="18.5703125" style="26" bestFit="1" customWidth="1"/>
    <col min="9" max="9" width="21" style="26" bestFit="1" customWidth="1"/>
    <col min="10" max="10" width="15.5703125" style="26" bestFit="1" customWidth="1"/>
    <col min="11" max="11" width="14.140625" style="26" customWidth="1"/>
    <col min="12" max="12" width="14.85546875" style="26" customWidth="1"/>
    <col min="13" max="13" width="17.42578125" style="26" bestFit="1" customWidth="1"/>
    <col min="14" max="16" width="14.140625" style="26" bestFit="1" customWidth="1"/>
    <col min="17" max="17" width="14.85546875" style="26" bestFit="1" customWidth="1"/>
    <col min="18" max="19" width="15.5703125" style="26" bestFit="1" customWidth="1"/>
    <col min="20" max="21" width="14.140625" style="26" bestFit="1" customWidth="1"/>
    <col min="22" max="22" width="15.5703125" style="26" bestFit="1" customWidth="1"/>
    <col min="23" max="23" width="14.5703125" style="26" bestFit="1" customWidth="1"/>
    <col min="24" max="24" width="14.28515625" style="26" bestFit="1" customWidth="1"/>
    <col min="25" max="25" width="14.28515625" style="216" bestFit="1" customWidth="1"/>
    <col min="26" max="26" width="15.28515625" style="216" bestFit="1" customWidth="1"/>
    <col min="27" max="27" width="15.28515625" style="26" bestFit="1" customWidth="1"/>
    <col min="28" max="29" width="11.42578125" style="26" customWidth="1"/>
    <col min="30" max="34" width="12.85546875" style="26" bestFit="1" customWidth="1"/>
    <col min="35" max="16384" width="8.5703125" style="26"/>
  </cols>
  <sheetData>
    <row r="1" spans="3:35" ht="12.95" x14ac:dyDescent="0.5">
      <c r="C1" s="194" t="s">
        <v>83</v>
      </c>
      <c r="D1" s="195">
        <v>0.08</v>
      </c>
      <c r="Z1" s="314" t="s">
        <v>418</v>
      </c>
      <c r="AA1" s="314" t="s">
        <v>419</v>
      </c>
    </row>
    <row r="2" spans="3:35" ht="12.95" x14ac:dyDescent="0.5">
      <c r="C2" s="89" t="s">
        <v>422</v>
      </c>
      <c r="D2" s="320">
        <v>50</v>
      </c>
      <c r="E2" s="91" t="s">
        <v>423</v>
      </c>
      <c r="Z2" s="315" t="s">
        <v>23</v>
      </c>
      <c r="AA2" s="316">
        <v>75</v>
      </c>
    </row>
    <row r="3" spans="3:35" ht="20.45" x14ac:dyDescent="0.75">
      <c r="C3" s="298" t="s">
        <v>411</v>
      </c>
      <c r="Z3" s="315" t="s">
        <v>31</v>
      </c>
      <c r="AA3" s="316">
        <v>100</v>
      </c>
    </row>
    <row r="4" spans="3:35" s="197" customFormat="1" ht="13.15" thickBot="1" x14ac:dyDescent="0.55000000000000004">
      <c r="T4" s="198"/>
      <c r="U4" s="198"/>
      <c r="V4" s="198"/>
      <c r="Y4" s="323"/>
      <c r="Z4" s="317" t="s">
        <v>28</v>
      </c>
      <c r="AA4" s="316">
        <v>25</v>
      </c>
    </row>
    <row r="5" spans="3:35" s="27" customFormat="1" ht="12.95" x14ac:dyDescent="0.5">
      <c r="C5" s="199" t="s">
        <v>85</v>
      </c>
      <c r="T5" s="39"/>
      <c r="U5" s="39"/>
      <c r="V5" s="39"/>
      <c r="Y5" s="319"/>
      <c r="Z5" s="315" t="s">
        <v>25</v>
      </c>
      <c r="AA5" s="316">
        <v>50</v>
      </c>
    </row>
    <row r="6" spans="3:35" s="27" customFormat="1" ht="12.95" x14ac:dyDescent="0.5">
      <c r="C6" s="199"/>
      <c r="T6" s="39"/>
      <c r="U6" s="39"/>
      <c r="V6" s="39"/>
      <c r="Y6" s="319"/>
      <c r="Z6" s="315" t="s">
        <v>55</v>
      </c>
      <c r="AA6" s="316">
        <v>100</v>
      </c>
      <c r="AE6" s="26"/>
    </row>
    <row r="7" spans="3:35" s="27" customFormat="1" ht="12.95" x14ac:dyDescent="0.5">
      <c r="C7" s="199"/>
      <c r="T7" s="39"/>
      <c r="U7" s="39"/>
      <c r="V7" s="39"/>
      <c r="Y7" s="319"/>
      <c r="Z7" s="315" t="s">
        <v>46</v>
      </c>
      <c r="AA7" s="318">
        <v>100</v>
      </c>
      <c r="AE7" s="26"/>
    </row>
    <row r="8" spans="3:35" ht="12.95" x14ac:dyDescent="0.5">
      <c r="C8" s="26" t="s">
        <v>86</v>
      </c>
      <c r="H8" s="26">
        <v>1</v>
      </c>
      <c r="J8" s="26">
        <v>2</v>
      </c>
      <c r="M8" s="26">
        <v>3</v>
      </c>
      <c r="S8" s="26">
        <v>4</v>
      </c>
      <c r="T8" s="38"/>
      <c r="U8" s="38"/>
      <c r="V8" s="38"/>
      <c r="AF8" s="27"/>
    </row>
    <row r="9" spans="3:35" ht="12.95" x14ac:dyDescent="0.5">
      <c r="E9" s="200" t="s">
        <v>87</v>
      </c>
      <c r="F9" s="200" t="s">
        <v>88</v>
      </c>
      <c r="G9" s="200" t="s">
        <v>89</v>
      </c>
      <c r="H9" s="200" t="s">
        <v>90</v>
      </c>
      <c r="I9" s="200" t="s">
        <v>91</v>
      </c>
      <c r="J9" s="200" t="s">
        <v>92</v>
      </c>
      <c r="K9" s="200" t="s">
        <v>93</v>
      </c>
      <c r="L9" s="200" t="s">
        <v>94</v>
      </c>
      <c r="M9" s="200" t="s">
        <v>95</v>
      </c>
      <c r="N9" s="200" t="s">
        <v>96</v>
      </c>
      <c r="O9" s="200" t="s">
        <v>97</v>
      </c>
      <c r="P9" s="200" t="s">
        <v>98</v>
      </c>
      <c r="Q9" s="200" t="s">
        <v>99</v>
      </c>
      <c r="R9" s="200" t="s">
        <v>100</v>
      </c>
      <c r="S9" s="200" t="s">
        <v>101</v>
      </c>
      <c r="T9" s="200" t="s">
        <v>102</v>
      </c>
      <c r="U9" s="200" t="s">
        <v>103</v>
      </c>
      <c r="V9" s="200" t="s">
        <v>104</v>
      </c>
      <c r="W9" s="200" t="s">
        <v>105</v>
      </c>
      <c r="X9" s="200" t="s">
        <v>106</v>
      </c>
    </row>
    <row r="10" spans="3:35" ht="12.95" x14ac:dyDescent="0.5">
      <c r="E10" s="201">
        <f>input!B4</f>
        <v>0</v>
      </c>
      <c r="F10" s="201">
        <f>input!C$4</f>
        <v>1.4167204449518342E-2</v>
      </c>
      <c r="G10" s="201">
        <f>input!D4</f>
        <v>1.1404723159585984E-2</v>
      </c>
      <c r="H10" s="201">
        <f>input!E4</f>
        <v>1.2524993898679558E-2</v>
      </c>
      <c r="I10" s="201">
        <f>input!F4</f>
        <v>1.4717770549425186E-2</v>
      </c>
      <c r="J10" s="201">
        <f>input!G4</f>
        <v>1.234963482093247E-2</v>
      </c>
      <c r="K10" s="201">
        <f>input!H4</f>
        <v>9.6394202196338191E-3</v>
      </c>
      <c r="L10" s="201">
        <f>input!I4</f>
        <v>1.0104317446665359E-2</v>
      </c>
      <c r="M10" s="201">
        <f>input!J4</f>
        <v>9.9178646034203469E-3</v>
      </c>
      <c r="N10" s="201">
        <f>input!K4</f>
        <v>9.8001399678189615E-3</v>
      </c>
      <c r="O10" s="201">
        <f>input!L4</f>
        <v>9.7248803559315689E-3</v>
      </c>
      <c r="P10" s="201">
        <f>input!M4</f>
        <v>9.0343074693382749E-3</v>
      </c>
      <c r="Q10" s="201">
        <f>input!N4</f>
        <v>8.7319109651598208E-3</v>
      </c>
      <c r="R10" s="201">
        <f>input!O4</f>
        <v>8.3255861155033823E-3</v>
      </c>
      <c r="S10" s="201">
        <f>input!P4</f>
        <v>8.452387035403049E-3</v>
      </c>
      <c r="T10" s="201">
        <f>input!Q4</f>
        <v>8.5185913316542534E-3</v>
      </c>
      <c r="U10" s="201">
        <f>input!R4</f>
        <v>8.4667562491317558E-3</v>
      </c>
      <c r="V10" s="201">
        <f>input!S4</f>
        <v>8.4041796768211455E-3</v>
      </c>
      <c r="W10" s="201">
        <f>input!T4</f>
        <v>8.1414513514447128E-3</v>
      </c>
      <c r="X10" s="201">
        <f>input!U4</f>
        <v>8.21811850006849E-3</v>
      </c>
    </row>
    <row r="11" spans="3:35" ht="12.95" x14ac:dyDescent="0.5">
      <c r="C11" s="26" t="s">
        <v>107</v>
      </c>
      <c r="E11" s="38">
        <f>'Volumes by Gen'!$R$93</f>
        <v>7487</v>
      </c>
      <c r="F11" s="38">
        <f>E11*(1+F10)</f>
        <v>7593.0698597135433</v>
      </c>
      <c r="G11" s="38">
        <f t="shared" ref="G11:X11" si="0">F11*(1+G10)</f>
        <v>7679.6667193949725</v>
      </c>
      <c r="H11" s="38">
        <f t="shared" si="0"/>
        <v>7775.8544981992873</v>
      </c>
      <c r="I11" s="38">
        <f t="shared" si="0"/>
        <v>7890.2977405295005</v>
      </c>
      <c r="J11" s="38">
        <f t="shared" si="0"/>
        <v>7987.7400362534681</v>
      </c>
      <c r="K11" s="38">
        <f t="shared" si="0"/>
        <v>8064.7372190681072</v>
      </c>
      <c r="L11" s="38">
        <f t="shared" si="0"/>
        <v>8146.2258840535078</v>
      </c>
      <c r="M11" s="38">
        <f t="shared" si="0"/>
        <v>8227.0190494004291</v>
      </c>
      <c r="N11" s="38">
        <f t="shared" si="0"/>
        <v>8307.6449876024653</v>
      </c>
      <c r="O11" s="38">
        <f t="shared" si="0"/>
        <v>8388.4358411464545</v>
      </c>
      <c r="P11" s="38">
        <f t="shared" si="0"/>
        <v>8464.2195497221874</v>
      </c>
      <c r="Q11" s="38">
        <f t="shared" si="0"/>
        <v>8538.1283612199259</v>
      </c>
      <c r="R11" s="38">
        <f t="shared" si="0"/>
        <v>8609.2132841564835</v>
      </c>
      <c r="S11" s="38">
        <f t="shared" si="0"/>
        <v>8681.9816869045062</v>
      </c>
      <c r="T11" s="38">
        <f t="shared" si="0"/>
        <v>8755.9399408441532</v>
      </c>
      <c r="U11" s="38">
        <f t="shared" si="0"/>
        <v>8830.0743500553181</v>
      </c>
      <c r="V11" s="38">
        <f t="shared" si="0"/>
        <v>8904.2838814528714</v>
      </c>
      <c r="W11" s="38">
        <f t="shared" si="0"/>
        <v>8976.7776754931729</v>
      </c>
      <c r="X11" s="38">
        <f t="shared" si="0"/>
        <v>9050.5498981791443</v>
      </c>
    </row>
    <row r="12" spans="3:35" ht="12.95" x14ac:dyDescent="0.5">
      <c r="C12" s="26" t="s">
        <v>108</v>
      </c>
      <c r="F12" s="38">
        <f>F11-E11</f>
        <v>106.06985971354334</v>
      </c>
      <c r="G12" s="38">
        <f>G11-F11</f>
        <v>86.596859681429123</v>
      </c>
      <c r="H12" s="38">
        <f t="shared" ref="H12:X12" si="1">H11-G11</f>
        <v>96.187778804314803</v>
      </c>
      <c r="I12" s="38">
        <f t="shared" si="1"/>
        <v>114.44324233021325</v>
      </c>
      <c r="J12" s="38">
        <f t="shared" si="1"/>
        <v>97.442295723967618</v>
      </c>
      <c r="K12" s="38">
        <f t="shared" si="1"/>
        <v>76.997182814639018</v>
      </c>
      <c r="L12" s="38">
        <f t="shared" si="1"/>
        <v>81.488664985400646</v>
      </c>
      <c r="M12" s="38">
        <f t="shared" si="1"/>
        <v>80.793165346921342</v>
      </c>
      <c r="N12" s="38">
        <f t="shared" si="1"/>
        <v>80.625938202036195</v>
      </c>
      <c r="O12" s="38">
        <f t="shared" si="1"/>
        <v>80.790853543989215</v>
      </c>
      <c r="P12" s="38">
        <f t="shared" si="1"/>
        <v>75.783708575732817</v>
      </c>
      <c r="Q12" s="38">
        <f t="shared" si="1"/>
        <v>73.908811497738498</v>
      </c>
      <c r="R12" s="38">
        <f t="shared" si="1"/>
        <v>71.084922936557632</v>
      </c>
      <c r="S12" s="38">
        <f t="shared" si="1"/>
        <v>72.768402748022709</v>
      </c>
      <c r="T12" s="38">
        <f t="shared" si="1"/>
        <v>73.958253939646966</v>
      </c>
      <c r="U12" s="38">
        <f t="shared" si="1"/>
        <v>74.134409211164893</v>
      </c>
      <c r="V12" s="38">
        <f t="shared" si="1"/>
        <v>74.209531397553292</v>
      </c>
      <c r="W12" s="38">
        <f t="shared" si="1"/>
        <v>72.493794040301509</v>
      </c>
      <c r="X12" s="38">
        <f t="shared" si="1"/>
        <v>73.772222685971428</v>
      </c>
    </row>
    <row r="13" spans="3:35" ht="12.95" x14ac:dyDescent="0.5">
      <c r="C13" s="26" t="s">
        <v>109</v>
      </c>
      <c r="F13" s="38">
        <f>F12</f>
        <v>106.06985971354334</v>
      </c>
      <c r="G13" s="38">
        <f>G12+F15</f>
        <v>-57.333280605027539</v>
      </c>
      <c r="H13" s="38">
        <f>H12+G15</f>
        <v>-213.14550180071274</v>
      </c>
      <c r="I13" s="38">
        <f>H15+I12</f>
        <v>-98.702259470499484</v>
      </c>
      <c r="J13" s="38">
        <f t="shared" ref="J13:S13" si="2">J12+I15</f>
        <v>-1.2599637465318665</v>
      </c>
      <c r="K13" s="38">
        <f t="shared" si="2"/>
        <v>-176.26278093189285</v>
      </c>
      <c r="L13" s="38">
        <f t="shared" si="2"/>
        <v>-94.774115946492202</v>
      </c>
      <c r="M13" s="38">
        <f>M12+L15</f>
        <v>-13.980950599570861</v>
      </c>
      <c r="N13" s="38">
        <f t="shared" si="2"/>
        <v>-190.35501239753467</v>
      </c>
      <c r="O13" s="38">
        <f t="shared" si="2"/>
        <v>-109.56415885354545</v>
      </c>
      <c r="P13" s="38">
        <f t="shared" si="2"/>
        <v>-33.780450277812633</v>
      </c>
      <c r="Q13" s="38">
        <f t="shared" si="2"/>
        <v>-199.87163878007414</v>
      </c>
      <c r="R13" s="38">
        <f t="shared" si="2"/>
        <v>-128.7867158435165</v>
      </c>
      <c r="S13" s="38">
        <f t="shared" si="2"/>
        <v>-56.018313095493795</v>
      </c>
      <c r="T13" s="38">
        <f>T12+S15</f>
        <v>-17.06005915584683</v>
      </c>
      <c r="U13" s="38">
        <f>U12+T15</f>
        <v>-125.92564994468194</v>
      </c>
      <c r="V13" s="38">
        <f t="shared" ref="V13:X13" si="3">V12+U15</f>
        <v>-51.716118547128644</v>
      </c>
      <c r="W13" s="38">
        <f t="shared" si="3"/>
        <v>-76.222324506827135</v>
      </c>
      <c r="X13" s="38">
        <f t="shared" si="3"/>
        <v>-2.450101820855707</v>
      </c>
      <c r="AI13" s="38"/>
    </row>
    <row r="14" spans="3:35" ht="12.95" x14ac:dyDescent="0.5">
      <c r="C14" s="26" t="s">
        <v>110</v>
      </c>
      <c r="E14" s="202"/>
      <c r="F14" s="203">
        <f>'Project list_gen-S2b)_Low_Inv'!$Q$8</f>
        <v>250</v>
      </c>
      <c r="G14" s="203">
        <f>'Project list_gen-S2b)_Low_Inv'!$Q$9</f>
        <v>252</v>
      </c>
      <c r="H14" s="203"/>
      <c r="I14" s="203"/>
      <c r="J14" s="203">
        <f>'Project list_gen-S2b)_Low_Inv'!$Q$10</f>
        <v>252</v>
      </c>
      <c r="K14" s="203"/>
      <c r="L14" s="203"/>
      <c r="M14" s="203">
        <f>'Project list_gen-S2b)_Low_Inv'!$Q$11+'Project list_gen-S2b)_Low_Inv'!$Q$12</f>
        <v>257</v>
      </c>
      <c r="N14" s="203"/>
      <c r="O14" s="203"/>
      <c r="P14" s="203">
        <f>'Project list_gen-S2b)_Low_Inv'!$Q$13</f>
        <v>240</v>
      </c>
      <c r="Q14" s="203"/>
      <c r="R14" s="203"/>
      <c r="S14" s="203">
        <f>'Project list_gen-S2b)_Low_Inv'!$Q$14</f>
        <v>35</v>
      </c>
      <c r="T14" s="203">
        <f>'Project list_gen-S2b)_Low_Inv'!$Q$15</f>
        <v>183</v>
      </c>
      <c r="U14" s="203"/>
      <c r="V14" s="203">
        <f>'Project list_gen-S2b)_Low_Inv'!$Q$16*0.5</f>
        <v>97</v>
      </c>
      <c r="W14" s="203"/>
      <c r="X14" s="203"/>
    </row>
    <row r="15" spans="3:35" ht="12.95" x14ac:dyDescent="0.5">
      <c r="C15" s="26" t="s">
        <v>111</v>
      </c>
      <c r="F15" s="38">
        <f t="shared" ref="F15:X15" si="4">F13-F14</f>
        <v>-143.93014028645666</v>
      </c>
      <c r="G15" s="38">
        <f t="shared" si="4"/>
        <v>-309.33328060502754</v>
      </c>
      <c r="H15" s="38">
        <f t="shared" si="4"/>
        <v>-213.14550180071274</v>
      </c>
      <c r="I15" s="38">
        <f>I13-I14</f>
        <v>-98.702259470499484</v>
      </c>
      <c r="J15" s="38">
        <f>J13-J14</f>
        <v>-253.25996374653187</v>
      </c>
      <c r="K15" s="38">
        <f t="shared" si="4"/>
        <v>-176.26278093189285</v>
      </c>
      <c r="L15" s="38">
        <f>L13-L14</f>
        <v>-94.774115946492202</v>
      </c>
      <c r="M15" s="38">
        <f>M13-M14</f>
        <v>-270.98095059957086</v>
      </c>
      <c r="N15" s="38">
        <f t="shared" si="4"/>
        <v>-190.35501239753467</v>
      </c>
      <c r="O15" s="38">
        <f t="shared" si="4"/>
        <v>-109.56415885354545</v>
      </c>
      <c r="P15" s="38">
        <f t="shared" si="4"/>
        <v>-273.78045027781263</v>
      </c>
      <c r="Q15" s="38">
        <f t="shared" si="4"/>
        <v>-199.87163878007414</v>
      </c>
      <c r="R15" s="38">
        <f t="shared" si="4"/>
        <v>-128.7867158435165</v>
      </c>
      <c r="S15" s="38">
        <f t="shared" si="4"/>
        <v>-91.018313095493795</v>
      </c>
      <c r="T15" s="38">
        <f t="shared" si="4"/>
        <v>-200.06005915584683</v>
      </c>
      <c r="U15" s="38">
        <f t="shared" si="4"/>
        <v>-125.92564994468194</v>
      </c>
      <c r="V15" s="38">
        <f t="shared" si="4"/>
        <v>-148.71611854712864</v>
      </c>
      <c r="W15" s="38">
        <f t="shared" si="4"/>
        <v>-76.222324506827135</v>
      </c>
      <c r="X15" s="307">
        <f t="shared" si="4"/>
        <v>-2.450101820855707</v>
      </c>
    </row>
    <row r="16" spans="3:35" ht="12.95" x14ac:dyDescent="0.5">
      <c r="C16" s="26" t="s">
        <v>16</v>
      </c>
      <c r="H16" s="204"/>
      <c r="I16" s="204"/>
      <c r="J16" s="204"/>
      <c r="N16" s="205"/>
      <c r="O16" s="205"/>
      <c r="P16" s="205"/>
      <c r="R16" s="206"/>
      <c r="T16" s="38"/>
      <c r="W16" s="207"/>
      <c r="X16" s="206"/>
    </row>
    <row r="17" spans="1:39" ht="12.95" x14ac:dyDescent="0.5">
      <c r="AD17" s="205"/>
    </row>
    <row r="18" spans="1:39" ht="12.6" customHeight="1" x14ac:dyDescent="0.5">
      <c r="C18" s="26" t="s">
        <v>112</v>
      </c>
      <c r="J18" s="208"/>
      <c r="AD18" s="205"/>
    </row>
    <row r="19" spans="1:39" ht="12.6" customHeight="1" x14ac:dyDescent="0.5">
      <c r="C19" s="26" t="s">
        <v>113</v>
      </c>
      <c r="AD19" s="205"/>
    </row>
    <row r="21" spans="1:39" ht="12.95" x14ac:dyDescent="0.5">
      <c r="A21" s="91" t="s">
        <v>414</v>
      </c>
      <c r="B21" s="91" t="s">
        <v>415</v>
      </c>
      <c r="C21" s="196" t="s">
        <v>5</v>
      </c>
      <c r="D21" s="91" t="s">
        <v>417</v>
      </c>
      <c r="Y21" s="324" t="s">
        <v>421</v>
      </c>
      <c r="Z21" s="274" t="s">
        <v>424</v>
      </c>
      <c r="AC21" s="26" t="s">
        <v>420</v>
      </c>
    </row>
    <row r="22" spans="1:39" ht="12.95" x14ac:dyDescent="0.5">
      <c r="A22" s="309">
        <f>IF(LEFT(C22,4)="Cost",SUM(E22:W22),"")</f>
        <v>1200673076.9230769</v>
      </c>
      <c r="B22" s="91" t="str">
        <f ca="1">IF(AC22="","",OFFSET('Project list_gen-S2b)_Low_Inv'!$P$7,AC22,,,))</f>
        <v>Geo</v>
      </c>
      <c r="C22" s="209" t="s">
        <v>114</v>
      </c>
      <c r="D22" s="310">
        <f>IF(LEFT(C22,4)="Cost",COUNTBLANK(E22:W22)+1,COUNTBLANK(E22:W22))</f>
        <v>2</v>
      </c>
      <c r="F22" s="229">
        <f>'Project list_gen-S2b)_Low_Inv'!$S$8*1000000</f>
        <v>1200673076.9230769</v>
      </c>
      <c r="G22" s="271">
        <v>0</v>
      </c>
      <c r="H22" s="271">
        <v>0</v>
      </c>
      <c r="I22" s="271">
        <v>0</v>
      </c>
      <c r="J22" s="271">
        <v>0</v>
      </c>
      <c r="K22" s="271">
        <v>0</v>
      </c>
      <c r="L22" s="271">
        <v>0</v>
      </c>
      <c r="M22" s="271">
        <v>0</v>
      </c>
      <c r="N22" s="271">
        <v>0</v>
      </c>
      <c r="O22" s="271">
        <v>0</v>
      </c>
      <c r="P22" s="271">
        <v>0</v>
      </c>
      <c r="Q22" s="271">
        <v>0</v>
      </c>
      <c r="R22" s="271">
        <v>0</v>
      </c>
      <c r="S22" s="271">
        <v>0</v>
      </c>
      <c r="T22" s="271">
        <v>0</v>
      </c>
      <c r="U22" s="271">
        <v>0</v>
      </c>
      <c r="V22" s="271">
        <v>0</v>
      </c>
      <c r="W22" s="271">
        <v>0</v>
      </c>
      <c r="X22" s="311">
        <f ca="1">IFERROR(-(A22-((A22/OFFSET($AA$1,MATCH($B22,$Z$2:$Z$7,0),,,))*(20-D22))),0)</f>
        <v>-912511538.46153843</v>
      </c>
      <c r="Y22" s="227">
        <f>IFERROR(-IF(LEFT(C22,4)="COST","",PV($D$1,$D$2-(20-D22),X22,,0)),0)</f>
        <v>0</v>
      </c>
      <c r="Z22" s="311">
        <f ca="1">IF(B22="Wind",A22+X22,0)</f>
        <v>0</v>
      </c>
      <c r="AA22" s="207"/>
      <c r="AC22" s="26">
        <v>1</v>
      </c>
    </row>
    <row r="23" spans="1:39" ht="12.95" x14ac:dyDescent="0.5">
      <c r="A23" s="309" t="str">
        <f t="shared" ref="A23:A57" si="5">IF(LEFT(C23,4)="Cost",SUM(E23:W23),"")</f>
        <v/>
      </c>
      <c r="B23" s="91" t="str">
        <f ca="1">IF(AC23="","",OFFSET('Project list_gen-S2b)_Low_Inv'!$P$7,AC23,,,))</f>
        <v/>
      </c>
      <c r="C23" s="26" t="s">
        <v>115</v>
      </c>
      <c r="D23" s="310">
        <f t="shared" ref="D23:D57" si="6">IF(LEFT(C23,4)="Cost",COUNTBLANK(E23:W23)+1,COUNTBLANK(E23:W23))</f>
        <v>2</v>
      </c>
      <c r="G23" s="231">
        <f>'Project list_gen-S2b)_Low_Inv'!$T$8*('Project list_gen-S2b)_Low_Inv'!$R$8*1000)</f>
        <v>0</v>
      </c>
      <c r="H23" s="229">
        <f t="shared" ref="H23:I25" si="7">G23</f>
        <v>0</v>
      </c>
      <c r="I23" s="229">
        <f t="shared" si="7"/>
        <v>0</v>
      </c>
      <c r="J23" s="229">
        <f>H23</f>
        <v>0</v>
      </c>
      <c r="K23" s="229">
        <f t="shared" ref="K23:U25" si="8">J23</f>
        <v>0</v>
      </c>
      <c r="L23" s="229">
        <f t="shared" si="8"/>
        <v>0</v>
      </c>
      <c r="M23" s="229">
        <f t="shared" si="8"/>
        <v>0</v>
      </c>
      <c r="N23" s="229">
        <f t="shared" si="8"/>
        <v>0</v>
      </c>
      <c r="O23" s="229">
        <f t="shared" si="8"/>
        <v>0</v>
      </c>
      <c r="P23" s="229">
        <f t="shared" si="8"/>
        <v>0</v>
      </c>
      <c r="Q23" s="229">
        <f t="shared" si="8"/>
        <v>0</v>
      </c>
      <c r="R23" s="229">
        <f t="shared" si="8"/>
        <v>0</v>
      </c>
      <c r="S23" s="229">
        <f t="shared" si="8"/>
        <v>0</v>
      </c>
      <c r="T23" s="229">
        <f t="shared" si="8"/>
        <v>0</v>
      </c>
      <c r="U23" s="229">
        <f t="shared" si="8"/>
        <v>0</v>
      </c>
      <c r="V23" s="229">
        <f t="shared" ref="V23:V25" si="9">U23</f>
        <v>0</v>
      </c>
      <c r="W23" s="229">
        <f t="shared" ref="W23:W25" si="10">V23</f>
        <v>0</v>
      </c>
      <c r="X23" s="229">
        <f t="shared" ref="X23:X25" si="11">W23</f>
        <v>0</v>
      </c>
      <c r="Y23" s="227">
        <f t="shared" ref="Y23:Y57" si="12">IFERROR(-IF(LEFT(C23,4)="COST","",PV($D$1,$D$2-(20-D23),X23,,0)),0)</f>
        <v>0</v>
      </c>
      <c r="Z23" s="311">
        <f t="shared" ref="Z23:Z57" ca="1" si="13">IF(B23="Wind",A23+X23,0)</f>
        <v>0</v>
      </c>
      <c r="AA23" s="229"/>
    </row>
    <row r="24" spans="1:39" ht="12.95" x14ac:dyDescent="0.5">
      <c r="A24" s="309" t="str">
        <f t="shared" si="5"/>
        <v/>
      </c>
      <c r="B24" s="91" t="str">
        <f ca="1">IF(AC24="","",OFFSET('Project list_gen-S2b)_Low_Inv'!$P$7,AC24,,,))</f>
        <v/>
      </c>
      <c r="C24" s="26" t="s">
        <v>116</v>
      </c>
      <c r="D24" s="310">
        <f t="shared" si="6"/>
        <v>2</v>
      </c>
      <c r="G24" s="231">
        <f>'Project list_gen-S2b)_Low_Inv'!$Q$8*1000*'Project list_gen-S2b)_Low_Inv'!$U$8</f>
        <v>26250000</v>
      </c>
      <c r="H24" s="229">
        <f t="shared" si="7"/>
        <v>26250000</v>
      </c>
      <c r="I24" s="229">
        <f t="shared" si="7"/>
        <v>26250000</v>
      </c>
      <c r="J24" s="229">
        <f>H24</f>
        <v>26250000</v>
      </c>
      <c r="K24" s="229">
        <f t="shared" si="8"/>
        <v>26250000</v>
      </c>
      <c r="L24" s="229">
        <f t="shared" si="8"/>
        <v>26250000</v>
      </c>
      <c r="M24" s="229">
        <f t="shared" si="8"/>
        <v>26250000</v>
      </c>
      <c r="N24" s="229">
        <f t="shared" si="8"/>
        <v>26250000</v>
      </c>
      <c r="O24" s="229">
        <f t="shared" si="8"/>
        <v>26250000</v>
      </c>
      <c r="P24" s="229">
        <f t="shared" si="8"/>
        <v>26250000</v>
      </c>
      <c r="Q24" s="229">
        <f t="shared" si="8"/>
        <v>26250000</v>
      </c>
      <c r="R24" s="229">
        <f t="shared" si="8"/>
        <v>26250000</v>
      </c>
      <c r="S24" s="229">
        <f t="shared" si="8"/>
        <v>26250000</v>
      </c>
      <c r="T24" s="229">
        <f t="shared" si="8"/>
        <v>26250000</v>
      </c>
      <c r="U24" s="229">
        <f t="shared" si="8"/>
        <v>26250000</v>
      </c>
      <c r="V24" s="229">
        <f t="shared" si="9"/>
        <v>26250000</v>
      </c>
      <c r="W24" s="229">
        <f t="shared" si="10"/>
        <v>26250000</v>
      </c>
      <c r="X24" s="229">
        <f t="shared" si="11"/>
        <v>26250000</v>
      </c>
      <c r="Y24" s="227">
        <f t="shared" si="12"/>
        <v>300168735.2169894</v>
      </c>
      <c r="Z24" s="311">
        <f t="shared" ca="1" si="13"/>
        <v>0</v>
      </c>
      <c r="AA24" s="229"/>
    </row>
    <row r="25" spans="1:39" ht="13.5" x14ac:dyDescent="0.25">
      <c r="A25" s="309" t="str">
        <f t="shared" si="5"/>
        <v/>
      </c>
      <c r="B25" s="91" t="str">
        <f ca="1">IF(AC25="","",OFFSET('Project list_gen-S2b)_Low_Inv'!$P$7,AC25,,,))</f>
        <v/>
      </c>
      <c r="C25" s="26" t="s">
        <v>18</v>
      </c>
      <c r="D25" s="310">
        <f t="shared" ca="1" si="6"/>
        <v>2</v>
      </c>
      <c r="G25" s="231">
        <f ca="1">'Project list_gen-S2b)_Low_Inv'!$W$8*'Project list_gen-S2b)_Low_Inv'!$R$8*1000</f>
        <v>11484904.82429985</v>
      </c>
      <c r="H25" s="229">
        <f t="shared" ca="1" si="7"/>
        <v>11484904.82429985</v>
      </c>
      <c r="I25" s="229">
        <f t="shared" ca="1" si="7"/>
        <v>11484904.82429985</v>
      </c>
      <c r="J25" s="229">
        <f ca="1">H25</f>
        <v>11484904.82429985</v>
      </c>
      <c r="K25" s="229">
        <f t="shared" ca="1" si="8"/>
        <v>11484904.82429985</v>
      </c>
      <c r="L25" s="229">
        <f t="shared" ca="1" si="8"/>
        <v>11484904.82429985</v>
      </c>
      <c r="M25" s="229">
        <f t="shared" ca="1" si="8"/>
        <v>11484904.82429985</v>
      </c>
      <c r="N25" s="229">
        <f t="shared" ca="1" si="8"/>
        <v>11484904.82429985</v>
      </c>
      <c r="O25" s="229">
        <f t="shared" ca="1" si="8"/>
        <v>11484904.82429985</v>
      </c>
      <c r="P25" s="229">
        <f t="shared" ca="1" si="8"/>
        <v>11484904.82429985</v>
      </c>
      <c r="Q25" s="229">
        <f t="shared" ca="1" si="8"/>
        <v>11484904.82429985</v>
      </c>
      <c r="R25" s="229">
        <f t="shared" ca="1" si="8"/>
        <v>11484904.82429985</v>
      </c>
      <c r="S25" s="229">
        <f t="shared" ca="1" si="8"/>
        <v>11484904.82429985</v>
      </c>
      <c r="T25" s="229">
        <f t="shared" ca="1" si="8"/>
        <v>11484904.82429985</v>
      </c>
      <c r="U25" s="229">
        <f t="shared" ca="1" si="8"/>
        <v>11484904.82429985</v>
      </c>
      <c r="V25" s="229">
        <f t="shared" ca="1" si="9"/>
        <v>11484904.82429985</v>
      </c>
      <c r="W25" s="229">
        <f t="shared" ca="1" si="10"/>
        <v>11484904.82429985</v>
      </c>
      <c r="X25" s="229">
        <f t="shared" ca="1" si="11"/>
        <v>11484904.82429985</v>
      </c>
      <c r="Y25" s="227">
        <f t="shared" ca="1" si="12"/>
        <v>131329880.19800326</v>
      </c>
      <c r="Z25" s="311">
        <f t="shared" ca="1" si="13"/>
        <v>0</v>
      </c>
      <c r="AA25" s="229"/>
      <c r="AB25" s="206"/>
      <c r="AC25" s="206"/>
      <c r="AD25" s="206"/>
      <c r="AE25" s="206"/>
      <c r="AF25" s="206"/>
      <c r="AG25" s="206"/>
      <c r="AH25" s="206"/>
    </row>
    <row r="26" spans="1:39" ht="13.5" x14ac:dyDescent="0.25">
      <c r="A26" s="309">
        <f t="shared" si="5"/>
        <v>626825683.01886797</v>
      </c>
      <c r="B26" s="91" t="str">
        <f ca="1">IF(AC26="","",OFFSET('Project list_gen-S2b)_Low_Inv'!$P$7,AC26,,,))</f>
        <v>Wind</v>
      </c>
      <c r="C26" s="209" t="s">
        <v>117</v>
      </c>
      <c r="D26" s="310">
        <f t="shared" si="6"/>
        <v>3</v>
      </c>
      <c r="G26" s="229">
        <f>'Project list_gen-S2b)_Low_Inv'!$S$9*1000000</f>
        <v>626825683.01886797</v>
      </c>
      <c r="H26" s="271">
        <v>0</v>
      </c>
      <c r="I26" s="271">
        <v>0</v>
      </c>
      <c r="J26" s="271">
        <v>0</v>
      </c>
      <c r="K26" s="271">
        <v>0</v>
      </c>
      <c r="L26" s="271">
        <v>0</v>
      </c>
      <c r="M26" s="271">
        <v>0</v>
      </c>
      <c r="N26" s="271">
        <v>0</v>
      </c>
      <c r="O26" s="271">
        <v>0</v>
      </c>
      <c r="P26" s="271">
        <v>0</v>
      </c>
      <c r="Q26" s="271">
        <v>0</v>
      </c>
      <c r="R26" s="271">
        <v>0</v>
      </c>
      <c r="S26" s="271">
        <v>0</v>
      </c>
      <c r="T26" s="271">
        <v>0</v>
      </c>
      <c r="U26" s="271">
        <v>0</v>
      </c>
      <c r="V26" s="271">
        <v>0</v>
      </c>
      <c r="W26" s="271">
        <v>0</v>
      </c>
      <c r="X26" s="311">
        <f ca="1">IFERROR(-(A26-((A26/OFFSET($AA$1,MATCH($B26,$Z$2:$Z$7,0),,,))*(20-D26))),0)</f>
        <v>-200584218.56603777</v>
      </c>
      <c r="Y26" s="227">
        <f t="shared" si="12"/>
        <v>0</v>
      </c>
      <c r="Z26" s="311">
        <f t="shared" ca="1" si="13"/>
        <v>426241464.4528302</v>
      </c>
      <c r="AC26" s="26">
        <v>2</v>
      </c>
    </row>
    <row r="27" spans="1:39" ht="13.5" x14ac:dyDescent="0.25">
      <c r="A27" s="309" t="str">
        <f t="shared" si="5"/>
        <v/>
      </c>
      <c r="B27" s="91" t="str">
        <f ca="1">IF(AC27="","",OFFSET('Project list_gen-S2b)_Low_Inv'!$P$7,AC27,,,))</f>
        <v/>
      </c>
      <c r="C27" s="26" t="s">
        <v>115</v>
      </c>
      <c r="D27" s="310">
        <f t="shared" si="6"/>
        <v>3</v>
      </c>
      <c r="H27" s="231">
        <f>'Project list_gen-S2b)_Low_Inv'!$T$9*('Project list_gen-S2b)_Low_Inv'!$R$9*1000)</f>
        <v>2924522.4959999998</v>
      </c>
      <c r="I27" s="231">
        <f t="shared" ref="I27:J29" si="14">H27</f>
        <v>2924522.4959999998</v>
      </c>
      <c r="J27" s="231">
        <f t="shared" si="14"/>
        <v>2924522.4959999998</v>
      </c>
      <c r="K27" s="231">
        <f t="shared" ref="K27:P27" si="15">J27</f>
        <v>2924522.4959999998</v>
      </c>
      <c r="L27" s="231">
        <f t="shared" si="15"/>
        <v>2924522.4959999998</v>
      </c>
      <c r="M27" s="231">
        <f t="shared" si="15"/>
        <v>2924522.4959999998</v>
      </c>
      <c r="N27" s="231">
        <f t="shared" si="15"/>
        <v>2924522.4959999998</v>
      </c>
      <c r="O27" s="231">
        <f t="shared" si="15"/>
        <v>2924522.4959999998</v>
      </c>
      <c r="P27" s="231">
        <f t="shared" si="15"/>
        <v>2924522.4959999998</v>
      </c>
      <c r="Q27" s="231">
        <f>J27</f>
        <v>2924522.4959999998</v>
      </c>
      <c r="R27" s="231">
        <f t="shared" ref="R27:X28" si="16">Q27</f>
        <v>2924522.4959999998</v>
      </c>
      <c r="S27" s="231">
        <f t="shared" si="16"/>
        <v>2924522.4959999998</v>
      </c>
      <c r="T27" s="231">
        <f t="shared" si="16"/>
        <v>2924522.4959999998</v>
      </c>
      <c r="U27" s="231">
        <f t="shared" si="16"/>
        <v>2924522.4959999998</v>
      </c>
      <c r="V27" s="231">
        <f t="shared" si="16"/>
        <v>2924522.4959999998</v>
      </c>
      <c r="W27" s="231">
        <f t="shared" si="16"/>
        <v>2924522.4959999998</v>
      </c>
      <c r="X27" s="231">
        <f t="shared" si="16"/>
        <v>2924522.4959999998</v>
      </c>
      <c r="Y27" s="227">
        <f t="shared" si="12"/>
        <v>33672625.547017738</v>
      </c>
      <c r="Z27" s="311">
        <f t="shared" ca="1" si="13"/>
        <v>0</v>
      </c>
      <c r="AA27" s="231"/>
      <c r="AB27" s="231"/>
    </row>
    <row r="28" spans="1:39" ht="13.5" x14ac:dyDescent="0.25">
      <c r="A28" s="309" t="str">
        <f t="shared" si="5"/>
        <v/>
      </c>
      <c r="B28" s="91" t="str">
        <f ca="1">IF(AC28="","",OFFSET('Project list_gen-S2b)_Low_Inv'!$P$7,AC28,,,))</f>
        <v/>
      </c>
      <c r="C28" s="26" t="s">
        <v>116</v>
      </c>
      <c r="D28" s="310">
        <f t="shared" si="6"/>
        <v>3</v>
      </c>
      <c r="H28" s="231">
        <f>'Project list_gen-S2b)_Low_Inv'!$Q$9*1000*'Project list_gen-S2b)_Low_Inv'!$U$9</f>
        <v>12600000</v>
      </c>
      <c r="I28" s="231">
        <f t="shared" si="14"/>
        <v>12600000</v>
      </c>
      <c r="J28" s="231">
        <f t="shared" si="14"/>
        <v>12600000</v>
      </c>
      <c r="K28" s="231">
        <f t="shared" ref="K28:P28" si="17">J28</f>
        <v>12600000</v>
      </c>
      <c r="L28" s="231">
        <f t="shared" si="17"/>
        <v>12600000</v>
      </c>
      <c r="M28" s="231">
        <f t="shared" si="17"/>
        <v>12600000</v>
      </c>
      <c r="N28" s="231">
        <f t="shared" si="17"/>
        <v>12600000</v>
      </c>
      <c r="O28" s="231">
        <f t="shared" si="17"/>
        <v>12600000</v>
      </c>
      <c r="P28" s="231">
        <f t="shared" si="17"/>
        <v>12600000</v>
      </c>
      <c r="Q28" s="231">
        <f>J28</f>
        <v>12600000</v>
      </c>
      <c r="R28" s="231">
        <f t="shared" si="16"/>
        <v>12600000</v>
      </c>
      <c r="S28" s="231">
        <f t="shared" si="16"/>
        <v>12600000</v>
      </c>
      <c r="T28" s="231">
        <f t="shared" si="16"/>
        <v>12600000</v>
      </c>
      <c r="U28" s="231">
        <f t="shared" si="16"/>
        <v>12600000</v>
      </c>
      <c r="V28" s="231">
        <f t="shared" si="16"/>
        <v>12600000</v>
      </c>
      <c r="W28" s="231">
        <f t="shared" si="16"/>
        <v>12600000</v>
      </c>
      <c r="X28" s="231">
        <f t="shared" si="16"/>
        <v>12600000</v>
      </c>
      <c r="Y28" s="227">
        <f t="shared" si="12"/>
        <v>145074993.42977309</v>
      </c>
      <c r="Z28" s="311">
        <f t="shared" ca="1" si="13"/>
        <v>0</v>
      </c>
      <c r="AA28" s="231"/>
      <c r="AB28" s="231"/>
    </row>
    <row r="29" spans="1:39" ht="13.5" x14ac:dyDescent="0.25">
      <c r="A29" s="309" t="str">
        <f t="shared" si="5"/>
        <v/>
      </c>
      <c r="B29" s="91" t="str">
        <f ca="1">IF(AC29="","",OFFSET('Project list_gen-S2b)_Low_Inv'!$P$7,AC29,,,))</f>
        <v/>
      </c>
      <c r="C29" s="26" t="s">
        <v>18</v>
      </c>
      <c r="D29" s="310">
        <f t="shared" ca="1" si="6"/>
        <v>3</v>
      </c>
      <c r="H29" s="231">
        <f ca="1">'Project list_gen-S2b)_Low_Inv'!$W$9*'Project list_gen-S2b)_Low_Inv'!$R$9*1000</f>
        <v>5680342.0468601109</v>
      </c>
      <c r="I29" s="231">
        <f t="shared" ca="1" si="14"/>
        <v>5680342.0468601109</v>
      </c>
      <c r="J29" s="231">
        <f t="shared" ca="1" si="14"/>
        <v>5680342.0468601109</v>
      </c>
      <c r="K29" s="231">
        <f t="shared" ref="K29:P29" ca="1" si="18">J29</f>
        <v>5680342.0468601109</v>
      </c>
      <c r="L29" s="231">
        <f t="shared" ca="1" si="18"/>
        <v>5680342.0468601109</v>
      </c>
      <c r="M29" s="231">
        <f t="shared" ca="1" si="18"/>
        <v>5680342.0468601109</v>
      </c>
      <c r="N29" s="231">
        <f t="shared" ca="1" si="18"/>
        <v>5680342.0468601109</v>
      </c>
      <c r="O29" s="231">
        <f t="shared" ca="1" si="18"/>
        <v>5680342.0468601109</v>
      </c>
      <c r="P29" s="231">
        <f t="shared" ca="1" si="18"/>
        <v>5680342.0468601109</v>
      </c>
      <c r="Q29" s="231">
        <f ca="1">J29</f>
        <v>5680342.0468601109</v>
      </c>
      <c r="R29" s="231">
        <f t="shared" ref="R29:X29" ca="1" si="19">Q29</f>
        <v>5680342.0468601109</v>
      </c>
      <c r="S29" s="231">
        <f t="shared" ca="1" si="19"/>
        <v>5680342.0468601109</v>
      </c>
      <c r="T29" s="231">
        <f t="shared" ca="1" si="19"/>
        <v>5680342.0468601109</v>
      </c>
      <c r="U29" s="231">
        <f t="shared" ca="1" si="19"/>
        <v>5680342.0468601109</v>
      </c>
      <c r="V29" s="231">
        <f t="shared" ca="1" si="19"/>
        <v>5680342.0468601109</v>
      </c>
      <c r="W29" s="231">
        <f t="shared" ca="1" si="19"/>
        <v>5680342.0468601109</v>
      </c>
      <c r="X29" s="231">
        <f t="shared" ca="1" si="19"/>
        <v>5680342.0468601109</v>
      </c>
      <c r="Y29" s="227">
        <f t="shared" ca="1" si="12"/>
        <v>65402824.216436058</v>
      </c>
      <c r="Z29" s="311">
        <f t="shared" ca="1" si="13"/>
        <v>0</v>
      </c>
      <c r="AA29" s="231"/>
      <c r="AB29" s="231"/>
      <c r="AC29" s="206"/>
      <c r="AD29" s="206"/>
      <c r="AE29" s="206"/>
      <c r="AF29" s="206"/>
      <c r="AG29" s="206"/>
      <c r="AH29" s="206"/>
    </row>
    <row r="30" spans="1:39" ht="13.5" x14ac:dyDescent="0.25">
      <c r="A30" s="309">
        <f t="shared" si="5"/>
        <v>626848363.01886797</v>
      </c>
      <c r="B30" s="91" t="str">
        <f ca="1">IF(AC30="","",OFFSET('Project list_gen-S2b)_Low_Inv'!$P$7,AC30,,,))</f>
        <v>Wind</v>
      </c>
      <c r="C30" s="209" t="s">
        <v>118</v>
      </c>
      <c r="D30" s="310">
        <f t="shared" si="6"/>
        <v>6</v>
      </c>
      <c r="J30" s="229">
        <f>'Project list_gen-S2b)_Low_Inv'!$S$10*1000000</f>
        <v>626848363.01886797</v>
      </c>
      <c r="K30" s="26">
        <v>0</v>
      </c>
      <c r="L30" s="26">
        <v>0</v>
      </c>
      <c r="M30" s="26">
        <v>0</v>
      </c>
      <c r="N30" s="26">
        <v>0</v>
      </c>
      <c r="O30" s="26">
        <v>0</v>
      </c>
      <c r="P30" s="26">
        <v>0</v>
      </c>
      <c r="Q30" s="26">
        <v>0</v>
      </c>
      <c r="R30" s="26">
        <v>0</v>
      </c>
      <c r="S30" s="26">
        <v>0</v>
      </c>
      <c r="T30" s="26">
        <v>0</v>
      </c>
      <c r="U30" s="26">
        <v>0</v>
      </c>
      <c r="V30" s="26">
        <v>0</v>
      </c>
      <c r="W30" s="26">
        <v>0</v>
      </c>
      <c r="X30" s="311">
        <f ca="1">IFERROR(-(A30-((A30/OFFSET($AA$1,MATCH($B30,$Z$2:$Z$7,0),,,))*(20-D30))),0)</f>
        <v>-275813279.72830194</v>
      </c>
      <c r="Y30" s="227">
        <f t="shared" si="12"/>
        <v>0</v>
      </c>
      <c r="Z30" s="311">
        <f t="shared" ca="1" si="13"/>
        <v>351035083.29056603</v>
      </c>
      <c r="AA30" s="229"/>
      <c r="AB30" s="229"/>
      <c r="AC30" s="26">
        <v>3</v>
      </c>
      <c r="AD30" s="229"/>
      <c r="AJ30" s="229"/>
      <c r="AK30" s="229"/>
      <c r="AL30" s="229"/>
    </row>
    <row r="31" spans="1:39" ht="13.5" x14ac:dyDescent="0.25">
      <c r="A31" s="309" t="str">
        <f t="shared" si="5"/>
        <v/>
      </c>
      <c r="B31" s="91" t="str">
        <f ca="1">IF(AC31="","",OFFSET('Project list_gen-S2b)_Low_Inv'!$P$7,AC31,,,))</f>
        <v/>
      </c>
      <c r="C31" s="26" t="s">
        <v>115</v>
      </c>
      <c r="D31" s="310">
        <f t="shared" si="6"/>
        <v>6</v>
      </c>
      <c r="K31" s="231">
        <f>'Project list_gen-S2b)_Low_Inv'!$T$10*('Project list_gen-S2b)_Low_Inv'!$R$10*1000)</f>
        <v>2924522.4959999998</v>
      </c>
      <c r="L31" s="231">
        <f>K31</f>
        <v>2924522.4959999998</v>
      </c>
      <c r="M31" s="231">
        <f t="shared" ref="M31:P31" si="20">L31</f>
        <v>2924522.4959999998</v>
      </c>
      <c r="N31" s="231">
        <f t="shared" si="20"/>
        <v>2924522.4959999998</v>
      </c>
      <c r="O31" s="231">
        <f t="shared" si="20"/>
        <v>2924522.4959999998</v>
      </c>
      <c r="P31" s="231">
        <f t="shared" si="20"/>
        <v>2924522.4959999998</v>
      </c>
      <c r="Q31" s="231">
        <f>L31</f>
        <v>2924522.4959999998</v>
      </c>
      <c r="R31" s="231">
        <f t="shared" ref="R31:S33" si="21">Q31</f>
        <v>2924522.4959999998</v>
      </c>
      <c r="S31" s="231">
        <f t="shared" si="21"/>
        <v>2924522.4959999998</v>
      </c>
      <c r="T31" s="231">
        <f t="shared" ref="T31:W33" si="22">S31</f>
        <v>2924522.4959999998</v>
      </c>
      <c r="U31" s="231">
        <f t="shared" si="22"/>
        <v>2924522.4959999998</v>
      </c>
      <c r="V31" s="231">
        <f t="shared" si="22"/>
        <v>2924522.4959999998</v>
      </c>
      <c r="W31" s="231">
        <f t="shared" si="22"/>
        <v>2924522.4959999998</v>
      </c>
      <c r="X31" s="231">
        <f>S31</f>
        <v>2924522.4959999998</v>
      </c>
      <c r="Y31" s="227">
        <f t="shared" si="12"/>
        <v>34267193.912602365</v>
      </c>
      <c r="Z31" s="311">
        <f t="shared" ca="1" si="13"/>
        <v>0</v>
      </c>
      <c r="AA31" s="231"/>
      <c r="AB31" s="231"/>
      <c r="AC31" s="38"/>
      <c r="AD31" s="231"/>
      <c r="AE31" s="231"/>
      <c r="AF31" s="231"/>
      <c r="AG31" s="231"/>
      <c r="AH31" s="231"/>
      <c r="AI31" s="231"/>
      <c r="AJ31" s="229"/>
      <c r="AK31" s="229"/>
      <c r="AL31" s="229"/>
      <c r="AM31" s="38"/>
    </row>
    <row r="32" spans="1:39" ht="13.5" x14ac:dyDescent="0.25">
      <c r="A32" s="309" t="str">
        <f t="shared" si="5"/>
        <v/>
      </c>
      <c r="B32" s="91" t="str">
        <f ca="1">IF(AC32="","",OFFSET('Project list_gen-S2b)_Low_Inv'!$P$7,AC32,,,))</f>
        <v/>
      </c>
      <c r="C32" s="26" t="s">
        <v>116</v>
      </c>
      <c r="D32" s="310">
        <f t="shared" si="6"/>
        <v>6</v>
      </c>
      <c r="K32" s="231">
        <f>'Project list_gen-S2b)_Low_Inv'!$Q$10*1000*'Project list_gen-S2b)_Low_Inv'!$U$10</f>
        <v>12600000</v>
      </c>
      <c r="L32" s="231">
        <f>K32</f>
        <v>12600000</v>
      </c>
      <c r="M32" s="231">
        <f t="shared" ref="M32:P32" si="23">L32</f>
        <v>12600000</v>
      </c>
      <c r="N32" s="231">
        <f t="shared" si="23"/>
        <v>12600000</v>
      </c>
      <c r="O32" s="231">
        <f t="shared" si="23"/>
        <v>12600000</v>
      </c>
      <c r="P32" s="231">
        <f t="shared" si="23"/>
        <v>12600000</v>
      </c>
      <c r="Q32" s="231">
        <f>L32</f>
        <v>12600000</v>
      </c>
      <c r="R32" s="231">
        <f t="shared" si="21"/>
        <v>12600000</v>
      </c>
      <c r="S32" s="231">
        <f t="shared" si="21"/>
        <v>12600000</v>
      </c>
      <c r="T32" s="231">
        <f t="shared" si="22"/>
        <v>12600000</v>
      </c>
      <c r="U32" s="231">
        <f t="shared" si="22"/>
        <v>12600000</v>
      </c>
      <c r="V32" s="231">
        <f t="shared" si="22"/>
        <v>12600000</v>
      </c>
      <c r="W32" s="231">
        <f t="shared" si="22"/>
        <v>12600000</v>
      </c>
      <c r="X32" s="231">
        <f>S32</f>
        <v>12600000</v>
      </c>
      <c r="Y32" s="227">
        <f t="shared" si="12"/>
        <v>147636629.18966645</v>
      </c>
      <c r="Z32" s="311">
        <f t="shared" ca="1" si="13"/>
        <v>0</v>
      </c>
      <c r="AA32" s="231"/>
      <c r="AB32" s="231"/>
      <c r="AD32" s="231"/>
      <c r="AE32" s="231"/>
      <c r="AF32" s="231"/>
      <c r="AG32" s="231"/>
      <c r="AH32" s="231"/>
      <c r="AI32" s="231"/>
      <c r="AJ32" s="229"/>
      <c r="AK32" s="229"/>
      <c r="AL32" s="229"/>
    </row>
    <row r="33" spans="1:39" ht="13.5" x14ac:dyDescent="0.25">
      <c r="A33" s="309" t="str">
        <f t="shared" si="5"/>
        <v/>
      </c>
      <c r="B33" s="91" t="str">
        <f ca="1">IF(AC33="","",OFFSET('Project list_gen-S2b)_Low_Inv'!$P$7,AC33,,,))</f>
        <v/>
      </c>
      <c r="C33" s="26" t="s">
        <v>18</v>
      </c>
      <c r="D33" s="310">
        <f t="shared" ca="1" si="6"/>
        <v>6</v>
      </c>
      <c r="K33" s="231">
        <f ca="1">'Project list_gen-S2b)_Low_Inv'!$W$10*'Project list_gen-S2b)_Low_Inv'!$R$10*1000</f>
        <v>5680342.0468601109</v>
      </c>
      <c r="L33" s="231">
        <f ca="1">K33</f>
        <v>5680342.0468601109</v>
      </c>
      <c r="M33" s="231">
        <f t="shared" ref="M33:P33" ca="1" si="24">L33</f>
        <v>5680342.0468601109</v>
      </c>
      <c r="N33" s="231">
        <f t="shared" ca="1" si="24"/>
        <v>5680342.0468601109</v>
      </c>
      <c r="O33" s="231">
        <f t="shared" ca="1" si="24"/>
        <v>5680342.0468601109</v>
      </c>
      <c r="P33" s="231">
        <f t="shared" ca="1" si="24"/>
        <v>5680342.0468601109</v>
      </c>
      <c r="Q33" s="231">
        <f ca="1">L33</f>
        <v>5680342.0468601109</v>
      </c>
      <c r="R33" s="231">
        <f t="shared" ca="1" si="21"/>
        <v>5680342.0468601109</v>
      </c>
      <c r="S33" s="231">
        <f t="shared" ca="1" si="21"/>
        <v>5680342.0468601109</v>
      </c>
      <c r="T33" s="231">
        <f t="shared" ca="1" si="22"/>
        <v>5680342.0468601109</v>
      </c>
      <c r="U33" s="231">
        <f t="shared" ca="1" si="22"/>
        <v>5680342.0468601109</v>
      </c>
      <c r="V33" s="231">
        <f t="shared" ca="1" si="22"/>
        <v>5680342.0468601109</v>
      </c>
      <c r="W33" s="231">
        <f t="shared" ca="1" si="22"/>
        <v>5680342.0468601109</v>
      </c>
      <c r="X33" s="231">
        <f ca="1">S33</f>
        <v>5680342.0468601109</v>
      </c>
      <c r="Y33" s="227">
        <f t="shared" ca="1" si="12"/>
        <v>66557662.892282307</v>
      </c>
      <c r="Z33" s="311">
        <f t="shared" ca="1" si="13"/>
        <v>0</v>
      </c>
      <c r="AA33" s="231"/>
      <c r="AB33" s="231"/>
      <c r="AC33" s="110"/>
      <c r="AD33" s="231"/>
      <c r="AE33" s="231"/>
      <c r="AF33" s="231"/>
      <c r="AG33" s="231"/>
      <c r="AH33" s="231"/>
      <c r="AI33" s="231"/>
      <c r="AJ33" s="229"/>
      <c r="AK33" s="229"/>
      <c r="AL33" s="229"/>
      <c r="AM33" s="110"/>
    </row>
    <row r="34" spans="1:39" ht="13.5" x14ac:dyDescent="0.25">
      <c r="A34" s="309">
        <f t="shared" si="5"/>
        <v>52508452.830188677</v>
      </c>
      <c r="B34" s="91" t="str">
        <f ca="1">IF(AC34="","",OFFSET('Project list_gen-S2b)_Low_Inv'!$P$7,AC34,,,))</f>
        <v>HydPK</v>
      </c>
      <c r="C34" s="209" t="s">
        <v>119</v>
      </c>
      <c r="D34" s="310">
        <f t="shared" si="6"/>
        <v>9</v>
      </c>
      <c r="M34" s="229">
        <f>'Project list_gen-S2b)_Low_Inv'!$S$11*1000000</f>
        <v>52508452.830188677</v>
      </c>
      <c r="N34" s="271">
        <v>0</v>
      </c>
      <c r="O34" s="271">
        <v>0</v>
      </c>
      <c r="P34" s="271">
        <v>0</v>
      </c>
      <c r="Q34" s="271">
        <v>0</v>
      </c>
      <c r="R34" s="271">
        <v>0</v>
      </c>
      <c r="S34" s="271">
        <v>0</v>
      </c>
      <c r="T34" s="271">
        <v>0</v>
      </c>
      <c r="U34" s="271">
        <v>0</v>
      </c>
      <c r="V34" s="271">
        <v>0</v>
      </c>
      <c r="W34" s="271">
        <v>0</v>
      </c>
      <c r="X34" s="311">
        <f ca="1">IFERROR(-(A34-((A34/OFFSET($AA$1,MATCH($B34,$Z$2:$Z$7,0),,,))*(20-D34))),0)</f>
        <v>-46732523.018867925</v>
      </c>
      <c r="Y34" s="227">
        <f t="shared" si="12"/>
        <v>0</v>
      </c>
      <c r="Z34" s="311">
        <f t="shared" ca="1" si="13"/>
        <v>0</v>
      </c>
      <c r="AC34" s="26">
        <v>4</v>
      </c>
      <c r="AJ34" s="229"/>
      <c r="AK34" s="229"/>
      <c r="AL34" s="229"/>
    </row>
    <row r="35" spans="1:39" ht="13.5" x14ac:dyDescent="0.25">
      <c r="A35" s="309" t="str">
        <f t="shared" si="5"/>
        <v/>
      </c>
      <c r="B35" s="91" t="str">
        <f ca="1">IF(AC35="","",OFFSET('Project list_gen-S2b)_Low_Inv'!$P$7,AC35,,,))</f>
        <v/>
      </c>
      <c r="C35" s="26" t="s">
        <v>115</v>
      </c>
      <c r="D35" s="310">
        <f t="shared" si="6"/>
        <v>9</v>
      </c>
      <c r="N35" s="231">
        <f>'Project list_gen-S2b)_Low_Inv'!$T$11*('Project list_gen-S2b)_Low_Inv'!$R$11*1000)</f>
        <v>64035.6</v>
      </c>
      <c r="O35" s="229">
        <f>N35</f>
        <v>64035.6</v>
      </c>
      <c r="P35" s="229">
        <f t="shared" ref="P35:R37" si="25">O35</f>
        <v>64035.6</v>
      </c>
      <c r="Q35" s="229">
        <f t="shared" si="25"/>
        <v>64035.6</v>
      </c>
      <c r="R35" s="229">
        <f t="shared" si="25"/>
        <v>64035.6</v>
      </c>
      <c r="S35" s="229">
        <f>O35</f>
        <v>64035.6</v>
      </c>
      <c r="T35" s="229">
        <f t="shared" ref="T35:X37" si="26">P35</f>
        <v>64035.6</v>
      </c>
      <c r="U35" s="229">
        <f t="shared" si="26"/>
        <v>64035.6</v>
      </c>
      <c r="V35" s="229">
        <f t="shared" si="26"/>
        <v>64035.6</v>
      </c>
      <c r="W35" s="229">
        <f t="shared" si="26"/>
        <v>64035.6</v>
      </c>
      <c r="X35" s="229">
        <f t="shared" si="26"/>
        <v>64035.6</v>
      </c>
      <c r="Y35" s="227">
        <f t="shared" si="12"/>
        <v>760652.15116200177</v>
      </c>
      <c r="Z35" s="311">
        <f t="shared" ca="1" si="13"/>
        <v>0</v>
      </c>
      <c r="AA35" s="229"/>
      <c r="AB35" s="229"/>
      <c r="AC35" s="38"/>
      <c r="AD35" s="229"/>
      <c r="AE35" s="229"/>
      <c r="AF35" s="229"/>
      <c r="AG35" s="229"/>
      <c r="AH35" s="229"/>
      <c r="AI35" s="229"/>
      <c r="AJ35" s="229"/>
      <c r="AK35" s="229"/>
      <c r="AL35" s="229"/>
      <c r="AM35" s="38"/>
    </row>
    <row r="36" spans="1:39" ht="13.5" x14ac:dyDescent="0.25">
      <c r="A36" s="309" t="str">
        <f t="shared" si="5"/>
        <v/>
      </c>
      <c r="B36" s="91" t="str">
        <f ca="1">IF(AC36="","",OFFSET('Project list_gen-S2b)_Low_Inv'!$P$7,AC36,,,))</f>
        <v/>
      </c>
      <c r="C36" s="26" t="s">
        <v>116</v>
      </c>
      <c r="D36" s="310">
        <f t="shared" si="6"/>
        <v>9</v>
      </c>
      <c r="N36" s="231">
        <f>'Project list_gen-S2b)_Low_Inv'!$Q$11*1000*'Project list_gen-S2b)_Low_Inv'!$U$11</f>
        <v>108460</v>
      </c>
      <c r="O36" s="229">
        <f>N36</f>
        <v>108460</v>
      </c>
      <c r="P36" s="229">
        <f t="shared" si="25"/>
        <v>108460</v>
      </c>
      <c r="Q36" s="229">
        <f t="shared" si="25"/>
        <v>108460</v>
      </c>
      <c r="R36" s="229">
        <f t="shared" si="25"/>
        <v>108460</v>
      </c>
      <c r="S36" s="229">
        <f>O36</f>
        <v>108460</v>
      </c>
      <c r="T36" s="229">
        <f t="shared" si="26"/>
        <v>108460</v>
      </c>
      <c r="U36" s="229">
        <f t="shared" si="26"/>
        <v>108460</v>
      </c>
      <c r="V36" s="229">
        <f t="shared" si="26"/>
        <v>108460</v>
      </c>
      <c r="W36" s="229">
        <f t="shared" si="26"/>
        <v>108460</v>
      </c>
      <c r="X36" s="229">
        <f t="shared" si="26"/>
        <v>108460</v>
      </c>
      <c r="Y36" s="227">
        <f t="shared" si="12"/>
        <v>1288351.0471523765</v>
      </c>
      <c r="Z36" s="311">
        <f t="shared" ca="1" si="13"/>
        <v>0</v>
      </c>
      <c r="AA36" s="229"/>
      <c r="AB36" s="229"/>
      <c r="AC36" s="110"/>
      <c r="AD36" s="229"/>
      <c r="AE36" s="229"/>
      <c r="AF36" s="229"/>
      <c r="AG36" s="229"/>
      <c r="AH36" s="229"/>
      <c r="AI36" s="229"/>
      <c r="AJ36" s="229"/>
      <c r="AK36" s="229"/>
      <c r="AL36" s="229"/>
      <c r="AM36" s="110"/>
    </row>
    <row r="37" spans="1:39" ht="13.5" x14ac:dyDescent="0.25">
      <c r="A37" s="309" t="str">
        <f t="shared" si="5"/>
        <v/>
      </c>
      <c r="B37" s="91" t="str">
        <f ca="1">IF(AC37="","",OFFSET('Project list_gen-S2b)_Low_Inv'!$P$7,AC37,,,))</f>
        <v/>
      </c>
      <c r="C37" s="26" t="s">
        <v>18</v>
      </c>
      <c r="D37" s="310">
        <f t="shared" ca="1" si="6"/>
        <v>9</v>
      </c>
      <c r="N37" s="231">
        <f ca="1">'Project list_gen-S2b)_Low_Inv'!$W$11*'Project list_gen-S2b)_Low_Inv'!$R$11*1000</f>
        <v>603918.9038122315</v>
      </c>
      <c r="O37" s="229">
        <f ca="1">N37</f>
        <v>603918.9038122315</v>
      </c>
      <c r="P37" s="229">
        <f t="shared" ca="1" si="25"/>
        <v>603918.9038122315</v>
      </c>
      <c r="Q37" s="229">
        <f t="shared" ca="1" si="25"/>
        <v>603918.9038122315</v>
      </c>
      <c r="R37" s="229">
        <f t="shared" ca="1" si="25"/>
        <v>603918.9038122315</v>
      </c>
      <c r="S37" s="229">
        <f ca="1">O37</f>
        <v>603918.9038122315</v>
      </c>
      <c r="T37" s="229">
        <f t="shared" ca="1" si="26"/>
        <v>603918.9038122315</v>
      </c>
      <c r="U37" s="229">
        <f t="shared" ca="1" si="26"/>
        <v>603918.9038122315</v>
      </c>
      <c r="V37" s="229">
        <f t="shared" ca="1" si="26"/>
        <v>603918.9038122315</v>
      </c>
      <c r="W37" s="229">
        <f t="shared" ca="1" si="26"/>
        <v>603918.9038122315</v>
      </c>
      <c r="X37" s="229">
        <f t="shared" ca="1" si="26"/>
        <v>603918.9038122315</v>
      </c>
      <c r="Y37" s="227">
        <f t="shared" ca="1" si="12"/>
        <v>7173700.4621206317</v>
      </c>
      <c r="Z37" s="311">
        <f t="shared" ca="1" si="13"/>
        <v>0</v>
      </c>
      <c r="AA37" s="229"/>
      <c r="AB37" s="229"/>
      <c r="AC37" s="206"/>
      <c r="AD37" s="229"/>
      <c r="AE37" s="229"/>
      <c r="AF37" s="229"/>
      <c r="AG37" s="229"/>
      <c r="AH37" s="229"/>
      <c r="AI37" s="229"/>
      <c r="AJ37" s="229"/>
      <c r="AK37" s="229"/>
      <c r="AL37" s="229"/>
      <c r="AM37" s="206"/>
    </row>
    <row r="38" spans="1:39" ht="13.5" x14ac:dyDescent="0.25">
      <c r="A38" s="309">
        <f t="shared" si="5"/>
        <v>384200000.00000006</v>
      </c>
      <c r="B38" s="91" t="str">
        <f ca="1">IF(AC38="","",OFFSET('Project list_gen-S2b)_Low_Inv'!$P$7,AC38,,,))</f>
        <v>CCGT</v>
      </c>
      <c r="C38" s="209" t="s">
        <v>120</v>
      </c>
      <c r="D38" s="310">
        <f t="shared" si="6"/>
        <v>9</v>
      </c>
      <c r="M38" s="229">
        <f>'Project list_gen-S2b)_Low_Inv'!$S$12*1000000</f>
        <v>384200000.00000006</v>
      </c>
      <c r="N38" s="26">
        <v>0</v>
      </c>
      <c r="O38" s="26">
        <v>0</v>
      </c>
      <c r="P38" s="26">
        <v>0</v>
      </c>
      <c r="Q38" s="26">
        <v>0</v>
      </c>
      <c r="R38" s="26">
        <v>0</v>
      </c>
      <c r="S38" s="26">
        <v>0</v>
      </c>
      <c r="T38" s="26">
        <v>0</v>
      </c>
      <c r="U38" s="26">
        <v>0</v>
      </c>
      <c r="V38" s="26">
        <v>0</v>
      </c>
      <c r="W38" s="26">
        <v>0</v>
      </c>
      <c r="X38" s="311">
        <f ca="1">IFERROR(-(A38-((A38/OFFSET($AA$1,MATCH($B38,$Z$2:$Z$7,0),,,))*(20-D38))),0)</f>
        <v>-299676000.00000006</v>
      </c>
      <c r="Y38" s="227">
        <f t="shared" si="12"/>
        <v>0</v>
      </c>
      <c r="Z38" s="311">
        <f t="shared" ca="1" si="13"/>
        <v>0</v>
      </c>
      <c r="AC38" s="26">
        <v>5</v>
      </c>
      <c r="AJ38" s="229"/>
      <c r="AK38" s="229"/>
    </row>
    <row r="39" spans="1:39" ht="13.5" x14ac:dyDescent="0.25">
      <c r="A39" s="309" t="str">
        <f t="shared" si="5"/>
        <v/>
      </c>
      <c r="B39" s="91" t="str">
        <f ca="1">IF(AC39="","",OFFSET('Project list_gen-S2b)_Low_Inv'!$P$7,AC39,,,))</f>
        <v/>
      </c>
      <c r="C39" s="26" t="s">
        <v>115</v>
      </c>
      <c r="D39" s="310">
        <f t="shared" si="6"/>
        <v>9</v>
      </c>
      <c r="N39" s="231">
        <f>'Project list_gen-S2b)_Low_Inv'!$T$12*('Project list_gen-S2b)_Low_Inv'!$R$12*1000)</f>
        <v>7232256</v>
      </c>
      <c r="O39" s="229">
        <f t="shared" ref="O39:S41" si="27">N39</f>
        <v>7232256</v>
      </c>
      <c r="P39" s="229">
        <f t="shared" si="27"/>
        <v>7232256</v>
      </c>
      <c r="Q39" s="229">
        <f t="shared" si="27"/>
        <v>7232256</v>
      </c>
      <c r="R39" s="229">
        <f t="shared" si="27"/>
        <v>7232256</v>
      </c>
      <c r="S39" s="229">
        <f t="shared" si="27"/>
        <v>7232256</v>
      </c>
      <c r="T39" s="229">
        <f t="shared" ref="T39:X39" si="28">S39</f>
        <v>7232256</v>
      </c>
      <c r="U39" s="229">
        <f t="shared" si="28"/>
        <v>7232256</v>
      </c>
      <c r="V39" s="229">
        <f t="shared" si="28"/>
        <v>7232256</v>
      </c>
      <c r="W39" s="229">
        <f t="shared" si="28"/>
        <v>7232256</v>
      </c>
      <c r="X39" s="229">
        <f t="shared" si="28"/>
        <v>7232256</v>
      </c>
      <c r="Y39" s="227">
        <f t="shared" si="12"/>
        <v>85908948.837120205</v>
      </c>
      <c r="Z39" s="311">
        <f t="shared" ca="1" si="13"/>
        <v>0</v>
      </c>
      <c r="AA39" s="229"/>
      <c r="AB39" s="229"/>
      <c r="AC39" s="38"/>
      <c r="AD39" s="229"/>
      <c r="AE39" s="229"/>
      <c r="AF39" s="229"/>
      <c r="AG39" s="229"/>
      <c r="AH39" s="229"/>
      <c r="AI39" s="229"/>
      <c r="AJ39" s="229"/>
      <c r="AK39" s="229"/>
      <c r="AL39" s="38"/>
      <c r="AM39" s="38"/>
    </row>
    <row r="40" spans="1:39" ht="13.5" x14ac:dyDescent="0.25">
      <c r="A40" s="309" t="str">
        <f t="shared" si="5"/>
        <v/>
      </c>
      <c r="B40" s="91" t="str">
        <f ca="1">IF(AC40="","",OFFSET('Project list_gen-S2b)_Low_Inv'!$P$7,AC40,,,))</f>
        <v/>
      </c>
      <c r="C40" s="26" t="s">
        <v>116</v>
      </c>
      <c r="D40" s="310">
        <f t="shared" si="6"/>
        <v>9</v>
      </c>
      <c r="N40" s="231">
        <f>'Project list_gen-S2b)_Low_Inv'!$Q$12*1000*'Project list_gen-S2b)_Low_Inv'!$U$12</f>
        <v>8400000</v>
      </c>
      <c r="O40" s="229">
        <f t="shared" si="27"/>
        <v>8400000</v>
      </c>
      <c r="P40" s="229">
        <f t="shared" si="27"/>
        <v>8400000</v>
      </c>
      <c r="Q40" s="229">
        <f t="shared" si="27"/>
        <v>8400000</v>
      </c>
      <c r="R40" s="229">
        <f t="shared" si="27"/>
        <v>8400000</v>
      </c>
      <c r="S40" s="229">
        <f t="shared" si="27"/>
        <v>8400000</v>
      </c>
      <c r="T40" s="229">
        <f t="shared" ref="T40:X40" si="29">S40</f>
        <v>8400000</v>
      </c>
      <c r="U40" s="229">
        <f t="shared" si="29"/>
        <v>8400000</v>
      </c>
      <c r="V40" s="229">
        <f t="shared" si="29"/>
        <v>8400000</v>
      </c>
      <c r="W40" s="229">
        <f t="shared" si="29"/>
        <v>8400000</v>
      </c>
      <c r="X40" s="229">
        <f t="shared" si="29"/>
        <v>8400000</v>
      </c>
      <c r="Y40" s="227">
        <f t="shared" si="12"/>
        <v>99780092.163746655</v>
      </c>
      <c r="Z40" s="311">
        <f t="shared" ca="1" si="13"/>
        <v>0</v>
      </c>
      <c r="AA40" s="229"/>
      <c r="AB40" s="229"/>
      <c r="AD40" s="229"/>
      <c r="AE40" s="229"/>
      <c r="AF40" s="229"/>
      <c r="AG40" s="229"/>
      <c r="AH40" s="229"/>
      <c r="AI40" s="229"/>
      <c r="AJ40" s="229"/>
      <c r="AK40" s="229"/>
    </row>
    <row r="41" spans="1:39" ht="13.5" x14ac:dyDescent="0.25">
      <c r="A41" s="309" t="str">
        <f t="shared" si="5"/>
        <v/>
      </c>
      <c r="B41" s="91" t="str">
        <f ca="1">IF(AC41="","",OFFSET('Project list_gen-S2b)_Low_Inv'!$P$7,AC41,,,))</f>
        <v/>
      </c>
      <c r="C41" s="26" t="s">
        <v>18</v>
      </c>
      <c r="D41" s="310">
        <f t="shared" ca="1" si="6"/>
        <v>9</v>
      </c>
      <c r="N41" s="231">
        <f ca="1">'Project list_gen-S2b)_Low_Inv'!$W$12*'Project list_gen-S2b)_Low_Inv'!$R$12*1000</f>
        <v>12243434.372773003</v>
      </c>
      <c r="O41" s="229">
        <f t="shared" ca="1" si="27"/>
        <v>12243434.372773003</v>
      </c>
      <c r="P41" s="229">
        <f t="shared" ca="1" si="27"/>
        <v>12243434.372773003</v>
      </c>
      <c r="Q41" s="229">
        <f t="shared" ca="1" si="27"/>
        <v>12243434.372773003</v>
      </c>
      <c r="R41" s="229">
        <f t="shared" ca="1" si="27"/>
        <v>12243434.372773003</v>
      </c>
      <c r="S41" s="229">
        <f t="shared" ca="1" si="27"/>
        <v>12243434.372773003</v>
      </c>
      <c r="T41" s="229">
        <f t="shared" ref="T41:X41" ca="1" si="30">S41</f>
        <v>12243434.372773003</v>
      </c>
      <c r="U41" s="229">
        <f t="shared" ca="1" si="30"/>
        <v>12243434.372773003</v>
      </c>
      <c r="V41" s="229">
        <f t="shared" ca="1" si="30"/>
        <v>12243434.372773003</v>
      </c>
      <c r="W41" s="229">
        <f t="shared" ca="1" si="30"/>
        <v>12243434.372773003</v>
      </c>
      <c r="X41" s="229">
        <f t="shared" ca="1" si="30"/>
        <v>12243434.372773003</v>
      </c>
      <c r="Y41" s="227">
        <f t="shared" ca="1" si="12"/>
        <v>145434644.06143737</v>
      </c>
      <c r="Z41" s="311">
        <f t="shared" ca="1" si="13"/>
        <v>0</v>
      </c>
      <c r="AA41" s="229"/>
      <c r="AB41" s="229"/>
      <c r="AC41" s="206"/>
      <c r="AD41" s="229"/>
      <c r="AE41" s="229"/>
      <c r="AF41" s="229"/>
      <c r="AG41" s="229"/>
      <c r="AH41" s="229"/>
      <c r="AI41" s="229"/>
      <c r="AJ41" s="229"/>
      <c r="AK41" s="229"/>
      <c r="AL41" s="206"/>
      <c r="AM41" s="206"/>
    </row>
    <row r="42" spans="1:39" ht="13.5" x14ac:dyDescent="0.25">
      <c r="A42" s="309">
        <f t="shared" si="5"/>
        <v>384200000.00000006</v>
      </c>
      <c r="B42" s="91" t="str">
        <f ca="1">IF(AC42="","",OFFSET('Project list_gen-S2b)_Low_Inv'!$P$7,AC42,,,))</f>
        <v>CCGT</v>
      </c>
      <c r="C42" s="209" t="s">
        <v>120</v>
      </c>
      <c r="D42" s="310">
        <f t="shared" si="6"/>
        <v>12</v>
      </c>
      <c r="P42" s="229">
        <f>'Project list_gen-S2b)_Low_Inv'!$S$13*1000000</f>
        <v>384200000.00000006</v>
      </c>
      <c r="Q42" s="26">
        <v>0</v>
      </c>
      <c r="R42" s="26">
        <v>0</v>
      </c>
      <c r="S42" s="26">
        <v>0</v>
      </c>
      <c r="T42" s="26">
        <v>0</v>
      </c>
      <c r="U42" s="26">
        <v>0</v>
      </c>
      <c r="V42" s="26">
        <v>0</v>
      </c>
      <c r="W42" s="26">
        <v>0</v>
      </c>
      <c r="X42" s="311">
        <f ca="1">IFERROR(-(A42-((A42/OFFSET($AA$1,MATCH($B42,$Z$2:$Z$7,0),,,))*(20-D42))),0)</f>
        <v>-322728000.00000006</v>
      </c>
      <c r="Y42" s="227">
        <f t="shared" si="12"/>
        <v>0</v>
      </c>
      <c r="Z42" s="311">
        <f t="shared" ca="1" si="13"/>
        <v>0</v>
      </c>
      <c r="AC42" s="26">
        <v>6</v>
      </c>
      <c r="AD42" s="229"/>
      <c r="AF42" s="229"/>
      <c r="AJ42" s="229"/>
      <c r="AK42" s="229"/>
      <c r="AL42" s="229"/>
    </row>
    <row r="43" spans="1:39" ht="13.5" x14ac:dyDescent="0.25">
      <c r="A43" s="309" t="str">
        <f t="shared" si="5"/>
        <v/>
      </c>
      <c r="B43" s="91" t="str">
        <f ca="1">IF(AC43="","",OFFSET('Project list_gen-S2b)_Low_Inv'!$P$7,AC43,,,))</f>
        <v/>
      </c>
      <c r="C43" s="26" t="s">
        <v>115</v>
      </c>
      <c r="D43" s="310">
        <f t="shared" si="6"/>
        <v>12</v>
      </c>
      <c r="Q43" s="231">
        <f>'Project list_gen-S2b)_Low_Inv'!$T$13*('Project list_gen-S2b)_Low_Inv'!$R$13*1000)</f>
        <v>7232256</v>
      </c>
      <c r="R43" s="229">
        <f t="shared" ref="R43:S45" si="31">Q43</f>
        <v>7232256</v>
      </c>
      <c r="S43" s="229">
        <f t="shared" si="31"/>
        <v>7232256</v>
      </c>
      <c r="T43" s="229">
        <f t="shared" ref="T43:X43" si="32">S43</f>
        <v>7232256</v>
      </c>
      <c r="U43" s="229">
        <f t="shared" si="32"/>
        <v>7232256</v>
      </c>
      <c r="V43" s="229">
        <f t="shared" si="32"/>
        <v>7232256</v>
      </c>
      <c r="W43" s="229">
        <f t="shared" si="32"/>
        <v>7232256</v>
      </c>
      <c r="X43" s="229">
        <f t="shared" si="32"/>
        <v>7232256</v>
      </c>
      <c r="Y43" s="227">
        <f t="shared" si="12"/>
        <v>86835518.527663633</v>
      </c>
      <c r="Z43" s="311">
        <f t="shared" ca="1" si="13"/>
        <v>0</v>
      </c>
      <c r="AC43" s="38"/>
      <c r="AD43" s="229"/>
      <c r="AE43" s="229"/>
      <c r="AF43" s="229"/>
      <c r="AG43" s="229"/>
      <c r="AH43" s="229"/>
      <c r="AI43" s="229"/>
      <c r="AJ43" s="229"/>
      <c r="AK43" s="229"/>
      <c r="AL43" s="229"/>
      <c r="AM43" s="229"/>
    </row>
    <row r="44" spans="1:39" ht="13.5" x14ac:dyDescent="0.25">
      <c r="A44" s="309" t="str">
        <f t="shared" si="5"/>
        <v/>
      </c>
      <c r="B44" s="91" t="str">
        <f ca="1">IF(AC44="","",OFFSET('Project list_gen-S2b)_Low_Inv'!$P$7,AC44,,,))</f>
        <v/>
      </c>
      <c r="C44" s="26" t="s">
        <v>116</v>
      </c>
      <c r="D44" s="310">
        <f t="shared" si="6"/>
        <v>12</v>
      </c>
      <c r="Q44" s="231">
        <f>'Project list_gen-S2b)_Low_Inv'!$Q$13*1000*'Project list_gen-S2b)_Low_Inv'!$U$13</f>
        <v>8400000</v>
      </c>
      <c r="R44" s="229">
        <f t="shared" si="31"/>
        <v>8400000</v>
      </c>
      <c r="S44" s="229">
        <f t="shared" si="31"/>
        <v>8400000</v>
      </c>
      <c r="T44" s="229">
        <f t="shared" ref="T44:X44" si="33">S44</f>
        <v>8400000</v>
      </c>
      <c r="U44" s="229">
        <f t="shared" si="33"/>
        <v>8400000</v>
      </c>
      <c r="V44" s="229">
        <f t="shared" si="33"/>
        <v>8400000</v>
      </c>
      <c r="W44" s="229">
        <f t="shared" si="33"/>
        <v>8400000</v>
      </c>
      <c r="X44" s="229">
        <f t="shared" si="33"/>
        <v>8400000</v>
      </c>
      <c r="Y44" s="227">
        <f t="shared" si="12"/>
        <v>100856268.86442827</v>
      </c>
      <c r="Z44" s="311">
        <f t="shared" ca="1" si="13"/>
        <v>0</v>
      </c>
      <c r="AD44" s="229"/>
      <c r="AE44" s="229"/>
      <c r="AF44" s="229"/>
      <c r="AG44" s="229"/>
      <c r="AH44" s="229"/>
      <c r="AI44" s="229"/>
      <c r="AJ44" s="229"/>
      <c r="AK44" s="229"/>
      <c r="AL44" s="229"/>
      <c r="AM44" s="229"/>
    </row>
    <row r="45" spans="1:39" ht="13.5" x14ac:dyDescent="0.25">
      <c r="A45" s="309" t="str">
        <f t="shared" si="5"/>
        <v/>
      </c>
      <c r="B45" s="91" t="str">
        <f ca="1">IF(AC45="","",OFFSET('Project list_gen-S2b)_Low_Inv'!$P$7,AC45,,,))</f>
        <v/>
      </c>
      <c r="C45" s="26" t="s">
        <v>18</v>
      </c>
      <c r="D45" s="310">
        <f t="shared" ca="1" si="6"/>
        <v>12</v>
      </c>
      <c r="Q45" s="231">
        <f ca="1">'Project list_gen-S2b)_Low_Inv'!$W$13*'Project list_gen-S2b)_Low_Inv'!$R$13*1000</f>
        <v>12243434.372773003</v>
      </c>
      <c r="R45" s="229">
        <f t="shared" ca="1" si="31"/>
        <v>12243434.372773003</v>
      </c>
      <c r="S45" s="229">
        <f t="shared" ca="1" si="31"/>
        <v>12243434.372773003</v>
      </c>
      <c r="T45" s="229">
        <f t="shared" ref="T45:X45" ca="1" si="34">S45</f>
        <v>12243434.372773003</v>
      </c>
      <c r="U45" s="229">
        <f t="shared" ca="1" si="34"/>
        <v>12243434.372773003</v>
      </c>
      <c r="V45" s="229">
        <f t="shared" ca="1" si="34"/>
        <v>12243434.372773003</v>
      </c>
      <c r="W45" s="229">
        <f t="shared" ca="1" si="34"/>
        <v>12243434.372773003</v>
      </c>
      <c r="X45" s="229">
        <f t="shared" ca="1" si="34"/>
        <v>12243434.372773003</v>
      </c>
      <c r="Y45" s="227">
        <f t="shared" ca="1" si="12"/>
        <v>147003227.25290197</v>
      </c>
      <c r="Z45" s="311">
        <f t="shared" ca="1" si="13"/>
        <v>0</v>
      </c>
      <c r="AC45" s="206"/>
      <c r="AD45" s="229"/>
      <c r="AE45" s="229"/>
      <c r="AF45" s="229"/>
      <c r="AG45" s="229"/>
      <c r="AH45" s="229"/>
      <c r="AI45" s="229"/>
      <c r="AJ45" s="229"/>
      <c r="AK45" s="229"/>
      <c r="AL45" s="229"/>
      <c r="AM45" s="229"/>
    </row>
    <row r="46" spans="1:39" ht="13.5" x14ac:dyDescent="0.25">
      <c r="A46" s="309">
        <f t="shared" si="5"/>
        <v>113656698.11320753</v>
      </c>
      <c r="B46" s="91" t="str">
        <f ca="1">IF(AC46="","",OFFSET('Project list_gen-S2b)_Low_Inv'!$P$7,AC46,,,))</f>
        <v>HydPK</v>
      </c>
      <c r="C46" s="209" t="s">
        <v>120</v>
      </c>
      <c r="D46" s="310">
        <f t="shared" si="6"/>
        <v>15</v>
      </c>
      <c r="S46" s="229">
        <f>'Project list_gen-S2b)_Low_Inv'!$S$14*1000000</f>
        <v>113656698.11320753</v>
      </c>
      <c r="T46" s="26">
        <v>0</v>
      </c>
      <c r="U46" s="26">
        <v>0</v>
      </c>
      <c r="V46" s="26">
        <v>0</v>
      </c>
      <c r="W46" s="26">
        <v>0</v>
      </c>
      <c r="X46" s="311">
        <f ca="1">IFERROR(-(A46-((A46/OFFSET($AA$1,MATCH($B46,$Z$2:$Z$7,0),,,))*(20-D46))),0)</f>
        <v>-107973863.20754716</v>
      </c>
      <c r="Y46" s="227">
        <f t="shared" si="12"/>
        <v>0</v>
      </c>
      <c r="Z46" s="311">
        <f t="shared" ca="1" si="13"/>
        <v>0</v>
      </c>
      <c r="AC46" s="26">
        <v>7</v>
      </c>
      <c r="AD46" s="229"/>
      <c r="AF46" s="229"/>
      <c r="AJ46" s="229"/>
      <c r="AK46" s="229"/>
      <c r="AL46" s="229"/>
    </row>
    <row r="47" spans="1:39" ht="13.5" x14ac:dyDescent="0.25">
      <c r="A47" s="309" t="str">
        <f t="shared" si="5"/>
        <v/>
      </c>
      <c r="B47" s="91" t="str">
        <f ca="1">IF(AC47="","",OFFSET('Project list_gen-S2b)_Low_Inv'!$P$7,AC47,,,))</f>
        <v/>
      </c>
      <c r="C47" s="26" t="s">
        <v>115</v>
      </c>
      <c r="D47" s="310">
        <f t="shared" si="6"/>
        <v>15</v>
      </c>
      <c r="T47" s="231">
        <f>'Project list_gen-S2b)_Low_Inv'!$T$14*('Project list_gen-S2b)_Low_Inv'!$R$14*1000)</f>
        <v>131837.99999999997</v>
      </c>
      <c r="U47" s="229">
        <f t="shared" ref="U47:V49" si="35">T47</f>
        <v>131837.99999999997</v>
      </c>
      <c r="V47" s="229">
        <f t="shared" si="35"/>
        <v>131837.99999999997</v>
      </c>
      <c r="W47" s="229">
        <f t="shared" ref="W47:X47" si="36">V47</f>
        <v>131837.99999999997</v>
      </c>
      <c r="X47" s="229">
        <f t="shared" si="36"/>
        <v>131837.99999999997</v>
      </c>
      <c r="Y47" s="227">
        <f t="shared" si="12"/>
        <v>1596347.4373723527</v>
      </c>
      <c r="Z47" s="311">
        <f t="shared" ca="1" si="13"/>
        <v>0</v>
      </c>
      <c r="AC47" s="229"/>
      <c r="AD47" s="229"/>
      <c r="AE47" s="229"/>
      <c r="AF47" s="229"/>
      <c r="AG47" s="229"/>
      <c r="AH47" s="229"/>
      <c r="AI47" s="229"/>
      <c r="AJ47" s="229"/>
      <c r="AK47" s="229"/>
      <c r="AL47" s="229"/>
      <c r="AM47" s="229"/>
    </row>
    <row r="48" spans="1:39" ht="13.5" x14ac:dyDescent="0.25">
      <c r="A48" s="309" t="str">
        <f t="shared" si="5"/>
        <v/>
      </c>
      <c r="B48" s="91" t="str">
        <f ca="1">IF(AC48="","",OFFSET('Project list_gen-S2b)_Low_Inv'!$P$7,AC48,,,))</f>
        <v/>
      </c>
      <c r="C48" s="26" t="s">
        <v>116</v>
      </c>
      <c r="D48" s="310">
        <f t="shared" si="6"/>
        <v>15</v>
      </c>
      <c r="T48" s="231">
        <f>'Project list_gen-S2b)_Low_Inv'!$Q$14*1000*'Project list_gen-S2b)_Low_Inv'!$U$14</f>
        <v>223300</v>
      </c>
      <c r="U48" s="229">
        <f t="shared" si="35"/>
        <v>223300</v>
      </c>
      <c r="V48" s="229">
        <f t="shared" si="35"/>
        <v>223300</v>
      </c>
      <c r="W48" s="229">
        <f t="shared" ref="W48:X48" si="37">V48</f>
        <v>223300</v>
      </c>
      <c r="X48" s="229">
        <f t="shared" si="37"/>
        <v>223300</v>
      </c>
      <c r="Y48" s="227">
        <f t="shared" si="12"/>
        <v>2703806.0556535022</v>
      </c>
      <c r="Z48" s="311">
        <f t="shared" ca="1" si="13"/>
        <v>0</v>
      </c>
      <c r="AC48" s="229"/>
      <c r="AD48" s="229"/>
      <c r="AE48" s="229"/>
      <c r="AF48" s="229"/>
      <c r="AG48" s="229"/>
      <c r="AH48" s="229"/>
      <c r="AI48" s="229"/>
      <c r="AJ48" s="229"/>
      <c r="AK48" s="229"/>
      <c r="AL48" s="229"/>
      <c r="AM48" s="229"/>
    </row>
    <row r="49" spans="1:39" ht="13.5" x14ac:dyDescent="0.25">
      <c r="A49" s="309" t="str">
        <f t="shared" si="5"/>
        <v/>
      </c>
      <c r="B49" s="91" t="str">
        <f ca="1">IF(AC49="","",OFFSET('Project list_gen-S2b)_Low_Inv'!$P$7,AC49,,,))</f>
        <v/>
      </c>
      <c r="C49" s="26" t="s">
        <v>18</v>
      </c>
      <c r="D49" s="310">
        <f t="shared" ca="1" si="6"/>
        <v>15</v>
      </c>
      <c r="T49" s="231">
        <f ca="1">'Project list_gen-S2b)_Low_Inv'!$W$14*'Project list_gen-S2b)_Low_Inv'!$R$14*1000</f>
        <v>1243362.4490251825</v>
      </c>
      <c r="U49" s="229">
        <f t="shared" ca="1" si="35"/>
        <v>1243362.4490251825</v>
      </c>
      <c r="V49" s="229">
        <f t="shared" ca="1" si="35"/>
        <v>1243362.4490251825</v>
      </c>
      <c r="W49" s="229">
        <f t="shared" ref="W49:X49" ca="1" si="38">V49</f>
        <v>1243362.4490251825</v>
      </c>
      <c r="X49" s="229">
        <f t="shared" ca="1" si="38"/>
        <v>1243362.4490251825</v>
      </c>
      <c r="Y49" s="227">
        <f t="shared" ca="1" si="12"/>
        <v>15055131.746737381</v>
      </c>
      <c r="Z49" s="311">
        <f t="shared" ca="1" si="13"/>
        <v>0</v>
      </c>
      <c r="AC49" s="229"/>
      <c r="AD49" s="229"/>
      <c r="AE49" s="229"/>
      <c r="AF49" s="229"/>
      <c r="AG49" s="229"/>
      <c r="AH49" s="229"/>
      <c r="AI49" s="229"/>
      <c r="AJ49" s="229"/>
      <c r="AK49" s="229"/>
      <c r="AL49" s="229"/>
      <c r="AM49" s="229"/>
    </row>
    <row r="50" spans="1:39" ht="13.5" x14ac:dyDescent="0.25">
      <c r="A50" s="309">
        <f t="shared" si="5"/>
        <v>478287509.43396229</v>
      </c>
      <c r="B50" s="91" t="str">
        <f ca="1">IF(AC50="","",OFFSET('Project list_gen-S2b)_Low_Inv'!$P$7,AC50,,,))</f>
        <v>Wind</v>
      </c>
      <c r="C50" s="209" t="s">
        <v>120</v>
      </c>
      <c r="D50" s="310">
        <f t="shared" si="6"/>
        <v>16</v>
      </c>
      <c r="T50" s="229">
        <f>'Project list_gen-S2b)_Low_Inv'!$S$15*1000000</f>
        <v>478287509.43396229</v>
      </c>
      <c r="U50" s="26">
        <v>0</v>
      </c>
      <c r="V50" s="26">
        <v>0</v>
      </c>
      <c r="W50" s="26">
        <v>0</v>
      </c>
      <c r="X50" s="311">
        <f ca="1">IFERROR(-(A50-((A50/OFFSET($AA$1,MATCH($B50,$Z$2:$Z$7,0),,,))*(20-D50))),0)</f>
        <v>-401761507.9245283</v>
      </c>
      <c r="Y50" s="227">
        <f t="shared" si="12"/>
        <v>0</v>
      </c>
      <c r="Z50" s="311">
        <f t="shared" ca="1" si="13"/>
        <v>76526001.509433985</v>
      </c>
      <c r="AC50" s="26">
        <v>8</v>
      </c>
      <c r="AD50" s="229"/>
      <c r="AF50" s="229"/>
      <c r="AJ50" s="229"/>
      <c r="AK50" s="229"/>
      <c r="AL50" s="229"/>
    </row>
    <row r="51" spans="1:39" ht="13.5" x14ac:dyDescent="0.25">
      <c r="A51" s="309" t="str">
        <f t="shared" si="5"/>
        <v/>
      </c>
      <c r="B51" s="91" t="str">
        <f ca="1">IF(AC51="","",OFFSET('Project list_gen-S2b)_Low_Inv'!$P$7,AC51,,,))</f>
        <v/>
      </c>
      <c r="C51" s="26" t="s">
        <v>115</v>
      </c>
      <c r="D51" s="310">
        <f t="shared" si="6"/>
        <v>16</v>
      </c>
      <c r="U51" s="231">
        <f>'Project list_gen-S2b)_Low_Inv'!$T$15*('Project list_gen-S2b)_Low_Inv'!$R$15*1000)</f>
        <v>2123760.3840000001</v>
      </c>
      <c r="V51" s="229">
        <f t="shared" ref="V51:X53" si="39">U51</f>
        <v>2123760.3840000001</v>
      </c>
      <c r="W51" s="229">
        <f t="shared" si="39"/>
        <v>2123760.3840000001</v>
      </c>
      <c r="X51" s="229">
        <f t="shared" si="39"/>
        <v>2123760.3840000001</v>
      </c>
      <c r="Y51" s="227">
        <f t="shared" si="12"/>
        <v>25776947.972182449</v>
      </c>
      <c r="Z51" s="311">
        <f t="shared" ca="1" si="13"/>
        <v>0</v>
      </c>
      <c r="AD51" s="229"/>
      <c r="AE51" s="229"/>
      <c r="AF51" s="229"/>
      <c r="AG51" s="229"/>
      <c r="AH51" s="229"/>
      <c r="AI51" s="229"/>
      <c r="AJ51" s="229"/>
      <c r="AK51" s="229"/>
      <c r="AL51" s="229"/>
      <c r="AM51" s="229"/>
    </row>
    <row r="52" spans="1:39" ht="13.5" x14ac:dyDescent="0.25">
      <c r="A52" s="309" t="str">
        <f t="shared" si="5"/>
        <v/>
      </c>
      <c r="B52" s="91" t="str">
        <f ca="1">IF(AC52="","",OFFSET('Project list_gen-S2b)_Low_Inv'!$P$7,AC52,,,))</f>
        <v/>
      </c>
      <c r="C52" s="26" t="s">
        <v>116</v>
      </c>
      <c r="D52" s="310">
        <f t="shared" si="6"/>
        <v>16</v>
      </c>
      <c r="U52" s="231">
        <f>'Project list_gen-S2b)_Low_Inv'!$Q$15*1000*'Project list_gen-S2b)_Low_Inv'!$U$15</f>
        <v>9150000</v>
      </c>
      <c r="V52" s="229">
        <f t="shared" si="39"/>
        <v>9150000</v>
      </c>
      <c r="W52" s="229">
        <f t="shared" si="39"/>
        <v>9150000</v>
      </c>
      <c r="X52" s="229">
        <f t="shared" si="39"/>
        <v>9150000</v>
      </c>
      <c r="Y52" s="227">
        <f t="shared" si="12"/>
        <v>111057290.51280268</v>
      </c>
      <c r="Z52" s="311">
        <f t="shared" ca="1" si="13"/>
        <v>0</v>
      </c>
      <c r="AD52" s="229"/>
      <c r="AE52" s="229"/>
      <c r="AF52" s="229"/>
      <c r="AG52" s="229"/>
      <c r="AH52" s="229"/>
      <c r="AI52" s="229"/>
      <c r="AJ52" s="229"/>
      <c r="AK52" s="229"/>
      <c r="AL52" s="229"/>
      <c r="AM52" s="229"/>
    </row>
    <row r="53" spans="1:39" ht="13.5" x14ac:dyDescent="0.25">
      <c r="A53" s="309" t="str">
        <f t="shared" si="5"/>
        <v/>
      </c>
      <c r="B53" s="91" t="str">
        <f ca="1">IF(AC53="","",OFFSET('Project list_gen-S2b)_Low_Inv'!$P$7,AC53,,,))</f>
        <v/>
      </c>
      <c r="C53" s="26" t="s">
        <v>18</v>
      </c>
      <c r="D53" s="310">
        <f t="shared" ca="1" si="6"/>
        <v>16</v>
      </c>
      <c r="U53" s="231">
        <f ca="1">'Project list_gen-S2b)_Low_Inv'!$W$15*'Project list_gen-S2b)_Low_Inv'!$R$15*1000</f>
        <v>4125010.2959341276</v>
      </c>
      <c r="V53" s="229">
        <f t="shared" ca="1" si="39"/>
        <v>4125010.2959341276</v>
      </c>
      <c r="W53" s="229">
        <f t="shared" ca="1" si="39"/>
        <v>4125010.2959341276</v>
      </c>
      <c r="X53" s="229">
        <f t="shared" ca="1" si="39"/>
        <v>4125010.2959341276</v>
      </c>
      <c r="Y53" s="227">
        <f t="shared" ca="1" si="12"/>
        <v>50066936.262716785</v>
      </c>
      <c r="Z53" s="311">
        <f t="shared" ca="1" si="13"/>
        <v>0</v>
      </c>
      <c r="AD53" s="229"/>
      <c r="AE53" s="229"/>
      <c r="AF53" s="229"/>
      <c r="AG53" s="229"/>
      <c r="AH53" s="229"/>
      <c r="AI53" s="229"/>
      <c r="AJ53" s="229"/>
      <c r="AK53" s="229"/>
      <c r="AL53" s="229"/>
      <c r="AM53" s="229"/>
    </row>
    <row r="54" spans="1:39" ht="13.5" x14ac:dyDescent="0.25">
      <c r="A54" s="309">
        <f t="shared" si="5"/>
        <v>166527384.61538461</v>
      </c>
      <c r="B54" s="91" t="str">
        <f ca="1">IF(AC54="","",OFFSET('Project list_gen-S2b)_Low_Inv'!$P$7,AC54,,,))</f>
        <v>CCGT</v>
      </c>
      <c r="C54" s="209" t="s">
        <v>120</v>
      </c>
      <c r="D54" s="310">
        <f t="shared" si="6"/>
        <v>18</v>
      </c>
      <c r="V54" s="339">
        <f>'Project list_gen-S2b)_Low_Inv'!$S$16*1000000*0.5</f>
        <v>166527384.61538461</v>
      </c>
      <c r="W54" s="271">
        <v>0</v>
      </c>
      <c r="X54" s="311">
        <f ca="1">IFERROR(-(A54-((A54/OFFSET($AA$1,MATCH($B54,$Z$2:$Z$7,0),,,))*(20-D54))),0)</f>
        <v>-159866289.23076922</v>
      </c>
      <c r="Y54" s="227">
        <f t="shared" si="12"/>
        <v>0</v>
      </c>
      <c r="Z54" s="311">
        <f t="shared" ca="1" si="13"/>
        <v>0</v>
      </c>
      <c r="AC54" s="26">
        <v>9</v>
      </c>
      <c r="AD54" s="229"/>
      <c r="AF54" s="229"/>
      <c r="AJ54" s="229"/>
      <c r="AK54" s="229"/>
      <c r="AL54" s="229"/>
    </row>
    <row r="55" spans="1:39" ht="13.5" x14ac:dyDescent="0.25">
      <c r="A55" s="309" t="str">
        <f t="shared" si="5"/>
        <v/>
      </c>
      <c r="B55" s="91" t="str">
        <f ca="1">IF(AC55="","",OFFSET('Project list_gen-S2b)_Low_Inv'!$P$7,AC55,,,))</f>
        <v/>
      </c>
      <c r="C55" s="26" t="s">
        <v>115</v>
      </c>
      <c r="D55" s="310">
        <f t="shared" si="6"/>
        <v>18</v>
      </c>
      <c r="W55" s="231">
        <f>'Project list_gen-S2b)_Low_Inv'!$T$16*('Project list_gen-S2b)_Low_Inv'!$R$16*1000)</f>
        <v>5846073.6000000006</v>
      </c>
      <c r="X55" s="229">
        <f>W55</f>
        <v>5846073.6000000006</v>
      </c>
      <c r="Y55" s="227">
        <f t="shared" si="12"/>
        <v>71258589.027339861</v>
      </c>
      <c r="Z55" s="311">
        <f t="shared" ca="1" si="13"/>
        <v>0</v>
      </c>
      <c r="AD55" s="229"/>
      <c r="AE55" s="229"/>
      <c r="AF55" s="229"/>
      <c r="AG55" s="229"/>
      <c r="AH55" s="229"/>
      <c r="AI55" s="229"/>
      <c r="AJ55" s="229"/>
      <c r="AK55" s="229"/>
      <c r="AL55" s="229"/>
      <c r="AM55" s="229"/>
    </row>
    <row r="56" spans="1:39" ht="13.5" x14ac:dyDescent="0.25">
      <c r="A56" s="309" t="str">
        <f t="shared" si="5"/>
        <v/>
      </c>
      <c r="B56" s="91" t="str">
        <f ca="1">IF(AC56="","",OFFSET('Project list_gen-S2b)_Low_Inv'!$P$7,AC56,,,))</f>
        <v/>
      </c>
      <c r="C56" s="26" t="s">
        <v>116</v>
      </c>
      <c r="D56" s="310">
        <f t="shared" si="6"/>
        <v>18</v>
      </c>
      <c r="W56" s="231">
        <f>'Project list_gen-S2b)_Low_Inv'!$Q$16*1000*'Project list_gen-S2b)_Low_Inv'!$U$16</f>
        <v>6790000</v>
      </c>
      <c r="X56" s="229">
        <f>W56</f>
        <v>6790000</v>
      </c>
      <c r="Y56" s="227">
        <f t="shared" si="12"/>
        <v>82764236.751250893</v>
      </c>
      <c r="Z56" s="311">
        <f t="shared" ca="1" si="13"/>
        <v>0</v>
      </c>
      <c r="AD56" s="229"/>
      <c r="AE56" s="229"/>
      <c r="AF56" s="229"/>
      <c r="AG56" s="229"/>
      <c r="AH56" s="229"/>
      <c r="AI56" s="229"/>
      <c r="AJ56" s="229"/>
      <c r="AK56" s="229"/>
      <c r="AL56" s="229"/>
      <c r="AM56" s="229"/>
    </row>
    <row r="57" spans="1:39" ht="13.5" x14ac:dyDescent="0.25">
      <c r="A57" s="309" t="str">
        <f t="shared" si="5"/>
        <v/>
      </c>
      <c r="B57" s="91" t="str">
        <f ca="1">IF(AC57="","",OFFSET('Project list_gen-S2b)_Low_Inv'!$P$7,AC57,,,))</f>
        <v/>
      </c>
      <c r="C57" s="26" t="s">
        <v>18</v>
      </c>
      <c r="D57" s="310">
        <f t="shared" ca="1" si="6"/>
        <v>18</v>
      </c>
      <c r="W57" s="231">
        <f ca="1">'Project list_gen-S2b)_Low_Inv'!$W$16*'Project list_gen-S2b)_Low_Inv'!$R$16*1000</f>
        <v>7922032.1276948294</v>
      </c>
      <c r="X57" s="229">
        <f ca="1">W57</f>
        <v>7922032.1276948294</v>
      </c>
      <c r="Y57" s="227">
        <f t="shared" ca="1" si="12"/>
        <v>96562730.864145905</v>
      </c>
      <c r="Z57" s="311">
        <f t="shared" ca="1" si="13"/>
        <v>0</v>
      </c>
      <c r="AD57" s="229"/>
      <c r="AE57" s="229"/>
      <c r="AF57" s="229"/>
      <c r="AG57" s="229"/>
      <c r="AH57" s="229"/>
      <c r="AI57" s="229"/>
      <c r="AJ57" s="229"/>
      <c r="AK57" s="229"/>
      <c r="AL57" s="229"/>
      <c r="AM57" s="229"/>
    </row>
    <row r="58" spans="1:39" x14ac:dyDescent="0.2">
      <c r="C58" s="196"/>
      <c r="F58" s="110"/>
      <c r="G58" s="110"/>
      <c r="H58" s="110"/>
      <c r="I58" s="110"/>
      <c r="J58" s="110"/>
      <c r="K58" s="110"/>
      <c r="L58" s="110"/>
      <c r="M58" s="110"/>
      <c r="N58" s="110"/>
      <c r="O58" s="110"/>
      <c r="P58" s="110"/>
      <c r="Q58" s="110"/>
      <c r="R58" s="110"/>
      <c r="S58" s="110"/>
      <c r="T58" s="110"/>
      <c r="U58" s="110"/>
      <c r="V58" s="110"/>
      <c r="W58" s="110"/>
      <c r="X58" s="110"/>
      <c r="Y58" s="329"/>
      <c r="Z58" s="329"/>
      <c r="AA58" s="229"/>
      <c r="AB58" s="229"/>
      <c r="AC58" s="110"/>
      <c r="AD58" s="110"/>
    </row>
    <row r="59" spans="1:39" ht="16.350000000000001" customHeight="1" x14ac:dyDescent="0.2">
      <c r="C59" s="26" t="s">
        <v>121</v>
      </c>
      <c r="E59" s="26">
        <v>0</v>
      </c>
      <c r="F59" s="38">
        <f>SUM(F22:F57)</f>
        <v>1200673076.9230769</v>
      </c>
      <c r="G59" s="38">
        <f ca="1">SUM(G22:G57)</f>
        <v>664560587.84316778</v>
      </c>
      <c r="H59" s="38">
        <f t="shared" ref="H59:W59" ca="1" si="40">SUM(H22:H57)</f>
        <v>58939769.367159963</v>
      </c>
      <c r="I59" s="38">
        <f t="shared" ca="1" si="40"/>
        <v>58939769.367159963</v>
      </c>
      <c r="J59" s="38">
        <f t="shared" ca="1" si="40"/>
        <v>685788132.38602793</v>
      </c>
      <c r="K59" s="38">
        <f t="shared" ca="1" si="40"/>
        <v>80144633.910020068</v>
      </c>
      <c r="L59" s="38">
        <f t="shared" ca="1" si="40"/>
        <v>80144633.910020068</v>
      </c>
      <c r="M59" s="38">
        <f t="shared" ca="1" si="40"/>
        <v>516853086.7402088</v>
      </c>
      <c r="N59" s="38">
        <f t="shared" ca="1" si="40"/>
        <v>108796738.7866053</v>
      </c>
      <c r="O59" s="38">
        <f t="shared" ca="1" si="40"/>
        <v>108796738.7866053</v>
      </c>
      <c r="P59" s="38">
        <f t="shared" ca="1" si="40"/>
        <v>492996738.78660536</v>
      </c>
      <c r="Q59" s="38">
        <f t="shared" ca="1" si="40"/>
        <v>136672429.15937829</v>
      </c>
      <c r="R59" s="38">
        <f t="shared" ca="1" si="40"/>
        <v>136672429.15937829</v>
      </c>
      <c r="S59" s="38">
        <f t="shared" ca="1" si="40"/>
        <v>250329127.27258581</v>
      </c>
      <c r="T59" s="38">
        <f t="shared" ca="1" si="40"/>
        <v>616558439.04236579</v>
      </c>
      <c r="U59" s="38">
        <f t="shared" ca="1" si="40"/>
        <v>153669700.28833762</v>
      </c>
      <c r="V59" s="38">
        <f t="shared" ca="1" si="40"/>
        <v>320197084.90372223</v>
      </c>
      <c r="W59" s="38">
        <f t="shared" ca="1" si="40"/>
        <v>174227806.01603243</v>
      </c>
      <c r="X59" s="322">
        <f ca="1">SUM(X22:X57)+Y59+Z59</f>
        <v>356377099.7319777</v>
      </c>
      <c r="Y59" s="322">
        <f ca="1">SUM(Y22:Y57)</f>
        <v>2055993964.6007061</v>
      </c>
      <c r="Z59" s="322">
        <f ca="1">SUM(Z22:Z57)</f>
        <v>853802549.25283027</v>
      </c>
      <c r="AA59" s="38"/>
      <c r="AB59" s="38"/>
      <c r="AC59" s="38"/>
      <c r="AD59" s="38"/>
      <c r="AE59" s="38"/>
      <c r="AF59" s="38"/>
      <c r="AG59" s="38"/>
      <c r="AH59" s="38"/>
      <c r="AI59" s="38"/>
    </row>
    <row r="60" spans="1:39" s="196" customFormat="1" ht="16.350000000000001" customHeight="1" x14ac:dyDescent="0.2">
      <c r="C60" s="196" t="s">
        <v>122</v>
      </c>
      <c r="E60" s="210">
        <f ca="1">NPV($D$1,E59:X59)</f>
        <v>3308140731.3109727</v>
      </c>
      <c r="F60" s="196" t="str">
        <f>$C$41</f>
        <v>Tx LRMC $/MWh</v>
      </c>
      <c r="Y60" s="326"/>
      <c r="Z60" s="326"/>
      <c r="AA60" s="229"/>
      <c r="AB60" s="229"/>
    </row>
    <row r="61" spans="1:39" x14ac:dyDescent="0.2">
      <c r="E61" s="222">
        <f ca="1">NPV($D$1,F61:X61)</f>
        <v>265498822.1118497</v>
      </c>
      <c r="F61" s="110">
        <f>SUMIF($C$22:$C$57,$F$60,F22:F57)</f>
        <v>0</v>
      </c>
      <c r="G61" s="110">
        <f t="shared" ref="G61:X61" ca="1" si="41">SUMIF($C$22:$C$57,$F$60,G22:G57)</f>
        <v>11484904.82429985</v>
      </c>
      <c r="H61" s="110">
        <f t="shared" ca="1" si="41"/>
        <v>17165246.87115996</v>
      </c>
      <c r="I61" s="110">
        <f t="shared" ca="1" si="41"/>
        <v>17165246.87115996</v>
      </c>
      <c r="J61" s="110">
        <f t="shared" ca="1" si="41"/>
        <v>17165246.87115996</v>
      </c>
      <c r="K61" s="110">
        <f t="shared" ca="1" si="41"/>
        <v>22845588.91802007</v>
      </c>
      <c r="L61" s="110">
        <f t="shared" ca="1" si="41"/>
        <v>22845588.91802007</v>
      </c>
      <c r="M61" s="110">
        <f t="shared" ca="1" si="41"/>
        <v>22845588.91802007</v>
      </c>
      <c r="N61" s="110">
        <f t="shared" ca="1" si="41"/>
        <v>35692942.194605306</v>
      </c>
      <c r="O61" s="110">
        <f t="shared" ca="1" si="41"/>
        <v>35692942.194605306</v>
      </c>
      <c r="P61" s="110">
        <f t="shared" ca="1" si="41"/>
        <v>35692942.194605306</v>
      </c>
      <c r="Q61" s="110">
        <f t="shared" ca="1" si="41"/>
        <v>47936376.567378312</v>
      </c>
      <c r="R61" s="110">
        <f t="shared" ca="1" si="41"/>
        <v>47936376.567378312</v>
      </c>
      <c r="S61" s="110">
        <f t="shared" ca="1" si="41"/>
        <v>47936376.567378312</v>
      </c>
      <c r="T61" s="110">
        <f t="shared" ca="1" si="41"/>
        <v>49179739.016403496</v>
      </c>
      <c r="U61" s="110">
        <f t="shared" ca="1" si="41"/>
        <v>53304749.312337622</v>
      </c>
      <c r="V61" s="110">
        <f t="shared" ca="1" si="41"/>
        <v>53304749.312337622</v>
      </c>
      <c r="W61" s="110">
        <f t="shared" ca="1" si="41"/>
        <v>61226781.440032452</v>
      </c>
      <c r="X61" s="110">
        <f t="shared" ca="1" si="41"/>
        <v>61226781.440032452</v>
      </c>
      <c r="Y61" s="329"/>
      <c r="Z61" s="329"/>
      <c r="AA61" s="229"/>
      <c r="AB61" s="229"/>
      <c r="AC61" s="110"/>
      <c r="AD61" s="110"/>
    </row>
    <row r="62" spans="1:39" x14ac:dyDescent="0.2">
      <c r="AA62" s="229"/>
      <c r="AB62" s="229"/>
    </row>
    <row r="63" spans="1:39" x14ac:dyDescent="0.2">
      <c r="AA63" s="229"/>
      <c r="AB63" s="229"/>
    </row>
    <row r="64" spans="1:39" x14ac:dyDescent="0.2">
      <c r="C64" s="196" t="s">
        <v>123</v>
      </c>
    </row>
    <row r="65" spans="1:40" x14ac:dyDescent="0.2">
      <c r="E65" s="200" t="str">
        <f t="shared" ref="E65:X65" si="42">E9</f>
        <v>Year 1</v>
      </c>
      <c r="F65" s="200" t="str">
        <f t="shared" si="42"/>
        <v>Year 2</v>
      </c>
      <c r="G65" s="200" t="str">
        <f t="shared" si="42"/>
        <v>Year 3</v>
      </c>
      <c r="H65" s="200" t="str">
        <f t="shared" si="42"/>
        <v>Year 4</v>
      </c>
      <c r="I65" s="200" t="str">
        <f t="shared" si="42"/>
        <v>Year 5</v>
      </c>
      <c r="J65" s="200" t="str">
        <f t="shared" si="42"/>
        <v>Year 6</v>
      </c>
      <c r="K65" s="200" t="str">
        <f t="shared" si="42"/>
        <v>Year 7</v>
      </c>
      <c r="L65" s="200" t="str">
        <f t="shared" si="42"/>
        <v>Year 8</v>
      </c>
      <c r="M65" s="200" t="str">
        <f t="shared" si="42"/>
        <v>Year 9</v>
      </c>
      <c r="N65" s="200" t="str">
        <f t="shared" si="42"/>
        <v>Year 10</v>
      </c>
      <c r="O65" s="200" t="str">
        <f t="shared" si="42"/>
        <v>Year 11</v>
      </c>
      <c r="P65" s="200" t="str">
        <f t="shared" si="42"/>
        <v>Year 12</v>
      </c>
      <c r="Q65" s="200" t="str">
        <f t="shared" si="42"/>
        <v>Year 13</v>
      </c>
      <c r="R65" s="200" t="str">
        <f t="shared" si="42"/>
        <v>Year 14</v>
      </c>
      <c r="S65" s="200" t="str">
        <f t="shared" si="42"/>
        <v>Year 15</v>
      </c>
      <c r="T65" s="200" t="str">
        <f t="shared" si="42"/>
        <v>Year 16</v>
      </c>
      <c r="U65" s="200" t="str">
        <f t="shared" si="42"/>
        <v>Year 17</v>
      </c>
      <c r="V65" s="200" t="str">
        <f t="shared" si="42"/>
        <v>Year 18</v>
      </c>
      <c r="W65" s="200" t="str">
        <f t="shared" si="42"/>
        <v>Year 19</v>
      </c>
      <c r="X65" s="200" t="str">
        <f t="shared" si="42"/>
        <v>Year 20</v>
      </c>
    </row>
    <row r="66" spans="1:40" x14ac:dyDescent="0.2">
      <c r="E66" s="201">
        <f>input!B4</f>
        <v>0</v>
      </c>
      <c r="F66" s="201">
        <f>input!C4</f>
        <v>1.4167204449518342E-2</v>
      </c>
      <c r="G66" s="201">
        <f>input!D4</f>
        <v>1.1404723159585984E-2</v>
      </c>
      <c r="H66" s="201">
        <f>input!E4</f>
        <v>1.2524993898679558E-2</v>
      </c>
      <c r="I66" s="201">
        <f>input!F4</f>
        <v>1.4717770549425186E-2</v>
      </c>
      <c r="J66" s="201">
        <f>input!G4</f>
        <v>1.234963482093247E-2</v>
      </c>
      <c r="K66" s="201">
        <f>input!H4</f>
        <v>9.6394202196338191E-3</v>
      </c>
      <c r="L66" s="201">
        <f>input!I4</f>
        <v>1.0104317446665359E-2</v>
      </c>
      <c r="M66" s="201">
        <f>input!J4</f>
        <v>9.9178646034203469E-3</v>
      </c>
      <c r="N66" s="201">
        <f>input!K4</f>
        <v>9.8001399678189615E-3</v>
      </c>
      <c r="O66" s="201">
        <f>input!L4</f>
        <v>9.7248803559315689E-3</v>
      </c>
      <c r="P66" s="201">
        <f>input!M4</f>
        <v>9.0343074693382749E-3</v>
      </c>
      <c r="Q66" s="201">
        <f>input!N4</f>
        <v>8.7319109651598208E-3</v>
      </c>
      <c r="R66" s="201">
        <f>input!O4</f>
        <v>8.3255861155033823E-3</v>
      </c>
      <c r="S66" s="201">
        <f>input!P4</f>
        <v>8.452387035403049E-3</v>
      </c>
      <c r="T66" s="201">
        <f>input!Q4</f>
        <v>8.5185913316542534E-3</v>
      </c>
      <c r="U66" s="201">
        <f>input!R4</f>
        <v>8.4667562491317558E-3</v>
      </c>
      <c r="V66" s="201">
        <f>input!S4</f>
        <v>8.4041796768211455E-3</v>
      </c>
      <c r="W66" s="201">
        <f>input!T4</f>
        <v>8.1414513514447128E-3</v>
      </c>
      <c r="X66" s="201">
        <f>input!U4</f>
        <v>8.21811850006849E-3</v>
      </c>
    </row>
    <row r="67" spans="1:40" x14ac:dyDescent="0.2">
      <c r="E67" s="38">
        <f>'Volumes by Gen'!$R$93</f>
        <v>7487</v>
      </c>
      <c r="F67" s="38">
        <f>E67*(1+F66)</f>
        <v>7593.0698597135433</v>
      </c>
      <c r="G67" s="38">
        <f t="shared" ref="G67:X67" si="43">F67*(1+G66)</f>
        <v>7679.6667193949725</v>
      </c>
      <c r="H67" s="38">
        <f t="shared" si="43"/>
        <v>7775.8544981992873</v>
      </c>
      <c r="I67" s="38">
        <f t="shared" si="43"/>
        <v>7890.2977405295005</v>
      </c>
      <c r="J67" s="38">
        <f t="shared" si="43"/>
        <v>7987.7400362534681</v>
      </c>
      <c r="K67" s="38">
        <f t="shared" si="43"/>
        <v>8064.7372190681072</v>
      </c>
      <c r="L67" s="38">
        <f t="shared" si="43"/>
        <v>8146.2258840535078</v>
      </c>
      <c r="M67" s="38">
        <f t="shared" si="43"/>
        <v>8227.0190494004291</v>
      </c>
      <c r="N67" s="38">
        <f t="shared" si="43"/>
        <v>8307.6449876024653</v>
      </c>
      <c r="O67" s="38">
        <f t="shared" si="43"/>
        <v>8388.4358411464545</v>
      </c>
      <c r="P67" s="38">
        <f t="shared" si="43"/>
        <v>8464.2195497221874</v>
      </c>
      <c r="Q67" s="38">
        <f t="shared" si="43"/>
        <v>8538.1283612199259</v>
      </c>
      <c r="R67" s="38">
        <f t="shared" si="43"/>
        <v>8609.2132841564835</v>
      </c>
      <c r="S67" s="38">
        <f t="shared" si="43"/>
        <v>8681.9816869045062</v>
      </c>
      <c r="T67" s="38">
        <f t="shared" si="43"/>
        <v>8755.9399408441532</v>
      </c>
      <c r="U67" s="38">
        <f t="shared" si="43"/>
        <v>8830.0743500553181</v>
      </c>
      <c r="V67" s="38">
        <f t="shared" si="43"/>
        <v>8904.2838814528714</v>
      </c>
      <c r="W67" s="38">
        <f t="shared" si="43"/>
        <v>8976.7776754931729</v>
      </c>
      <c r="X67" s="38">
        <f t="shared" si="43"/>
        <v>9050.5498981791443</v>
      </c>
    </row>
    <row r="68" spans="1:40" x14ac:dyDescent="0.2">
      <c r="C68" s="26" t="s">
        <v>108</v>
      </c>
      <c r="F68" s="38">
        <f>F67-E67</f>
        <v>106.06985971354334</v>
      </c>
      <c r="G68" s="38">
        <f t="shared" ref="G68:X68" si="44">G67-F67</f>
        <v>86.596859681429123</v>
      </c>
      <c r="H68" s="38">
        <f t="shared" si="44"/>
        <v>96.187778804314803</v>
      </c>
      <c r="I68" s="38">
        <f t="shared" si="44"/>
        <v>114.44324233021325</v>
      </c>
      <c r="J68" s="38">
        <f>J67-I67</f>
        <v>97.442295723967618</v>
      </c>
      <c r="K68" s="38">
        <f t="shared" si="44"/>
        <v>76.997182814639018</v>
      </c>
      <c r="L68" s="38">
        <f t="shared" si="44"/>
        <v>81.488664985400646</v>
      </c>
      <c r="M68" s="38">
        <f t="shared" si="44"/>
        <v>80.793165346921342</v>
      </c>
      <c r="N68" s="38">
        <f t="shared" si="44"/>
        <v>80.625938202036195</v>
      </c>
      <c r="O68" s="38">
        <f t="shared" si="44"/>
        <v>80.790853543989215</v>
      </c>
      <c r="P68" s="38">
        <f t="shared" si="44"/>
        <v>75.783708575732817</v>
      </c>
      <c r="Q68" s="38">
        <f t="shared" si="44"/>
        <v>73.908811497738498</v>
      </c>
      <c r="R68" s="38">
        <f t="shared" si="44"/>
        <v>71.084922936557632</v>
      </c>
      <c r="S68" s="38">
        <f t="shared" si="44"/>
        <v>72.768402748022709</v>
      </c>
      <c r="T68" s="38">
        <f t="shared" si="44"/>
        <v>73.958253939646966</v>
      </c>
      <c r="U68" s="38">
        <f t="shared" si="44"/>
        <v>74.134409211164893</v>
      </c>
      <c r="V68" s="38">
        <f t="shared" si="44"/>
        <v>74.209531397553292</v>
      </c>
      <c r="W68" s="38">
        <f>W67-V67</f>
        <v>72.493794040301509</v>
      </c>
      <c r="X68" s="38">
        <f t="shared" si="44"/>
        <v>73.772222685971428</v>
      </c>
    </row>
    <row r="69" spans="1:40" x14ac:dyDescent="0.2">
      <c r="C69" s="26" t="s">
        <v>109</v>
      </c>
      <c r="F69" s="38">
        <f>F68</f>
        <v>106.06985971354334</v>
      </c>
      <c r="G69" s="38">
        <f t="shared" ref="G69:X69" si="45">G68+F71</f>
        <v>-57.333280605027539</v>
      </c>
      <c r="H69" s="38">
        <f t="shared" si="45"/>
        <v>-230.14550180071274</v>
      </c>
      <c r="I69" s="38">
        <f t="shared" si="45"/>
        <v>-115.70225947049948</v>
      </c>
      <c r="J69" s="38">
        <f t="shared" si="45"/>
        <v>-18.259963746531866</v>
      </c>
      <c r="K69" s="38">
        <f t="shared" si="45"/>
        <v>-193.26278093189285</v>
      </c>
      <c r="L69" s="38">
        <f t="shared" si="45"/>
        <v>-111.7741159464922</v>
      </c>
      <c r="M69" s="38">
        <f t="shared" si="45"/>
        <v>-30.980950599570861</v>
      </c>
      <c r="N69" s="38">
        <f t="shared" si="45"/>
        <v>-225.35501239753467</v>
      </c>
      <c r="O69" s="38">
        <f t="shared" si="45"/>
        <v>-144.56415885354545</v>
      </c>
      <c r="P69" s="38">
        <f t="shared" si="45"/>
        <v>-68.780450277812633</v>
      </c>
      <c r="Q69" s="38">
        <f t="shared" si="45"/>
        <v>-234.87163878007414</v>
      </c>
      <c r="R69" s="38">
        <f t="shared" si="45"/>
        <v>-163.7867158435165</v>
      </c>
      <c r="S69" s="38">
        <f t="shared" si="45"/>
        <v>-91.018313095493795</v>
      </c>
      <c r="T69" s="38">
        <f>T68+S71</f>
        <v>-17.06005915584683</v>
      </c>
      <c r="U69" s="38">
        <f t="shared" si="45"/>
        <v>-125.92564994468194</v>
      </c>
      <c r="V69" s="38">
        <f t="shared" si="45"/>
        <v>-51.716118547128644</v>
      </c>
      <c r="W69" s="38">
        <f t="shared" si="45"/>
        <v>-76.222324506827135</v>
      </c>
      <c r="X69" s="38">
        <f t="shared" si="45"/>
        <v>-2.450101820855707</v>
      </c>
    </row>
    <row r="70" spans="1:40" x14ac:dyDescent="0.2">
      <c r="C70" s="211" t="s">
        <v>110</v>
      </c>
      <c r="D70" s="211"/>
      <c r="E70" s="211"/>
      <c r="F70" s="211">
        <f>'Project list_gen-S2b)_Low_Inv'!$F$8</f>
        <v>250</v>
      </c>
      <c r="G70" s="211">
        <f>'Project list_gen-S2b)_Low_Inv'!$F$9+'Project list_gen-S2b)_Low_Inv'!$F$10</f>
        <v>269</v>
      </c>
      <c r="H70" s="211"/>
      <c r="I70" s="211"/>
      <c r="J70" s="211">
        <f>'Project list_gen-S2b)_Low_Inv'!$F$11</f>
        <v>252</v>
      </c>
      <c r="K70" s="211"/>
      <c r="L70" s="211"/>
      <c r="M70" s="211">
        <f>'Project list_gen-S2b)_Low_Inv'!$F$12+'Project list_gen-S2b)_Low_Inv'!$F$13</f>
        <v>275</v>
      </c>
      <c r="N70" s="211"/>
      <c r="O70" s="211"/>
      <c r="P70" s="211">
        <f>'Project list_gen-S2b)_Low_Inv'!$F$14</f>
        <v>240</v>
      </c>
      <c r="Q70" s="211"/>
      <c r="R70" s="211"/>
      <c r="S70" s="211"/>
      <c r="T70" s="211">
        <f>'Project list_gen-S2b)_Low_Inv'!$F$15</f>
        <v>183</v>
      </c>
      <c r="U70" s="211"/>
      <c r="V70" s="211">
        <f>'Project list_gen-S2b)_Low_Inv'!$F$16*0.5</f>
        <v>97</v>
      </c>
      <c r="W70" s="211"/>
      <c r="X70" s="211"/>
    </row>
    <row r="71" spans="1:40" x14ac:dyDescent="0.2">
      <c r="C71" s="212" t="s">
        <v>111</v>
      </c>
      <c r="D71" s="212"/>
      <c r="E71" s="212"/>
      <c r="F71" s="38">
        <f>F69-F70</f>
        <v>-143.93014028645666</v>
      </c>
      <c r="G71" s="38">
        <f>G69-G70</f>
        <v>-326.33328060502754</v>
      </c>
      <c r="H71" s="38">
        <f>H69-H70</f>
        <v>-230.14550180071274</v>
      </c>
      <c r="I71" s="38">
        <f t="shared" ref="I71:X71" si="46">I69-I70</f>
        <v>-115.70225947049948</v>
      </c>
      <c r="J71" s="38">
        <f t="shared" si="46"/>
        <v>-270.25996374653187</v>
      </c>
      <c r="K71" s="38">
        <f t="shared" si="46"/>
        <v>-193.26278093189285</v>
      </c>
      <c r="L71" s="38">
        <f t="shared" si="46"/>
        <v>-111.7741159464922</v>
      </c>
      <c r="M71" s="38">
        <f t="shared" si="46"/>
        <v>-305.98095059957086</v>
      </c>
      <c r="N71" s="38">
        <f t="shared" si="46"/>
        <v>-225.35501239753467</v>
      </c>
      <c r="O71" s="38">
        <f t="shared" si="46"/>
        <v>-144.56415885354545</v>
      </c>
      <c r="P71" s="38">
        <f t="shared" si="46"/>
        <v>-308.78045027781263</v>
      </c>
      <c r="Q71" s="38">
        <f t="shared" si="46"/>
        <v>-234.87163878007414</v>
      </c>
      <c r="R71" s="38">
        <f t="shared" si="46"/>
        <v>-163.7867158435165</v>
      </c>
      <c r="S71" s="38">
        <f t="shared" si="46"/>
        <v>-91.018313095493795</v>
      </c>
      <c r="T71" s="38">
        <f>T69-T70</f>
        <v>-200.06005915584683</v>
      </c>
      <c r="U71" s="38">
        <f>U69-U70</f>
        <v>-125.92564994468194</v>
      </c>
      <c r="V71" s="38">
        <f>V69-V70</f>
        <v>-148.71611854712864</v>
      </c>
      <c r="W71" s="38">
        <f>W69-W70</f>
        <v>-76.222324506827135</v>
      </c>
      <c r="X71" s="38">
        <f t="shared" si="46"/>
        <v>-2.450101820855707</v>
      </c>
    </row>
    <row r="72" spans="1:40" x14ac:dyDescent="0.2">
      <c r="H72" s="110"/>
      <c r="S72" s="214"/>
      <c r="AN72" s="205"/>
    </row>
    <row r="73" spans="1:40" ht="13.5" x14ac:dyDescent="0.25">
      <c r="A73" s="91" t="s">
        <v>414</v>
      </c>
      <c r="B73" s="91" t="s">
        <v>415</v>
      </c>
      <c r="C73" s="196" t="s">
        <v>4</v>
      </c>
      <c r="D73" s="91" t="s">
        <v>417</v>
      </c>
      <c r="Y73" s="324" t="s">
        <v>421</v>
      </c>
      <c r="Z73" s="274" t="s">
        <v>424</v>
      </c>
      <c r="AC73" s="26" t="s">
        <v>420</v>
      </c>
    </row>
    <row r="74" spans="1:40" ht="13.5" x14ac:dyDescent="0.25">
      <c r="A74" s="309">
        <f>IF(LEFT(C74,4)="Cost",SUM(E74:W74),"")</f>
        <v>1200673076.9230769</v>
      </c>
      <c r="B74" s="91" t="str">
        <f ca="1">IF(AC74="","",OFFSET('Project list_gen-S2b)_Low_Inv'!$E$7,AC74,,,))</f>
        <v>Geo</v>
      </c>
      <c r="C74" s="209" t="s">
        <v>124</v>
      </c>
      <c r="D74" s="310">
        <f>IF(LEFT(C74,4)="Cost",COUNTBLANK(E74:W74)+1,COUNTBLANK(E74:W74))</f>
        <v>2</v>
      </c>
      <c r="F74" s="229">
        <f>'Project list_gen-S2b)_Low_Inv'!$H$8*1000000</f>
        <v>1200673076.9230769</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311">
        <f ca="1">IFERROR(-(A74-((A74/OFFSET($AA$1,MATCH($B74,$Z$2:$Z$7,0),,,))*(20-D74))),0)</f>
        <v>-912511538.46153843</v>
      </c>
      <c r="Y74" s="227">
        <f>IFERROR(-IF(LEFT(C74,4)="COST","",PV($D$1,$D$2-(20-D74),X74,,0)),0)</f>
        <v>0</v>
      </c>
      <c r="Z74" s="311">
        <f ca="1">IF(B74="Wind",A74+X74,0)</f>
        <v>0</v>
      </c>
      <c r="AC74" s="26">
        <v>1</v>
      </c>
      <c r="AD74" s="205"/>
    </row>
    <row r="75" spans="1:40" ht="13.5" x14ac:dyDescent="0.25">
      <c r="A75" s="309" t="str">
        <f t="shared" ref="A75:A109" si="47">IF(LEFT(C75,4)="Cost",SUM(E75:W75),"")</f>
        <v/>
      </c>
      <c r="B75" s="91" t="str">
        <f ca="1">IF(AC75="","",OFFSET('Project list_gen-S2b)_Low_Inv'!$E$7,AC75,,,))</f>
        <v/>
      </c>
      <c r="C75" s="26" t="s">
        <v>115</v>
      </c>
      <c r="D75" s="310">
        <f t="shared" ref="D75:D109" si="48">IF(LEFT(C75,4)="Cost",COUNTBLANK(E75:W75)+1,COUNTBLANK(E75:W75))</f>
        <v>2</v>
      </c>
      <c r="G75" s="231">
        <f>'Project list_gen-S2b)_Low_Inv'!$I$8*'Project list_gen-S2b)_Low_Inv'!$G$8*1000</f>
        <v>0</v>
      </c>
      <c r="H75" s="229">
        <f>G75</f>
        <v>0</v>
      </c>
      <c r="I75" s="229">
        <f t="shared" ref="I75:U77" si="49">H75</f>
        <v>0</v>
      </c>
      <c r="J75" s="229">
        <f t="shared" si="49"/>
        <v>0</v>
      </c>
      <c r="K75" s="229">
        <f t="shared" si="49"/>
        <v>0</v>
      </c>
      <c r="L75" s="229">
        <f t="shared" si="49"/>
        <v>0</v>
      </c>
      <c r="M75" s="229">
        <f t="shared" si="49"/>
        <v>0</v>
      </c>
      <c r="N75" s="229">
        <f t="shared" si="49"/>
        <v>0</v>
      </c>
      <c r="O75" s="229">
        <f t="shared" si="49"/>
        <v>0</v>
      </c>
      <c r="P75" s="229">
        <f t="shared" si="49"/>
        <v>0</v>
      </c>
      <c r="Q75" s="229">
        <f t="shared" si="49"/>
        <v>0</v>
      </c>
      <c r="R75" s="229">
        <f t="shared" si="49"/>
        <v>0</v>
      </c>
      <c r="S75" s="229">
        <f t="shared" si="49"/>
        <v>0</v>
      </c>
      <c r="T75" s="229">
        <f t="shared" si="49"/>
        <v>0</v>
      </c>
      <c r="U75" s="229">
        <f t="shared" si="49"/>
        <v>0</v>
      </c>
      <c r="V75" s="229">
        <f t="shared" ref="V75:V77" si="50">U75</f>
        <v>0</v>
      </c>
      <c r="W75" s="229">
        <f t="shared" ref="W75:W77" si="51">V75</f>
        <v>0</v>
      </c>
      <c r="X75" s="229">
        <f t="shared" ref="X75:X77" si="52">W75</f>
        <v>0</v>
      </c>
      <c r="Y75" s="227">
        <f t="shared" ref="Y75:Y109" si="53">IFERROR(-IF(LEFT(C75,4)="COST","",PV($D$1,$D$2-(20-D75),X75,,0)),0)</f>
        <v>0</v>
      </c>
      <c r="Z75" s="311">
        <f t="shared" ref="Z75:Z109" ca="1" si="54">IF(B75="Wind",A75+X75,0)</f>
        <v>0</v>
      </c>
      <c r="AA75" s="229"/>
    </row>
    <row r="76" spans="1:40" ht="13.5" x14ac:dyDescent="0.25">
      <c r="A76" s="309" t="str">
        <f t="shared" si="47"/>
        <v/>
      </c>
      <c r="B76" s="91" t="str">
        <f ca="1">IF(AC76="","",OFFSET('Project list_gen-S2b)_Low_Inv'!$E$7,AC76,,,))</f>
        <v/>
      </c>
      <c r="C76" s="26" t="s">
        <v>116</v>
      </c>
      <c r="D76" s="310">
        <f t="shared" si="48"/>
        <v>2</v>
      </c>
      <c r="G76" s="231">
        <f>'Project list_gen-S2b)_Low_Inv'!$F$8*1000*'Project list_gen-S2b)_Low_Inv'!$J$8</f>
        <v>26250000</v>
      </c>
      <c r="H76" s="229">
        <f>G76</f>
        <v>26250000</v>
      </c>
      <c r="I76" s="229">
        <f t="shared" si="49"/>
        <v>26250000</v>
      </c>
      <c r="J76" s="229">
        <f t="shared" si="49"/>
        <v>26250000</v>
      </c>
      <c r="K76" s="229">
        <f t="shared" si="49"/>
        <v>26250000</v>
      </c>
      <c r="L76" s="229">
        <f t="shared" si="49"/>
        <v>26250000</v>
      </c>
      <c r="M76" s="229">
        <f t="shared" si="49"/>
        <v>26250000</v>
      </c>
      <c r="N76" s="229">
        <f t="shared" si="49"/>
        <v>26250000</v>
      </c>
      <c r="O76" s="229">
        <f t="shared" si="49"/>
        <v>26250000</v>
      </c>
      <c r="P76" s="229">
        <f t="shared" si="49"/>
        <v>26250000</v>
      </c>
      <c r="Q76" s="229">
        <f t="shared" si="49"/>
        <v>26250000</v>
      </c>
      <c r="R76" s="229">
        <f t="shared" si="49"/>
        <v>26250000</v>
      </c>
      <c r="S76" s="229">
        <f t="shared" si="49"/>
        <v>26250000</v>
      </c>
      <c r="T76" s="229">
        <f t="shared" si="49"/>
        <v>26250000</v>
      </c>
      <c r="U76" s="229">
        <f t="shared" si="49"/>
        <v>26250000</v>
      </c>
      <c r="V76" s="229">
        <f t="shared" si="50"/>
        <v>26250000</v>
      </c>
      <c r="W76" s="229">
        <f t="shared" si="51"/>
        <v>26250000</v>
      </c>
      <c r="X76" s="229">
        <f t="shared" si="52"/>
        <v>26250000</v>
      </c>
      <c r="Y76" s="227">
        <f>IFERROR(-IF(LEFT(C76,4)="COST","",PV($D$1,$D$2-(20-D76),X76,,0)),0)</f>
        <v>300168735.2169894</v>
      </c>
      <c r="Z76" s="311">
        <f t="shared" ca="1" si="54"/>
        <v>0</v>
      </c>
      <c r="AA76" s="229"/>
    </row>
    <row r="77" spans="1:40" ht="13.5" x14ac:dyDescent="0.25">
      <c r="A77" s="309" t="str">
        <f t="shared" si="47"/>
        <v/>
      </c>
      <c r="B77" s="91" t="str">
        <f ca="1">IF(AC77="","",OFFSET('Project list_gen-S2b)_Low_Inv'!$E$7,AC77,,,))</f>
        <v/>
      </c>
      <c r="C77" s="26" t="s">
        <v>18</v>
      </c>
      <c r="D77" s="310">
        <f t="shared" ca="1" si="48"/>
        <v>2</v>
      </c>
      <c r="G77" s="231">
        <f ca="1">'Project list_gen-S2b)_Low_Inv'!$L$8*'Project list_gen-S2b)_Low_Inv'!$G$8*1000</f>
        <v>11484904.82429985</v>
      </c>
      <c r="H77" s="229">
        <f ca="1">G77</f>
        <v>11484904.82429985</v>
      </c>
      <c r="I77" s="229">
        <f t="shared" ca="1" si="49"/>
        <v>11484904.82429985</v>
      </c>
      <c r="J77" s="229">
        <f t="shared" ca="1" si="49"/>
        <v>11484904.82429985</v>
      </c>
      <c r="K77" s="229">
        <f t="shared" ca="1" si="49"/>
        <v>11484904.82429985</v>
      </c>
      <c r="L77" s="229">
        <f t="shared" ca="1" si="49"/>
        <v>11484904.82429985</v>
      </c>
      <c r="M77" s="229">
        <f t="shared" ca="1" si="49"/>
        <v>11484904.82429985</v>
      </c>
      <c r="N77" s="229">
        <f t="shared" ca="1" si="49"/>
        <v>11484904.82429985</v>
      </c>
      <c r="O77" s="229">
        <f t="shared" ca="1" si="49"/>
        <v>11484904.82429985</v>
      </c>
      <c r="P77" s="229">
        <f t="shared" ca="1" si="49"/>
        <v>11484904.82429985</v>
      </c>
      <c r="Q77" s="229">
        <f t="shared" ca="1" si="49"/>
        <v>11484904.82429985</v>
      </c>
      <c r="R77" s="229">
        <f t="shared" ca="1" si="49"/>
        <v>11484904.82429985</v>
      </c>
      <c r="S77" s="229">
        <f t="shared" ca="1" si="49"/>
        <v>11484904.82429985</v>
      </c>
      <c r="T77" s="229">
        <f t="shared" ca="1" si="49"/>
        <v>11484904.82429985</v>
      </c>
      <c r="U77" s="229">
        <f t="shared" ca="1" si="49"/>
        <v>11484904.82429985</v>
      </c>
      <c r="V77" s="229">
        <f t="shared" ca="1" si="50"/>
        <v>11484904.82429985</v>
      </c>
      <c r="W77" s="229">
        <f t="shared" ca="1" si="51"/>
        <v>11484904.82429985</v>
      </c>
      <c r="X77" s="229">
        <f t="shared" ca="1" si="52"/>
        <v>11484904.82429985</v>
      </c>
      <c r="Y77" s="227">
        <f t="shared" ca="1" si="53"/>
        <v>131329880.19800326</v>
      </c>
      <c r="Z77" s="311">
        <f t="shared" ca="1" si="54"/>
        <v>0</v>
      </c>
      <c r="AA77" s="229"/>
      <c r="AB77" s="110"/>
      <c r="AC77" s="206"/>
      <c r="AD77" s="110"/>
      <c r="AE77" s="110"/>
      <c r="AF77" s="110"/>
      <c r="AG77" s="110"/>
      <c r="AH77" s="110"/>
    </row>
    <row r="78" spans="1:40" ht="13.5" x14ac:dyDescent="0.25">
      <c r="A78" s="309">
        <f t="shared" si="47"/>
        <v>52508452.830188677</v>
      </c>
      <c r="B78" s="91" t="str">
        <f ca="1">IF(AC78="","",OFFSET('Project list_gen-S2b)_Low_Inv'!$E$7,AC78,,,))</f>
        <v>HydPK</v>
      </c>
      <c r="C78" s="209" t="s">
        <v>125</v>
      </c>
      <c r="D78" s="310">
        <f t="shared" si="48"/>
        <v>3</v>
      </c>
      <c r="F78" s="229"/>
      <c r="G78" s="229">
        <f>'Project list_gen-S2b)_Low_Inv'!$H$9*1000000</f>
        <v>52508452.830188677</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311">
        <f ca="1">IFERROR(-(A78-((A78/OFFSET($AA$1,MATCH($B78,$Z$2:$Z$7,0),,,))*(20-D78))),0)</f>
        <v>-43582015.849056602</v>
      </c>
      <c r="Y78" s="227">
        <f t="shared" si="53"/>
        <v>0</v>
      </c>
      <c r="Z78" s="311">
        <f t="shared" ca="1" si="54"/>
        <v>0</v>
      </c>
      <c r="AC78" s="26">
        <v>2</v>
      </c>
    </row>
    <row r="79" spans="1:40" ht="13.5" x14ac:dyDescent="0.25">
      <c r="A79" s="309" t="str">
        <f t="shared" si="47"/>
        <v/>
      </c>
      <c r="B79" s="91" t="str">
        <f ca="1">IF(AC79="","",OFFSET('Project list_gen-S2b)_Low_Inv'!$E$7,AC79,,,))</f>
        <v/>
      </c>
      <c r="C79" s="26" t="s">
        <v>115</v>
      </c>
      <c r="D79" s="310">
        <f t="shared" si="48"/>
        <v>3</v>
      </c>
      <c r="F79" s="229"/>
      <c r="H79" s="231">
        <f>'Project list_gen-S2b)_Low_Inv'!$I$9*'Project list_gen-S2b)_Low_Inv'!$G$9*1000</f>
        <v>64035.599999999991</v>
      </c>
      <c r="I79" s="229">
        <f t="shared" ref="I79:K81" si="55">H79</f>
        <v>64035.599999999991</v>
      </c>
      <c r="J79" s="229">
        <f t="shared" si="55"/>
        <v>64035.599999999991</v>
      </c>
      <c r="K79" s="229">
        <f t="shared" si="55"/>
        <v>64035.599999999991</v>
      </c>
      <c r="L79" s="229">
        <f>I79</f>
        <v>64035.599999999991</v>
      </c>
      <c r="M79" s="229">
        <f t="shared" ref="M79:T81" si="56">L79</f>
        <v>64035.599999999991</v>
      </c>
      <c r="N79" s="229">
        <f t="shared" si="56"/>
        <v>64035.599999999991</v>
      </c>
      <c r="O79" s="229">
        <f t="shared" si="56"/>
        <v>64035.599999999991</v>
      </c>
      <c r="P79" s="229">
        <f t="shared" si="56"/>
        <v>64035.599999999991</v>
      </c>
      <c r="Q79" s="229">
        <f t="shared" si="56"/>
        <v>64035.599999999991</v>
      </c>
      <c r="R79" s="229">
        <f t="shared" si="56"/>
        <v>64035.599999999991</v>
      </c>
      <c r="S79" s="229">
        <f t="shared" si="56"/>
        <v>64035.599999999991</v>
      </c>
      <c r="T79" s="229">
        <f t="shared" si="56"/>
        <v>64035.599999999991</v>
      </c>
      <c r="U79" s="229">
        <f t="shared" ref="U79:X79" si="57">T79</f>
        <v>64035.599999999991</v>
      </c>
      <c r="V79" s="229">
        <f t="shared" si="57"/>
        <v>64035.599999999991</v>
      </c>
      <c r="W79" s="229">
        <f t="shared" si="57"/>
        <v>64035.599999999991</v>
      </c>
      <c r="X79" s="229">
        <f t="shared" si="57"/>
        <v>64035.599999999991</v>
      </c>
      <c r="Y79" s="227">
        <f t="shared" si="53"/>
        <v>737298.74994218862</v>
      </c>
      <c r="Z79" s="311">
        <f t="shared" ca="1" si="54"/>
        <v>0</v>
      </c>
      <c r="AA79" s="229"/>
      <c r="AB79" s="229"/>
    </row>
    <row r="80" spans="1:40" ht="13.5" x14ac:dyDescent="0.25">
      <c r="A80" s="309" t="str">
        <f t="shared" si="47"/>
        <v/>
      </c>
      <c r="B80" s="91" t="str">
        <f ca="1">IF(AC80="","",OFFSET('Project list_gen-S2b)_Low_Inv'!$E$7,AC80,,,))</f>
        <v/>
      </c>
      <c r="C80" s="26" t="s">
        <v>116</v>
      </c>
      <c r="D80" s="310">
        <f t="shared" si="48"/>
        <v>3</v>
      </c>
      <c r="F80" s="229"/>
      <c r="H80" s="231">
        <f>'Project list_gen-S2b)_Low_Inv'!$F$9*1000*'Project list_gen-S2b)_Low_Inv'!$J$9</f>
        <v>108460</v>
      </c>
      <c r="I80" s="229">
        <f t="shared" si="55"/>
        <v>108460</v>
      </c>
      <c r="J80" s="229">
        <f t="shared" si="55"/>
        <v>108460</v>
      </c>
      <c r="K80" s="229">
        <f t="shared" si="55"/>
        <v>108460</v>
      </c>
      <c r="L80" s="229">
        <f>I80</f>
        <v>108460</v>
      </c>
      <c r="M80" s="229">
        <f t="shared" si="56"/>
        <v>108460</v>
      </c>
      <c r="N80" s="229">
        <f t="shared" si="56"/>
        <v>108460</v>
      </c>
      <c r="O80" s="229">
        <f t="shared" si="56"/>
        <v>108460</v>
      </c>
      <c r="P80" s="229">
        <f t="shared" si="56"/>
        <v>108460</v>
      </c>
      <c r="Q80" s="229">
        <f t="shared" si="56"/>
        <v>108460</v>
      </c>
      <c r="R80" s="229">
        <f t="shared" si="56"/>
        <v>108460</v>
      </c>
      <c r="S80" s="229">
        <f t="shared" si="56"/>
        <v>108460</v>
      </c>
      <c r="T80" s="229">
        <f t="shared" si="56"/>
        <v>108460</v>
      </c>
      <c r="U80" s="229">
        <f t="shared" ref="U80:X80" si="58">T80</f>
        <v>108460</v>
      </c>
      <c r="V80" s="229">
        <f t="shared" si="58"/>
        <v>108460</v>
      </c>
      <c r="W80" s="229">
        <f t="shared" si="58"/>
        <v>108460</v>
      </c>
      <c r="X80" s="229">
        <f t="shared" si="58"/>
        <v>108460</v>
      </c>
      <c r="Y80" s="227">
        <f t="shared" si="53"/>
        <v>1248796.3323327927</v>
      </c>
      <c r="Z80" s="311">
        <f t="shared" ca="1" si="54"/>
        <v>0</v>
      </c>
      <c r="AA80" s="229"/>
      <c r="AB80" s="229"/>
    </row>
    <row r="81" spans="1:34" ht="13.5" x14ac:dyDescent="0.25">
      <c r="A81" s="309" t="str">
        <f t="shared" si="47"/>
        <v/>
      </c>
      <c r="B81" s="91" t="str">
        <f ca="1">IF(AC81="","",OFFSET('Project list_gen-S2b)_Low_Inv'!$E$7,AC81,,,))</f>
        <v/>
      </c>
      <c r="C81" s="26" t="s">
        <v>18</v>
      </c>
      <c r="D81" s="310">
        <f t="shared" ca="1" si="48"/>
        <v>3</v>
      </c>
      <c r="F81" s="229"/>
      <c r="H81" s="231">
        <f ca="1">'Project list_gen-S2b)_Low_Inv'!$L$9*'Project list_gen-S2b)_Low_Inv'!$G$9*1000</f>
        <v>603918.9038122315</v>
      </c>
      <c r="I81" s="229">
        <f t="shared" ca="1" si="55"/>
        <v>603918.9038122315</v>
      </c>
      <c r="J81" s="229">
        <f t="shared" ca="1" si="55"/>
        <v>603918.9038122315</v>
      </c>
      <c r="K81" s="229">
        <f t="shared" ca="1" si="55"/>
        <v>603918.9038122315</v>
      </c>
      <c r="L81" s="229">
        <f ca="1">I81</f>
        <v>603918.9038122315</v>
      </c>
      <c r="M81" s="229">
        <f t="shared" ca="1" si="56"/>
        <v>603918.9038122315</v>
      </c>
      <c r="N81" s="229">
        <f t="shared" ca="1" si="56"/>
        <v>603918.9038122315</v>
      </c>
      <c r="O81" s="229">
        <f t="shared" ca="1" si="56"/>
        <v>603918.9038122315</v>
      </c>
      <c r="P81" s="229">
        <f t="shared" ca="1" si="56"/>
        <v>603918.9038122315</v>
      </c>
      <c r="Q81" s="229">
        <f t="shared" ca="1" si="56"/>
        <v>603918.9038122315</v>
      </c>
      <c r="R81" s="229">
        <f t="shared" ca="1" si="56"/>
        <v>603918.9038122315</v>
      </c>
      <c r="S81" s="229">
        <f t="shared" ca="1" si="56"/>
        <v>603918.9038122315</v>
      </c>
      <c r="T81" s="229">
        <f t="shared" ca="1" si="56"/>
        <v>603918.9038122315</v>
      </c>
      <c r="U81" s="229">
        <f t="shared" ref="U81:X81" ca="1" si="59">T81</f>
        <v>603918.9038122315</v>
      </c>
      <c r="V81" s="229">
        <f t="shared" ca="1" si="59"/>
        <v>603918.9038122315</v>
      </c>
      <c r="W81" s="229">
        <f t="shared" ca="1" si="59"/>
        <v>603918.9038122315</v>
      </c>
      <c r="X81" s="229">
        <f t="shared" ca="1" si="59"/>
        <v>603918.9038122315</v>
      </c>
      <c r="Y81" s="227">
        <f t="shared" ca="1" si="53"/>
        <v>6953454.8414821625</v>
      </c>
      <c r="Z81" s="311">
        <f t="shared" ca="1" si="54"/>
        <v>0</v>
      </c>
      <c r="AA81" s="229"/>
      <c r="AB81" s="229"/>
      <c r="AC81" s="206"/>
      <c r="AD81" s="206"/>
      <c r="AE81" s="206"/>
      <c r="AF81" s="206"/>
      <c r="AG81" s="206"/>
      <c r="AH81" s="206"/>
    </row>
    <row r="82" spans="1:34" ht="13.5" x14ac:dyDescent="0.25">
      <c r="A82" s="309">
        <f t="shared" si="47"/>
        <v>626825683.01886797</v>
      </c>
      <c r="B82" s="91" t="str">
        <f ca="1">IF(AC82="","",OFFSET('Project list_gen-S2b)_Low_Inv'!$E$7,AC82,,,))</f>
        <v>Wind</v>
      </c>
      <c r="C82" s="209" t="s">
        <v>126</v>
      </c>
      <c r="D82" s="310">
        <f t="shared" si="48"/>
        <v>3</v>
      </c>
      <c r="F82" s="229"/>
      <c r="G82" s="229">
        <f>'Project list_gen-S2b)_Low_Inv'!$H$10*1000000</f>
        <v>626825683.01886797</v>
      </c>
      <c r="H82" s="26">
        <v>0</v>
      </c>
      <c r="I82" s="26">
        <v>0</v>
      </c>
      <c r="J82" s="26">
        <v>0</v>
      </c>
      <c r="K82" s="26">
        <v>0</v>
      </c>
      <c r="L82" s="26">
        <v>0</v>
      </c>
      <c r="M82" s="26">
        <v>0</v>
      </c>
      <c r="N82" s="26">
        <v>0</v>
      </c>
      <c r="O82" s="26">
        <v>0</v>
      </c>
      <c r="P82" s="26">
        <v>0</v>
      </c>
      <c r="Q82" s="26">
        <v>0</v>
      </c>
      <c r="R82" s="26">
        <v>0</v>
      </c>
      <c r="S82" s="26">
        <v>0</v>
      </c>
      <c r="T82" s="26">
        <v>0</v>
      </c>
      <c r="U82" s="26">
        <v>0</v>
      </c>
      <c r="V82" s="26">
        <v>0</v>
      </c>
      <c r="W82" s="26">
        <v>0</v>
      </c>
      <c r="X82" s="311">
        <f ca="1">IFERROR(-(A82-((A82/OFFSET($AA$1,MATCH($B82,$Z$2:$Z$7,0),,,))*(20-D82))),0)</f>
        <v>-200584218.56603777</v>
      </c>
      <c r="Y82" s="227">
        <f t="shared" si="53"/>
        <v>0</v>
      </c>
      <c r="Z82" s="311">
        <f t="shared" ca="1" si="54"/>
        <v>426241464.4528302</v>
      </c>
      <c r="AC82" s="26">
        <v>3</v>
      </c>
    </row>
    <row r="83" spans="1:34" ht="13.5" x14ac:dyDescent="0.25">
      <c r="A83" s="309" t="str">
        <f t="shared" si="47"/>
        <v/>
      </c>
      <c r="B83" s="91" t="str">
        <f ca="1">IF(AC83="","",OFFSET('Project list_gen-S2b)_Low_Inv'!$E$7,AC83,,,))</f>
        <v/>
      </c>
      <c r="C83" s="26" t="s">
        <v>115</v>
      </c>
      <c r="D83" s="310">
        <f t="shared" si="48"/>
        <v>3</v>
      </c>
      <c r="F83" s="229"/>
      <c r="H83" s="231">
        <f>'Project list_gen-S2b)_Low_Inv'!$I$10*'Project list_gen-S2b)_Low_Inv'!$G$10*1000</f>
        <v>2924522.4960000003</v>
      </c>
      <c r="I83" s="229">
        <f t="shared" ref="I83:J85" si="60">H83</f>
        <v>2924522.4960000003</v>
      </c>
      <c r="J83" s="229">
        <f t="shared" si="60"/>
        <v>2924522.4960000003</v>
      </c>
      <c r="K83" s="229">
        <f>I83</f>
        <v>2924522.4960000003</v>
      </c>
      <c r="L83" s="229">
        <f t="shared" ref="L83:N85" si="61">K83</f>
        <v>2924522.4960000003</v>
      </c>
      <c r="M83" s="229">
        <f t="shared" si="61"/>
        <v>2924522.4960000003</v>
      </c>
      <c r="N83" s="229">
        <f t="shared" si="61"/>
        <v>2924522.4960000003</v>
      </c>
      <c r="O83" s="229">
        <f t="shared" ref="O83:T85" si="62">N83</f>
        <v>2924522.4960000003</v>
      </c>
      <c r="P83" s="229">
        <f t="shared" si="62"/>
        <v>2924522.4960000003</v>
      </c>
      <c r="Q83" s="229">
        <f t="shared" si="62"/>
        <v>2924522.4960000003</v>
      </c>
      <c r="R83" s="229">
        <f t="shared" si="62"/>
        <v>2924522.4960000003</v>
      </c>
      <c r="S83" s="229">
        <f t="shared" si="62"/>
        <v>2924522.4960000003</v>
      </c>
      <c r="T83" s="229">
        <f t="shared" si="62"/>
        <v>2924522.4960000003</v>
      </c>
      <c r="U83" s="229">
        <f t="shared" ref="U83:X83" si="63">T83</f>
        <v>2924522.4960000003</v>
      </c>
      <c r="V83" s="229">
        <f t="shared" si="63"/>
        <v>2924522.4960000003</v>
      </c>
      <c r="W83" s="229">
        <f t="shared" si="63"/>
        <v>2924522.4960000003</v>
      </c>
      <c r="X83" s="229">
        <f t="shared" si="63"/>
        <v>2924522.4960000003</v>
      </c>
      <c r="Y83" s="227">
        <f t="shared" si="53"/>
        <v>33672625.547017746</v>
      </c>
      <c r="Z83" s="311">
        <f t="shared" ca="1" si="54"/>
        <v>0</v>
      </c>
      <c r="AA83" s="229"/>
      <c r="AC83" s="38"/>
    </row>
    <row r="84" spans="1:34" ht="13.5" x14ac:dyDescent="0.25">
      <c r="A84" s="309" t="str">
        <f t="shared" si="47"/>
        <v/>
      </c>
      <c r="B84" s="91" t="str">
        <f ca="1">IF(AC84="","",OFFSET('Project list_gen-S2b)_Low_Inv'!$E$7,AC84,,,))</f>
        <v/>
      </c>
      <c r="C84" s="26" t="s">
        <v>116</v>
      </c>
      <c r="D84" s="310">
        <f t="shared" si="48"/>
        <v>3</v>
      </c>
      <c r="F84" s="229"/>
      <c r="H84" s="231">
        <f>'Project list_gen-S2b)_Low_Inv'!$F$10*1000*'Project list_gen-S2b)_Low_Inv'!$J$10</f>
        <v>12600000</v>
      </c>
      <c r="I84" s="229">
        <f t="shared" si="60"/>
        <v>12600000</v>
      </c>
      <c r="J84" s="229">
        <f t="shared" si="60"/>
        <v>12600000</v>
      </c>
      <c r="K84" s="229">
        <f>I84</f>
        <v>12600000</v>
      </c>
      <c r="L84" s="229">
        <f t="shared" si="61"/>
        <v>12600000</v>
      </c>
      <c r="M84" s="229">
        <f t="shared" si="61"/>
        <v>12600000</v>
      </c>
      <c r="N84" s="229">
        <f t="shared" si="61"/>
        <v>12600000</v>
      </c>
      <c r="O84" s="229">
        <f t="shared" si="62"/>
        <v>12600000</v>
      </c>
      <c r="P84" s="229">
        <f t="shared" si="62"/>
        <v>12600000</v>
      </c>
      <c r="Q84" s="229">
        <f t="shared" si="62"/>
        <v>12600000</v>
      </c>
      <c r="R84" s="229">
        <f t="shared" si="62"/>
        <v>12600000</v>
      </c>
      <c r="S84" s="229">
        <f t="shared" si="62"/>
        <v>12600000</v>
      </c>
      <c r="T84" s="229">
        <f t="shared" si="62"/>
        <v>12600000</v>
      </c>
      <c r="U84" s="229">
        <f t="shared" ref="U84:X84" si="64">T84</f>
        <v>12600000</v>
      </c>
      <c r="V84" s="229">
        <f t="shared" si="64"/>
        <v>12600000</v>
      </c>
      <c r="W84" s="229">
        <f t="shared" si="64"/>
        <v>12600000</v>
      </c>
      <c r="X84" s="229">
        <f t="shared" si="64"/>
        <v>12600000</v>
      </c>
      <c r="Y84" s="227">
        <f t="shared" si="53"/>
        <v>145074993.42977309</v>
      </c>
      <c r="Z84" s="311">
        <f t="shared" ca="1" si="54"/>
        <v>0</v>
      </c>
      <c r="AA84" s="229"/>
    </row>
    <row r="85" spans="1:34" ht="13.5" x14ac:dyDescent="0.25">
      <c r="A85" s="309" t="str">
        <f t="shared" si="47"/>
        <v/>
      </c>
      <c r="B85" s="91" t="str">
        <f ca="1">IF(AC85="","",OFFSET('Project list_gen-S2b)_Low_Inv'!$E$7,AC85,,,))</f>
        <v/>
      </c>
      <c r="C85" s="26" t="s">
        <v>18</v>
      </c>
      <c r="D85" s="310">
        <f t="shared" ca="1" si="48"/>
        <v>3</v>
      </c>
      <c r="F85" s="229"/>
      <c r="H85" s="231">
        <f ca="1">'Project list_gen-S2b)_Low_Inv'!$L$10*'Project list_gen-S2b)_Low_Inv'!$G$10*1000</f>
        <v>5680342.0468601109</v>
      </c>
      <c r="I85" s="229">
        <f t="shared" ca="1" si="60"/>
        <v>5680342.0468601109</v>
      </c>
      <c r="J85" s="229">
        <f t="shared" ca="1" si="60"/>
        <v>5680342.0468601109</v>
      </c>
      <c r="K85" s="229">
        <f ca="1">I85</f>
        <v>5680342.0468601109</v>
      </c>
      <c r="L85" s="229">
        <f t="shared" ca="1" si="61"/>
        <v>5680342.0468601109</v>
      </c>
      <c r="M85" s="229">
        <f t="shared" ca="1" si="61"/>
        <v>5680342.0468601109</v>
      </c>
      <c r="N85" s="229">
        <f t="shared" ca="1" si="61"/>
        <v>5680342.0468601109</v>
      </c>
      <c r="O85" s="229">
        <f t="shared" ca="1" si="62"/>
        <v>5680342.0468601109</v>
      </c>
      <c r="P85" s="229">
        <f t="shared" ca="1" si="62"/>
        <v>5680342.0468601109</v>
      </c>
      <c r="Q85" s="229">
        <f t="shared" ca="1" si="62"/>
        <v>5680342.0468601109</v>
      </c>
      <c r="R85" s="229">
        <f t="shared" ca="1" si="62"/>
        <v>5680342.0468601109</v>
      </c>
      <c r="S85" s="229">
        <f t="shared" ca="1" si="62"/>
        <v>5680342.0468601109</v>
      </c>
      <c r="T85" s="229">
        <f t="shared" ca="1" si="62"/>
        <v>5680342.0468601109</v>
      </c>
      <c r="U85" s="229">
        <f t="shared" ref="U85:X85" ca="1" si="65">T85</f>
        <v>5680342.0468601109</v>
      </c>
      <c r="V85" s="229">
        <f t="shared" ca="1" si="65"/>
        <v>5680342.0468601109</v>
      </c>
      <c r="W85" s="229">
        <f t="shared" ca="1" si="65"/>
        <v>5680342.0468601109</v>
      </c>
      <c r="X85" s="229">
        <f t="shared" ca="1" si="65"/>
        <v>5680342.0468601109</v>
      </c>
      <c r="Y85" s="227">
        <f t="shared" ca="1" si="53"/>
        <v>65402824.216436058</v>
      </c>
      <c r="Z85" s="311">
        <f t="shared" ca="1" si="54"/>
        <v>0</v>
      </c>
      <c r="AA85" s="229"/>
      <c r="AB85" s="206"/>
      <c r="AC85" s="110"/>
      <c r="AD85" s="206"/>
      <c r="AE85" s="206"/>
      <c r="AF85" s="206"/>
      <c r="AG85" s="206"/>
      <c r="AH85" s="206"/>
    </row>
    <row r="86" spans="1:34" ht="13.5" x14ac:dyDescent="0.25">
      <c r="A86" s="309">
        <f t="shared" si="47"/>
        <v>626848363.01886797</v>
      </c>
      <c r="B86" s="91" t="str">
        <f ca="1">IF(AC86="","",OFFSET('Project list_gen-S2b)_Low_Inv'!$E$7,AC86,,,))</f>
        <v>Wind</v>
      </c>
      <c r="C86" s="209" t="s">
        <v>127</v>
      </c>
      <c r="D86" s="310">
        <f t="shared" si="48"/>
        <v>6</v>
      </c>
      <c r="F86" s="229"/>
      <c r="G86" s="229"/>
      <c r="H86" s="229"/>
      <c r="I86" s="229"/>
      <c r="J86" s="229">
        <f>'Project list_gen-S2b)_Low_Inv'!$H$11*1000000</f>
        <v>626848363.01886797</v>
      </c>
      <c r="K86" s="26">
        <v>0</v>
      </c>
      <c r="L86" s="26">
        <v>0</v>
      </c>
      <c r="M86" s="26">
        <v>0</v>
      </c>
      <c r="N86" s="26">
        <v>0</v>
      </c>
      <c r="O86" s="26">
        <v>0</v>
      </c>
      <c r="P86" s="26">
        <v>0</v>
      </c>
      <c r="Q86" s="26">
        <v>0</v>
      </c>
      <c r="R86" s="26">
        <v>0</v>
      </c>
      <c r="S86" s="26">
        <v>0</v>
      </c>
      <c r="T86" s="26">
        <v>0</v>
      </c>
      <c r="U86" s="26">
        <v>0</v>
      </c>
      <c r="V86" s="26">
        <v>0</v>
      </c>
      <c r="W86" s="26">
        <v>0</v>
      </c>
      <c r="X86" s="311">
        <f ca="1">IFERROR(-(A86-((A86/OFFSET($AA$1,MATCH($B86,$Z$2:$Z$7,0),,,))*(20-D86))),0)</f>
        <v>-275813279.72830194</v>
      </c>
      <c r="Y86" s="227">
        <f t="shared" si="53"/>
        <v>0</v>
      </c>
      <c r="Z86" s="311">
        <f t="shared" ca="1" si="54"/>
        <v>351035083.29056603</v>
      </c>
      <c r="AC86" s="26">
        <v>4</v>
      </c>
    </row>
    <row r="87" spans="1:34" ht="13.5" x14ac:dyDescent="0.25">
      <c r="A87" s="309" t="str">
        <f t="shared" si="47"/>
        <v/>
      </c>
      <c r="B87" s="91" t="str">
        <f ca="1">IF(AC87="","",OFFSET('Project list_gen-S2b)_Low_Inv'!$E$7,AC87,,,))</f>
        <v/>
      </c>
      <c r="C87" s="26" t="s">
        <v>115</v>
      </c>
      <c r="D87" s="310">
        <f t="shared" si="48"/>
        <v>6</v>
      </c>
      <c r="F87" s="229"/>
      <c r="G87" s="229"/>
      <c r="H87" s="229"/>
      <c r="I87" s="229"/>
      <c r="K87" s="231">
        <f>'Project list_gen-S2b)_Low_Inv'!$I$11*'Project list_gen-S2b)_Low_Inv'!$G$11*1000</f>
        <v>2924522.4960000003</v>
      </c>
      <c r="L87" s="229">
        <f t="shared" ref="L87:Q89" si="66">K87</f>
        <v>2924522.4960000003</v>
      </c>
      <c r="M87" s="229">
        <f t="shared" si="66"/>
        <v>2924522.4960000003</v>
      </c>
      <c r="N87" s="229">
        <f t="shared" si="66"/>
        <v>2924522.4960000003</v>
      </c>
      <c r="O87" s="229">
        <f t="shared" si="66"/>
        <v>2924522.4960000003</v>
      </c>
      <c r="P87" s="229">
        <f t="shared" si="66"/>
        <v>2924522.4960000003</v>
      </c>
      <c r="Q87" s="229">
        <f t="shared" si="66"/>
        <v>2924522.4960000003</v>
      </c>
      <c r="R87" s="229">
        <f t="shared" ref="R87:T89" si="67">Q87</f>
        <v>2924522.4960000003</v>
      </c>
      <c r="S87" s="229">
        <f t="shared" si="67"/>
        <v>2924522.4960000003</v>
      </c>
      <c r="T87" s="229">
        <f t="shared" si="67"/>
        <v>2924522.4960000003</v>
      </c>
      <c r="U87" s="229">
        <f t="shared" ref="U87:X87" si="68">T87</f>
        <v>2924522.4960000003</v>
      </c>
      <c r="V87" s="229">
        <f t="shared" si="68"/>
        <v>2924522.4960000003</v>
      </c>
      <c r="W87" s="229">
        <f t="shared" si="68"/>
        <v>2924522.4960000003</v>
      </c>
      <c r="X87" s="229">
        <f t="shared" si="68"/>
        <v>2924522.4960000003</v>
      </c>
      <c r="Y87" s="227">
        <f t="shared" si="53"/>
        <v>34267193.912602365</v>
      </c>
      <c r="Z87" s="311">
        <f t="shared" ca="1" si="54"/>
        <v>0</v>
      </c>
      <c r="AA87" s="229"/>
      <c r="AC87" s="38"/>
    </row>
    <row r="88" spans="1:34" ht="13.5" x14ac:dyDescent="0.25">
      <c r="A88" s="309" t="str">
        <f t="shared" si="47"/>
        <v/>
      </c>
      <c r="B88" s="91" t="str">
        <f ca="1">IF(AC88="","",OFFSET('Project list_gen-S2b)_Low_Inv'!$E$7,AC88,,,))</f>
        <v/>
      </c>
      <c r="C88" s="26" t="s">
        <v>116</v>
      </c>
      <c r="D88" s="310">
        <f t="shared" si="48"/>
        <v>6</v>
      </c>
      <c r="F88" s="229"/>
      <c r="G88" s="229"/>
      <c r="H88" s="229"/>
      <c r="I88" s="229"/>
      <c r="K88" s="231">
        <f>'Project list_gen-S2b)_Low_Inv'!$F$11*1000*'Project list_gen-S2b)_Low_Inv'!$J$11</f>
        <v>12600000</v>
      </c>
      <c r="L88" s="229">
        <f t="shared" si="66"/>
        <v>12600000</v>
      </c>
      <c r="M88" s="229">
        <f t="shared" si="66"/>
        <v>12600000</v>
      </c>
      <c r="N88" s="229">
        <f t="shared" si="66"/>
        <v>12600000</v>
      </c>
      <c r="O88" s="229">
        <f t="shared" si="66"/>
        <v>12600000</v>
      </c>
      <c r="P88" s="229">
        <f t="shared" si="66"/>
        <v>12600000</v>
      </c>
      <c r="Q88" s="229">
        <f t="shared" si="66"/>
        <v>12600000</v>
      </c>
      <c r="R88" s="229">
        <f t="shared" si="67"/>
        <v>12600000</v>
      </c>
      <c r="S88" s="229">
        <f t="shared" si="67"/>
        <v>12600000</v>
      </c>
      <c r="T88" s="229">
        <f t="shared" si="67"/>
        <v>12600000</v>
      </c>
      <c r="U88" s="229">
        <f t="shared" ref="U88:X88" si="69">T88</f>
        <v>12600000</v>
      </c>
      <c r="V88" s="229">
        <f t="shared" si="69"/>
        <v>12600000</v>
      </c>
      <c r="W88" s="229">
        <f t="shared" si="69"/>
        <v>12600000</v>
      </c>
      <c r="X88" s="229">
        <f t="shared" si="69"/>
        <v>12600000</v>
      </c>
      <c r="Y88" s="227">
        <f t="shared" si="53"/>
        <v>147636629.18966645</v>
      </c>
      <c r="Z88" s="311">
        <f t="shared" ca="1" si="54"/>
        <v>0</v>
      </c>
      <c r="AA88" s="229"/>
      <c r="AC88" s="110"/>
    </row>
    <row r="89" spans="1:34" ht="13.5" x14ac:dyDescent="0.25">
      <c r="A89" s="309" t="str">
        <f t="shared" si="47"/>
        <v/>
      </c>
      <c r="B89" s="91" t="str">
        <f ca="1">IF(AC89="","",OFFSET('Project list_gen-S2b)_Low_Inv'!$E$7,AC89,,,))</f>
        <v/>
      </c>
      <c r="C89" s="26" t="s">
        <v>18</v>
      </c>
      <c r="D89" s="310">
        <f t="shared" ca="1" si="48"/>
        <v>6</v>
      </c>
      <c r="F89" s="229"/>
      <c r="G89" s="229"/>
      <c r="H89" s="229"/>
      <c r="I89" s="229"/>
      <c r="K89" s="231">
        <f ca="1">'Project list_gen-S2b)_Low_Inv'!$L$11*'Project list_gen-S2b)_Low_Inv'!$G$11*1000</f>
        <v>5680342.0468601109</v>
      </c>
      <c r="L89" s="229">
        <f t="shared" ca="1" si="66"/>
        <v>5680342.0468601109</v>
      </c>
      <c r="M89" s="229">
        <f t="shared" ca="1" si="66"/>
        <v>5680342.0468601109</v>
      </c>
      <c r="N89" s="229">
        <f t="shared" ca="1" si="66"/>
        <v>5680342.0468601109</v>
      </c>
      <c r="O89" s="229">
        <f t="shared" ca="1" si="66"/>
        <v>5680342.0468601109</v>
      </c>
      <c r="P89" s="229">
        <f t="shared" ca="1" si="66"/>
        <v>5680342.0468601109</v>
      </c>
      <c r="Q89" s="229">
        <f t="shared" ca="1" si="66"/>
        <v>5680342.0468601109</v>
      </c>
      <c r="R89" s="229">
        <f t="shared" ca="1" si="67"/>
        <v>5680342.0468601109</v>
      </c>
      <c r="S89" s="229">
        <f t="shared" ca="1" si="67"/>
        <v>5680342.0468601109</v>
      </c>
      <c r="T89" s="229">
        <f t="shared" ca="1" si="67"/>
        <v>5680342.0468601109</v>
      </c>
      <c r="U89" s="229">
        <f t="shared" ref="U89:X89" ca="1" si="70">T89</f>
        <v>5680342.0468601109</v>
      </c>
      <c r="V89" s="229">
        <f t="shared" ca="1" si="70"/>
        <v>5680342.0468601109</v>
      </c>
      <c r="W89" s="229">
        <f t="shared" ca="1" si="70"/>
        <v>5680342.0468601109</v>
      </c>
      <c r="X89" s="229">
        <f t="shared" ca="1" si="70"/>
        <v>5680342.0468601109</v>
      </c>
      <c r="Y89" s="227">
        <f t="shared" ca="1" si="53"/>
        <v>66557662.892282307</v>
      </c>
      <c r="Z89" s="311">
        <f t="shared" ca="1" si="54"/>
        <v>0</v>
      </c>
      <c r="AA89" s="229"/>
      <c r="AB89" s="206"/>
      <c r="AC89" s="206"/>
      <c r="AD89" s="206"/>
      <c r="AE89" s="206"/>
      <c r="AF89" s="206"/>
      <c r="AG89" s="206"/>
      <c r="AH89" s="206"/>
    </row>
    <row r="90" spans="1:34" ht="13.5" x14ac:dyDescent="0.25">
      <c r="A90" s="309">
        <f t="shared" si="47"/>
        <v>113656698.11320753</v>
      </c>
      <c r="B90" s="91" t="str">
        <f ca="1">IF(AC90="","",OFFSET('Project list_gen-S2b)_Low_Inv'!$E$7,AC90,,,))</f>
        <v>HydPK</v>
      </c>
      <c r="C90" s="209" t="s">
        <v>128</v>
      </c>
      <c r="D90" s="310">
        <f t="shared" si="48"/>
        <v>9</v>
      </c>
      <c r="F90" s="229"/>
      <c r="G90" s="229"/>
      <c r="H90" s="229"/>
      <c r="I90" s="229"/>
      <c r="J90" s="229"/>
      <c r="K90" s="229"/>
      <c r="M90" s="229">
        <f>'Project list_gen-S2b)_Low_Inv'!$H$12*1000000</f>
        <v>113656698.11320753</v>
      </c>
      <c r="N90" s="26">
        <v>0</v>
      </c>
      <c r="O90" s="26">
        <v>0</v>
      </c>
      <c r="P90" s="26">
        <v>0</v>
      </c>
      <c r="Q90" s="26">
        <v>0</v>
      </c>
      <c r="R90" s="26">
        <v>0</v>
      </c>
      <c r="S90" s="26">
        <v>0</v>
      </c>
      <c r="T90" s="26">
        <v>0</v>
      </c>
      <c r="U90" s="26">
        <v>0</v>
      </c>
      <c r="V90" s="26">
        <v>0</v>
      </c>
      <c r="W90" s="26">
        <v>0</v>
      </c>
      <c r="X90" s="311">
        <f ca="1">IFERROR(-(A90-((A90/OFFSET($AA$1,MATCH($B90,$Z$2:$Z$7,0),,,))*(20-D90))),0)</f>
        <v>-101154461.32075471</v>
      </c>
      <c r="Y90" s="227">
        <f t="shared" si="53"/>
        <v>0</v>
      </c>
      <c r="Z90" s="311">
        <f t="shared" ca="1" si="54"/>
        <v>0</v>
      </c>
      <c r="AC90" s="26">
        <v>5</v>
      </c>
    </row>
    <row r="91" spans="1:34" ht="13.5" x14ac:dyDescent="0.25">
      <c r="A91" s="309" t="str">
        <f t="shared" si="47"/>
        <v/>
      </c>
      <c r="B91" s="91" t="str">
        <f ca="1">IF(AC91="","",OFFSET('Project list_gen-S2b)_Low_Inv'!$E$7,AC91,,,))</f>
        <v/>
      </c>
      <c r="C91" s="26" t="s">
        <v>115</v>
      </c>
      <c r="D91" s="310">
        <f t="shared" si="48"/>
        <v>9</v>
      </c>
      <c r="F91" s="229"/>
      <c r="G91" s="229"/>
      <c r="H91" s="229"/>
      <c r="I91" s="229"/>
      <c r="J91" s="229"/>
      <c r="K91" s="229"/>
      <c r="N91" s="231">
        <f>'Project list_gen-S2b)_Low_Inv'!$I$12*'Project list_gen-S2b)_Low_Inv'!$G$12*1000</f>
        <v>131838</v>
      </c>
      <c r="O91" s="229">
        <f t="shared" ref="O91:S93" si="71">N91</f>
        <v>131838</v>
      </c>
      <c r="P91" s="229">
        <f t="shared" si="71"/>
        <v>131838</v>
      </c>
      <c r="Q91" s="229">
        <f t="shared" si="71"/>
        <v>131838</v>
      </c>
      <c r="R91" s="229">
        <f t="shared" si="71"/>
        <v>131838</v>
      </c>
      <c r="S91" s="229">
        <f t="shared" si="71"/>
        <v>131838</v>
      </c>
      <c r="T91" s="229">
        <f t="shared" ref="T91:X91" si="72">S91</f>
        <v>131838</v>
      </c>
      <c r="U91" s="229">
        <f t="shared" si="72"/>
        <v>131838</v>
      </c>
      <c r="V91" s="229">
        <f t="shared" si="72"/>
        <v>131838</v>
      </c>
      <c r="W91" s="229">
        <f t="shared" si="72"/>
        <v>131838</v>
      </c>
      <c r="X91" s="229">
        <f t="shared" si="72"/>
        <v>131838</v>
      </c>
      <c r="Y91" s="227">
        <f t="shared" si="53"/>
        <v>1566048.5465100037</v>
      </c>
      <c r="Z91" s="311">
        <f t="shared" ca="1" si="54"/>
        <v>0</v>
      </c>
      <c r="AA91" s="229"/>
      <c r="AC91" s="38"/>
    </row>
    <row r="92" spans="1:34" ht="13.5" x14ac:dyDescent="0.25">
      <c r="A92" s="309" t="str">
        <f t="shared" si="47"/>
        <v/>
      </c>
      <c r="B92" s="91" t="str">
        <f ca="1">IF(AC92="","",OFFSET('Project list_gen-S2b)_Low_Inv'!$E$7,AC92,,,))</f>
        <v/>
      </c>
      <c r="C92" s="26" t="s">
        <v>116</v>
      </c>
      <c r="D92" s="310">
        <f t="shared" si="48"/>
        <v>9</v>
      </c>
      <c r="F92" s="229"/>
      <c r="G92" s="229"/>
      <c r="H92" s="229"/>
      <c r="I92" s="229"/>
      <c r="J92" s="229"/>
      <c r="K92" s="229"/>
      <c r="N92" s="231">
        <f>'Project list_gen-S2b)_Low_Inv'!$F$12*1000*'Project list_gen-S2b)_Low_Inv'!$J$12</f>
        <v>223300</v>
      </c>
      <c r="O92" s="229">
        <f t="shared" si="71"/>
        <v>223300</v>
      </c>
      <c r="P92" s="229">
        <f t="shared" si="71"/>
        <v>223300</v>
      </c>
      <c r="Q92" s="229">
        <f t="shared" si="71"/>
        <v>223300</v>
      </c>
      <c r="R92" s="229">
        <f t="shared" si="71"/>
        <v>223300</v>
      </c>
      <c r="S92" s="229">
        <f t="shared" si="71"/>
        <v>223300</v>
      </c>
      <c r="T92" s="229">
        <f t="shared" ref="T92:X92" si="73">S92</f>
        <v>223300</v>
      </c>
      <c r="U92" s="229">
        <f t="shared" si="73"/>
        <v>223300</v>
      </c>
      <c r="V92" s="229">
        <f t="shared" si="73"/>
        <v>223300</v>
      </c>
      <c r="W92" s="229">
        <f t="shared" si="73"/>
        <v>223300</v>
      </c>
      <c r="X92" s="229">
        <f t="shared" si="73"/>
        <v>223300</v>
      </c>
      <c r="Y92" s="227">
        <f t="shared" si="53"/>
        <v>2652487.4500195985</v>
      </c>
      <c r="Z92" s="311">
        <f t="shared" ca="1" si="54"/>
        <v>0</v>
      </c>
      <c r="AA92" s="229"/>
    </row>
    <row r="93" spans="1:34" ht="13.5" x14ac:dyDescent="0.25">
      <c r="A93" s="309" t="str">
        <f t="shared" si="47"/>
        <v/>
      </c>
      <c r="B93" s="91" t="str">
        <f ca="1">IF(AC93="","",OFFSET('Project list_gen-S2b)_Low_Inv'!$E$7,AC93,,,))</f>
        <v/>
      </c>
      <c r="C93" s="26" t="s">
        <v>18</v>
      </c>
      <c r="D93" s="310">
        <f t="shared" ca="1" si="48"/>
        <v>9</v>
      </c>
      <c r="F93" s="229"/>
      <c r="G93" s="229"/>
      <c r="H93" s="229"/>
      <c r="I93" s="229"/>
      <c r="J93" s="229"/>
      <c r="K93" s="229"/>
      <c r="N93" s="231">
        <f ca="1">'Project list_gen-S2b)_Low_Inv'!$L$12*'Project list_gen-S2b)_Low_Inv'!$G$12*1000</f>
        <v>1243362.4490251825</v>
      </c>
      <c r="O93" s="229">
        <f t="shared" ca="1" si="71"/>
        <v>1243362.4490251825</v>
      </c>
      <c r="P93" s="229">
        <f t="shared" ca="1" si="71"/>
        <v>1243362.4490251825</v>
      </c>
      <c r="Q93" s="229">
        <f t="shared" ca="1" si="71"/>
        <v>1243362.4490251825</v>
      </c>
      <c r="R93" s="229">
        <f t="shared" ca="1" si="71"/>
        <v>1243362.4490251825</v>
      </c>
      <c r="S93" s="229">
        <f t="shared" ca="1" si="71"/>
        <v>1243362.4490251825</v>
      </c>
      <c r="T93" s="229">
        <f t="shared" ref="T93:X93" ca="1" si="74">S93</f>
        <v>1243362.4490251825</v>
      </c>
      <c r="U93" s="229">
        <f t="shared" ca="1" si="74"/>
        <v>1243362.4490251825</v>
      </c>
      <c r="V93" s="229">
        <f t="shared" ca="1" si="74"/>
        <v>1243362.4490251825</v>
      </c>
      <c r="W93" s="229">
        <f t="shared" ca="1" si="74"/>
        <v>1243362.4490251825</v>
      </c>
      <c r="X93" s="229">
        <f t="shared" ca="1" si="74"/>
        <v>1243362.4490251825</v>
      </c>
      <c r="Y93" s="227">
        <f t="shared" ca="1" si="53"/>
        <v>14769383.304366006</v>
      </c>
      <c r="Z93" s="311">
        <f t="shared" ca="1" si="54"/>
        <v>0</v>
      </c>
      <c r="AA93" s="229"/>
      <c r="AB93" s="206"/>
      <c r="AC93" s="206"/>
      <c r="AD93" s="206"/>
      <c r="AE93" s="206"/>
      <c r="AF93" s="206"/>
      <c r="AG93" s="206"/>
      <c r="AH93" s="206"/>
    </row>
    <row r="94" spans="1:34" ht="13.5" x14ac:dyDescent="0.25">
      <c r="A94" s="309">
        <f t="shared" si="47"/>
        <v>384200000.00000006</v>
      </c>
      <c r="B94" s="91" t="str">
        <f ca="1">IF(AC94="","",OFFSET('Project list_gen-S2b)_Low_Inv'!$E$7,AC94,,,))</f>
        <v>CCGT</v>
      </c>
      <c r="C94" s="209" t="s">
        <v>129</v>
      </c>
      <c r="D94" s="310">
        <f t="shared" si="48"/>
        <v>9</v>
      </c>
      <c r="F94" s="229"/>
      <c r="G94" s="229"/>
      <c r="H94" s="229"/>
      <c r="I94" s="229"/>
      <c r="J94" s="229"/>
      <c r="K94" s="229"/>
      <c r="L94" s="229"/>
      <c r="M94" s="229">
        <f>'Project list_gen-S2b)_Low_Inv'!$H$13*1000000</f>
        <v>384200000.00000006</v>
      </c>
      <c r="N94" s="26">
        <v>0</v>
      </c>
      <c r="O94" s="26">
        <v>0</v>
      </c>
      <c r="P94" s="26">
        <v>0</v>
      </c>
      <c r="Q94" s="26">
        <v>0</v>
      </c>
      <c r="R94" s="26">
        <v>0</v>
      </c>
      <c r="S94" s="26">
        <v>0</v>
      </c>
      <c r="T94" s="26">
        <v>0</v>
      </c>
      <c r="U94" s="26">
        <v>0</v>
      </c>
      <c r="V94" s="26">
        <v>0</v>
      </c>
      <c r="W94" s="26">
        <v>0</v>
      </c>
      <c r="X94" s="311">
        <f ca="1">IFERROR(-(A94-((A94/OFFSET($AA$1,MATCH($B94,$Z$2:$Z$7,0),,,))*(20-D94))),0)</f>
        <v>-299676000.00000006</v>
      </c>
      <c r="Y94" s="227">
        <f t="shared" si="53"/>
        <v>0</v>
      </c>
      <c r="Z94" s="311">
        <f t="shared" ca="1" si="54"/>
        <v>0</v>
      </c>
      <c r="AC94" s="26">
        <v>6</v>
      </c>
    </row>
    <row r="95" spans="1:34" ht="13.5" x14ac:dyDescent="0.25">
      <c r="A95" s="309" t="str">
        <f t="shared" si="47"/>
        <v/>
      </c>
      <c r="B95" s="91" t="str">
        <f ca="1">IF(AC95="","",OFFSET('Project list_gen-S2b)_Low_Inv'!$E$7,AC95,,,))</f>
        <v/>
      </c>
      <c r="C95" s="26" t="s">
        <v>115</v>
      </c>
      <c r="D95" s="310">
        <f t="shared" si="48"/>
        <v>9</v>
      </c>
      <c r="F95" s="229"/>
      <c r="G95" s="229"/>
      <c r="H95" s="229"/>
      <c r="I95" s="229"/>
      <c r="J95" s="229"/>
      <c r="K95" s="229"/>
      <c r="L95" s="229"/>
      <c r="N95" s="231">
        <f>'Project list_gen-S2b)_Low_Inv'!$I$13*'Project list_gen-S2b)_Low_Inv'!$G$13*1000</f>
        <v>7232256</v>
      </c>
      <c r="O95" s="229">
        <f t="shared" ref="O95:S97" si="75">N95</f>
        <v>7232256</v>
      </c>
      <c r="P95" s="229">
        <f t="shared" si="75"/>
        <v>7232256</v>
      </c>
      <c r="Q95" s="229">
        <f t="shared" si="75"/>
        <v>7232256</v>
      </c>
      <c r="R95" s="229">
        <f t="shared" si="75"/>
        <v>7232256</v>
      </c>
      <c r="S95" s="229">
        <f t="shared" si="75"/>
        <v>7232256</v>
      </c>
      <c r="T95" s="229">
        <f t="shared" ref="T95:X95" si="76">S95</f>
        <v>7232256</v>
      </c>
      <c r="U95" s="229">
        <f t="shared" si="76"/>
        <v>7232256</v>
      </c>
      <c r="V95" s="229">
        <f t="shared" si="76"/>
        <v>7232256</v>
      </c>
      <c r="W95" s="229">
        <f t="shared" si="76"/>
        <v>7232256</v>
      </c>
      <c r="X95" s="229">
        <f t="shared" si="76"/>
        <v>7232256</v>
      </c>
      <c r="Y95" s="227">
        <f t="shared" si="53"/>
        <v>85908948.837120205</v>
      </c>
      <c r="Z95" s="311">
        <f t="shared" ca="1" si="54"/>
        <v>0</v>
      </c>
      <c r="AA95" s="229"/>
      <c r="AC95" s="38"/>
    </row>
    <row r="96" spans="1:34" ht="13.5" x14ac:dyDescent="0.25">
      <c r="A96" s="309" t="str">
        <f t="shared" si="47"/>
        <v/>
      </c>
      <c r="B96" s="91" t="str">
        <f ca="1">IF(AC96="","",OFFSET('Project list_gen-S2b)_Low_Inv'!$E$7,AC96,,,))</f>
        <v/>
      </c>
      <c r="C96" s="26" t="s">
        <v>116</v>
      </c>
      <c r="D96" s="310">
        <f t="shared" si="48"/>
        <v>9</v>
      </c>
      <c r="F96" s="229"/>
      <c r="G96" s="229"/>
      <c r="H96" s="229"/>
      <c r="I96" s="229"/>
      <c r="J96" s="229"/>
      <c r="K96" s="229"/>
      <c r="L96" s="229"/>
      <c r="N96" s="231">
        <f>'Project list_gen-S2b)_Low_Inv'!$F$13*1000*'Project list_gen-S2b)_Low_Inv'!$J$13</f>
        <v>8400000</v>
      </c>
      <c r="O96" s="229">
        <f t="shared" si="75"/>
        <v>8400000</v>
      </c>
      <c r="P96" s="229">
        <f t="shared" si="75"/>
        <v>8400000</v>
      </c>
      <c r="Q96" s="229">
        <f t="shared" si="75"/>
        <v>8400000</v>
      </c>
      <c r="R96" s="229">
        <f t="shared" si="75"/>
        <v>8400000</v>
      </c>
      <c r="S96" s="229">
        <f t="shared" si="75"/>
        <v>8400000</v>
      </c>
      <c r="T96" s="229">
        <f t="shared" ref="T96:X96" si="77">S96</f>
        <v>8400000</v>
      </c>
      <c r="U96" s="229">
        <f t="shared" si="77"/>
        <v>8400000</v>
      </c>
      <c r="V96" s="229">
        <f t="shared" si="77"/>
        <v>8400000</v>
      </c>
      <c r="W96" s="229">
        <f t="shared" si="77"/>
        <v>8400000</v>
      </c>
      <c r="X96" s="229">
        <f t="shared" si="77"/>
        <v>8400000</v>
      </c>
      <c r="Y96" s="227">
        <f t="shared" si="53"/>
        <v>99780092.163746655</v>
      </c>
      <c r="Z96" s="311">
        <f t="shared" ca="1" si="54"/>
        <v>0</v>
      </c>
      <c r="AA96" s="229"/>
    </row>
    <row r="97" spans="1:35" ht="13.5" x14ac:dyDescent="0.25">
      <c r="A97" s="309" t="str">
        <f t="shared" si="47"/>
        <v/>
      </c>
      <c r="B97" s="91" t="str">
        <f ca="1">IF(AC97="","",OFFSET('Project list_gen-S2b)_Low_Inv'!$E$7,AC97,,,))</f>
        <v/>
      </c>
      <c r="C97" s="26" t="s">
        <v>18</v>
      </c>
      <c r="D97" s="310">
        <f t="shared" ca="1" si="48"/>
        <v>9</v>
      </c>
      <c r="F97" s="229"/>
      <c r="G97" s="229"/>
      <c r="H97" s="229"/>
      <c r="I97" s="229"/>
      <c r="J97" s="229"/>
      <c r="K97" s="229"/>
      <c r="L97" s="229"/>
      <c r="N97" s="231">
        <f ca="1">'Project list_gen-S2b)_Low_Inv'!$L$13*'Project list_gen-S2b)_Low_Inv'!$G$13*1000</f>
        <v>12243434.372773003</v>
      </c>
      <c r="O97" s="229">
        <f t="shared" ca="1" si="75"/>
        <v>12243434.372773003</v>
      </c>
      <c r="P97" s="229">
        <f t="shared" ca="1" si="75"/>
        <v>12243434.372773003</v>
      </c>
      <c r="Q97" s="229">
        <f t="shared" ca="1" si="75"/>
        <v>12243434.372773003</v>
      </c>
      <c r="R97" s="229">
        <f t="shared" ca="1" si="75"/>
        <v>12243434.372773003</v>
      </c>
      <c r="S97" s="229">
        <f t="shared" ca="1" si="75"/>
        <v>12243434.372773003</v>
      </c>
      <c r="T97" s="229">
        <f t="shared" ref="T97:X97" ca="1" si="78">S97</f>
        <v>12243434.372773003</v>
      </c>
      <c r="U97" s="229">
        <f t="shared" ca="1" si="78"/>
        <v>12243434.372773003</v>
      </c>
      <c r="V97" s="229">
        <f t="shared" ca="1" si="78"/>
        <v>12243434.372773003</v>
      </c>
      <c r="W97" s="229">
        <f t="shared" ca="1" si="78"/>
        <v>12243434.372773003</v>
      </c>
      <c r="X97" s="229">
        <f t="shared" ca="1" si="78"/>
        <v>12243434.372773003</v>
      </c>
      <c r="Y97" s="227">
        <f t="shared" ca="1" si="53"/>
        <v>145434644.06143737</v>
      </c>
      <c r="Z97" s="311">
        <f t="shared" ca="1" si="54"/>
        <v>0</v>
      </c>
      <c r="AA97" s="229"/>
      <c r="AB97" s="206"/>
      <c r="AC97" s="206"/>
      <c r="AD97" s="206"/>
      <c r="AE97" s="206"/>
      <c r="AF97" s="206"/>
      <c r="AG97" s="206"/>
      <c r="AH97" s="206"/>
    </row>
    <row r="98" spans="1:35" ht="13.5" x14ac:dyDescent="0.25">
      <c r="A98" s="309">
        <f t="shared" si="47"/>
        <v>384200000.00000006</v>
      </c>
      <c r="B98" s="91" t="str">
        <f ca="1">IF(AC98="","",OFFSET('Project list_gen-S2b)_Low_Inv'!$E$7,AC98,,,))</f>
        <v>CCGT</v>
      </c>
      <c r="C98" s="209" t="s">
        <v>130</v>
      </c>
      <c r="D98" s="310">
        <f t="shared" si="48"/>
        <v>12</v>
      </c>
      <c r="F98" s="229"/>
      <c r="G98" s="229"/>
      <c r="H98" s="229"/>
      <c r="I98" s="229"/>
      <c r="J98" s="229"/>
      <c r="K98" s="229"/>
      <c r="L98" s="229"/>
      <c r="M98" s="229"/>
      <c r="N98" s="229"/>
      <c r="O98" s="229"/>
      <c r="P98" s="229">
        <f>'Project list_gen-S2b)_Low_Inv'!$H$14*1000000</f>
        <v>384200000.00000006</v>
      </c>
      <c r="Q98" s="26">
        <v>0</v>
      </c>
      <c r="R98" s="26">
        <v>0</v>
      </c>
      <c r="S98" s="26">
        <v>0</v>
      </c>
      <c r="T98" s="26">
        <v>0</v>
      </c>
      <c r="U98" s="26">
        <v>0</v>
      </c>
      <c r="V98" s="26">
        <v>0</v>
      </c>
      <c r="W98" s="26">
        <v>0</v>
      </c>
      <c r="X98" s="311">
        <f ca="1">IFERROR(-(A98-((A98/OFFSET($AA$1,MATCH($B98,$Z$2:$Z$7,0),,,))*(20-D98))),0)</f>
        <v>-322728000.00000006</v>
      </c>
      <c r="Y98" s="227">
        <f t="shared" si="53"/>
        <v>0</v>
      </c>
      <c r="Z98" s="311">
        <f t="shared" ca="1" si="54"/>
        <v>0</v>
      </c>
      <c r="AA98" s="229"/>
      <c r="AC98" s="26">
        <v>7</v>
      </c>
    </row>
    <row r="99" spans="1:35" ht="13.5" x14ac:dyDescent="0.25">
      <c r="A99" s="309" t="str">
        <f t="shared" si="47"/>
        <v/>
      </c>
      <c r="B99" s="91" t="str">
        <f ca="1">IF(AC99="","",OFFSET('Project list_gen-S2b)_Low_Inv'!$E$7,AC99,,,))</f>
        <v/>
      </c>
      <c r="C99" s="26" t="s">
        <v>115</v>
      </c>
      <c r="D99" s="310">
        <f t="shared" si="48"/>
        <v>12</v>
      </c>
      <c r="F99" s="229"/>
      <c r="G99" s="229"/>
      <c r="H99" s="229"/>
      <c r="I99" s="229"/>
      <c r="J99" s="229"/>
      <c r="K99" s="229"/>
      <c r="L99" s="229"/>
      <c r="M99" s="229"/>
      <c r="N99" s="229"/>
      <c r="O99" s="229"/>
      <c r="Q99" s="231">
        <f>'Project list_gen-S2b)_Low_Inv'!$I$14*'Project list_gen-S2b)_Low_Inv'!$G$14*1000</f>
        <v>7232256</v>
      </c>
      <c r="R99" s="229">
        <f t="shared" ref="R99:S101" si="79">Q99</f>
        <v>7232256</v>
      </c>
      <c r="S99" s="229">
        <f t="shared" si="79"/>
        <v>7232256</v>
      </c>
      <c r="T99" s="229">
        <f t="shared" ref="T99:X99" si="80">S99</f>
        <v>7232256</v>
      </c>
      <c r="U99" s="229">
        <f t="shared" si="80"/>
        <v>7232256</v>
      </c>
      <c r="V99" s="229">
        <f t="shared" si="80"/>
        <v>7232256</v>
      </c>
      <c r="W99" s="229">
        <f t="shared" si="80"/>
        <v>7232256</v>
      </c>
      <c r="X99" s="229">
        <f t="shared" si="80"/>
        <v>7232256</v>
      </c>
      <c r="Y99" s="227">
        <f t="shared" si="53"/>
        <v>86835518.527663633</v>
      </c>
      <c r="Z99" s="311">
        <f t="shared" ca="1" si="54"/>
        <v>0</v>
      </c>
      <c r="AA99" s="229"/>
      <c r="AB99" s="229"/>
      <c r="AC99" s="229"/>
    </row>
    <row r="100" spans="1:35" ht="13.5" x14ac:dyDescent="0.25">
      <c r="A100" s="309" t="str">
        <f t="shared" si="47"/>
        <v/>
      </c>
      <c r="B100" s="91" t="str">
        <f ca="1">IF(AC100="","",OFFSET('Project list_gen-S2b)_Low_Inv'!$E$7,AC100,,,))</f>
        <v/>
      </c>
      <c r="C100" s="26" t="s">
        <v>116</v>
      </c>
      <c r="D100" s="310">
        <f t="shared" si="48"/>
        <v>12</v>
      </c>
      <c r="F100" s="229"/>
      <c r="G100" s="229"/>
      <c r="H100" s="229"/>
      <c r="I100" s="229"/>
      <c r="J100" s="229"/>
      <c r="K100" s="229"/>
      <c r="L100" s="229"/>
      <c r="M100" s="229"/>
      <c r="N100" s="229"/>
      <c r="O100" s="229"/>
      <c r="Q100" s="231">
        <f>'Project list_gen-S2b)_Low_Inv'!$F$14*1000*'Project list_gen-S2b)_Low_Inv'!$J$14</f>
        <v>8400000</v>
      </c>
      <c r="R100" s="229">
        <f t="shared" si="79"/>
        <v>8400000</v>
      </c>
      <c r="S100" s="229">
        <f t="shared" si="79"/>
        <v>8400000</v>
      </c>
      <c r="T100" s="229">
        <f t="shared" ref="T100:X100" si="81">S100</f>
        <v>8400000</v>
      </c>
      <c r="U100" s="229">
        <f t="shared" si="81"/>
        <v>8400000</v>
      </c>
      <c r="V100" s="229">
        <f t="shared" si="81"/>
        <v>8400000</v>
      </c>
      <c r="W100" s="229">
        <f t="shared" si="81"/>
        <v>8400000</v>
      </c>
      <c r="X100" s="229">
        <f t="shared" si="81"/>
        <v>8400000</v>
      </c>
      <c r="Y100" s="227">
        <f t="shared" si="53"/>
        <v>100856268.86442827</v>
      </c>
      <c r="Z100" s="311">
        <f t="shared" ca="1" si="54"/>
        <v>0</v>
      </c>
      <c r="AA100" s="229"/>
      <c r="AB100" s="229"/>
      <c r="AC100" s="229"/>
    </row>
    <row r="101" spans="1:35" ht="13.5" x14ac:dyDescent="0.25">
      <c r="A101" s="309" t="str">
        <f t="shared" si="47"/>
        <v/>
      </c>
      <c r="B101" s="91" t="str">
        <f ca="1">IF(AC101="","",OFFSET('Project list_gen-S2b)_Low_Inv'!$E$7,AC101,,,))</f>
        <v/>
      </c>
      <c r="C101" s="26" t="s">
        <v>18</v>
      </c>
      <c r="D101" s="310">
        <f t="shared" ca="1" si="48"/>
        <v>12</v>
      </c>
      <c r="F101" s="229"/>
      <c r="G101" s="229"/>
      <c r="H101" s="229"/>
      <c r="I101" s="229"/>
      <c r="J101" s="229"/>
      <c r="K101" s="229"/>
      <c r="L101" s="229"/>
      <c r="M101" s="229"/>
      <c r="N101" s="229"/>
      <c r="O101" s="229"/>
      <c r="Q101" s="231">
        <f ca="1">'Project list_gen-S2b)_Low_Inv'!$L$14*'Project list_gen-S2b)_Low_Inv'!$G$14*1000</f>
        <v>12243434.372773003</v>
      </c>
      <c r="R101" s="229">
        <f t="shared" ca="1" si="79"/>
        <v>12243434.372773003</v>
      </c>
      <c r="S101" s="229">
        <f t="shared" ca="1" si="79"/>
        <v>12243434.372773003</v>
      </c>
      <c r="T101" s="229">
        <f t="shared" ref="T101:X101" ca="1" si="82">S101</f>
        <v>12243434.372773003</v>
      </c>
      <c r="U101" s="229">
        <f t="shared" ca="1" si="82"/>
        <v>12243434.372773003</v>
      </c>
      <c r="V101" s="229">
        <f t="shared" ca="1" si="82"/>
        <v>12243434.372773003</v>
      </c>
      <c r="W101" s="229">
        <f t="shared" ca="1" si="82"/>
        <v>12243434.372773003</v>
      </c>
      <c r="X101" s="229">
        <f t="shared" ca="1" si="82"/>
        <v>12243434.372773003</v>
      </c>
      <c r="Y101" s="227">
        <f t="shared" ca="1" si="53"/>
        <v>147003227.25290197</v>
      </c>
      <c r="Z101" s="311">
        <f t="shared" ca="1" si="54"/>
        <v>0</v>
      </c>
      <c r="AA101" s="229"/>
      <c r="AB101" s="229"/>
      <c r="AC101" s="229"/>
      <c r="AD101" s="206"/>
      <c r="AE101" s="206"/>
      <c r="AF101" s="206"/>
      <c r="AG101" s="206"/>
      <c r="AH101" s="206"/>
    </row>
    <row r="102" spans="1:35" ht="13.5" x14ac:dyDescent="0.25">
      <c r="A102" s="309">
        <f t="shared" si="47"/>
        <v>478287509.43396229</v>
      </c>
      <c r="B102" s="91" t="str">
        <f ca="1">IF(AC102="","",OFFSET('Project list_gen-S2b)_Low_Inv'!$E$7,AC102,,,))</f>
        <v>Wind</v>
      </c>
      <c r="C102" s="209" t="s">
        <v>130</v>
      </c>
      <c r="D102" s="310">
        <f t="shared" si="48"/>
        <v>16</v>
      </c>
      <c r="F102" s="229"/>
      <c r="G102" s="229"/>
      <c r="H102" s="229"/>
      <c r="I102" s="229"/>
      <c r="J102" s="229"/>
      <c r="K102" s="229"/>
      <c r="L102" s="229"/>
      <c r="M102" s="229"/>
      <c r="N102" s="229"/>
      <c r="O102" s="229"/>
      <c r="T102" s="229">
        <f>'Project list_gen-S2b)_Low_Inv'!$H$15*1000000</f>
        <v>478287509.43396229</v>
      </c>
      <c r="U102" s="26">
        <v>0</v>
      </c>
      <c r="V102" s="26">
        <v>0</v>
      </c>
      <c r="W102" s="26">
        <v>0</v>
      </c>
      <c r="X102" s="311">
        <f ca="1">IFERROR(-(A102-((A102/OFFSET($AA$1,MATCH($B102,$Z$2:$Z$7,0),,,))*(20-D102))),0)</f>
        <v>-401761507.9245283</v>
      </c>
      <c r="Y102" s="227">
        <f t="shared" si="53"/>
        <v>0</v>
      </c>
      <c r="Z102" s="311">
        <f t="shared" ca="1" si="54"/>
        <v>76526001.509433985</v>
      </c>
      <c r="AA102" s="229"/>
      <c r="AC102" s="26">
        <v>8</v>
      </c>
    </row>
    <row r="103" spans="1:35" ht="13.5" x14ac:dyDescent="0.25">
      <c r="A103" s="309" t="str">
        <f t="shared" si="47"/>
        <v/>
      </c>
      <c r="B103" s="91" t="str">
        <f ca="1">IF(AC103="","",OFFSET('Project list_gen-S2b)_Low_Inv'!$E$7,AC103,,,))</f>
        <v/>
      </c>
      <c r="C103" s="26" t="s">
        <v>115</v>
      </c>
      <c r="D103" s="310">
        <f t="shared" si="48"/>
        <v>16</v>
      </c>
      <c r="F103" s="229"/>
      <c r="G103" s="229"/>
      <c r="H103" s="229"/>
      <c r="I103" s="229"/>
      <c r="J103" s="229"/>
      <c r="K103" s="229"/>
      <c r="L103" s="229"/>
      <c r="M103" s="229"/>
      <c r="N103" s="229"/>
      <c r="O103" s="229"/>
      <c r="U103" s="231">
        <f>'Project list_gen-S2b)_Low_Inv'!$I$15*'Project list_gen-S2b)_Low_Inv'!$G$15*1000</f>
        <v>2123760.3840000001</v>
      </c>
      <c r="V103" s="229">
        <f t="shared" ref="V103:X105" si="83">U103</f>
        <v>2123760.3840000001</v>
      </c>
      <c r="W103" s="229">
        <f t="shared" si="83"/>
        <v>2123760.3840000001</v>
      </c>
      <c r="X103" s="229">
        <f t="shared" si="83"/>
        <v>2123760.3840000001</v>
      </c>
      <c r="Y103" s="227">
        <f t="shared" si="53"/>
        <v>25776947.972182449</v>
      </c>
      <c r="Z103" s="311">
        <f t="shared" ca="1" si="54"/>
        <v>0</v>
      </c>
      <c r="AA103" s="229"/>
      <c r="AB103" s="229"/>
    </row>
    <row r="104" spans="1:35" ht="13.5" x14ac:dyDescent="0.25">
      <c r="A104" s="309" t="str">
        <f t="shared" si="47"/>
        <v/>
      </c>
      <c r="B104" s="91" t="str">
        <f ca="1">IF(AC104="","",OFFSET('Project list_gen-S2b)_Low_Inv'!$E$7,AC104,,,))</f>
        <v/>
      </c>
      <c r="C104" s="26" t="s">
        <v>116</v>
      </c>
      <c r="D104" s="310">
        <f t="shared" si="48"/>
        <v>16</v>
      </c>
      <c r="F104" s="229"/>
      <c r="G104" s="229"/>
      <c r="H104" s="229"/>
      <c r="I104" s="229"/>
      <c r="J104" s="229"/>
      <c r="K104" s="229"/>
      <c r="L104" s="229"/>
      <c r="M104" s="229"/>
      <c r="N104" s="229"/>
      <c r="O104" s="229"/>
      <c r="U104" s="231">
        <f>'Project list_gen-S2b)_Low_Inv'!$F$15*1000*'Project list_gen-S2b)_Low_Inv'!$J$15</f>
        <v>9150000</v>
      </c>
      <c r="V104" s="229">
        <f t="shared" si="83"/>
        <v>9150000</v>
      </c>
      <c r="W104" s="229">
        <f t="shared" si="83"/>
        <v>9150000</v>
      </c>
      <c r="X104" s="229">
        <f t="shared" si="83"/>
        <v>9150000</v>
      </c>
      <c r="Y104" s="227">
        <f t="shared" si="53"/>
        <v>111057290.51280268</v>
      </c>
      <c r="Z104" s="311">
        <f t="shared" ca="1" si="54"/>
        <v>0</v>
      </c>
      <c r="AA104" s="229"/>
      <c r="AB104" s="229"/>
    </row>
    <row r="105" spans="1:35" ht="13.5" x14ac:dyDescent="0.25">
      <c r="A105" s="309" t="str">
        <f t="shared" si="47"/>
        <v/>
      </c>
      <c r="B105" s="91" t="str">
        <f ca="1">IF(AC105="","",OFFSET('Project list_gen-S2b)_Low_Inv'!$E$7,AC105,,,))</f>
        <v/>
      </c>
      <c r="C105" s="26" t="s">
        <v>18</v>
      </c>
      <c r="D105" s="310">
        <f t="shared" ca="1" si="48"/>
        <v>16</v>
      </c>
      <c r="F105" s="229"/>
      <c r="G105" s="229"/>
      <c r="H105" s="229"/>
      <c r="I105" s="229"/>
      <c r="J105" s="229"/>
      <c r="K105" s="229"/>
      <c r="L105" s="229"/>
      <c r="M105" s="229"/>
      <c r="N105" s="229"/>
      <c r="O105" s="229"/>
      <c r="U105" s="231">
        <f ca="1">'Project list_gen-S2b)_Low_Inv'!$L$15*'Project list_gen-S2b)_Low_Inv'!$G$15*1000</f>
        <v>4125010.2959341276</v>
      </c>
      <c r="V105" s="229">
        <f t="shared" ca="1" si="83"/>
        <v>4125010.2959341276</v>
      </c>
      <c r="W105" s="229">
        <f t="shared" ca="1" si="83"/>
        <v>4125010.2959341276</v>
      </c>
      <c r="X105" s="229">
        <f t="shared" ca="1" si="83"/>
        <v>4125010.2959341276</v>
      </c>
      <c r="Y105" s="227">
        <f t="shared" ca="1" si="53"/>
        <v>50066936.262716785</v>
      </c>
      <c r="Z105" s="311">
        <f t="shared" ca="1" si="54"/>
        <v>0</v>
      </c>
      <c r="AA105" s="229"/>
      <c r="AB105" s="229"/>
      <c r="AD105" s="206"/>
      <c r="AE105" s="206"/>
      <c r="AF105" s="206"/>
      <c r="AG105" s="206"/>
      <c r="AH105" s="206"/>
    </row>
    <row r="106" spans="1:35" ht="13.5" x14ac:dyDescent="0.25">
      <c r="A106" s="309">
        <f t="shared" si="47"/>
        <v>166527384.61538461</v>
      </c>
      <c r="B106" s="91" t="str">
        <f ca="1">IF(AC106="","",OFFSET('Project list_gen-S2b)_Low_Inv'!$E$7,AC106,,,))</f>
        <v>CCGT</v>
      </c>
      <c r="C106" s="209" t="s">
        <v>130</v>
      </c>
      <c r="D106" s="310">
        <f t="shared" si="48"/>
        <v>18</v>
      </c>
      <c r="F106" s="229"/>
      <c r="G106" s="229"/>
      <c r="H106" s="229"/>
      <c r="I106" s="229"/>
      <c r="J106" s="229"/>
      <c r="K106" s="229"/>
      <c r="L106" s="229"/>
      <c r="M106" s="229"/>
      <c r="N106" s="229"/>
      <c r="O106" s="229"/>
      <c r="V106" s="339">
        <f>'Project list_gen-S2b)_Low_Inv'!$H$16*1000000*0.5</f>
        <v>166527384.61538461</v>
      </c>
      <c r="W106" s="26">
        <v>0</v>
      </c>
      <c r="X106" s="311">
        <f ca="1">IFERROR(-(A106-((A106/OFFSET($AA$1,MATCH($B106,$Z$2:$Z$7,0),,,))*(20-D106))),0)</f>
        <v>-159866289.23076922</v>
      </c>
      <c r="Y106" s="227">
        <f t="shared" si="53"/>
        <v>0</v>
      </c>
      <c r="Z106" s="311">
        <f t="shared" ca="1" si="54"/>
        <v>0</v>
      </c>
      <c r="AA106" s="229"/>
      <c r="AC106" s="26">
        <v>9</v>
      </c>
    </row>
    <row r="107" spans="1:35" ht="13.5" x14ac:dyDescent="0.25">
      <c r="A107" s="309" t="str">
        <f t="shared" si="47"/>
        <v/>
      </c>
      <c r="B107" s="91" t="str">
        <f ca="1">IF(AC107="","",OFFSET('Project list_gen-S2b)_Low_Inv'!$E$7,AC107,,,))</f>
        <v/>
      </c>
      <c r="C107" s="26" t="s">
        <v>115</v>
      </c>
      <c r="D107" s="310">
        <f t="shared" si="48"/>
        <v>18</v>
      </c>
      <c r="F107" s="229"/>
      <c r="G107" s="229"/>
      <c r="H107" s="229"/>
      <c r="I107" s="229"/>
      <c r="J107" s="229"/>
      <c r="K107" s="229"/>
      <c r="L107" s="229"/>
      <c r="M107" s="229"/>
      <c r="N107" s="229"/>
      <c r="O107" s="229"/>
      <c r="W107" s="231">
        <f>'Project list_gen-S2b)_Low_Inv'!$I$16*'Project list_gen-S2b)_Low_Inv'!$G$16*1000</f>
        <v>5846073.6000000006</v>
      </c>
      <c r="X107" s="229">
        <f>W107</f>
        <v>5846073.6000000006</v>
      </c>
      <c r="Y107" s="227">
        <f t="shared" si="53"/>
        <v>71258589.027339861</v>
      </c>
      <c r="Z107" s="311">
        <f t="shared" ca="1" si="54"/>
        <v>0</v>
      </c>
      <c r="AA107" s="229"/>
      <c r="AB107" s="229"/>
    </row>
    <row r="108" spans="1:35" ht="13.5" x14ac:dyDescent="0.25">
      <c r="A108" s="309" t="str">
        <f t="shared" si="47"/>
        <v/>
      </c>
      <c r="B108" s="91" t="str">
        <f ca="1">IF(AC108="","",OFFSET('Project list_gen-S2b)_Low_Inv'!$E$7,AC108,,,))</f>
        <v/>
      </c>
      <c r="C108" s="26" t="s">
        <v>116</v>
      </c>
      <c r="D108" s="310">
        <f t="shared" si="48"/>
        <v>18</v>
      </c>
      <c r="F108" s="229"/>
      <c r="G108" s="229"/>
      <c r="H108" s="229"/>
      <c r="I108" s="229"/>
      <c r="J108" s="229"/>
      <c r="K108" s="229"/>
      <c r="L108" s="229"/>
      <c r="M108" s="229"/>
      <c r="N108" s="229"/>
      <c r="O108" s="229"/>
      <c r="W108" s="231">
        <f>'Project list_gen-S2b)_Low_Inv'!$F$16*1000*'Project list_gen-S2b)_Low_Inv'!$J$16</f>
        <v>6790000</v>
      </c>
      <c r="X108" s="229">
        <f>W108</f>
        <v>6790000</v>
      </c>
      <c r="Y108" s="227">
        <f t="shared" si="53"/>
        <v>82764236.751250893</v>
      </c>
      <c r="Z108" s="311">
        <f t="shared" ca="1" si="54"/>
        <v>0</v>
      </c>
      <c r="AA108" s="229"/>
      <c r="AB108" s="229"/>
    </row>
    <row r="109" spans="1:35" ht="13.5" x14ac:dyDescent="0.25">
      <c r="A109" s="309" t="str">
        <f t="shared" si="47"/>
        <v/>
      </c>
      <c r="B109" s="91" t="str">
        <f ca="1">IF(AC109="","",OFFSET('Project list_gen-S2b)_Low_Inv'!$E$7,AC109,,,))</f>
        <v/>
      </c>
      <c r="C109" s="26" t="s">
        <v>18</v>
      </c>
      <c r="D109" s="310">
        <f t="shared" ca="1" si="48"/>
        <v>18</v>
      </c>
      <c r="F109" s="229"/>
      <c r="G109" s="229"/>
      <c r="H109" s="229"/>
      <c r="I109" s="229"/>
      <c r="J109" s="229"/>
      <c r="K109" s="229"/>
      <c r="L109" s="229"/>
      <c r="M109" s="229"/>
      <c r="N109" s="229"/>
      <c r="O109" s="229"/>
      <c r="W109" s="231">
        <f ca="1">'Project list_gen-S2b)_Low_Inv'!$L$16*'Project list_gen-S2b)_Low_Inv'!$G$16*1000</f>
        <v>5089460.9673353815</v>
      </c>
      <c r="X109" s="229">
        <f ca="1">W109</f>
        <v>5089460.9673353815</v>
      </c>
      <c r="Y109" s="227">
        <f t="shared" ca="1" si="53"/>
        <v>62036134.379498661</v>
      </c>
      <c r="Z109" s="311">
        <f t="shared" ca="1" si="54"/>
        <v>0</v>
      </c>
      <c r="AA109" s="229"/>
      <c r="AB109" s="229"/>
      <c r="AD109" s="206"/>
      <c r="AE109" s="206"/>
      <c r="AF109" s="206"/>
      <c r="AG109" s="206"/>
      <c r="AH109" s="206"/>
    </row>
    <row r="110" spans="1:35" x14ac:dyDescent="0.2">
      <c r="F110" s="229"/>
      <c r="G110" s="229"/>
      <c r="H110" s="229"/>
      <c r="I110" s="229"/>
      <c r="J110" s="229"/>
      <c r="K110" s="229"/>
      <c r="L110" s="229"/>
      <c r="M110" s="229"/>
      <c r="N110" s="229"/>
      <c r="O110" s="229"/>
      <c r="P110" s="229"/>
      <c r="Q110" s="229"/>
      <c r="R110" s="229"/>
      <c r="S110" s="229"/>
      <c r="T110" s="229"/>
      <c r="U110" s="229"/>
      <c r="V110" s="229"/>
      <c r="Y110" s="329"/>
      <c r="AC110" s="110"/>
      <c r="AD110" s="38"/>
    </row>
    <row r="111" spans="1:35" x14ac:dyDescent="0.2">
      <c r="E111" s="26">
        <v>0</v>
      </c>
      <c r="F111" s="229">
        <f t="shared" ref="F111:W111" si="84">SUM(F74:F110)</f>
        <v>1200673076.9230769</v>
      </c>
      <c r="G111" s="229">
        <f t="shared" ca="1" si="84"/>
        <v>717069040.67335653</v>
      </c>
      <c r="H111" s="229">
        <f t="shared" ca="1" si="84"/>
        <v>59716183.870972194</v>
      </c>
      <c r="I111" s="229">
        <f t="shared" ca="1" si="84"/>
        <v>59716183.870972194</v>
      </c>
      <c r="J111" s="229">
        <f t="shared" ca="1" si="84"/>
        <v>686564546.88984013</v>
      </c>
      <c r="K111" s="229">
        <f t="shared" ca="1" si="84"/>
        <v>80921048.413832307</v>
      </c>
      <c r="L111" s="229">
        <f t="shared" ca="1" si="84"/>
        <v>80921048.413832307</v>
      </c>
      <c r="M111" s="229">
        <f t="shared" ca="1" si="84"/>
        <v>578777746.52703989</v>
      </c>
      <c r="N111" s="229">
        <f t="shared" ca="1" si="84"/>
        <v>110395239.2356305</v>
      </c>
      <c r="O111" s="229">
        <f t="shared" ca="1" si="84"/>
        <v>110395239.2356305</v>
      </c>
      <c r="P111" s="229">
        <f t="shared" ca="1" si="84"/>
        <v>494595239.23563057</v>
      </c>
      <c r="Q111" s="229">
        <f t="shared" ca="1" si="84"/>
        <v>138270929.6084035</v>
      </c>
      <c r="R111" s="229">
        <f t="shared" ca="1" si="84"/>
        <v>138270929.6084035</v>
      </c>
      <c r="S111" s="229">
        <f t="shared" ca="1" si="84"/>
        <v>138270929.6084035</v>
      </c>
      <c r="T111" s="229">
        <f t="shared" ca="1" si="84"/>
        <v>616558439.04236579</v>
      </c>
      <c r="U111" s="229">
        <f t="shared" ca="1" si="84"/>
        <v>153669700.28833765</v>
      </c>
      <c r="V111" s="229">
        <f t="shared" ca="1" si="84"/>
        <v>320197084.90372229</v>
      </c>
      <c r="W111" s="229">
        <f t="shared" ca="1" si="84"/>
        <v>171395234.85567302</v>
      </c>
      <c r="X111" s="321">
        <f ca="1">SUM(X74:X110)+Y111+Z111</f>
        <v>328337321.46802926</v>
      </c>
      <c r="Y111" s="322">
        <f ca="1">SUM(Y74:Y109)</f>
        <v>2020816848.4405131</v>
      </c>
      <c r="Z111" s="322">
        <f ca="1">SUM(Z74:Z109)</f>
        <v>853802549.25283027</v>
      </c>
      <c r="AA111" s="229"/>
      <c r="AB111" s="229"/>
      <c r="AC111" s="229"/>
      <c r="AD111" s="229"/>
      <c r="AE111" s="229"/>
      <c r="AF111" s="229"/>
      <c r="AG111" s="221"/>
      <c r="AH111" s="221"/>
      <c r="AI111" s="38"/>
    </row>
    <row r="112" spans="1:35" x14ac:dyDescent="0.2">
      <c r="C112" s="196" t="s">
        <v>122</v>
      </c>
      <c r="E112" s="210">
        <f ca="1">NPV($D$1,E111:X111)</f>
        <v>3344457380.5664783</v>
      </c>
    </row>
    <row r="113" spans="3:24" x14ac:dyDescent="0.2">
      <c r="E113" s="26" t="str">
        <f>C101</f>
        <v>Tx LRMC $/MWh</v>
      </c>
    </row>
    <row r="114" spans="3:24" x14ac:dyDescent="0.2">
      <c r="C114" s="216" t="s">
        <v>131</v>
      </c>
      <c r="D114" s="217">
        <f ca="1">(E112-E60)/1000000</f>
        <v>36.31664925550556</v>
      </c>
      <c r="E114" s="228">
        <f ca="1">NPV($D$1,E115:X115)</f>
        <v>417575215.46923858</v>
      </c>
    </row>
    <row r="115" spans="3:24" x14ac:dyDescent="0.2">
      <c r="E115" s="110">
        <f>SUMIF($C$74:$C$109,$E$113,F74:F109)</f>
        <v>0</v>
      </c>
      <c r="F115" s="110">
        <f t="shared" ref="F115:X115" ca="1" si="85">SUMIF($C$74:$C$109,$E$113,G74:G109)</f>
        <v>11484904.82429985</v>
      </c>
      <c r="G115" s="110">
        <f t="shared" ca="1" si="85"/>
        <v>17769165.774972193</v>
      </c>
      <c r="H115" s="110">
        <f t="shared" ca="1" si="85"/>
        <v>17769165.774972193</v>
      </c>
      <c r="I115" s="110">
        <f t="shared" ca="1" si="85"/>
        <v>17769165.774972193</v>
      </c>
      <c r="J115" s="110">
        <f t="shared" ca="1" si="85"/>
        <v>23449507.821832303</v>
      </c>
      <c r="K115" s="110">
        <f t="shared" ca="1" si="85"/>
        <v>23449507.821832303</v>
      </c>
      <c r="L115" s="110">
        <f t="shared" ca="1" si="85"/>
        <v>23449507.821832303</v>
      </c>
      <c r="M115" s="110">
        <f t="shared" ca="1" si="85"/>
        <v>36936304.64363049</v>
      </c>
      <c r="N115" s="110">
        <f t="shared" ca="1" si="85"/>
        <v>36936304.64363049</v>
      </c>
      <c r="O115" s="110">
        <f t="shared" ca="1" si="85"/>
        <v>36936304.64363049</v>
      </c>
      <c r="P115" s="110">
        <f t="shared" ca="1" si="85"/>
        <v>49179739.016403496</v>
      </c>
      <c r="Q115" s="110">
        <f t="shared" ca="1" si="85"/>
        <v>49179739.016403496</v>
      </c>
      <c r="R115" s="110">
        <f t="shared" ca="1" si="85"/>
        <v>49179739.016403496</v>
      </c>
      <c r="S115" s="110">
        <f t="shared" ca="1" si="85"/>
        <v>49179739.016403496</v>
      </c>
      <c r="T115" s="110">
        <f t="shared" ca="1" si="85"/>
        <v>53304749.312337622</v>
      </c>
      <c r="U115" s="110">
        <f t="shared" ca="1" si="85"/>
        <v>53304749.312337622</v>
      </c>
      <c r="V115" s="110">
        <f t="shared" ca="1" si="85"/>
        <v>58394210.279673003</v>
      </c>
      <c r="W115" s="110">
        <f t="shared" ca="1" si="85"/>
        <v>58394210.279673003</v>
      </c>
      <c r="X115" s="110">
        <f t="shared" ca="1" si="85"/>
        <v>689554147.40912461</v>
      </c>
    </row>
  </sheetData>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X234"/>
  <sheetViews>
    <sheetView topLeftCell="O4" zoomScaleNormal="100" workbookViewId="0">
      <selection activeCell="R16" sqref="R16"/>
    </sheetView>
  </sheetViews>
  <sheetFormatPr defaultColWidth="9.140625" defaultRowHeight="12.75" x14ac:dyDescent="0.2"/>
  <cols>
    <col min="1" max="2" width="12.42578125" style="160" customWidth="1"/>
    <col min="3" max="3" width="45.5703125" style="160" customWidth="1"/>
    <col min="4" max="4" width="18.42578125" style="160" customWidth="1"/>
    <col min="5" max="5" width="13.42578125" style="160" customWidth="1"/>
    <col min="6" max="6" width="8.140625" style="160" customWidth="1"/>
    <col min="7" max="7" width="15" style="160" customWidth="1"/>
    <col min="8" max="10" width="12.42578125" style="160" customWidth="1"/>
    <col min="11" max="11" width="15.85546875" style="160" customWidth="1"/>
    <col min="12" max="12" width="14.42578125" style="241" customWidth="1"/>
    <col min="13" max="13" width="12.42578125" style="160" customWidth="1"/>
    <col min="14" max="14" width="45.5703125" style="160" customWidth="1"/>
    <col min="15" max="15" width="18.42578125" style="160" customWidth="1"/>
    <col min="16" max="16" width="13.42578125" style="160" customWidth="1"/>
    <col min="17" max="17" width="8.140625" style="160" customWidth="1"/>
    <col min="18" max="18" width="15" style="160" customWidth="1"/>
    <col min="19" max="21" width="12.42578125" style="160" customWidth="1"/>
    <col min="22" max="22" width="15.85546875" style="160" customWidth="1"/>
    <col min="23" max="23" width="14.140625" style="241" customWidth="1"/>
    <col min="24" max="24" width="13.5703125" style="160" customWidth="1"/>
    <col min="25" max="16384" width="9.140625" style="160"/>
  </cols>
  <sheetData>
    <row r="1" spans="1:24" ht="17.45" x14ac:dyDescent="0.55000000000000004">
      <c r="A1" s="193" t="s">
        <v>0</v>
      </c>
      <c r="D1" s="92" t="s">
        <v>410</v>
      </c>
    </row>
    <row r="2" spans="1:24" ht="12.95" x14ac:dyDescent="0.5">
      <c r="M2" s="160" t="s">
        <v>1</v>
      </c>
      <c r="U2" s="160">
        <f>Q8*1000*U8</f>
        <v>26250000</v>
      </c>
    </row>
    <row r="3" spans="1:24" ht="12.95" x14ac:dyDescent="0.5">
      <c r="B3" s="160" t="s">
        <v>391</v>
      </c>
    </row>
    <row r="4" spans="1:24" ht="15.6" customHeight="1" x14ac:dyDescent="0.5">
      <c r="B4" s="165"/>
      <c r="C4" s="171"/>
      <c r="D4" s="171"/>
      <c r="E4" s="171"/>
      <c r="F4" s="172"/>
      <c r="G4" s="172"/>
      <c r="H4" s="172"/>
      <c r="I4" s="173"/>
      <c r="J4" s="173"/>
      <c r="K4" s="173"/>
      <c r="M4" s="165"/>
      <c r="N4" s="171"/>
      <c r="O4" s="171"/>
      <c r="P4" s="171"/>
      <c r="Q4" s="172"/>
      <c r="R4" s="172"/>
      <c r="S4" s="172"/>
      <c r="T4" s="173"/>
      <c r="U4" s="173"/>
      <c r="V4" s="173"/>
      <c r="W4" s="244"/>
      <c r="X4" s="170"/>
    </row>
    <row r="5" spans="1:24" ht="20.25" customHeight="1" x14ac:dyDescent="0.5">
      <c r="B5" s="358" t="s">
        <v>4</v>
      </c>
      <c r="C5" s="358"/>
      <c r="D5" s="358"/>
      <c r="E5" s="358"/>
      <c r="F5" s="358"/>
      <c r="G5" s="358"/>
      <c r="H5" s="358"/>
      <c r="I5" s="358"/>
      <c r="J5" s="358"/>
      <c r="K5" s="358"/>
      <c r="M5" s="358" t="s">
        <v>5</v>
      </c>
      <c r="N5" s="358"/>
      <c r="O5" s="358"/>
      <c r="P5" s="358"/>
      <c r="Q5" s="358"/>
      <c r="R5" s="358"/>
      <c r="S5" s="358"/>
      <c r="T5" s="358"/>
      <c r="U5" s="358"/>
      <c r="V5" s="358"/>
      <c r="W5" s="358"/>
      <c r="X5" s="358"/>
    </row>
    <row r="6" spans="1:24" ht="12.95" x14ac:dyDescent="0.5">
      <c r="M6" s="359" t="s">
        <v>6</v>
      </c>
      <c r="N6" s="359"/>
      <c r="O6" s="359"/>
      <c r="P6" s="359"/>
      <c r="Q6" s="359"/>
      <c r="R6" s="359"/>
      <c r="S6" s="359"/>
      <c r="T6" s="359"/>
      <c r="U6" s="359"/>
      <c r="V6" s="359"/>
      <c r="W6" s="359"/>
      <c r="X6" s="359"/>
    </row>
    <row r="7" spans="1:24" ht="52.5" customHeight="1" x14ac:dyDescent="0.5">
      <c r="A7" s="161"/>
      <c r="B7" s="162" t="s">
        <v>7</v>
      </c>
      <c r="C7" s="163" t="s">
        <v>8</v>
      </c>
      <c r="D7" s="163" t="s">
        <v>9</v>
      </c>
      <c r="E7" s="163" t="s">
        <v>10</v>
      </c>
      <c r="F7" s="163" t="s">
        <v>11</v>
      </c>
      <c r="G7" s="163" t="s">
        <v>12</v>
      </c>
      <c r="H7" s="163" t="s">
        <v>13</v>
      </c>
      <c r="I7" s="163" t="s">
        <v>14</v>
      </c>
      <c r="J7" s="163" t="s">
        <v>15</v>
      </c>
      <c r="K7" s="163" t="s">
        <v>16</v>
      </c>
      <c r="L7" s="242" t="s">
        <v>17</v>
      </c>
      <c r="M7" s="162" t="s">
        <v>7</v>
      </c>
      <c r="N7" s="163" t="s">
        <v>8</v>
      </c>
      <c r="O7" s="163" t="s">
        <v>9</v>
      </c>
      <c r="P7" s="163" t="s">
        <v>10</v>
      </c>
      <c r="Q7" s="163" t="s">
        <v>11</v>
      </c>
      <c r="R7" s="163" t="s">
        <v>12</v>
      </c>
      <c r="S7" s="163" t="s">
        <v>13</v>
      </c>
      <c r="T7" s="163" t="s">
        <v>14</v>
      </c>
      <c r="U7" s="163" t="s">
        <v>15</v>
      </c>
      <c r="V7" s="163" t="s">
        <v>16</v>
      </c>
      <c r="W7" s="242" t="s">
        <v>17</v>
      </c>
      <c r="X7" s="163" t="s">
        <v>19</v>
      </c>
    </row>
    <row r="8" spans="1:24" ht="12.95" x14ac:dyDescent="0.5">
      <c r="A8" s="164"/>
      <c r="B8" s="165" t="s">
        <v>20</v>
      </c>
      <c r="C8" s="166" t="s">
        <v>21</v>
      </c>
      <c r="D8" s="166" t="s">
        <v>22</v>
      </c>
      <c r="E8" s="166" t="s">
        <v>23</v>
      </c>
      <c r="F8" s="168">
        <v>250</v>
      </c>
      <c r="G8" s="168">
        <v>1971</v>
      </c>
      <c r="H8" s="168">
        <v>1200.6730769230769</v>
      </c>
      <c r="I8" s="167">
        <v>0</v>
      </c>
      <c r="J8" s="167">
        <v>105</v>
      </c>
      <c r="K8" s="167">
        <v>79.055127520930938</v>
      </c>
      <c r="L8" s="243">
        <f ca="1">OFFSET('LRMC_gen_S2b)_Low_Inv'!$A$41,MATCH(B8,'LRMC_gen_S2b)_Low_Inv'!$B$42:$B$45,0),,,)</f>
        <v>5.8269430869101209</v>
      </c>
      <c r="M8" s="165" t="s">
        <v>20</v>
      </c>
      <c r="N8" s="166" t="s">
        <v>21</v>
      </c>
      <c r="O8" s="166" t="s">
        <v>22</v>
      </c>
      <c r="P8" s="166" t="s">
        <v>23</v>
      </c>
      <c r="Q8" s="168">
        <v>250</v>
      </c>
      <c r="R8" s="168">
        <v>1971</v>
      </c>
      <c r="S8" s="168">
        <v>1200.6730769230769</v>
      </c>
      <c r="T8" s="167">
        <v>0</v>
      </c>
      <c r="U8" s="167">
        <f>105</f>
        <v>105</v>
      </c>
      <c r="V8" s="167">
        <v>79.055127520930938</v>
      </c>
      <c r="W8" s="244">
        <f ca="1">OFFSET('LRMC_gen_S2b)_Low_Inv'!$A$41,MATCH(M8,'LRMC_gen_S2b)_Low_Inv'!$B$42:$B$45,0),,,)</f>
        <v>5.8269430869101209</v>
      </c>
      <c r="X8" s="170">
        <f t="shared" ref="X8:X52" ca="1" si="0">V8+W8</f>
        <v>84.882070607841058</v>
      </c>
    </row>
    <row r="9" spans="1:24" ht="12.95" x14ac:dyDescent="0.5">
      <c r="A9" s="164"/>
      <c r="B9" s="175" t="s">
        <v>29</v>
      </c>
      <c r="C9" s="176" t="s">
        <v>30</v>
      </c>
      <c r="D9" s="176" t="s">
        <v>22</v>
      </c>
      <c r="E9" s="176" t="s">
        <v>31</v>
      </c>
      <c r="F9" s="177">
        <v>17</v>
      </c>
      <c r="G9" s="177">
        <v>74.459999999999994</v>
      </c>
      <c r="H9" s="177">
        <v>52.508452830188673</v>
      </c>
      <c r="I9" s="169">
        <v>0.86</v>
      </c>
      <c r="J9" s="169">
        <v>6.38</v>
      </c>
      <c r="K9" s="169">
        <v>87.494128618111048</v>
      </c>
      <c r="L9" s="243">
        <f ca="1">OFFSET('LRMC_gen_S2b)_Low_Inv'!$A$41,MATCH(B9,'LRMC_gen_S2b)_Low_Inv'!$B$42:$B$45,0),,,)</f>
        <v>8.1106487216254575</v>
      </c>
      <c r="M9" s="171" t="s">
        <v>20</v>
      </c>
      <c r="N9" s="171" t="s">
        <v>26</v>
      </c>
      <c r="O9" s="171" t="s">
        <v>27</v>
      </c>
      <c r="P9" s="171" t="s">
        <v>28</v>
      </c>
      <c r="Q9" s="172">
        <v>252</v>
      </c>
      <c r="R9" s="172">
        <v>974.84083199999998</v>
      </c>
      <c r="S9" s="172">
        <v>626.82568301886795</v>
      </c>
      <c r="T9" s="173">
        <v>3</v>
      </c>
      <c r="U9" s="173">
        <v>50</v>
      </c>
      <c r="V9" s="173">
        <v>89.428053297110608</v>
      </c>
      <c r="W9" s="244">
        <f ca="1">OFFSET('LRMC_gen_S2b)_Low_Inv'!$A$41,MATCH(M9,'LRMC_gen_S2b)_Low_Inv'!$B$42:$B$45,0),,,)</f>
        <v>5.8269430869101209</v>
      </c>
      <c r="X9" s="170">
        <f t="shared" ca="1" si="0"/>
        <v>95.254996384020728</v>
      </c>
    </row>
    <row r="10" spans="1:24" ht="12.95" x14ac:dyDescent="0.5">
      <c r="A10" s="174"/>
      <c r="B10" s="171" t="s">
        <v>20</v>
      </c>
      <c r="C10" s="171" t="s">
        <v>26</v>
      </c>
      <c r="D10" s="171" t="s">
        <v>27</v>
      </c>
      <c r="E10" s="171" t="s">
        <v>28</v>
      </c>
      <c r="F10" s="172">
        <v>252</v>
      </c>
      <c r="G10" s="172">
        <v>974.84083199999998</v>
      </c>
      <c r="H10" s="172">
        <v>626.82568301886795</v>
      </c>
      <c r="I10" s="173">
        <v>3</v>
      </c>
      <c r="J10" s="173">
        <v>50</v>
      </c>
      <c r="K10" s="173">
        <v>89.428053297110608</v>
      </c>
      <c r="L10" s="243">
        <f ca="1">OFFSET('LRMC_gen_S2b)_Low_Inv'!$A$41,MATCH(B10,'LRMC_gen_S2b)_Low_Inv'!$B$42:$B$45,0),,,)</f>
        <v>5.8269430869101209</v>
      </c>
      <c r="M10" s="171" t="s">
        <v>20</v>
      </c>
      <c r="N10" s="171" t="s">
        <v>32</v>
      </c>
      <c r="O10" s="171" t="s">
        <v>33</v>
      </c>
      <c r="P10" s="171" t="s">
        <v>28</v>
      </c>
      <c r="Q10" s="172">
        <v>252</v>
      </c>
      <c r="R10" s="172">
        <v>974.84083199999998</v>
      </c>
      <c r="S10" s="172">
        <v>626.84836301886799</v>
      </c>
      <c r="T10" s="173">
        <v>3</v>
      </c>
      <c r="U10" s="173">
        <v>50</v>
      </c>
      <c r="V10" s="173">
        <v>89.430658890174854</v>
      </c>
      <c r="W10" s="244">
        <f ca="1">OFFSET('LRMC_gen_S2b)_Low_Inv'!$A$41,MATCH(M10,'LRMC_gen_S2b)_Low_Inv'!$B$42:$B$45,0),,,)</f>
        <v>5.8269430869101209</v>
      </c>
      <c r="X10" s="170">
        <f t="shared" ca="1" si="0"/>
        <v>95.257601977084974</v>
      </c>
    </row>
    <row r="11" spans="1:24" ht="12.95" x14ac:dyDescent="0.5">
      <c r="A11" s="178"/>
      <c r="B11" s="171" t="s">
        <v>20</v>
      </c>
      <c r="C11" s="171" t="s">
        <v>32</v>
      </c>
      <c r="D11" s="171" t="s">
        <v>33</v>
      </c>
      <c r="E11" s="171" t="s">
        <v>28</v>
      </c>
      <c r="F11" s="172">
        <v>252</v>
      </c>
      <c r="G11" s="172">
        <v>974.84083199999998</v>
      </c>
      <c r="H11" s="172">
        <v>626.84836301886799</v>
      </c>
      <c r="I11" s="173">
        <v>3</v>
      </c>
      <c r="J11" s="173">
        <v>50</v>
      </c>
      <c r="K11" s="173">
        <v>89.430658890174854</v>
      </c>
      <c r="L11" s="243">
        <f ca="1">OFFSET('LRMC_gen_S2b)_Low_Inv'!$A$41,MATCH(B11,'LRMC_gen_S2b)_Low_Inv'!$B$42:$B$45,0),,,)</f>
        <v>5.8269430869101209</v>
      </c>
      <c r="M11" s="175" t="s">
        <v>29</v>
      </c>
      <c r="N11" s="176" t="s">
        <v>30</v>
      </c>
      <c r="O11" s="176" t="s">
        <v>22</v>
      </c>
      <c r="P11" s="176" t="s">
        <v>31</v>
      </c>
      <c r="Q11" s="177">
        <v>17</v>
      </c>
      <c r="R11" s="177">
        <v>74.459999999999994</v>
      </c>
      <c r="S11" s="177">
        <v>52.508452830188673</v>
      </c>
      <c r="T11" s="169">
        <v>0.86</v>
      </c>
      <c r="U11" s="169">
        <v>6.38</v>
      </c>
      <c r="V11" s="169">
        <v>87.494128618111048</v>
      </c>
      <c r="W11" s="244">
        <f ca="1">OFFSET('LRMC_gen_S2b)_Low_Inv'!$A$41,MATCH(M11,'LRMC_gen_S2b)_Low_Inv'!$B$42:$B$45,0),,,)</f>
        <v>8.1106487216254575</v>
      </c>
      <c r="X11" s="170">
        <f t="shared" ca="1" si="0"/>
        <v>95.604777339736501</v>
      </c>
    </row>
    <row r="12" spans="1:24" ht="12.95" x14ac:dyDescent="0.5">
      <c r="A12" s="178"/>
      <c r="B12" s="175" t="s">
        <v>29</v>
      </c>
      <c r="C12" s="179" t="s">
        <v>35</v>
      </c>
      <c r="D12" s="179" t="s">
        <v>22</v>
      </c>
      <c r="E12" s="179" t="s">
        <v>31</v>
      </c>
      <c r="F12" s="180">
        <v>35</v>
      </c>
      <c r="G12" s="180">
        <v>153.29999999999998</v>
      </c>
      <c r="H12" s="180">
        <v>113.65669811320754</v>
      </c>
      <c r="I12" s="181">
        <v>0.86</v>
      </c>
      <c r="J12" s="181">
        <v>6.38</v>
      </c>
      <c r="K12" s="181">
        <v>90.450832095870382</v>
      </c>
      <c r="L12" s="243">
        <f ca="1">OFFSET('LRMC_gen_S2b)_Low_Inv'!$A$41,MATCH(B12,'LRMC_gen_S2b)_Low_Inv'!$B$42:$B$45,0),,,)</f>
        <v>8.1106487216254575</v>
      </c>
      <c r="M12" s="175" t="s">
        <v>24</v>
      </c>
      <c r="N12" s="179" t="s">
        <v>36</v>
      </c>
      <c r="O12" s="179" t="s">
        <v>22</v>
      </c>
      <c r="P12" s="179" t="s">
        <v>25</v>
      </c>
      <c r="Q12" s="180">
        <v>240</v>
      </c>
      <c r="R12" s="180">
        <v>1681.92</v>
      </c>
      <c r="S12" s="180">
        <v>384.20000000000005</v>
      </c>
      <c r="T12" s="181">
        <v>4.3</v>
      </c>
      <c r="U12" s="181">
        <v>35</v>
      </c>
      <c r="V12" s="181">
        <v>91.273876702410504</v>
      </c>
      <c r="W12" s="244">
        <f ca="1">OFFSET('LRMC_gen_S2b)_Low_Inv'!$A$41,MATCH(M12,'LRMC_gen_S2b)_Low_Inv'!$B$42:$B$45,0),,,)</f>
        <v>7.2794391961407214</v>
      </c>
      <c r="X12" s="170">
        <f t="shared" ca="1" si="0"/>
        <v>98.553315898551233</v>
      </c>
    </row>
    <row r="13" spans="1:24" ht="12.95" x14ac:dyDescent="0.5">
      <c r="A13" s="178"/>
      <c r="B13" s="175" t="s">
        <v>24</v>
      </c>
      <c r="C13" s="179" t="s">
        <v>36</v>
      </c>
      <c r="D13" s="179" t="s">
        <v>22</v>
      </c>
      <c r="E13" s="179" t="s">
        <v>25</v>
      </c>
      <c r="F13" s="180">
        <v>240</v>
      </c>
      <c r="G13" s="180">
        <v>1681.92</v>
      </c>
      <c r="H13" s="180">
        <v>384.20000000000005</v>
      </c>
      <c r="I13" s="181">
        <v>4.3</v>
      </c>
      <c r="J13" s="181">
        <v>35</v>
      </c>
      <c r="K13" s="181">
        <v>91.273876702410504</v>
      </c>
      <c r="L13" s="243">
        <f ca="1">OFFSET('LRMC_gen_S2b)_Low_Inv'!$A$41,MATCH(B13,'LRMC_gen_S2b)_Low_Inv'!$B$42:$B$45,0),,,)</f>
        <v>7.2794391961407214</v>
      </c>
      <c r="M13" s="175" t="s">
        <v>24</v>
      </c>
      <c r="N13" s="179" t="s">
        <v>37</v>
      </c>
      <c r="O13" s="179" t="s">
        <v>22</v>
      </c>
      <c r="P13" s="179" t="s">
        <v>25</v>
      </c>
      <c r="Q13" s="180">
        <v>240</v>
      </c>
      <c r="R13" s="180">
        <v>1681.92</v>
      </c>
      <c r="S13" s="180">
        <v>384.20000000000005</v>
      </c>
      <c r="T13" s="181">
        <v>4.3</v>
      </c>
      <c r="U13" s="181">
        <v>35</v>
      </c>
      <c r="V13" s="181">
        <v>91.273876702410504</v>
      </c>
      <c r="W13" s="244">
        <f ca="1">OFFSET('LRMC_gen_S2b)_Low_Inv'!$A$41,MATCH(M13,'LRMC_gen_S2b)_Low_Inv'!$B$42:$B$45,0),,,)</f>
        <v>7.2794391961407214</v>
      </c>
      <c r="X13" s="170">
        <f t="shared" ca="1" si="0"/>
        <v>98.553315898551233</v>
      </c>
    </row>
    <row r="14" spans="1:24" ht="12.95" x14ac:dyDescent="0.5">
      <c r="A14" s="178"/>
      <c r="B14" s="175" t="s">
        <v>24</v>
      </c>
      <c r="C14" s="179" t="s">
        <v>37</v>
      </c>
      <c r="D14" s="179" t="s">
        <v>22</v>
      </c>
      <c r="E14" s="179" t="s">
        <v>25</v>
      </c>
      <c r="F14" s="180">
        <v>240</v>
      </c>
      <c r="G14" s="180">
        <v>1681.92</v>
      </c>
      <c r="H14" s="180">
        <v>384.20000000000005</v>
      </c>
      <c r="I14" s="181">
        <v>4.3</v>
      </c>
      <c r="J14" s="181">
        <v>35</v>
      </c>
      <c r="K14" s="181">
        <v>91.273876702410504</v>
      </c>
      <c r="L14" s="243">
        <f ca="1">OFFSET('LRMC_gen_S2b)_Low_Inv'!$A$41,MATCH(B14,'LRMC_gen_S2b)_Low_Inv'!$B$42:$B$45,0),,,)</f>
        <v>7.2794391961407214</v>
      </c>
      <c r="M14" s="175" t="s">
        <v>29</v>
      </c>
      <c r="N14" s="179" t="s">
        <v>35</v>
      </c>
      <c r="O14" s="179" t="s">
        <v>22</v>
      </c>
      <c r="P14" s="179" t="s">
        <v>31</v>
      </c>
      <c r="Q14" s="180">
        <v>35</v>
      </c>
      <c r="R14" s="180">
        <v>153.29999999999998</v>
      </c>
      <c r="S14" s="180">
        <v>113.65669811320754</v>
      </c>
      <c r="T14" s="181">
        <v>0.86</v>
      </c>
      <c r="U14" s="181">
        <v>6.38</v>
      </c>
      <c r="V14" s="181">
        <v>90.450832095870382</v>
      </c>
      <c r="W14" s="244">
        <f ca="1">OFFSET('LRMC_gen_S2b)_Low_Inv'!$A$41,MATCH(M14,'LRMC_gen_S2b)_Low_Inv'!$B$42:$B$45,0),,,)</f>
        <v>8.1106487216254575</v>
      </c>
      <c r="X14" s="170">
        <f t="shared" ca="1" si="0"/>
        <v>98.561480817495834</v>
      </c>
    </row>
    <row r="15" spans="1:24" ht="12" customHeight="1" x14ac:dyDescent="0.5">
      <c r="A15" s="178"/>
      <c r="B15" s="175" t="s">
        <v>20</v>
      </c>
      <c r="C15" s="179" t="s">
        <v>38</v>
      </c>
      <c r="D15" s="179" t="s">
        <v>22</v>
      </c>
      <c r="E15" s="179" t="s">
        <v>28</v>
      </c>
      <c r="F15" s="180">
        <v>183</v>
      </c>
      <c r="G15" s="180">
        <v>707.92012799999998</v>
      </c>
      <c r="H15" s="180">
        <v>478.28750943396227</v>
      </c>
      <c r="I15" s="181">
        <v>3</v>
      </c>
      <c r="J15" s="181">
        <v>50</v>
      </c>
      <c r="K15" s="181">
        <v>94.906493043787322</v>
      </c>
      <c r="L15" s="243">
        <f ca="1">OFFSET('LRMC_gen_S2b)_Low_Inv'!$A$41,MATCH(B15,'LRMC_gen_S2b)_Low_Inv'!$B$42:$B$45,0),,,)</f>
        <v>5.8269430869101209</v>
      </c>
      <c r="M15" s="175" t="s">
        <v>20</v>
      </c>
      <c r="N15" s="179" t="s">
        <v>38</v>
      </c>
      <c r="O15" s="179" t="s">
        <v>22</v>
      </c>
      <c r="P15" s="179" t="s">
        <v>28</v>
      </c>
      <c r="Q15" s="180">
        <v>183</v>
      </c>
      <c r="R15" s="180">
        <v>707.92012799999998</v>
      </c>
      <c r="S15" s="180">
        <v>478.28750943396227</v>
      </c>
      <c r="T15" s="181">
        <v>3</v>
      </c>
      <c r="U15" s="181">
        <v>50</v>
      </c>
      <c r="V15" s="181">
        <v>94.906493043787322</v>
      </c>
      <c r="W15" s="244">
        <f ca="1">OFFSET('LRMC_gen_S2b)_Low_Inv'!$A$41,MATCH(M15,'LRMC_gen_S2b)_Low_Inv'!$B$42:$B$45,0),,,)</f>
        <v>5.8269430869101209</v>
      </c>
      <c r="X15" s="170">
        <f t="shared" ca="1" si="0"/>
        <v>100.73343613069744</v>
      </c>
    </row>
    <row r="16" spans="1:24" ht="13.5" customHeight="1" x14ac:dyDescent="0.5">
      <c r="A16" s="178"/>
      <c r="B16" s="171" t="s">
        <v>34</v>
      </c>
      <c r="C16" s="171" t="s">
        <v>39</v>
      </c>
      <c r="D16" s="171" t="s">
        <v>27</v>
      </c>
      <c r="E16" s="171" t="s">
        <v>25</v>
      </c>
      <c r="F16" s="172">
        <v>194</v>
      </c>
      <c r="G16" s="172">
        <v>1359.5520000000001</v>
      </c>
      <c r="H16" s="172">
        <v>333.05476923076924</v>
      </c>
      <c r="I16" s="173">
        <v>4.3</v>
      </c>
      <c r="J16" s="173">
        <v>35</v>
      </c>
      <c r="K16" s="173">
        <v>95.010293612807203</v>
      </c>
      <c r="L16" s="243">
        <f ca="1">OFFSET('LRMC_gen_S2b)_Low_Inv'!$A$41,MATCH(B16,'LRMC_gen_S2b)_Low_Inv'!$B$42:$B$45,0),,,)</f>
        <v>3.7434838589001238</v>
      </c>
      <c r="M16" s="334" t="s">
        <v>20</v>
      </c>
      <c r="N16" s="334" t="s">
        <v>39</v>
      </c>
      <c r="O16" s="334" t="s">
        <v>27</v>
      </c>
      <c r="P16" s="334" t="s">
        <v>25</v>
      </c>
      <c r="Q16" s="332">
        <v>194</v>
      </c>
      <c r="R16" s="332">
        <v>1359.5520000000001</v>
      </c>
      <c r="S16" s="332">
        <v>333.05476923076924</v>
      </c>
      <c r="T16" s="336">
        <v>4.3</v>
      </c>
      <c r="U16" s="336">
        <v>35</v>
      </c>
      <c r="V16" s="336">
        <v>95.010293612807203</v>
      </c>
      <c r="W16" s="335">
        <f ca="1">OFFSET('LRMC_gen_S2b)_Low_Inv'!$A$41,MATCH(M16,'LRMC_gen_S2b)_Low_Inv'!$B$42:$B$45,0),,,)</f>
        <v>5.8269430869101209</v>
      </c>
      <c r="X16" s="338">
        <f t="shared" ca="1" si="0"/>
        <v>100.83723669971732</v>
      </c>
    </row>
    <row r="17" spans="1:24" x14ac:dyDescent="0.2">
      <c r="A17" s="178"/>
      <c r="B17" s="175" t="s">
        <v>20</v>
      </c>
      <c r="C17" s="179" t="s">
        <v>40</v>
      </c>
      <c r="D17" s="179" t="s">
        <v>22</v>
      </c>
      <c r="E17" s="179" t="s">
        <v>28</v>
      </c>
      <c r="F17" s="180">
        <v>225</v>
      </c>
      <c r="G17" s="180">
        <v>779.72759999999994</v>
      </c>
      <c r="H17" s="180">
        <v>559.82844339622636</v>
      </c>
      <c r="I17" s="181">
        <v>3</v>
      </c>
      <c r="J17" s="181">
        <v>50</v>
      </c>
      <c r="K17" s="181">
        <v>96.679714390745275</v>
      </c>
      <c r="L17" s="243">
        <f ca="1">OFFSET('LRMC_gen_S2b)_Low_Inv'!$A$41,MATCH(B17,'LRMC_gen_S2b)_Low_Inv'!$B$42:$B$45,0),,,)</f>
        <v>5.8269430869101209</v>
      </c>
      <c r="M17" s="175" t="s">
        <v>20</v>
      </c>
      <c r="N17" s="179" t="s">
        <v>40</v>
      </c>
      <c r="O17" s="179" t="s">
        <v>22</v>
      </c>
      <c r="P17" s="179" t="s">
        <v>28</v>
      </c>
      <c r="Q17" s="180">
        <v>225</v>
      </c>
      <c r="R17" s="180">
        <v>779.72759999999994</v>
      </c>
      <c r="S17" s="180">
        <v>559.82844339622636</v>
      </c>
      <c r="T17" s="181">
        <v>3</v>
      </c>
      <c r="U17" s="181">
        <v>50</v>
      </c>
      <c r="V17" s="181">
        <v>96.679714390745275</v>
      </c>
      <c r="W17" s="244">
        <f ca="1">OFFSET('LRMC_gen_S2b)_Low_Inv'!$A$41,MATCH(M17,'LRMC_gen_S2b)_Low_Inv'!$B$42:$B$45,0),,,)</f>
        <v>5.8269430869101209</v>
      </c>
      <c r="X17" s="170">
        <f t="shared" ca="1" si="0"/>
        <v>102.50665747765539</v>
      </c>
    </row>
    <row r="18" spans="1:24" x14ac:dyDescent="0.2">
      <c r="A18" s="178"/>
      <c r="B18" s="175" t="s">
        <v>24</v>
      </c>
      <c r="C18" s="179" t="s">
        <v>41</v>
      </c>
      <c r="D18" s="179" t="s">
        <v>22</v>
      </c>
      <c r="E18" s="179" t="s">
        <v>23</v>
      </c>
      <c r="F18" s="180">
        <v>45</v>
      </c>
      <c r="G18" s="180">
        <v>354.78</v>
      </c>
      <c r="H18" s="180">
        <v>302.95</v>
      </c>
      <c r="I18" s="181">
        <v>0</v>
      </c>
      <c r="J18" s="181">
        <v>105</v>
      </c>
      <c r="K18" s="181">
        <v>97.526591834445981</v>
      </c>
      <c r="L18" s="243">
        <f ca="1">OFFSET('LRMC_gen_S2b)_Low_Inv'!$A$41,MATCH(B18,'LRMC_gen_S2b)_Low_Inv'!$B$42:$B$45,0),,,)</f>
        <v>7.2794391961407214</v>
      </c>
      <c r="M18" s="175" t="s">
        <v>34</v>
      </c>
      <c r="N18" s="179" t="s">
        <v>43</v>
      </c>
      <c r="O18" s="179" t="s">
        <v>22</v>
      </c>
      <c r="P18" s="179" t="s">
        <v>31</v>
      </c>
      <c r="Q18" s="180">
        <v>46</v>
      </c>
      <c r="R18" s="180">
        <v>201.48</v>
      </c>
      <c r="S18" s="180">
        <v>191.89443396226417</v>
      </c>
      <c r="T18" s="181">
        <v>0.85</v>
      </c>
      <c r="U18" s="181">
        <v>6.38</v>
      </c>
      <c r="V18" s="181">
        <v>99.507361835765082</v>
      </c>
      <c r="W18" s="244">
        <f ca="1">OFFSET('LRMC_gen_S2b)_Low_Inv'!$A$41,MATCH(M18,'LRMC_gen_S2b)_Low_Inv'!$B$42:$B$45,0),,,)</f>
        <v>3.7434838589001238</v>
      </c>
      <c r="X18" s="170">
        <f t="shared" ca="1" si="0"/>
        <v>103.2508456946652</v>
      </c>
    </row>
    <row r="19" spans="1:24" x14ac:dyDescent="0.2">
      <c r="A19" s="178"/>
      <c r="B19" s="171" t="s">
        <v>20</v>
      </c>
      <c r="C19" s="171" t="s">
        <v>42</v>
      </c>
      <c r="D19" s="171" t="s">
        <v>27</v>
      </c>
      <c r="E19" s="171" t="s">
        <v>28</v>
      </c>
      <c r="F19" s="172">
        <v>120</v>
      </c>
      <c r="G19" s="172">
        <v>415.85471999999999</v>
      </c>
      <c r="H19" s="172">
        <v>313.60754716981131</v>
      </c>
      <c r="I19" s="173">
        <v>3</v>
      </c>
      <c r="J19" s="173">
        <v>60</v>
      </c>
      <c r="K19" s="173">
        <v>99.053085428755367</v>
      </c>
      <c r="L19" s="243">
        <f ca="1">OFFSET('LRMC_gen_S2b)_Low_Inv'!$A$41,MATCH(B19,'LRMC_gen_S2b)_Low_Inv'!$B$42:$B$45,0),,,)</f>
        <v>5.8269430869101209</v>
      </c>
      <c r="M19" s="175" t="s">
        <v>24</v>
      </c>
      <c r="N19" s="179" t="s">
        <v>41</v>
      </c>
      <c r="O19" s="179" t="s">
        <v>22</v>
      </c>
      <c r="P19" s="179" t="s">
        <v>23</v>
      </c>
      <c r="Q19" s="180">
        <v>45</v>
      </c>
      <c r="R19" s="180">
        <v>354.78</v>
      </c>
      <c r="S19" s="180">
        <v>302.95</v>
      </c>
      <c r="T19" s="181">
        <v>0</v>
      </c>
      <c r="U19" s="181">
        <v>105</v>
      </c>
      <c r="V19" s="181">
        <v>97.526591834445981</v>
      </c>
      <c r="W19" s="244">
        <f ca="1">OFFSET('LRMC_gen_S2b)_Low_Inv'!$A$41,MATCH(M19,'LRMC_gen_S2b)_Low_Inv'!$B$42:$B$45,0),,,)</f>
        <v>7.2794391961407214</v>
      </c>
      <c r="X19" s="170">
        <f t="shared" ca="1" si="0"/>
        <v>104.80603103058669</v>
      </c>
    </row>
    <row r="20" spans="1:24" x14ac:dyDescent="0.2">
      <c r="A20" s="178"/>
      <c r="B20" s="175" t="s">
        <v>34</v>
      </c>
      <c r="C20" s="179" t="s">
        <v>43</v>
      </c>
      <c r="D20" s="179" t="s">
        <v>22</v>
      </c>
      <c r="E20" s="179" t="s">
        <v>31</v>
      </c>
      <c r="F20" s="180">
        <v>46</v>
      </c>
      <c r="G20" s="180">
        <v>201.48</v>
      </c>
      <c r="H20" s="180">
        <v>191.89443396226417</v>
      </c>
      <c r="I20" s="181">
        <v>0.85</v>
      </c>
      <c r="J20" s="181">
        <v>6.38</v>
      </c>
      <c r="K20" s="181">
        <v>99.507361835765082</v>
      </c>
      <c r="L20" s="243">
        <f ca="1">OFFSET('LRMC_gen_S2b)_Low_Inv'!$A$41,MATCH(B20,'LRMC_gen_S2b)_Low_Inv'!$B$42:$B$45,0),,,)</f>
        <v>3.7434838589001238</v>
      </c>
      <c r="M20" s="171" t="s">
        <v>20</v>
      </c>
      <c r="N20" s="171" t="s">
        <v>42</v>
      </c>
      <c r="O20" s="171" t="s">
        <v>27</v>
      </c>
      <c r="P20" s="171" t="s">
        <v>28</v>
      </c>
      <c r="Q20" s="172">
        <v>120</v>
      </c>
      <c r="R20" s="172">
        <v>415.85471999999999</v>
      </c>
      <c r="S20" s="172">
        <v>313.60754716981131</v>
      </c>
      <c r="T20" s="173">
        <v>3</v>
      </c>
      <c r="U20" s="173">
        <v>60</v>
      </c>
      <c r="V20" s="173">
        <v>99.053085428755367</v>
      </c>
      <c r="W20" s="244">
        <f ca="1">OFFSET('LRMC_gen_S2b)_Low_Inv'!$A$41,MATCH(M20,'LRMC_gen_S2b)_Low_Inv'!$B$42:$B$45,0),,,)</f>
        <v>5.8269430869101209</v>
      </c>
      <c r="X20" s="170">
        <f t="shared" ca="1" si="0"/>
        <v>104.88002851566549</v>
      </c>
    </row>
    <row r="21" spans="1:24" x14ac:dyDescent="0.2">
      <c r="A21" s="178"/>
      <c r="B21" s="175" t="s">
        <v>34</v>
      </c>
      <c r="C21" s="179" t="s">
        <v>44</v>
      </c>
      <c r="D21" s="179" t="s">
        <v>27</v>
      </c>
      <c r="E21" s="179" t="s">
        <v>31</v>
      </c>
      <c r="F21" s="180">
        <v>70</v>
      </c>
      <c r="G21" s="180">
        <v>306.59999999999997</v>
      </c>
      <c r="H21" s="180">
        <v>289.05866037735848</v>
      </c>
      <c r="I21" s="181">
        <v>0.85</v>
      </c>
      <c r="J21" s="181">
        <v>6.38</v>
      </c>
      <c r="K21" s="181">
        <v>102.3569361583175</v>
      </c>
      <c r="L21" s="243">
        <f ca="1">OFFSET('LRMC_gen_S2b)_Low_Inv'!$A$41,MATCH(B21,'LRMC_gen_S2b)_Low_Inv'!$B$42:$B$45,0),,,)</f>
        <v>3.7434838589001238</v>
      </c>
      <c r="M21" s="175" t="s">
        <v>34</v>
      </c>
      <c r="N21" s="179" t="s">
        <v>44</v>
      </c>
      <c r="O21" s="179" t="s">
        <v>27</v>
      </c>
      <c r="P21" s="179" t="s">
        <v>31</v>
      </c>
      <c r="Q21" s="180">
        <v>70</v>
      </c>
      <c r="R21" s="180">
        <v>306.59999999999997</v>
      </c>
      <c r="S21" s="180">
        <v>289.05866037735848</v>
      </c>
      <c r="T21" s="181">
        <v>0.85</v>
      </c>
      <c r="U21" s="181">
        <v>6.38</v>
      </c>
      <c r="V21" s="181">
        <v>102.3569361583175</v>
      </c>
      <c r="W21" s="244">
        <f ca="1">OFFSET('LRMC_gen_S2b)_Low_Inv'!$A$41,MATCH(M21,'LRMC_gen_S2b)_Low_Inv'!$B$42:$B$45,0),,,)</f>
        <v>3.7434838589001238</v>
      </c>
      <c r="X21" s="170">
        <f t="shared" ca="1" si="0"/>
        <v>106.10042001721762</v>
      </c>
    </row>
    <row r="22" spans="1:24" x14ac:dyDescent="0.2">
      <c r="A22" s="178"/>
      <c r="B22" s="175" t="s">
        <v>34</v>
      </c>
      <c r="C22" s="179" t="s">
        <v>45</v>
      </c>
      <c r="D22" s="179" t="s">
        <v>22</v>
      </c>
      <c r="E22" s="179" t="s">
        <v>46</v>
      </c>
      <c r="F22" s="180">
        <v>35</v>
      </c>
      <c r="G22" s="180">
        <v>153.29999999999998</v>
      </c>
      <c r="H22" s="180">
        <v>135.34669811320754</v>
      </c>
      <c r="I22" s="181">
        <v>0.8</v>
      </c>
      <c r="J22" s="181">
        <v>6.38</v>
      </c>
      <c r="K22" s="181">
        <v>103.24249822560166</v>
      </c>
      <c r="L22" s="243">
        <f ca="1">OFFSET('LRMC_gen_S2b)_Low_Inv'!$A$41,MATCH(B22,'LRMC_gen_S2b)_Low_Inv'!$B$42:$B$45,0),,,)</f>
        <v>3.7434838589001238</v>
      </c>
      <c r="M22" s="175" t="s">
        <v>34</v>
      </c>
      <c r="N22" s="179" t="s">
        <v>45</v>
      </c>
      <c r="O22" s="179" t="s">
        <v>22</v>
      </c>
      <c r="P22" s="179" t="s">
        <v>46</v>
      </c>
      <c r="Q22" s="180">
        <v>35</v>
      </c>
      <c r="R22" s="180">
        <v>153.29999999999998</v>
      </c>
      <c r="S22" s="180">
        <v>135.34669811320754</v>
      </c>
      <c r="T22" s="181">
        <v>0.8</v>
      </c>
      <c r="U22" s="181">
        <v>6.38</v>
      </c>
      <c r="V22" s="181">
        <v>103.24249822560166</v>
      </c>
      <c r="W22" s="244">
        <f ca="1">OFFSET('LRMC_gen_S2b)_Low_Inv'!$A$41,MATCH(M22,'LRMC_gen_S2b)_Low_Inv'!$B$42:$B$45,0),,,)</f>
        <v>3.7434838589001238</v>
      </c>
      <c r="X22" s="170">
        <f t="shared" ca="1" si="0"/>
        <v>106.98598208450179</v>
      </c>
    </row>
    <row r="23" spans="1:24" x14ac:dyDescent="0.2">
      <c r="A23" s="178"/>
      <c r="B23" s="175" t="s">
        <v>20</v>
      </c>
      <c r="C23" s="179" t="s">
        <v>47</v>
      </c>
      <c r="D23" s="179" t="s">
        <v>27</v>
      </c>
      <c r="E23" s="179" t="s">
        <v>28</v>
      </c>
      <c r="F23" s="180">
        <v>156</v>
      </c>
      <c r="G23" s="180">
        <v>540.61113599999987</v>
      </c>
      <c r="H23" s="180">
        <v>407.67181132075467</v>
      </c>
      <c r="I23" s="181">
        <v>3</v>
      </c>
      <c r="J23" s="181">
        <v>50</v>
      </c>
      <c r="K23" s="181">
        <v>105.54289317251772</v>
      </c>
      <c r="L23" s="243">
        <f ca="1">OFFSET('LRMC_gen_S2b)_Low_Inv'!$A$41,MATCH(B23,'LRMC_gen_S2b)_Low_Inv'!$B$42:$B$45,0),,,)</f>
        <v>5.8269430869101209</v>
      </c>
      <c r="M23" s="171" t="s">
        <v>34</v>
      </c>
      <c r="N23" s="171" t="s">
        <v>49</v>
      </c>
      <c r="O23" s="171" t="s">
        <v>27</v>
      </c>
      <c r="P23" s="171" t="s">
        <v>28</v>
      </c>
      <c r="Q23" s="172">
        <v>200</v>
      </c>
      <c r="R23" s="172">
        <v>693.09119999999996</v>
      </c>
      <c r="S23" s="172">
        <v>512.62641509433956</v>
      </c>
      <c r="T23" s="173">
        <v>3</v>
      </c>
      <c r="U23" s="173">
        <v>50</v>
      </c>
      <c r="V23" s="173">
        <v>105.96824444579302</v>
      </c>
      <c r="W23" s="244">
        <f ca="1">OFFSET('LRMC_gen_S2b)_Low_Inv'!$A$41,MATCH(M23,'LRMC_gen_S2b)_Low_Inv'!$B$42:$B$45,0),,,)</f>
        <v>3.7434838589001238</v>
      </c>
      <c r="X23" s="170">
        <f t="shared" ca="1" si="0"/>
        <v>109.71172830469314</v>
      </c>
    </row>
    <row r="24" spans="1:24" x14ac:dyDescent="0.2">
      <c r="A24" s="178"/>
      <c r="B24" s="175" t="s">
        <v>29</v>
      </c>
      <c r="C24" s="179" t="s">
        <v>48</v>
      </c>
      <c r="D24" s="179" t="s">
        <v>27</v>
      </c>
      <c r="E24" s="179" t="s">
        <v>28</v>
      </c>
      <c r="F24" s="180">
        <v>159</v>
      </c>
      <c r="G24" s="180">
        <v>551.00750399999993</v>
      </c>
      <c r="H24" s="180">
        <v>415.548</v>
      </c>
      <c r="I24" s="181">
        <v>3</v>
      </c>
      <c r="J24" s="181">
        <v>50</v>
      </c>
      <c r="K24" s="181">
        <v>105.55042553767258</v>
      </c>
      <c r="L24" s="243">
        <f ca="1">OFFSET('LRMC_gen_S2b)_Low_Inv'!$A$41,MATCH(B24,'LRMC_gen_S2b)_Low_Inv'!$B$42:$B$45,0),,,)</f>
        <v>8.1106487216254575</v>
      </c>
      <c r="M24" s="171" t="s">
        <v>34</v>
      </c>
      <c r="N24" s="171" t="s">
        <v>50</v>
      </c>
      <c r="O24" s="171" t="s">
        <v>22</v>
      </c>
      <c r="P24" s="171" t="s">
        <v>28</v>
      </c>
      <c r="Q24" s="172">
        <v>200</v>
      </c>
      <c r="R24" s="172">
        <v>693.09119999999996</v>
      </c>
      <c r="S24" s="172">
        <v>512.7164150943396</v>
      </c>
      <c r="T24" s="173">
        <v>3</v>
      </c>
      <c r="U24" s="173">
        <v>50</v>
      </c>
      <c r="V24" s="173">
        <v>105.98336900460305</v>
      </c>
      <c r="W24" s="244">
        <f ca="1">OFFSET('LRMC_gen_S2b)_Low_Inv'!$A$41,MATCH(M24,'LRMC_gen_S2b)_Low_Inv'!$B$42:$B$45,0),,,)</f>
        <v>3.7434838589001238</v>
      </c>
      <c r="X24" s="170">
        <f t="shared" ca="1" si="0"/>
        <v>109.72685286350317</v>
      </c>
    </row>
    <row r="25" spans="1:24" x14ac:dyDescent="0.2">
      <c r="A25" s="178"/>
      <c r="B25" s="171" t="s">
        <v>34</v>
      </c>
      <c r="C25" s="171" t="s">
        <v>49</v>
      </c>
      <c r="D25" s="171" t="s">
        <v>27</v>
      </c>
      <c r="E25" s="171" t="s">
        <v>28</v>
      </c>
      <c r="F25" s="172">
        <v>200</v>
      </c>
      <c r="G25" s="172">
        <v>693.09119999999996</v>
      </c>
      <c r="H25" s="172">
        <v>512.62641509433956</v>
      </c>
      <c r="I25" s="173">
        <v>3</v>
      </c>
      <c r="J25" s="173">
        <v>50</v>
      </c>
      <c r="K25" s="173">
        <v>105.96824444579302</v>
      </c>
      <c r="L25" s="243">
        <f ca="1">OFFSET('LRMC_gen_S2b)_Low_Inv'!$A$41,MATCH(B25,'LRMC_gen_S2b)_Low_Inv'!$B$42:$B$45,0),,,)</f>
        <v>3.7434838589001238</v>
      </c>
      <c r="M25" s="171" t="s">
        <v>34</v>
      </c>
      <c r="N25" s="171" t="s">
        <v>51</v>
      </c>
      <c r="O25" s="171" t="s">
        <v>22</v>
      </c>
      <c r="P25" s="171" t="s">
        <v>28</v>
      </c>
      <c r="Q25" s="172">
        <v>200</v>
      </c>
      <c r="R25" s="172">
        <v>693.09119999999996</v>
      </c>
      <c r="S25" s="172">
        <v>512.80641509433963</v>
      </c>
      <c r="T25" s="173">
        <v>3</v>
      </c>
      <c r="U25" s="173">
        <v>50</v>
      </c>
      <c r="V25" s="173">
        <v>105.99849356341309</v>
      </c>
      <c r="W25" s="244">
        <f ca="1">OFFSET('LRMC_gen_S2b)_Low_Inv'!$A$41,MATCH(M25,'LRMC_gen_S2b)_Low_Inv'!$B$42:$B$45,0),,,)</f>
        <v>3.7434838589001238</v>
      </c>
      <c r="X25" s="170">
        <f t="shared" ca="1" si="0"/>
        <v>109.74197742231321</v>
      </c>
    </row>
    <row r="26" spans="1:24" x14ac:dyDescent="0.2">
      <c r="A26" s="178"/>
      <c r="B26" s="183" t="s">
        <v>34</v>
      </c>
      <c r="C26" s="171" t="s">
        <v>50</v>
      </c>
      <c r="D26" s="171" t="s">
        <v>22</v>
      </c>
      <c r="E26" s="171" t="s">
        <v>28</v>
      </c>
      <c r="F26" s="172">
        <v>200</v>
      </c>
      <c r="G26" s="172">
        <v>693.09119999999996</v>
      </c>
      <c r="H26" s="172">
        <v>512.7164150943396</v>
      </c>
      <c r="I26" s="173">
        <v>3</v>
      </c>
      <c r="J26" s="173">
        <v>50</v>
      </c>
      <c r="K26" s="173">
        <v>105.98336900460305</v>
      </c>
      <c r="L26" s="243">
        <f ca="1">OFFSET('LRMC_gen_S2b)_Low_Inv'!$A$41,MATCH(B26,'LRMC_gen_S2b)_Low_Inv'!$B$42:$B$45,0),,,)</f>
        <v>3.7434838589001238</v>
      </c>
      <c r="M26" s="184" t="s">
        <v>20</v>
      </c>
      <c r="N26" s="179" t="s">
        <v>47</v>
      </c>
      <c r="O26" s="179" t="s">
        <v>27</v>
      </c>
      <c r="P26" s="179" t="s">
        <v>28</v>
      </c>
      <c r="Q26" s="180">
        <v>156</v>
      </c>
      <c r="R26" s="180">
        <v>540.61113599999987</v>
      </c>
      <c r="S26" s="180">
        <v>407.67181132075467</v>
      </c>
      <c r="T26" s="181">
        <v>3</v>
      </c>
      <c r="U26" s="181">
        <v>50</v>
      </c>
      <c r="V26" s="181">
        <v>105.54289317251772</v>
      </c>
      <c r="W26" s="244">
        <f ca="1">OFFSET('LRMC_gen_S2b)_Low_Inv'!$A$41,MATCH(M26,'LRMC_gen_S2b)_Low_Inv'!$B$42:$B$45,0),,,)</f>
        <v>5.8269430869101209</v>
      </c>
      <c r="X26" s="170">
        <f t="shared" ca="1" si="0"/>
        <v>111.36983625942784</v>
      </c>
    </row>
    <row r="27" spans="1:24" x14ac:dyDescent="0.2">
      <c r="A27" s="178"/>
      <c r="B27" s="183" t="s">
        <v>34</v>
      </c>
      <c r="C27" s="171" t="s">
        <v>51</v>
      </c>
      <c r="D27" s="171" t="s">
        <v>22</v>
      </c>
      <c r="E27" s="171" t="s">
        <v>28</v>
      </c>
      <c r="F27" s="172">
        <v>200</v>
      </c>
      <c r="G27" s="172">
        <v>693.09119999999996</v>
      </c>
      <c r="H27" s="172">
        <v>512.80641509433963</v>
      </c>
      <c r="I27" s="173">
        <v>3</v>
      </c>
      <c r="J27" s="173">
        <v>50</v>
      </c>
      <c r="K27" s="173">
        <v>105.99849356341309</v>
      </c>
      <c r="L27" s="243">
        <f ca="1">OFFSET('LRMC_gen_S2b)_Low_Inv'!$A$41,MATCH(B27,'LRMC_gen_S2b)_Low_Inv'!$B$42:$B$45,0),,,)</f>
        <v>3.7434838589001238</v>
      </c>
      <c r="M27" s="183" t="s">
        <v>34</v>
      </c>
      <c r="N27" s="171" t="s">
        <v>54</v>
      </c>
      <c r="O27" s="171" t="s">
        <v>22</v>
      </c>
      <c r="P27" s="171" t="s">
        <v>55</v>
      </c>
      <c r="Q27" s="172">
        <v>260</v>
      </c>
      <c r="R27" s="172">
        <v>1138.8</v>
      </c>
      <c r="S27" s="172">
        <v>1044.5679245283018</v>
      </c>
      <c r="T27" s="173">
        <v>0.84</v>
      </c>
      <c r="U27" s="173">
        <v>6.38</v>
      </c>
      <c r="V27" s="173">
        <v>109.21458466385351</v>
      </c>
      <c r="W27" s="244">
        <f ca="1">OFFSET('LRMC_gen_S2b)_Low_Inv'!$A$41,MATCH(M27,'LRMC_gen_S2b)_Low_Inv'!$B$42:$B$45,0),,,)</f>
        <v>3.7434838589001238</v>
      </c>
      <c r="X27" s="170">
        <f t="shared" ca="1" si="0"/>
        <v>112.95806852275363</v>
      </c>
    </row>
    <row r="28" spans="1:24" x14ac:dyDescent="0.2">
      <c r="A28" s="174"/>
      <c r="B28" s="175" t="s">
        <v>24</v>
      </c>
      <c r="C28" s="179" t="s">
        <v>53</v>
      </c>
      <c r="D28" s="179" t="s">
        <v>22</v>
      </c>
      <c r="E28" s="179" t="s">
        <v>23</v>
      </c>
      <c r="F28" s="180">
        <v>35</v>
      </c>
      <c r="G28" s="180">
        <v>275.94</v>
      </c>
      <c r="H28" s="180">
        <v>259.98846153846154</v>
      </c>
      <c r="I28" s="181">
        <v>0</v>
      </c>
      <c r="J28" s="181">
        <v>105</v>
      </c>
      <c r="K28" s="181">
        <v>106.22652408599266</v>
      </c>
      <c r="L28" s="243">
        <f ca="1">OFFSET('LRMC_gen_S2b)_Low_Inv'!$A$41,MATCH(B28,'LRMC_gen_S2b)_Low_Inv'!$B$42:$B$45,0),,,)</f>
        <v>7.2794391961407214</v>
      </c>
      <c r="M28" s="175" t="s">
        <v>24</v>
      </c>
      <c r="N28" s="179" t="s">
        <v>53</v>
      </c>
      <c r="O28" s="179" t="s">
        <v>22</v>
      </c>
      <c r="P28" s="179" t="s">
        <v>23</v>
      </c>
      <c r="Q28" s="180">
        <v>35</v>
      </c>
      <c r="R28" s="180">
        <v>275.94</v>
      </c>
      <c r="S28" s="180">
        <v>259.98846153846154</v>
      </c>
      <c r="T28" s="181">
        <v>0</v>
      </c>
      <c r="U28" s="181">
        <v>105</v>
      </c>
      <c r="V28" s="181">
        <v>106.22652408599266</v>
      </c>
      <c r="W28" s="244">
        <f ca="1">OFFSET('LRMC_gen_S2b)_Low_Inv'!$A$41,MATCH(M28,'LRMC_gen_S2b)_Low_Inv'!$B$42:$B$45,0),,,)</f>
        <v>7.2794391961407214</v>
      </c>
      <c r="X28" s="170">
        <f t="shared" ca="1" si="0"/>
        <v>113.50596328213339</v>
      </c>
    </row>
    <row r="29" spans="1:24" x14ac:dyDescent="0.2">
      <c r="A29" s="174"/>
      <c r="B29" s="184" t="s">
        <v>20</v>
      </c>
      <c r="C29" s="179" t="s">
        <v>52</v>
      </c>
      <c r="D29" s="179" t="s">
        <v>22</v>
      </c>
      <c r="E29" s="179" t="s">
        <v>23</v>
      </c>
      <c r="F29" s="180">
        <v>10</v>
      </c>
      <c r="G29" s="180">
        <v>78.84</v>
      </c>
      <c r="H29" s="180">
        <v>75.546153846153842</v>
      </c>
      <c r="I29" s="181">
        <v>0</v>
      </c>
      <c r="J29" s="181">
        <v>105</v>
      </c>
      <c r="K29" s="181">
        <v>107.80613777632158</v>
      </c>
      <c r="L29" s="243">
        <f ca="1">OFFSET('LRMC_gen_S2b)_Low_Inv'!$A$41,MATCH(B29,'LRMC_gen_S2b)_Low_Inv'!$B$42:$B$45,0),,,)</f>
        <v>5.8269430869101209</v>
      </c>
      <c r="M29" s="184" t="s">
        <v>20</v>
      </c>
      <c r="N29" s="179" t="s">
        <v>52</v>
      </c>
      <c r="O29" s="179" t="s">
        <v>22</v>
      </c>
      <c r="P29" s="179" t="s">
        <v>23</v>
      </c>
      <c r="Q29" s="180">
        <v>10</v>
      </c>
      <c r="R29" s="180">
        <v>78.84</v>
      </c>
      <c r="S29" s="180">
        <v>75.546153846153842</v>
      </c>
      <c r="T29" s="181">
        <v>0</v>
      </c>
      <c r="U29" s="181">
        <v>105</v>
      </c>
      <c r="V29" s="181">
        <v>107.80613777632158</v>
      </c>
      <c r="W29" s="244">
        <f ca="1">OFFSET('LRMC_gen_S2b)_Low_Inv'!$A$41,MATCH(M29,'LRMC_gen_S2b)_Low_Inv'!$B$42:$B$45,0),,,)</f>
        <v>5.8269430869101209</v>
      </c>
      <c r="X29" s="170">
        <f t="shared" ca="1" si="0"/>
        <v>113.6330808632317</v>
      </c>
    </row>
    <row r="30" spans="1:24" x14ac:dyDescent="0.2">
      <c r="A30" s="178"/>
      <c r="B30" s="175" t="s">
        <v>24</v>
      </c>
      <c r="C30" s="179" t="s">
        <v>56</v>
      </c>
      <c r="D30" s="179" t="s">
        <v>22</v>
      </c>
      <c r="E30" s="179" t="s">
        <v>28</v>
      </c>
      <c r="F30" s="180">
        <v>54</v>
      </c>
      <c r="G30" s="180">
        <v>208.89446399999997</v>
      </c>
      <c r="H30" s="180">
        <v>165.83977358490569</v>
      </c>
      <c r="I30" s="181">
        <v>3</v>
      </c>
      <c r="J30" s="181">
        <v>60</v>
      </c>
      <c r="K30" s="181">
        <v>109.15376457994581</v>
      </c>
      <c r="L30" s="243">
        <f ca="1">OFFSET('LRMC_gen_S2b)_Low_Inv'!$A$41,MATCH(B30,'LRMC_gen_S2b)_Low_Inv'!$B$42:$B$45,0),,,)</f>
        <v>7.2794391961407214</v>
      </c>
      <c r="M30" s="175" t="s">
        <v>29</v>
      </c>
      <c r="N30" s="179" t="s">
        <v>48</v>
      </c>
      <c r="O30" s="179" t="s">
        <v>27</v>
      </c>
      <c r="P30" s="179" t="s">
        <v>28</v>
      </c>
      <c r="Q30" s="180">
        <v>159</v>
      </c>
      <c r="R30" s="180">
        <v>551.00750399999993</v>
      </c>
      <c r="S30" s="180">
        <v>415.548</v>
      </c>
      <c r="T30" s="181">
        <v>3</v>
      </c>
      <c r="U30" s="181">
        <v>50</v>
      </c>
      <c r="V30" s="181">
        <v>105.55042553767258</v>
      </c>
      <c r="W30" s="244">
        <f ca="1">OFFSET('LRMC_gen_S2b)_Low_Inv'!$A$41,MATCH(M30,'LRMC_gen_S2b)_Low_Inv'!$B$42:$B$45,0),,,)</f>
        <v>8.1106487216254575</v>
      </c>
      <c r="X30" s="170">
        <f t="shared" ca="1" si="0"/>
        <v>113.66107425929803</v>
      </c>
    </row>
    <row r="31" spans="1:24" x14ac:dyDescent="0.2">
      <c r="A31" s="174"/>
      <c r="B31" s="171" t="s">
        <v>34</v>
      </c>
      <c r="C31" s="171" t="s">
        <v>54</v>
      </c>
      <c r="D31" s="171" t="s">
        <v>22</v>
      </c>
      <c r="E31" s="171" t="s">
        <v>55</v>
      </c>
      <c r="F31" s="172">
        <v>260</v>
      </c>
      <c r="G31" s="172">
        <v>1138.8</v>
      </c>
      <c r="H31" s="172">
        <v>1044.5679245283018</v>
      </c>
      <c r="I31" s="173">
        <v>0.84</v>
      </c>
      <c r="J31" s="173">
        <v>6.38</v>
      </c>
      <c r="K31" s="173">
        <v>109.21458466385351</v>
      </c>
      <c r="L31" s="243">
        <f ca="1">OFFSET('LRMC_gen_S2b)_Low_Inv'!$A$41,MATCH(B31,'LRMC_gen_S2b)_Low_Inv'!$B$42:$B$45,0),,,)</f>
        <v>3.7434838589001238</v>
      </c>
      <c r="M31" s="175" t="s">
        <v>34</v>
      </c>
      <c r="N31" s="179" t="s">
        <v>57</v>
      </c>
      <c r="O31" s="179" t="s">
        <v>22</v>
      </c>
      <c r="P31" s="179" t="s">
        <v>46</v>
      </c>
      <c r="Q31" s="180">
        <v>25</v>
      </c>
      <c r="R31" s="180">
        <v>109.5</v>
      </c>
      <c r="S31" s="180">
        <v>105.55554716981132</v>
      </c>
      <c r="T31" s="181">
        <v>0.86</v>
      </c>
      <c r="U31" s="181">
        <v>6.38</v>
      </c>
      <c r="V31" s="181">
        <v>111.78191332586243</v>
      </c>
      <c r="W31" s="244">
        <f ca="1">OFFSET('LRMC_gen_S2b)_Low_Inv'!$A$41,MATCH(M31,'LRMC_gen_S2b)_Low_Inv'!$B$42:$B$45,0),,,)</f>
        <v>3.7434838589001238</v>
      </c>
      <c r="X31" s="170">
        <f t="shared" ca="1" si="0"/>
        <v>115.52539718476255</v>
      </c>
    </row>
    <row r="32" spans="1:24" x14ac:dyDescent="0.2">
      <c r="A32" s="186"/>
      <c r="B32" s="175" t="s">
        <v>34</v>
      </c>
      <c r="C32" s="179" t="s">
        <v>57</v>
      </c>
      <c r="D32" s="179" t="s">
        <v>22</v>
      </c>
      <c r="E32" s="179" t="s">
        <v>46</v>
      </c>
      <c r="F32" s="180">
        <v>25</v>
      </c>
      <c r="G32" s="180">
        <v>109.5</v>
      </c>
      <c r="H32" s="180">
        <v>105.55554716981132</v>
      </c>
      <c r="I32" s="181">
        <v>0.86</v>
      </c>
      <c r="J32" s="181">
        <v>6.38</v>
      </c>
      <c r="K32" s="181">
        <v>111.78191332586243</v>
      </c>
      <c r="L32" s="243">
        <f ca="1">OFFSET('LRMC_gen_S2b)_Low_Inv'!$A$41,MATCH(B32,'LRMC_gen_S2b)_Low_Inv'!$B$42:$B$45,0),,,)</f>
        <v>3.7434838589001238</v>
      </c>
      <c r="M32" s="175" t="s">
        <v>34</v>
      </c>
      <c r="N32" s="179" t="s">
        <v>58</v>
      </c>
      <c r="O32" s="179" t="s">
        <v>22</v>
      </c>
      <c r="P32" s="179" t="s">
        <v>46</v>
      </c>
      <c r="Q32" s="180">
        <v>70</v>
      </c>
      <c r="R32" s="180">
        <v>306.59999999999997</v>
      </c>
      <c r="S32" s="180">
        <v>297.02409433962265</v>
      </c>
      <c r="T32" s="181">
        <v>0.7</v>
      </c>
      <c r="U32" s="181">
        <v>6.38</v>
      </c>
      <c r="V32" s="181">
        <v>112.11568003878207</v>
      </c>
      <c r="W32" s="244">
        <f ca="1">OFFSET('LRMC_gen_S2b)_Low_Inv'!$A$41,MATCH(M32,'LRMC_gen_S2b)_Low_Inv'!$B$42:$B$45,0),,,)</f>
        <v>3.7434838589001238</v>
      </c>
      <c r="X32" s="170">
        <f t="shared" ca="1" si="0"/>
        <v>115.85916389768219</v>
      </c>
    </row>
    <row r="33" spans="1:24" x14ac:dyDescent="0.2">
      <c r="A33" s="178"/>
      <c r="B33" s="175" t="s">
        <v>34</v>
      </c>
      <c r="C33" s="179" t="s">
        <v>58</v>
      </c>
      <c r="D33" s="179" t="s">
        <v>22</v>
      </c>
      <c r="E33" s="179" t="s">
        <v>46</v>
      </c>
      <c r="F33" s="180">
        <v>70</v>
      </c>
      <c r="G33" s="180">
        <v>306.59999999999997</v>
      </c>
      <c r="H33" s="180">
        <v>297.02409433962265</v>
      </c>
      <c r="I33" s="181">
        <v>0.7</v>
      </c>
      <c r="J33" s="181">
        <v>6.38</v>
      </c>
      <c r="K33" s="181">
        <v>112.11568003878207</v>
      </c>
      <c r="L33" s="243">
        <f ca="1">OFFSET('LRMC_gen_S2b)_Low_Inv'!$A$41,MATCH(B33,'LRMC_gen_S2b)_Low_Inv'!$B$42:$B$45,0),,,)</f>
        <v>3.7434838589001238</v>
      </c>
      <c r="M33" s="175" t="s">
        <v>24</v>
      </c>
      <c r="N33" s="179" t="s">
        <v>56</v>
      </c>
      <c r="O33" s="179" t="s">
        <v>22</v>
      </c>
      <c r="P33" s="179" t="s">
        <v>28</v>
      </c>
      <c r="Q33" s="180">
        <v>54</v>
      </c>
      <c r="R33" s="180">
        <v>208.89446399999997</v>
      </c>
      <c r="S33" s="180">
        <v>165.83977358490569</v>
      </c>
      <c r="T33" s="181">
        <v>3</v>
      </c>
      <c r="U33" s="181">
        <v>60</v>
      </c>
      <c r="V33" s="181">
        <v>109.15376457994581</v>
      </c>
      <c r="W33" s="244">
        <f ca="1">OFFSET('LRMC_gen_S2b)_Low_Inv'!$A$41,MATCH(M33,'LRMC_gen_S2b)_Low_Inv'!$B$42:$B$45,0),,,)</f>
        <v>7.2794391961407214</v>
      </c>
      <c r="X33" s="170">
        <f t="shared" ca="1" si="0"/>
        <v>116.43320377608654</v>
      </c>
    </row>
    <row r="34" spans="1:24" x14ac:dyDescent="0.2">
      <c r="A34" s="178"/>
      <c r="B34" s="175" t="s">
        <v>24</v>
      </c>
      <c r="C34" s="179" t="s">
        <v>59</v>
      </c>
      <c r="D34" s="179" t="s">
        <v>22</v>
      </c>
      <c r="E34" s="179" t="s">
        <v>28</v>
      </c>
      <c r="F34" s="180">
        <v>18</v>
      </c>
      <c r="G34" s="180">
        <v>62.378207999999994</v>
      </c>
      <c r="H34" s="180">
        <v>55.309924528301892</v>
      </c>
      <c r="I34" s="181">
        <v>3</v>
      </c>
      <c r="J34" s="181">
        <v>70</v>
      </c>
      <c r="K34" s="181">
        <v>120.05649563598453</v>
      </c>
      <c r="L34" s="243">
        <f ca="1">OFFSET('LRMC_gen_S2b)_Low_Inv'!$A$41,MATCH(B34,'LRMC_gen_S2b)_Low_Inv'!$B$42:$B$45,0),,,)</f>
        <v>7.2794391961407214</v>
      </c>
      <c r="M34" s="175" t="s">
        <v>24</v>
      </c>
      <c r="N34" s="179" t="s">
        <v>59</v>
      </c>
      <c r="O34" s="179" t="s">
        <v>22</v>
      </c>
      <c r="P34" s="179" t="s">
        <v>28</v>
      </c>
      <c r="Q34" s="180">
        <v>18</v>
      </c>
      <c r="R34" s="180">
        <v>62.378207999999994</v>
      </c>
      <c r="S34" s="180">
        <v>55.309924528301892</v>
      </c>
      <c r="T34" s="181">
        <v>3</v>
      </c>
      <c r="U34" s="181">
        <v>70</v>
      </c>
      <c r="V34" s="181">
        <v>120.05649563598453</v>
      </c>
      <c r="W34" s="244">
        <f ca="1">OFFSET('LRMC_gen_S2b)_Low_Inv'!$A$41,MATCH(M34,'LRMC_gen_S2b)_Low_Inv'!$B$42:$B$45,0),,,)</f>
        <v>7.2794391961407214</v>
      </c>
      <c r="X34" s="170">
        <f t="shared" ca="1" si="0"/>
        <v>127.33593483212525</v>
      </c>
    </row>
    <row r="35" spans="1:24" x14ac:dyDescent="0.2">
      <c r="A35" s="178"/>
      <c r="B35" s="175" t="s">
        <v>24</v>
      </c>
      <c r="C35" s="179" t="s">
        <v>60</v>
      </c>
      <c r="D35" s="179" t="s">
        <v>27</v>
      </c>
      <c r="E35" s="179" t="s">
        <v>28</v>
      </c>
      <c r="F35" s="180">
        <v>44</v>
      </c>
      <c r="G35" s="180">
        <v>152.48006399999997</v>
      </c>
      <c r="H35" s="180">
        <v>136.71203773584907</v>
      </c>
      <c r="I35" s="181">
        <v>3</v>
      </c>
      <c r="J35" s="181">
        <v>60</v>
      </c>
      <c r="K35" s="181">
        <v>122.62752626013922</v>
      </c>
      <c r="L35" s="243">
        <f ca="1">OFFSET('LRMC_gen_S2b)_Low_Inv'!$A$41,MATCH(B35,'LRMC_gen_S2b)_Low_Inv'!$B$42:$B$45,0),,,)</f>
        <v>7.2794391961407214</v>
      </c>
      <c r="M35" s="175" t="s">
        <v>24</v>
      </c>
      <c r="N35" s="179" t="s">
        <v>60</v>
      </c>
      <c r="O35" s="179" t="s">
        <v>27</v>
      </c>
      <c r="P35" s="179" t="s">
        <v>28</v>
      </c>
      <c r="Q35" s="180">
        <v>44</v>
      </c>
      <c r="R35" s="180">
        <v>152.48006399999997</v>
      </c>
      <c r="S35" s="180">
        <v>136.71203773584907</v>
      </c>
      <c r="T35" s="181">
        <v>3</v>
      </c>
      <c r="U35" s="181">
        <v>60</v>
      </c>
      <c r="V35" s="181">
        <v>122.62752626013922</v>
      </c>
      <c r="W35" s="244">
        <f ca="1">OFFSET('LRMC_gen_S2b)_Low_Inv'!$A$41,MATCH(M35,'LRMC_gen_S2b)_Low_Inv'!$B$42:$B$45,0),,,)</f>
        <v>7.2794391961407214</v>
      </c>
      <c r="X35" s="170">
        <f t="shared" ca="1" si="0"/>
        <v>129.90696545627995</v>
      </c>
    </row>
    <row r="36" spans="1:24" x14ac:dyDescent="0.2">
      <c r="A36" s="178"/>
      <c r="B36" s="175" t="s">
        <v>34</v>
      </c>
      <c r="C36" s="179" t="s">
        <v>61</v>
      </c>
      <c r="D36" s="179" t="s">
        <v>22</v>
      </c>
      <c r="E36" s="179" t="s">
        <v>46</v>
      </c>
      <c r="F36" s="180">
        <v>38</v>
      </c>
      <c r="G36" s="180">
        <v>166.44</v>
      </c>
      <c r="H36" s="180">
        <v>180.87505660377354</v>
      </c>
      <c r="I36" s="181">
        <v>0.86</v>
      </c>
      <c r="J36" s="181">
        <v>6.38</v>
      </c>
      <c r="K36" s="181">
        <v>129.36098190085409</v>
      </c>
      <c r="L36" s="243">
        <f ca="1">OFFSET('LRMC_gen_S2b)_Low_Inv'!$A$41,MATCH(B36,'LRMC_gen_S2b)_Low_Inv'!$B$42:$B$45,0),,,)</f>
        <v>3.7434838589001238</v>
      </c>
      <c r="M36" s="175" t="s">
        <v>34</v>
      </c>
      <c r="N36" s="179" t="s">
        <v>61</v>
      </c>
      <c r="O36" s="179" t="s">
        <v>22</v>
      </c>
      <c r="P36" s="179" t="s">
        <v>46</v>
      </c>
      <c r="Q36" s="180">
        <v>38</v>
      </c>
      <c r="R36" s="180">
        <v>166.44</v>
      </c>
      <c r="S36" s="180">
        <v>180.87505660377354</v>
      </c>
      <c r="T36" s="181">
        <v>0.86</v>
      </c>
      <c r="U36" s="181">
        <v>6.38</v>
      </c>
      <c r="V36" s="181">
        <v>129.36098190085409</v>
      </c>
      <c r="W36" s="244">
        <f ca="1">OFFSET('LRMC_gen_S2b)_Low_Inv'!$A$41,MATCH(M36,'LRMC_gen_S2b)_Low_Inv'!$B$42:$B$45,0),,,)</f>
        <v>3.7434838589001238</v>
      </c>
      <c r="X36" s="170">
        <f t="shared" ca="1" si="0"/>
        <v>133.10446575975422</v>
      </c>
    </row>
    <row r="37" spans="1:24" x14ac:dyDescent="0.2">
      <c r="A37" s="178"/>
      <c r="B37" s="175" t="s">
        <v>29</v>
      </c>
      <c r="C37" s="179" t="s">
        <v>62</v>
      </c>
      <c r="D37" s="179" t="s">
        <v>22</v>
      </c>
      <c r="E37" s="179" t="s">
        <v>28</v>
      </c>
      <c r="F37" s="180">
        <v>164</v>
      </c>
      <c r="G37" s="180">
        <v>515.46643199999994</v>
      </c>
      <c r="H37" s="180">
        <v>387.52648301886802</v>
      </c>
      <c r="I37" s="181">
        <v>3</v>
      </c>
      <c r="J37" s="181">
        <v>50</v>
      </c>
      <c r="K37" s="181">
        <v>130.443918821219</v>
      </c>
      <c r="L37" s="243">
        <f ca="1">OFFSET('LRMC_gen_S2b)_Low_Inv'!$A$41,MATCH(B37,'LRMC_gen_S2b)_Low_Inv'!$B$42:$B$45,0),,,)</f>
        <v>8.1106487216254575</v>
      </c>
      <c r="M37" s="175" t="s">
        <v>29</v>
      </c>
      <c r="N37" s="179" t="s">
        <v>62</v>
      </c>
      <c r="O37" s="179" t="s">
        <v>22</v>
      </c>
      <c r="P37" s="179" t="s">
        <v>28</v>
      </c>
      <c r="Q37" s="180">
        <v>164</v>
      </c>
      <c r="R37" s="180">
        <v>515.46643199999994</v>
      </c>
      <c r="S37" s="180">
        <v>387.52648301886802</v>
      </c>
      <c r="T37" s="181">
        <v>3</v>
      </c>
      <c r="U37" s="181">
        <v>50</v>
      </c>
      <c r="V37" s="181">
        <v>130.443918821219</v>
      </c>
      <c r="W37" s="244">
        <f ca="1">OFFSET('LRMC_gen_S2b)_Low_Inv'!$A$41,MATCH(M37,'LRMC_gen_S2b)_Low_Inv'!$B$42:$B$45,0),,,)</f>
        <v>8.1106487216254575</v>
      </c>
      <c r="X37" s="170">
        <f t="shared" ca="1" si="0"/>
        <v>138.55456754284447</v>
      </c>
    </row>
    <row r="38" spans="1:24" x14ac:dyDescent="0.2">
      <c r="A38" s="178"/>
      <c r="B38" s="175" t="s">
        <v>20</v>
      </c>
      <c r="C38" s="179" t="s">
        <v>63</v>
      </c>
      <c r="D38" s="179" t="s">
        <v>22</v>
      </c>
      <c r="E38" s="179" t="s">
        <v>28</v>
      </c>
      <c r="F38" s="180">
        <v>12.5</v>
      </c>
      <c r="G38" s="180">
        <v>43.318199999999997</v>
      </c>
      <c r="H38" s="180">
        <v>40.79780660377358</v>
      </c>
      <c r="I38" s="181">
        <v>3</v>
      </c>
      <c r="J38" s="181">
        <v>70</v>
      </c>
      <c r="K38" s="181">
        <v>136.08226246266148</v>
      </c>
      <c r="L38" s="243">
        <f ca="1">OFFSET('LRMC_gen_S2b)_Low_Inv'!$A$41,MATCH(B38,'LRMC_gen_S2b)_Low_Inv'!$B$42:$B$45,0),,,)</f>
        <v>5.8269430869101209</v>
      </c>
      <c r="M38" s="175" t="s">
        <v>20</v>
      </c>
      <c r="N38" s="179" t="s">
        <v>63</v>
      </c>
      <c r="O38" s="179" t="s">
        <v>22</v>
      </c>
      <c r="P38" s="179" t="s">
        <v>28</v>
      </c>
      <c r="Q38" s="180">
        <v>12.5</v>
      </c>
      <c r="R38" s="180">
        <v>43.318199999999997</v>
      </c>
      <c r="S38" s="180">
        <v>40.79780660377358</v>
      </c>
      <c r="T38" s="181">
        <v>3</v>
      </c>
      <c r="U38" s="181">
        <v>70</v>
      </c>
      <c r="V38" s="181">
        <v>136.08226246266148</v>
      </c>
      <c r="W38" s="244">
        <f ca="1">OFFSET('LRMC_gen_S2b)_Low_Inv'!$A$41,MATCH(M38,'LRMC_gen_S2b)_Low_Inv'!$B$42:$B$45,0),,,)</f>
        <v>5.8269430869101209</v>
      </c>
      <c r="X38" s="170">
        <f t="shared" ca="1" si="0"/>
        <v>141.9092055495716</v>
      </c>
    </row>
    <row r="39" spans="1:24" x14ac:dyDescent="0.2">
      <c r="A39" s="178"/>
      <c r="B39" s="171" t="s">
        <v>29</v>
      </c>
      <c r="C39" s="171" t="s">
        <v>64</v>
      </c>
      <c r="D39" s="171" t="s">
        <v>22</v>
      </c>
      <c r="E39" s="171" t="s">
        <v>28</v>
      </c>
      <c r="F39" s="172">
        <v>240</v>
      </c>
      <c r="G39" s="172">
        <v>754.34112000000005</v>
      </c>
      <c r="H39" s="172">
        <v>627.21509433962262</v>
      </c>
      <c r="I39" s="173">
        <v>3</v>
      </c>
      <c r="J39" s="173">
        <v>50</v>
      </c>
      <c r="K39" s="173">
        <v>140.31653647935948</v>
      </c>
      <c r="L39" s="243">
        <f ca="1">OFFSET('LRMC_gen_S2b)_Low_Inv'!$A$41,MATCH(B39,'LRMC_gen_S2b)_Low_Inv'!$B$42:$B$45,0),,,)</f>
        <v>8.1106487216254575</v>
      </c>
      <c r="M39" s="175" t="s">
        <v>34</v>
      </c>
      <c r="N39" s="179" t="s">
        <v>65</v>
      </c>
      <c r="O39" s="179" t="s">
        <v>22</v>
      </c>
      <c r="P39" s="179" t="s">
        <v>46</v>
      </c>
      <c r="Q39" s="180">
        <v>16</v>
      </c>
      <c r="R39" s="180">
        <v>70.08</v>
      </c>
      <c r="S39" s="180">
        <v>83.970264150943407</v>
      </c>
      <c r="T39" s="181">
        <v>0.86</v>
      </c>
      <c r="U39" s="181">
        <v>6.38</v>
      </c>
      <c r="V39" s="181">
        <v>141.45834684412881</v>
      </c>
      <c r="W39" s="244">
        <f ca="1">OFFSET('LRMC_gen_S2b)_Low_Inv'!$A$41,MATCH(M39,'LRMC_gen_S2b)_Low_Inv'!$B$42:$B$45,0),,,)</f>
        <v>3.7434838589001238</v>
      </c>
      <c r="X39" s="170">
        <f t="shared" ca="1" si="0"/>
        <v>145.20183070302895</v>
      </c>
    </row>
    <row r="40" spans="1:24" x14ac:dyDescent="0.2">
      <c r="A40" s="178"/>
      <c r="B40" s="175" t="s">
        <v>34</v>
      </c>
      <c r="C40" s="179" t="s">
        <v>65</v>
      </c>
      <c r="D40" s="179" t="s">
        <v>22</v>
      </c>
      <c r="E40" s="179" t="s">
        <v>46</v>
      </c>
      <c r="F40" s="180">
        <v>16</v>
      </c>
      <c r="G40" s="180">
        <v>70.08</v>
      </c>
      <c r="H40" s="180">
        <v>83.970264150943407</v>
      </c>
      <c r="I40" s="181">
        <v>0.86</v>
      </c>
      <c r="J40" s="181">
        <v>6.38</v>
      </c>
      <c r="K40" s="181">
        <v>141.45834684412881</v>
      </c>
      <c r="L40" s="243">
        <f ca="1">OFFSET('LRMC_gen_S2b)_Low_Inv'!$A$41,MATCH(B40,'LRMC_gen_S2b)_Low_Inv'!$B$42:$B$45,0),,,)</f>
        <v>3.7434838589001238</v>
      </c>
      <c r="M40" s="171" t="s">
        <v>29</v>
      </c>
      <c r="N40" s="171" t="s">
        <v>64</v>
      </c>
      <c r="O40" s="171" t="s">
        <v>22</v>
      </c>
      <c r="P40" s="171" t="s">
        <v>28</v>
      </c>
      <c r="Q40" s="172">
        <v>240</v>
      </c>
      <c r="R40" s="172">
        <v>754.34112000000005</v>
      </c>
      <c r="S40" s="172">
        <v>627.21509433962262</v>
      </c>
      <c r="T40" s="173">
        <v>3</v>
      </c>
      <c r="U40" s="173">
        <v>50</v>
      </c>
      <c r="V40" s="173">
        <v>140.31653647935948</v>
      </c>
      <c r="W40" s="244">
        <f ca="1">OFFSET('LRMC_gen_S2b)_Low_Inv'!$A$41,MATCH(M40,'LRMC_gen_S2b)_Low_Inv'!$B$42:$B$45,0),,,)</f>
        <v>8.1106487216254575</v>
      </c>
      <c r="X40" s="170">
        <f t="shared" ca="1" si="0"/>
        <v>148.42718520098495</v>
      </c>
    </row>
    <row r="41" spans="1:24" x14ac:dyDescent="0.2">
      <c r="A41" s="178"/>
      <c r="B41" s="184" t="s">
        <v>34</v>
      </c>
      <c r="C41" s="179" t="s">
        <v>66</v>
      </c>
      <c r="D41" s="179" t="s">
        <v>33</v>
      </c>
      <c r="E41" s="179" t="s">
        <v>28</v>
      </c>
      <c r="F41" s="180">
        <v>78</v>
      </c>
      <c r="G41" s="180">
        <v>245.160864</v>
      </c>
      <c r="H41" s="180">
        <v>239.52633962264153</v>
      </c>
      <c r="I41" s="181">
        <v>3</v>
      </c>
      <c r="J41" s="181">
        <v>60</v>
      </c>
      <c r="K41" s="181">
        <v>145.20761883152784</v>
      </c>
      <c r="L41" s="243">
        <f ca="1">OFFSET('LRMC_gen_S2b)_Low_Inv'!$A$41,MATCH(B41,'LRMC_gen_S2b)_Low_Inv'!$B$42:$B$45,0),,,)</f>
        <v>3.7434838589001238</v>
      </c>
      <c r="M41" s="184" t="s">
        <v>34</v>
      </c>
      <c r="N41" s="179" t="s">
        <v>66</v>
      </c>
      <c r="O41" s="179" t="s">
        <v>33</v>
      </c>
      <c r="P41" s="179" t="s">
        <v>28</v>
      </c>
      <c r="Q41" s="180">
        <v>78</v>
      </c>
      <c r="R41" s="180">
        <v>245.160864</v>
      </c>
      <c r="S41" s="180">
        <v>239.52633962264153</v>
      </c>
      <c r="T41" s="181">
        <v>3</v>
      </c>
      <c r="U41" s="181">
        <v>60</v>
      </c>
      <c r="V41" s="181">
        <v>145.20761883152784</v>
      </c>
      <c r="W41" s="244">
        <f ca="1">OFFSET('LRMC_gen_S2b)_Low_Inv'!$A$41,MATCH(M41,'LRMC_gen_S2b)_Low_Inv'!$B$42:$B$45,0),,,)</f>
        <v>3.7434838589001238</v>
      </c>
      <c r="X41" s="170">
        <f t="shared" ca="1" si="0"/>
        <v>148.95110269042797</v>
      </c>
    </row>
    <row r="42" spans="1:24" x14ac:dyDescent="0.2">
      <c r="A42" s="178"/>
      <c r="B42" s="175" t="s">
        <v>34</v>
      </c>
      <c r="C42" s="179" t="s">
        <v>67</v>
      </c>
      <c r="D42" s="179" t="s">
        <v>27</v>
      </c>
      <c r="E42" s="179" t="s">
        <v>28</v>
      </c>
      <c r="F42" s="180">
        <v>41</v>
      </c>
      <c r="G42" s="180">
        <v>128.86660799999999</v>
      </c>
      <c r="H42" s="180">
        <v>130.31371698113207</v>
      </c>
      <c r="I42" s="181">
        <v>3</v>
      </c>
      <c r="J42" s="181">
        <v>60</v>
      </c>
      <c r="K42" s="181">
        <v>149.00274167794268</v>
      </c>
      <c r="L42" s="243">
        <f ca="1">OFFSET('LRMC_gen_S2b)_Low_Inv'!$A$41,MATCH(B42,'LRMC_gen_S2b)_Low_Inv'!$B$42:$B$45,0),,,)</f>
        <v>3.7434838589001238</v>
      </c>
      <c r="M42" s="175" t="s">
        <v>34</v>
      </c>
      <c r="N42" s="179" t="s">
        <v>67</v>
      </c>
      <c r="O42" s="179" t="s">
        <v>27</v>
      </c>
      <c r="P42" s="179" t="s">
        <v>28</v>
      </c>
      <c r="Q42" s="180">
        <v>41</v>
      </c>
      <c r="R42" s="180">
        <v>128.86660799999999</v>
      </c>
      <c r="S42" s="180">
        <v>130.31371698113207</v>
      </c>
      <c r="T42" s="181">
        <v>3</v>
      </c>
      <c r="U42" s="181">
        <v>60</v>
      </c>
      <c r="V42" s="181">
        <v>149.00274167794268</v>
      </c>
      <c r="W42" s="244">
        <f ca="1">OFFSET('LRMC_gen_S2b)_Low_Inv'!$A$41,MATCH(M42,'LRMC_gen_S2b)_Low_Inv'!$B$42:$B$45,0),,,)</f>
        <v>3.7434838589001238</v>
      </c>
      <c r="X42" s="170">
        <f t="shared" ca="1" si="0"/>
        <v>152.74622553684281</v>
      </c>
    </row>
    <row r="43" spans="1:24" x14ac:dyDescent="0.2">
      <c r="A43" s="178"/>
      <c r="B43" s="175" t="s">
        <v>20</v>
      </c>
      <c r="C43" s="179" t="s">
        <v>68</v>
      </c>
      <c r="D43" s="179" t="s">
        <v>22</v>
      </c>
      <c r="E43" s="179" t="s">
        <v>28</v>
      </c>
      <c r="F43" s="180">
        <v>48</v>
      </c>
      <c r="G43" s="180">
        <v>166.34188799999998</v>
      </c>
      <c r="H43" s="180">
        <v>147.37313207547169</v>
      </c>
      <c r="I43" s="181">
        <v>3</v>
      </c>
      <c r="J43" s="181">
        <v>70</v>
      </c>
      <c r="K43" s="181">
        <v>149.33131881851457</v>
      </c>
      <c r="L43" s="243">
        <f ca="1">OFFSET('LRMC_gen_S2b)_Low_Inv'!$A$41,MATCH(B43,'LRMC_gen_S2b)_Low_Inv'!$B$42:$B$45,0),,,)</f>
        <v>5.8269430869101209</v>
      </c>
      <c r="M43" s="175" t="s">
        <v>20</v>
      </c>
      <c r="N43" s="179" t="s">
        <v>68</v>
      </c>
      <c r="O43" s="179" t="s">
        <v>22</v>
      </c>
      <c r="P43" s="179" t="s">
        <v>28</v>
      </c>
      <c r="Q43" s="180">
        <v>48</v>
      </c>
      <c r="R43" s="180">
        <v>166.34188799999998</v>
      </c>
      <c r="S43" s="180">
        <v>147.37313207547169</v>
      </c>
      <c r="T43" s="181">
        <v>3</v>
      </c>
      <c r="U43" s="181">
        <v>70</v>
      </c>
      <c r="V43" s="181">
        <v>149.33131881851457</v>
      </c>
      <c r="W43" s="244">
        <f ca="1">OFFSET('LRMC_gen_S2b)_Low_Inv'!$A$41,MATCH(M43,'LRMC_gen_S2b)_Low_Inv'!$B$42:$B$45,0),,,)</f>
        <v>5.8269430869101209</v>
      </c>
      <c r="X43" s="170">
        <f t="shared" ca="1" si="0"/>
        <v>155.15826190542469</v>
      </c>
    </row>
    <row r="44" spans="1:24" x14ac:dyDescent="0.2">
      <c r="A44" s="174"/>
      <c r="B44" s="175" t="s">
        <v>20</v>
      </c>
      <c r="C44" s="179" t="s">
        <v>69</v>
      </c>
      <c r="D44" s="179" t="s">
        <v>22</v>
      </c>
      <c r="E44" s="179" t="s">
        <v>70</v>
      </c>
      <c r="F44" s="180">
        <v>100</v>
      </c>
      <c r="G44" s="180">
        <v>175.20000000000002</v>
      </c>
      <c r="H44" s="180">
        <v>116.1</v>
      </c>
      <c r="I44" s="181">
        <v>8</v>
      </c>
      <c r="J44" s="181">
        <v>16</v>
      </c>
      <c r="K44" s="181">
        <v>192.48379031536035</v>
      </c>
      <c r="L44" s="243">
        <f ca="1">OFFSET('LRMC_gen_S2b)_Low_Inv'!$A$41,MATCH(B44,'LRMC_gen_S2b)_Low_Inv'!$B$42:$B$45,0),,,)</f>
        <v>5.8269430869101209</v>
      </c>
      <c r="M44" s="175" t="s">
        <v>20</v>
      </c>
      <c r="N44" s="179" t="s">
        <v>69</v>
      </c>
      <c r="O44" s="179" t="s">
        <v>22</v>
      </c>
      <c r="P44" s="179" t="s">
        <v>70</v>
      </c>
      <c r="Q44" s="180">
        <v>100</v>
      </c>
      <c r="R44" s="180">
        <v>175.20000000000002</v>
      </c>
      <c r="S44" s="180">
        <v>116.1</v>
      </c>
      <c r="T44" s="181">
        <v>8</v>
      </c>
      <c r="U44" s="181">
        <v>16</v>
      </c>
      <c r="V44" s="181">
        <v>192.48379031536035</v>
      </c>
      <c r="W44" s="244">
        <f ca="1">OFFSET('LRMC_gen_S2b)_Low_Inv'!$A$41,MATCH(M44,'LRMC_gen_S2b)_Low_Inv'!$B$42:$B$45,0),,,)</f>
        <v>5.8269430869101209</v>
      </c>
      <c r="X44" s="170">
        <f t="shared" ca="1" si="0"/>
        <v>198.31073340227047</v>
      </c>
    </row>
    <row r="45" spans="1:24" x14ac:dyDescent="0.2">
      <c r="A45" s="178"/>
      <c r="B45" s="175" t="s">
        <v>24</v>
      </c>
      <c r="C45" s="179" t="s">
        <v>71</v>
      </c>
      <c r="D45" s="179" t="s">
        <v>22</v>
      </c>
      <c r="E45" s="179" t="s">
        <v>72</v>
      </c>
      <c r="F45" s="180">
        <v>80</v>
      </c>
      <c r="G45" s="180">
        <v>70.08</v>
      </c>
      <c r="H45" s="180">
        <v>362.27358490566036</v>
      </c>
      <c r="I45" s="181">
        <v>40</v>
      </c>
      <c r="J45" s="181">
        <v>0</v>
      </c>
      <c r="K45" s="181">
        <v>573.67031439372215</v>
      </c>
      <c r="L45" s="243">
        <f ca="1">OFFSET('LRMC_gen_S2b)_Low_Inv'!$A$41,MATCH(B45,'LRMC_gen_S2b)_Low_Inv'!$B$42:$B$45,0),,,)</f>
        <v>7.2794391961407214</v>
      </c>
      <c r="M45" s="175" t="s">
        <v>24</v>
      </c>
      <c r="N45" s="179" t="s">
        <v>71</v>
      </c>
      <c r="O45" s="179" t="s">
        <v>22</v>
      </c>
      <c r="P45" s="179" t="s">
        <v>72</v>
      </c>
      <c r="Q45" s="180">
        <v>80</v>
      </c>
      <c r="R45" s="180">
        <v>70.08</v>
      </c>
      <c r="S45" s="180">
        <v>362.27358490566036</v>
      </c>
      <c r="T45" s="181">
        <v>40</v>
      </c>
      <c r="U45" s="181">
        <v>0</v>
      </c>
      <c r="V45" s="181">
        <v>573.67031439372215</v>
      </c>
      <c r="W45" s="244">
        <f ca="1">OFFSET('LRMC_gen_S2b)_Low_Inv'!$A$41,MATCH(M45,'LRMC_gen_S2b)_Low_Inv'!$B$42:$B$45,0),,,)</f>
        <v>7.2794391961407214</v>
      </c>
      <c r="X45" s="170">
        <f t="shared" ca="1" si="0"/>
        <v>580.94975358986289</v>
      </c>
    </row>
    <row r="46" spans="1:24" x14ac:dyDescent="0.2">
      <c r="A46" s="178"/>
      <c r="B46" s="175" t="s">
        <v>24</v>
      </c>
      <c r="C46" s="179" t="s">
        <v>73</v>
      </c>
      <c r="D46" s="179" t="s">
        <v>33</v>
      </c>
      <c r="E46" s="179" t="s">
        <v>72</v>
      </c>
      <c r="F46" s="180">
        <v>70</v>
      </c>
      <c r="G46" s="180">
        <v>61.319999999999993</v>
      </c>
      <c r="H46" s="180">
        <v>319.80188679245282</v>
      </c>
      <c r="I46" s="181">
        <v>40</v>
      </c>
      <c r="J46" s="181">
        <v>0</v>
      </c>
      <c r="K46" s="181">
        <v>578.4299823566713</v>
      </c>
      <c r="L46" s="243">
        <f ca="1">OFFSET('LRMC_gen_S2b)_Low_Inv'!$A$41,MATCH(B46,'LRMC_gen_S2b)_Low_Inv'!$B$42:$B$45,0),,,)</f>
        <v>7.2794391961407214</v>
      </c>
      <c r="M46" s="175" t="s">
        <v>24</v>
      </c>
      <c r="N46" s="179" t="s">
        <v>73</v>
      </c>
      <c r="O46" s="179" t="s">
        <v>33</v>
      </c>
      <c r="P46" s="179" t="s">
        <v>72</v>
      </c>
      <c r="Q46" s="180">
        <v>70</v>
      </c>
      <c r="R46" s="180">
        <v>61.319999999999993</v>
      </c>
      <c r="S46" s="180">
        <v>319.80188679245282</v>
      </c>
      <c r="T46" s="181">
        <v>40</v>
      </c>
      <c r="U46" s="181">
        <v>0</v>
      </c>
      <c r="V46" s="181">
        <v>578.4299823566713</v>
      </c>
      <c r="W46" s="244">
        <f ca="1">OFFSET('LRMC_gen_S2b)_Low_Inv'!$A$41,MATCH(M46,'LRMC_gen_S2b)_Low_Inv'!$B$42:$B$45,0),,,)</f>
        <v>7.2794391961407214</v>
      </c>
      <c r="X46" s="170">
        <f t="shared" ca="1" si="0"/>
        <v>585.70942155281205</v>
      </c>
    </row>
    <row r="47" spans="1:24" x14ac:dyDescent="0.2">
      <c r="A47" s="178"/>
      <c r="B47" s="171" t="s">
        <v>34</v>
      </c>
      <c r="C47" s="171" t="s">
        <v>74</v>
      </c>
      <c r="D47" s="171" t="s">
        <v>27</v>
      </c>
      <c r="E47" s="171" t="s">
        <v>75</v>
      </c>
      <c r="F47" s="172">
        <v>9.9</v>
      </c>
      <c r="G47" s="172">
        <v>8.6724000000000014</v>
      </c>
      <c r="H47" s="172">
        <v>20.913495384615384</v>
      </c>
      <c r="I47" s="173">
        <v>12.1</v>
      </c>
      <c r="J47" s="173">
        <v>16</v>
      </c>
      <c r="K47" s="173">
        <v>591.97031740531838</v>
      </c>
      <c r="L47" s="243">
        <f ca="1">OFFSET('LRMC_gen_S2b)_Low_Inv'!$A$41,MATCH(B47,'LRMC_gen_S2b)_Low_Inv'!$B$42:$B$45,0),,,)</f>
        <v>3.7434838589001238</v>
      </c>
      <c r="M47" s="171" t="s">
        <v>34</v>
      </c>
      <c r="N47" s="171" t="s">
        <v>74</v>
      </c>
      <c r="O47" s="171" t="s">
        <v>27</v>
      </c>
      <c r="P47" s="171" t="s">
        <v>75</v>
      </c>
      <c r="Q47" s="172">
        <v>9.9</v>
      </c>
      <c r="R47" s="172">
        <v>8.6724000000000014</v>
      </c>
      <c r="S47" s="172">
        <v>20.913495384615384</v>
      </c>
      <c r="T47" s="173">
        <v>12.1</v>
      </c>
      <c r="U47" s="173">
        <v>16</v>
      </c>
      <c r="V47" s="173">
        <v>591.97031740531838</v>
      </c>
      <c r="W47" s="244">
        <f ca="1">OFFSET('LRMC_gen_S2b)_Low_Inv'!$A$41,MATCH(M47,'LRMC_gen_S2b)_Low_Inv'!$B$42:$B$45,0),,,)</f>
        <v>3.7434838589001238</v>
      </c>
      <c r="X47" s="170">
        <f t="shared" ca="1" si="0"/>
        <v>595.71380126421855</v>
      </c>
    </row>
    <row r="48" spans="1:24" x14ac:dyDescent="0.2">
      <c r="A48" s="178"/>
      <c r="B48" s="184" t="s">
        <v>24</v>
      </c>
      <c r="C48" s="179" t="s">
        <v>76</v>
      </c>
      <c r="D48" s="179" t="s">
        <v>22</v>
      </c>
      <c r="E48" s="179" t="s">
        <v>72</v>
      </c>
      <c r="F48" s="180">
        <v>30</v>
      </c>
      <c r="G48" s="180">
        <v>26.28</v>
      </c>
      <c r="H48" s="180">
        <v>149.91509433962264</v>
      </c>
      <c r="I48" s="181">
        <v>40</v>
      </c>
      <c r="J48" s="181">
        <v>0</v>
      </c>
      <c r="K48" s="181">
        <v>629.19977396146089</v>
      </c>
      <c r="L48" s="243">
        <f ca="1">OFFSET('LRMC_gen_S2b)_Low_Inv'!$A$41,MATCH(B48,'LRMC_gen_S2b)_Low_Inv'!$B$42:$B$45,0),,,)</f>
        <v>7.2794391961407214</v>
      </c>
      <c r="M48" s="184" t="s">
        <v>24</v>
      </c>
      <c r="N48" s="179" t="s">
        <v>76</v>
      </c>
      <c r="O48" s="179" t="s">
        <v>22</v>
      </c>
      <c r="P48" s="179" t="s">
        <v>72</v>
      </c>
      <c r="Q48" s="180">
        <v>30</v>
      </c>
      <c r="R48" s="180">
        <v>26.28</v>
      </c>
      <c r="S48" s="180">
        <v>149.91509433962264</v>
      </c>
      <c r="T48" s="181">
        <v>40</v>
      </c>
      <c r="U48" s="181">
        <v>0</v>
      </c>
      <c r="V48" s="181">
        <v>629.19977396146089</v>
      </c>
      <c r="W48" s="244">
        <f ca="1">OFFSET('LRMC_gen_S2b)_Low_Inv'!$A$41,MATCH(M48,'LRMC_gen_S2b)_Low_Inv'!$B$42:$B$45,0),,,)</f>
        <v>7.2794391961407214</v>
      </c>
      <c r="X48" s="170">
        <f t="shared" ca="1" si="0"/>
        <v>636.47921315760163</v>
      </c>
    </row>
    <row r="49" spans="1:24" x14ac:dyDescent="0.2">
      <c r="A49" s="178"/>
      <c r="B49" s="184" t="s">
        <v>24</v>
      </c>
      <c r="C49" s="179" t="s">
        <v>77</v>
      </c>
      <c r="D49" s="179" t="s">
        <v>27</v>
      </c>
      <c r="E49" s="179" t="s">
        <v>72</v>
      </c>
      <c r="F49" s="180">
        <v>17</v>
      </c>
      <c r="G49" s="180">
        <v>14.891999999999999</v>
      </c>
      <c r="H49" s="180">
        <v>94.701886792452825</v>
      </c>
      <c r="I49" s="181">
        <v>40</v>
      </c>
      <c r="J49" s="181">
        <v>0</v>
      </c>
      <c r="K49" s="181">
        <v>697.14170096198859</v>
      </c>
      <c r="L49" s="243">
        <f ca="1">OFFSET('LRMC_gen_S2b)_Low_Inv'!$A$41,MATCH(B49,'LRMC_gen_S2b)_Low_Inv'!$B$42:$B$45,0),,,)</f>
        <v>7.2794391961407214</v>
      </c>
      <c r="M49" s="184" t="s">
        <v>24</v>
      </c>
      <c r="N49" s="179" t="s">
        <v>77</v>
      </c>
      <c r="O49" s="179" t="s">
        <v>27</v>
      </c>
      <c r="P49" s="179" t="s">
        <v>72</v>
      </c>
      <c r="Q49" s="180">
        <v>17</v>
      </c>
      <c r="R49" s="180">
        <v>14.891999999999999</v>
      </c>
      <c r="S49" s="180">
        <v>94.701886792452825</v>
      </c>
      <c r="T49" s="181">
        <v>40</v>
      </c>
      <c r="U49" s="181">
        <v>0</v>
      </c>
      <c r="V49" s="181">
        <v>697.14170096198859</v>
      </c>
      <c r="W49" s="244">
        <f ca="1">OFFSET('LRMC_gen_S2b)_Low_Inv'!$A$41,MATCH(M49,'LRMC_gen_S2b)_Low_Inv'!$B$42:$B$45,0),,,)</f>
        <v>7.2794391961407214</v>
      </c>
      <c r="X49" s="170">
        <f t="shared" ca="1" si="0"/>
        <v>704.42114015812933</v>
      </c>
    </row>
    <row r="50" spans="1:24" x14ac:dyDescent="0.2">
      <c r="A50" s="178"/>
      <c r="B50" s="184" t="s">
        <v>34</v>
      </c>
      <c r="C50" s="179" t="s">
        <v>78</v>
      </c>
      <c r="D50" s="179" t="s">
        <v>27</v>
      </c>
      <c r="E50" s="179" t="s">
        <v>75</v>
      </c>
      <c r="F50" s="180">
        <v>11.5</v>
      </c>
      <c r="G50" s="180">
        <v>10.074</v>
      </c>
      <c r="H50" s="180">
        <v>28.1</v>
      </c>
      <c r="I50" s="181">
        <v>12.1</v>
      </c>
      <c r="J50" s="181">
        <v>16</v>
      </c>
      <c r="K50" s="181">
        <v>700.76542458882557</v>
      </c>
      <c r="L50" s="243">
        <f ca="1">OFFSET('LRMC_gen_S2b)_Low_Inv'!$A$41,MATCH(B50,'LRMC_gen_S2b)_Low_Inv'!$B$42:$B$45,0),,,)</f>
        <v>3.7434838589001238</v>
      </c>
      <c r="M50" s="184" t="s">
        <v>34</v>
      </c>
      <c r="N50" s="179" t="s">
        <v>78</v>
      </c>
      <c r="O50" s="179" t="s">
        <v>27</v>
      </c>
      <c r="P50" s="179" t="s">
        <v>75</v>
      </c>
      <c r="Q50" s="180">
        <v>11.5</v>
      </c>
      <c r="R50" s="180">
        <v>10.074</v>
      </c>
      <c r="S50" s="180">
        <v>28.1</v>
      </c>
      <c r="T50" s="181">
        <v>12.1</v>
      </c>
      <c r="U50" s="181">
        <v>16</v>
      </c>
      <c r="V50" s="181">
        <v>700.76542458882557</v>
      </c>
      <c r="W50" s="244">
        <f ca="1">OFFSET('LRMC_gen_S2b)_Low_Inv'!$A$41,MATCH(M50,'LRMC_gen_S2b)_Low_Inv'!$B$42:$B$45,0),,,)</f>
        <v>3.7434838589001238</v>
      </c>
      <c r="X50" s="170">
        <f t="shared" ca="1" si="0"/>
        <v>704.50890844772573</v>
      </c>
    </row>
    <row r="51" spans="1:24" x14ac:dyDescent="0.2">
      <c r="A51" s="174"/>
      <c r="B51" s="184" t="s">
        <v>34</v>
      </c>
      <c r="C51" s="179" t="s">
        <v>79</v>
      </c>
      <c r="D51" s="179" t="s">
        <v>22</v>
      </c>
      <c r="E51" s="179" t="s">
        <v>75</v>
      </c>
      <c r="F51" s="180">
        <v>11.5</v>
      </c>
      <c r="G51" s="180">
        <v>10.074</v>
      </c>
      <c r="H51" s="180">
        <v>28.1</v>
      </c>
      <c r="I51" s="181">
        <v>12.1</v>
      </c>
      <c r="J51" s="181">
        <v>16</v>
      </c>
      <c r="K51" s="181">
        <v>700.76542458882557</v>
      </c>
      <c r="L51" s="243">
        <f ca="1">OFFSET('LRMC_gen_S2b)_Low_Inv'!$A$41,MATCH(B51,'LRMC_gen_S2b)_Low_Inv'!$B$42:$B$45,0),,,)</f>
        <v>3.7434838589001238</v>
      </c>
      <c r="M51" s="184" t="s">
        <v>34</v>
      </c>
      <c r="N51" s="179" t="s">
        <v>79</v>
      </c>
      <c r="O51" s="179" t="s">
        <v>22</v>
      </c>
      <c r="P51" s="179" t="s">
        <v>75</v>
      </c>
      <c r="Q51" s="180">
        <v>11.5</v>
      </c>
      <c r="R51" s="180">
        <v>10.074</v>
      </c>
      <c r="S51" s="180">
        <v>28.1</v>
      </c>
      <c r="T51" s="181">
        <v>12.1</v>
      </c>
      <c r="U51" s="181">
        <v>16</v>
      </c>
      <c r="V51" s="181">
        <v>700.76542458882557</v>
      </c>
      <c r="W51" s="244">
        <f ca="1">OFFSET('LRMC_gen_S2b)_Low_Inv'!$A$41,MATCH(M51,'LRMC_gen_S2b)_Low_Inv'!$B$42:$B$45,0),,,)</f>
        <v>3.7434838589001238</v>
      </c>
      <c r="X51" s="170">
        <f t="shared" ca="1" si="0"/>
        <v>704.50890844772573</v>
      </c>
    </row>
    <row r="52" spans="1:24" x14ac:dyDescent="0.2">
      <c r="A52" s="174"/>
      <c r="B52" s="182" t="s">
        <v>24</v>
      </c>
      <c r="C52" s="182" t="s">
        <v>80</v>
      </c>
      <c r="D52" s="182" t="s">
        <v>22</v>
      </c>
      <c r="E52" s="182" t="s">
        <v>72</v>
      </c>
      <c r="F52" s="182">
        <f>F51*SUM('Project list_gen-S2b)_Low_Inv'!G8:G18)</f>
        <v>123214.006008</v>
      </c>
      <c r="G52" s="182">
        <v>2.6280000000000001</v>
      </c>
      <c r="H52" s="182">
        <v>35.241509433962264</v>
      </c>
      <c r="I52" s="182">
        <v>40</v>
      </c>
      <c r="J52" s="182">
        <v>0</v>
      </c>
      <c r="K52" s="182">
        <v>1428.8239917369015</v>
      </c>
      <c r="L52" s="243">
        <f ca="1">OFFSET('LRMC_gen_S2b)_Low_Inv'!$A$41,MATCH(B52,'LRMC_gen_S2b)_Low_Inv'!$B$42:$B$45,0),,,)</f>
        <v>7.2794391961407214</v>
      </c>
      <c r="M52" s="187" t="s">
        <v>24</v>
      </c>
      <c r="N52" s="179" t="s">
        <v>80</v>
      </c>
      <c r="O52" s="179" t="s">
        <v>22</v>
      </c>
      <c r="P52" s="179" t="s">
        <v>72</v>
      </c>
      <c r="Q52" s="180">
        <f>Q51*SUM('Project list_gen-S2b)_Low_Inv'!R8:R18)</f>
        <v>121451.05600799999</v>
      </c>
      <c r="R52" s="180">
        <v>2.6280000000000001</v>
      </c>
      <c r="S52" s="180">
        <v>35.241509433962264</v>
      </c>
      <c r="T52" s="181">
        <v>40</v>
      </c>
      <c r="U52" s="181">
        <v>0</v>
      </c>
      <c r="V52" s="181">
        <v>1428.8239917369015</v>
      </c>
      <c r="W52" s="244">
        <f ca="1">OFFSET('LRMC_gen_S2b)_Low_Inv'!$A$41,MATCH(M52,'LRMC_gen_S2b)_Low_Inv'!$B$42:$B$45,0),,,)</f>
        <v>7.2794391961407214</v>
      </c>
      <c r="X52" s="170">
        <f t="shared" ca="1" si="0"/>
        <v>1436.1034309330421</v>
      </c>
    </row>
    <row r="53" spans="1:24" x14ac:dyDescent="0.2">
      <c r="A53" s="174"/>
      <c r="B53" s="178"/>
      <c r="C53" s="178"/>
      <c r="D53" s="178"/>
      <c r="E53" s="178"/>
      <c r="F53" s="189">
        <f>SUM(F8:F27)</f>
        <v>3119</v>
      </c>
      <c r="G53" s="178"/>
      <c r="H53" s="178"/>
      <c r="I53" s="178"/>
      <c r="J53" s="178"/>
      <c r="K53" s="178"/>
      <c r="M53" s="178"/>
      <c r="N53" s="178"/>
      <c r="O53" s="178"/>
      <c r="P53" s="178"/>
      <c r="Q53" s="189"/>
      <c r="R53" s="178"/>
      <c r="S53" s="178"/>
      <c r="T53" s="178"/>
      <c r="U53" s="178"/>
      <c r="V53" s="178"/>
      <c r="W53" s="178"/>
    </row>
    <row r="54" spans="1:24" x14ac:dyDescent="0.2">
      <c r="A54" s="188"/>
    </row>
    <row r="55" spans="1:24" x14ac:dyDescent="0.2">
      <c r="A55" s="190"/>
      <c r="B55" s="178"/>
      <c r="C55" s="178"/>
      <c r="D55" s="178"/>
      <c r="E55" s="178"/>
      <c r="F55" s="178"/>
      <c r="G55" s="178"/>
      <c r="H55" s="178"/>
      <c r="I55" s="178"/>
      <c r="J55" s="178"/>
      <c r="K55" s="178"/>
      <c r="M55" s="178"/>
      <c r="N55" s="178"/>
      <c r="O55" s="178"/>
      <c r="P55" s="178"/>
      <c r="Q55" s="178"/>
      <c r="R55" s="178"/>
      <c r="S55" s="178"/>
      <c r="T55" s="178"/>
      <c r="U55" s="178"/>
      <c r="V55" s="178"/>
      <c r="W55" s="178"/>
    </row>
    <row r="56" spans="1:24" x14ac:dyDescent="0.2">
      <c r="A56" s="178"/>
      <c r="C56" s="164"/>
      <c r="D56" s="164"/>
      <c r="E56" s="164"/>
      <c r="F56" s="164"/>
      <c r="G56" s="164"/>
      <c r="H56" s="164"/>
      <c r="I56" s="164"/>
      <c r="J56" s="164"/>
      <c r="K56" s="164"/>
      <c r="M56" s="164"/>
      <c r="N56" s="164"/>
      <c r="O56" s="164"/>
      <c r="P56" s="164"/>
      <c r="Q56" s="164"/>
      <c r="R56" s="164"/>
      <c r="S56" s="164"/>
      <c r="T56" s="164"/>
      <c r="U56" s="164"/>
      <c r="V56" s="164"/>
      <c r="W56" s="178"/>
    </row>
    <row r="57" spans="1:24" x14ac:dyDescent="0.2">
      <c r="A57" s="164"/>
      <c r="B57" s="160" t="s">
        <v>81</v>
      </c>
      <c r="C57" s="164"/>
      <c r="D57" s="164"/>
      <c r="E57" s="164"/>
      <c r="F57" s="164"/>
      <c r="G57" s="164"/>
      <c r="H57" s="164"/>
      <c r="I57" s="164"/>
      <c r="J57" s="164"/>
      <c r="K57" s="164"/>
      <c r="M57" s="164"/>
      <c r="N57" s="164"/>
      <c r="O57" s="164"/>
      <c r="P57" s="164"/>
      <c r="Q57" s="164"/>
      <c r="R57" s="164"/>
      <c r="S57" s="164"/>
      <c r="T57" s="164"/>
      <c r="U57" s="164"/>
      <c r="V57" s="164"/>
      <c r="W57" s="178"/>
    </row>
    <row r="58" spans="1:24" x14ac:dyDescent="0.2">
      <c r="A58" s="164"/>
      <c r="B58" s="191" t="s">
        <v>82</v>
      </c>
      <c r="C58" s="164"/>
      <c r="D58" s="164"/>
      <c r="E58" s="164"/>
      <c r="F58" s="164"/>
      <c r="G58" s="164"/>
      <c r="H58" s="164"/>
      <c r="I58" s="164"/>
      <c r="J58" s="164"/>
      <c r="K58" s="164"/>
      <c r="M58" s="164"/>
      <c r="N58" s="164"/>
      <c r="O58" s="164"/>
      <c r="P58" s="164"/>
      <c r="Q58" s="164"/>
      <c r="R58" s="164"/>
      <c r="S58" s="164"/>
      <c r="T58" s="164"/>
      <c r="U58" s="164"/>
      <c r="V58" s="164"/>
      <c r="W58" s="178"/>
    </row>
    <row r="59" spans="1:24" x14ac:dyDescent="0.2">
      <c r="A59" s="164"/>
      <c r="B59" s="164"/>
      <c r="C59" s="164"/>
      <c r="D59" s="164"/>
      <c r="E59" s="164"/>
      <c r="F59" s="164"/>
      <c r="G59" s="164"/>
      <c r="H59" s="164"/>
      <c r="I59" s="164"/>
      <c r="J59" s="164"/>
      <c r="K59" s="164"/>
      <c r="M59" s="164"/>
      <c r="N59" s="164"/>
      <c r="O59" s="164"/>
      <c r="P59" s="164"/>
      <c r="Q59" s="164"/>
      <c r="R59" s="164"/>
      <c r="S59" s="164"/>
      <c r="T59" s="164"/>
      <c r="U59" s="164"/>
      <c r="V59" s="164"/>
      <c r="W59" s="178"/>
    </row>
    <row r="60" spans="1:24" x14ac:dyDescent="0.2">
      <c r="A60" s="164"/>
      <c r="B60" s="164"/>
      <c r="C60" s="164"/>
      <c r="D60" s="164"/>
      <c r="E60" s="164"/>
      <c r="F60" s="164"/>
      <c r="G60" s="164"/>
      <c r="H60" s="164"/>
      <c r="I60" s="164"/>
      <c r="J60" s="164"/>
      <c r="K60" s="164"/>
      <c r="M60" s="164"/>
      <c r="N60" s="164"/>
      <c r="O60" s="164"/>
      <c r="P60" s="164"/>
      <c r="Q60" s="164"/>
      <c r="R60" s="164"/>
      <c r="S60" s="164"/>
      <c r="T60" s="164"/>
      <c r="U60" s="164"/>
      <c r="V60" s="164"/>
      <c r="W60" s="178"/>
    </row>
    <row r="61" spans="1:24" x14ac:dyDescent="0.2">
      <c r="A61" s="164"/>
      <c r="B61" s="164"/>
      <c r="C61" s="164"/>
      <c r="D61" s="164"/>
      <c r="E61" s="164"/>
      <c r="F61" s="164"/>
      <c r="G61" s="164"/>
      <c r="H61" s="164"/>
      <c r="I61" s="164"/>
      <c r="J61" s="164"/>
      <c r="K61" s="164"/>
      <c r="M61" s="164"/>
      <c r="N61" s="164"/>
      <c r="O61" s="164"/>
      <c r="P61" s="164"/>
      <c r="Q61" s="164"/>
      <c r="R61" s="164"/>
      <c r="S61" s="164"/>
      <c r="T61" s="164"/>
      <c r="U61" s="164"/>
      <c r="V61" s="164"/>
      <c r="W61" s="178"/>
    </row>
    <row r="62" spans="1:24" x14ac:dyDescent="0.2">
      <c r="A62" s="164"/>
      <c r="B62" s="164"/>
      <c r="C62" s="178"/>
      <c r="D62" s="164"/>
      <c r="E62" s="164"/>
      <c r="F62" s="164"/>
      <c r="G62" s="164"/>
      <c r="H62" s="164"/>
      <c r="I62" s="164"/>
      <c r="J62" s="164"/>
      <c r="K62" s="164"/>
      <c r="M62" s="164"/>
      <c r="N62" s="178"/>
      <c r="O62" s="164"/>
      <c r="P62" s="164"/>
      <c r="Q62" s="164"/>
      <c r="R62" s="164"/>
      <c r="S62" s="164"/>
      <c r="T62" s="164"/>
      <c r="U62" s="164"/>
      <c r="V62" s="164"/>
      <c r="W62" s="178"/>
    </row>
    <row r="63" spans="1:24" x14ac:dyDescent="0.2">
      <c r="A63" s="164"/>
      <c r="B63" s="164"/>
      <c r="C63" s="164"/>
      <c r="D63" s="164"/>
      <c r="E63" s="164"/>
      <c r="F63" s="164"/>
      <c r="G63" s="164"/>
      <c r="H63" s="164"/>
      <c r="I63" s="164"/>
      <c r="J63" s="164"/>
      <c r="K63" s="164"/>
      <c r="M63" s="164"/>
      <c r="N63" s="164"/>
      <c r="O63" s="164"/>
      <c r="P63" s="164"/>
      <c r="Q63" s="164"/>
      <c r="R63" s="164"/>
      <c r="S63" s="164"/>
      <c r="T63" s="164"/>
      <c r="U63" s="164"/>
      <c r="V63" s="164"/>
      <c r="W63" s="178"/>
    </row>
    <row r="64" spans="1:24" x14ac:dyDescent="0.2">
      <c r="A64" s="164"/>
      <c r="B64" s="164"/>
      <c r="C64" s="164"/>
      <c r="D64" s="164"/>
      <c r="E64" s="164"/>
      <c r="F64" s="164"/>
      <c r="G64" s="164"/>
      <c r="H64" s="164"/>
      <c r="I64" s="164"/>
      <c r="J64" s="164"/>
      <c r="K64" s="164"/>
      <c r="M64" s="164"/>
      <c r="N64" s="164"/>
      <c r="O64" s="164"/>
      <c r="P64" s="164"/>
      <c r="Q64" s="164"/>
      <c r="R64" s="164"/>
      <c r="S64" s="164"/>
      <c r="T64" s="164"/>
      <c r="U64" s="164"/>
      <c r="V64" s="164"/>
      <c r="W64" s="178"/>
    </row>
    <row r="65" spans="1:23" x14ac:dyDescent="0.2">
      <c r="A65" s="164"/>
      <c r="B65" s="164"/>
      <c r="C65" s="164"/>
      <c r="D65" s="164"/>
      <c r="E65" s="164"/>
      <c r="F65" s="164"/>
      <c r="G65" s="164"/>
      <c r="H65" s="164"/>
      <c r="I65" s="164"/>
      <c r="J65" s="164"/>
      <c r="K65" s="164"/>
      <c r="M65" s="164"/>
      <c r="N65" s="164"/>
      <c r="O65" s="164"/>
      <c r="P65" s="164"/>
      <c r="Q65" s="164"/>
      <c r="R65" s="164"/>
      <c r="S65" s="164"/>
      <c r="T65" s="164"/>
      <c r="U65" s="164"/>
      <c r="V65" s="164"/>
      <c r="W65" s="178"/>
    </row>
    <row r="66" spans="1:23" x14ac:dyDescent="0.2">
      <c r="A66" s="164"/>
      <c r="B66" s="164"/>
      <c r="C66" s="164"/>
      <c r="D66" s="164"/>
      <c r="E66" s="164"/>
      <c r="F66" s="164"/>
      <c r="G66" s="164"/>
      <c r="H66" s="164"/>
      <c r="I66" s="164"/>
      <c r="J66" s="164"/>
      <c r="K66" s="164"/>
      <c r="M66" s="164"/>
      <c r="N66" s="164"/>
      <c r="O66" s="164"/>
      <c r="P66" s="164"/>
      <c r="Q66" s="164"/>
      <c r="R66" s="164"/>
      <c r="S66" s="164"/>
      <c r="T66" s="164"/>
      <c r="U66" s="164"/>
      <c r="V66" s="164"/>
      <c r="W66" s="178"/>
    </row>
    <row r="67" spans="1:23" x14ac:dyDescent="0.2">
      <c r="A67" s="164"/>
      <c r="B67" s="164"/>
      <c r="C67" s="164"/>
      <c r="D67" s="164"/>
      <c r="E67" s="164"/>
      <c r="F67" s="164"/>
      <c r="G67" s="164"/>
      <c r="H67" s="164"/>
      <c r="I67" s="164"/>
      <c r="J67" s="164"/>
      <c r="K67" s="164"/>
      <c r="M67" s="164"/>
      <c r="N67" s="164"/>
      <c r="O67" s="164"/>
      <c r="P67" s="164"/>
      <c r="Q67" s="164"/>
      <c r="R67" s="164"/>
      <c r="S67" s="164"/>
      <c r="T67" s="164"/>
      <c r="U67" s="164"/>
      <c r="V67" s="164"/>
      <c r="W67" s="178"/>
    </row>
    <row r="68" spans="1:23" x14ac:dyDescent="0.2">
      <c r="A68" s="164"/>
      <c r="B68" s="164"/>
      <c r="C68" s="164"/>
      <c r="D68" s="164"/>
      <c r="E68" s="164"/>
      <c r="F68" s="164"/>
      <c r="G68" s="164"/>
      <c r="H68" s="164"/>
      <c r="I68" s="164"/>
      <c r="J68" s="164"/>
      <c r="K68" s="164"/>
      <c r="M68" s="164"/>
      <c r="N68" s="164"/>
      <c r="O68" s="164"/>
      <c r="P68" s="164"/>
      <c r="Q68" s="164"/>
      <c r="R68" s="164"/>
      <c r="S68" s="164"/>
      <c r="T68" s="164"/>
      <c r="U68" s="164"/>
      <c r="V68" s="164"/>
      <c r="W68" s="178"/>
    </row>
    <row r="69" spans="1:23" x14ac:dyDescent="0.2">
      <c r="A69" s="164"/>
      <c r="B69" s="164"/>
      <c r="C69" s="164"/>
      <c r="D69" s="164"/>
      <c r="E69" s="164"/>
      <c r="F69" s="164"/>
      <c r="G69" s="164"/>
      <c r="H69" s="164"/>
      <c r="I69" s="164"/>
      <c r="J69" s="164"/>
      <c r="K69" s="164"/>
      <c r="M69" s="164"/>
      <c r="N69" s="164"/>
      <c r="O69" s="164"/>
      <c r="P69" s="164"/>
      <c r="Q69" s="164"/>
      <c r="R69" s="164"/>
      <c r="S69" s="164"/>
      <c r="T69" s="164"/>
      <c r="U69" s="164"/>
      <c r="V69" s="164"/>
      <c r="W69" s="178"/>
    </row>
    <row r="70" spans="1:23" x14ac:dyDescent="0.2">
      <c r="A70" s="164"/>
      <c r="B70" s="164"/>
      <c r="C70" s="164"/>
      <c r="D70" s="164"/>
      <c r="E70" s="164"/>
      <c r="F70" s="164"/>
      <c r="G70" s="164"/>
      <c r="H70" s="164"/>
      <c r="I70" s="164"/>
      <c r="J70" s="164"/>
      <c r="K70" s="164"/>
      <c r="M70" s="164"/>
      <c r="N70" s="164"/>
      <c r="O70" s="164"/>
      <c r="P70" s="164"/>
      <c r="Q70" s="164"/>
      <c r="R70" s="164"/>
      <c r="S70" s="164"/>
      <c r="T70" s="164"/>
      <c r="U70" s="164"/>
      <c r="V70" s="164"/>
      <c r="W70" s="178"/>
    </row>
    <row r="71" spans="1:23" x14ac:dyDescent="0.2">
      <c r="A71" s="164"/>
      <c r="B71" s="164"/>
      <c r="C71" s="164"/>
      <c r="D71" s="164"/>
      <c r="E71" s="164"/>
      <c r="F71" s="164"/>
      <c r="G71" s="164"/>
      <c r="H71" s="164"/>
      <c r="I71" s="164"/>
      <c r="J71" s="164"/>
      <c r="K71" s="164"/>
      <c r="M71" s="164"/>
      <c r="N71" s="164"/>
      <c r="O71" s="164"/>
      <c r="P71" s="164"/>
      <c r="Q71" s="164"/>
      <c r="R71" s="164"/>
      <c r="S71" s="164"/>
      <c r="T71" s="164"/>
      <c r="U71" s="164"/>
      <c r="V71" s="164"/>
      <c r="W71" s="178"/>
    </row>
    <row r="72" spans="1:23" x14ac:dyDescent="0.2">
      <c r="A72" s="164"/>
      <c r="B72" s="164"/>
      <c r="C72" s="164"/>
      <c r="D72" s="164"/>
      <c r="E72" s="164"/>
      <c r="F72" s="164"/>
      <c r="G72" s="164"/>
      <c r="H72" s="164"/>
      <c r="I72" s="164"/>
      <c r="J72" s="164"/>
      <c r="K72" s="164"/>
      <c r="M72" s="164"/>
      <c r="N72" s="164"/>
      <c r="O72" s="164"/>
      <c r="P72" s="164"/>
      <c r="Q72" s="164"/>
      <c r="R72" s="164"/>
      <c r="S72" s="164"/>
      <c r="T72" s="164"/>
      <c r="U72" s="164"/>
      <c r="V72" s="164"/>
      <c r="W72" s="178"/>
    </row>
    <row r="73" spans="1:23" x14ac:dyDescent="0.2">
      <c r="A73" s="164"/>
      <c r="B73" s="164"/>
      <c r="C73" s="164"/>
      <c r="D73" s="164"/>
      <c r="E73" s="164"/>
      <c r="F73" s="164"/>
      <c r="G73" s="164"/>
      <c r="H73" s="164"/>
      <c r="I73" s="164"/>
      <c r="J73" s="164"/>
      <c r="K73" s="164"/>
      <c r="M73" s="164"/>
      <c r="N73" s="164"/>
      <c r="O73" s="164"/>
      <c r="P73" s="164"/>
      <c r="Q73" s="164"/>
      <c r="R73" s="164"/>
      <c r="S73" s="164"/>
      <c r="T73" s="164"/>
      <c r="U73" s="164"/>
      <c r="V73" s="164"/>
      <c r="W73" s="178"/>
    </row>
    <row r="74" spans="1:23" x14ac:dyDescent="0.2">
      <c r="A74" s="164"/>
      <c r="B74" s="164"/>
      <c r="C74" s="164"/>
      <c r="D74" s="164"/>
      <c r="E74" s="164"/>
      <c r="F74" s="164"/>
      <c r="G74" s="164"/>
      <c r="H74" s="164"/>
      <c r="I74" s="164"/>
      <c r="J74" s="164"/>
      <c r="K74" s="164"/>
      <c r="M74" s="164"/>
      <c r="N74" s="164"/>
      <c r="O74" s="164"/>
      <c r="P74" s="164"/>
      <c r="Q74" s="164"/>
      <c r="R74" s="164"/>
      <c r="S74" s="164"/>
      <c r="T74" s="164"/>
      <c r="U74" s="164"/>
      <c r="V74" s="164"/>
      <c r="W74" s="178"/>
    </row>
    <row r="75" spans="1:23" x14ac:dyDescent="0.2">
      <c r="A75" s="164"/>
      <c r="B75" s="164"/>
      <c r="C75" s="164"/>
      <c r="D75" s="164"/>
      <c r="E75" s="164"/>
      <c r="F75" s="164"/>
      <c r="G75" s="164"/>
      <c r="H75" s="164"/>
      <c r="I75" s="164"/>
      <c r="J75" s="164"/>
      <c r="K75" s="164"/>
      <c r="M75" s="164"/>
      <c r="N75" s="164"/>
      <c r="O75" s="164"/>
      <c r="P75" s="164"/>
      <c r="Q75" s="164"/>
      <c r="R75" s="164"/>
      <c r="S75" s="164"/>
      <c r="T75" s="164"/>
      <c r="U75" s="164"/>
      <c r="V75" s="164"/>
      <c r="W75" s="178"/>
    </row>
    <row r="76" spans="1:23" x14ac:dyDescent="0.2">
      <c r="A76" s="164"/>
      <c r="B76" s="164"/>
      <c r="C76" s="164"/>
      <c r="D76" s="164"/>
      <c r="E76" s="164"/>
      <c r="F76" s="164"/>
      <c r="G76" s="164"/>
      <c r="H76" s="164"/>
      <c r="I76" s="164"/>
      <c r="J76" s="164"/>
      <c r="K76" s="164"/>
      <c r="M76" s="164"/>
      <c r="N76" s="164"/>
      <c r="O76" s="164"/>
      <c r="P76" s="164"/>
      <c r="Q76" s="164"/>
      <c r="R76" s="164"/>
      <c r="S76" s="164"/>
      <c r="T76" s="164"/>
      <c r="U76" s="164"/>
      <c r="V76" s="164"/>
      <c r="W76" s="178"/>
    </row>
    <row r="77" spans="1:23" x14ac:dyDescent="0.2">
      <c r="A77" s="164"/>
      <c r="B77" s="164"/>
      <c r="C77" s="164"/>
      <c r="D77" s="164"/>
      <c r="E77" s="164"/>
      <c r="F77" s="164"/>
      <c r="G77" s="164"/>
      <c r="H77" s="164"/>
      <c r="I77" s="164"/>
      <c r="J77" s="164"/>
      <c r="K77" s="164"/>
      <c r="M77" s="164"/>
      <c r="N77" s="164"/>
      <c r="O77" s="164"/>
      <c r="P77" s="164"/>
      <c r="Q77" s="164"/>
      <c r="R77" s="164"/>
      <c r="S77" s="164"/>
      <c r="T77" s="164"/>
      <c r="U77" s="164"/>
      <c r="V77" s="164"/>
      <c r="W77" s="178"/>
    </row>
    <row r="78" spans="1:23" x14ac:dyDescent="0.2">
      <c r="A78" s="164"/>
      <c r="B78" s="164"/>
      <c r="C78" s="164"/>
      <c r="D78" s="164"/>
      <c r="E78" s="164"/>
      <c r="F78" s="164"/>
      <c r="G78" s="164"/>
      <c r="H78" s="164"/>
      <c r="I78" s="164"/>
      <c r="J78" s="164"/>
      <c r="K78" s="164"/>
      <c r="M78" s="164"/>
      <c r="N78" s="164"/>
      <c r="O78" s="164"/>
      <c r="P78" s="164"/>
      <c r="Q78" s="164"/>
      <c r="R78" s="164"/>
      <c r="S78" s="164"/>
      <c r="T78" s="164"/>
      <c r="U78" s="164"/>
      <c r="V78" s="164"/>
      <c r="W78" s="178"/>
    </row>
    <row r="79" spans="1:23" x14ac:dyDescent="0.2">
      <c r="A79" s="164"/>
      <c r="B79" s="164"/>
      <c r="C79" s="164"/>
      <c r="D79" s="164"/>
      <c r="E79" s="164"/>
      <c r="F79" s="164"/>
      <c r="G79" s="164"/>
      <c r="H79" s="164"/>
      <c r="I79" s="164"/>
      <c r="J79" s="164"/>
      <c r="K79" s="164"/>
      <c r="M79" s="164"/>
      <c r="N79" s="164"/>
      <c r="O79" s="164"/>
      <c r="P79" s="164"/>
      <c r="Q79" s="164"/>
      <c r="R79" s="164"/>
      <c r="S79" s="164"/>
      <c r="T79" s="164"/>
      <c r="U79" s="164"/>
      <c r="V79" s="164"/>
      <c r="W79" s="178"/>
    </row>
    <row r="80" spans="1:23" x14ac:dyDescent="0.2">
      <c r="A80" s="164"/>
      <c r="B80" s="164"/>
      <c r="C80" s="164"/>
      <c r="D80" s="164"/>
      <c r="E80" s="164"/>
      <c r="F80" s="164"/>
      <c r="G80" s="164"/>
      <c r="H80" s="164"/>
      <c r="I80" s="164"/>
      <c r="J80" s="164"/>
      <c r="K80" s="164"/>
      <c r="M80" s="164"/>
      <c r="N80" s="164"/>
      <c r="O80" s="164"/>
      <c r="P80" s="164"/>
      <c r="Q80" s="164"/>
      <c r="R80" s="164"/>
      <c r="S80" s="164"/>
      <c r="T80" s="164"/>
      <c r="U80" s="164"/>
      <c r="V80" s="164"/>
      <c r="W80" s="178"/>
    </row>
    <row r="81" spans="1:23" x14ac:dyDescent="0.2">
      <c r="A81" s="164"/>
      <c r="B81" s="164"/>
      <c r="C81" s="164"/>
      <c r="D81" s="164"/>
      <c r="E81" s="164"/>
      <c r="F81" s="164"/>
      <c r="G81" s="164"/>
      <c r="H81" s="164"/>
      <c r="I81" s="164"/>
      <c r="J81" s="164"/>
      <c r="K81" s="164"/>
      <c r="M81" s="164"/>
      <c r="N81" s="164"/>
      <c r="O81" s="164"/>
      <c r="P81" s="164"/>
      <c r="Q81" s="164"/>
      <c r="R81" s="164"/>
      <c r="S81" s="164"/>
      <c r="T81" s="164"/>
      <c r="U81" s="164"/>
      <c r="V81" s="164"/>
      <c r="W81" s="178"/>
    </row>
    <row r="82" spans="1:23" x14ac:dyDescent="0.2">
      <c r="A82" s="164"/>
      <c r="B82" s="164"/>
      <c r="C82" s="164"/>
      <c r="D82" s="164"/>
      <c r="E82" s="164"/>
      <c r="F82" s="164"/>
      <c r="G82" s="164"/>
      <c r="H82" s="164"/>
      <c r="I82" s="164"/>
      <c r="J82" s="164"/>
      <c r="K82" s="164"/>
      <c r="M82" s="164"/>
      <c r="N82" s="164"/>
      <c r="O82" s="164"/>
      <c r="P82" s="164"/>
      <c r="Q82" s="164"/>
      <c r="R82" s="164"/>
      <c r="S82" s="164"/>
      <c r="T82" s="164"/>
      <c r="U82" s="164"/>
      <c r="V82" s="164"/>
      <c r="W82" s="178"/>
    </row>
    <row r="83" spans="1:23" x14ac:dyDescent="0.2">
      <c r="A83" s="164"/>
      <c r="B83" s="164"/>
      <c r="C83" s="164"/>
      <c r="D83" s="164"/>
      <c r="E83" s="164"/>
      <c r="F83" s="164"/>
      <c r="G83" s="164"/>
      <c r="H83" s="164"/>
      <c r="I83" s="164"/>
      <c r="J83" s="164"/>
      <c r="K83" s="164"/>
      <c r="M83" s="164"/>
      <c r="N83" s="164"/>
      <c r="O83" s="164"/>
      <c r="P83" s="164"/>
      <c r="Q83" s="164"/>
      <c r="R83" s="164"/>
      <c r="S83" s="164"/>
      <c r="T83" s="164"/>
      <c r="U83" s="164"/>
      <c r="V83" s="164"/>
      <c r="W83" s="178"/>
    </row>
    <row r="84" spans="1:23" x14ac:dyDescent="0.2">
      <c r="A84" s="164"/>
      <c r="B84" s="164"/>
      <c r="C84" s="164"/>
      <c r="D84" s="164"/>
      <c r="E84" s="164"/>
      <c r="F84" s="164"/>
      <c r="G84" s="164"/>
      <c r="H84" s="164"/>
      <c r="I84" s="164"/>
      <c r="J84" s="164"/>
      <c r="K84" s="164"/>
      <c r="M84" s="164"/>
      <c r="N84" s="164"/>
      <c r="O84" s="164"/>
      <c r="P84" s="164"/>
      <c r="Q84" s="164"/>
      <c r="R84" s="164"/>
      <c r="S84" s="164"/>
      <c r="T84" s="164"/>
      <c r="U84" s="164"/>
      <c r="V84" s="164"/>
      <c r="W84" s="178"/>
    </row>
    <row r="85" spans="1:23" x14ac:dyDescent="0.2">
      <c r="A85" s="164"/>
      <c r="B85" s="164"/>
      <c r="C85" s="164"/>
      <c r="D85" s="164"/>
      <c r="E85" s="164"/>
      <c r="F85" s="164"/>
      <c r="G85" s="164"/>
      <c r="H85" s="164"/>
      <c r="I85" s="164"/>
      <c r="J85" s="164"/>
      <c r="K85" s="164"/>
      <c r="M85" s="164"/>
      <c r="N85" s="164"/>
      <c r="O85" s="164"/>
      <c r="P85" s="164"/>
      <c r="Q85" s="164"/>
      <c r="R85" s="164"/>
      <c r="S85" s="164"/>
      <c r="T85" s="164"/>
      <c r="U85" s="164"/>
      <c r="V85" s="164"/>
      <c r="W85" s="178"/>
    </row>
    <row r="86" spans="1:23" x14ac:dyDescent="0.2">
      <c r="A86" s="164"/>
      <c r="B86" s="164"/>
      <c r="C86" s="164"/>
      <c r="D86" s="164"/>
      <c r="E86" s="164"/>
      <c r="F86" s="164"/>
      <c r="G86" s="164"/>
      <c r="H86" s="164"/>
      <c r="I86" s="164"/>
      <c r="J86" s="164"/>
      <c r="K86" s="164"/>
      <c r="M86" s="164"/>
      <c r="N86" s="164"/>
      <c r="O86" s="164"/>
      <c r="P86" s="164"/>
      <c r="Q86" s="164"/>
      <c r="R86" s="164"/>
      <c r="S86" s="164"/>
      <c r="T86" s="164"/>
      <c r="U86" s="164"/>
      <c r="V86" s="164"/>
      <c r="W86" s="178"/>
    </row>
    <row r="87" spans="1:23" x14ac:dyDescent="0.2">
      <c r="A87" s="164"/>
      <c r="B87" s="164"/>
      <c r="C87" s="164"/>
      <c r="D87" s="164"/>
      <c r="E87" s="164"/>
      <c r="F87" s="164"/>
      <c r="G87" s="164"/>
      <c r="H87" s="164"/>
      <c r="I87" s="164"/>
      <c r="J87" s="164"/>
      <c r="K87" s="164"/>
      <c r="M87" s="164"/>
      <c r="N87" s="164"/>
      <c r="O87" s="164"/>
      <c r="P87" s="164"/>
      <c r="Q87" s="164"/>
      <c r="R87" s="164"/>
      <c r="S87" s="164"/>
      <c r="T87" s="164"/>
      <c r="U87" s="164"/>
      <c r="V87" s="164"/>
      <c r="W87" s="178"/>
    </row>
    <row r="88" spans="1:23" x14ac:dyDescent="0.2">
      <c r="A88" s="164"/>
      <c r="B88" s="164"/>
      <c r="C88" s="164"/>
      <c r="D88" s="164"/>
      <c r="E88" s="164"/>
      <c r="F88" s="164"/>
      <c r="G88" s="164"/>
      <c r="H88" s="164"/>
      <c r="I88" s="164"/>
      <c r="J88" s="164"/>
      <c r="K88" s="164"/>
      <c r="M88" s="164"/>
      <c r="N88" s="164"/>
      <c r="O88" s="164"/>
      <c r="P88" s="164"/>
      <c r="Q88" s="164"/>
      <c r="R88" s="164"/>
      <c r="S88" s="164"/>
      <c r="T88" s="164"/>
      <c r="U88" s="164"/>
      <c r="V88" s="164"/>
      <c r="W88" s="178"/>
    </row>
    <row r="89" spans="1:23" x14ac:dyDescent="0.2">
      <c r="A89" s="164"/>
      <c r="B89" s="164"/>
      <c r="C89" s="164"/>
      <c r="D89" s="164"/>
      <c r="E89" s="164"/>
      <c r="F89" s="164"/>
      <c r="G89" s="164"/>
      <c r="H89" s="164"/>
      <c r="I89" s="164"/>
      <c r="J89" s="164"/>
      <c r="K89" s="164"/>
      <c r="M89" s="164"/>
      <c r="N89" s="164"/>
      <c r="O89" s="164"/>
      <c r="P89" s="164"/>
      <c r="Q89" s="164"/>
      <c r="R89" s="164"/>
      <c r="S89" s="164"/>
      <c r="T89" s="164"/>
      <c r="U89" s="164"/>
      <c r="V89" s="164"/>
      <c r="W89" s="178"/>
    </row>
    <row r="90" spans="1:23" x14ac:dyDescent="0.2">
      <c r="A90" s="164"/>
      <c r="B90" s="164"/>
      <c r="C90" s="164"/>
      <c r="D90" s="164"/>
      <c r="E90" s="164"/>
      <c r="F90" s="164"/>
      <c r="G90" s="164"/>
      <c r="H90" s="164"/>
      <c r="I90" s="164"/>
      <c r="J90" s="164"/>
      <c r="K90" s="164"/>
      <c r="M90" s="164"/>
      <c r="N90" s="164"/>
      <c r="O90" s="164"/>
      <c r="P90" s="164"/>
      <c r="Q90" s="164"/>
      <c r="R90" s="164"/>
      <c r="S90" s="164"/>
      <c r="T90" s="164"/>
      <c r="U90" s="164"/>
      <c r="V90" s="164"/>
      <c r="W90" s="178"/>
    </row>
    <row r="91" spans="1:23" x14ac:dyDescent="0.2">
      <c r="A91" s="164"/>
      <c r="B91" s="164"/>
      <c r="C91" s="164"/>
      <c r="D91" s="164"/>
      <c r="E91" s="164"/>
      <c r="F91" s="164"/>
      <c r="G91" s="164"/>
      <c r="H91" s="164"/>
      <c r="I91" s="164"/>
      <c r="J91" s="164"/>
      <c r="K91" s="164"/>
      <c r="M91" s="164"/>
      <c r="N91" s="164"/>
      <c r="O91" s="164"/>
      <c r="P91" s="164"/>
      <c r="Q91" s="164"/>
      <c r="R91" s="164"/>
      <c r="S91" s="164"/>
      <c r="T91" s="164"/>
      <c r="U91" s="164"/>
      <c r="V91" s="164"/>
      <c r="W91" s="178"/>
    </row>
    <row r="92" spans="1:23" x14ac:dyDescent="0.2">
      <c r="A92" s="164"/>
      <c r="B92" s="164"/>
      <c r="C92" s="164"/>
      <c r="D92" s="164"/>
      <c r="E92" s="164"/>
      <c r="F92" s="164"/>
      <c r="G92" s="164"/>
      <c r="H92" s="164"/>
      <c r="I92" s="164"/>
      <c r="J92" s="164"/>
      <c r="K92" s="164"/>
      <c r="M92" s="164"/>
      <c r="N92" s="164"/>
      <c r="O92" s="164"/>
      <c r="P92" s="164"/>
      <c r="Q92" s="164"/>
      <c r="R92" s="164"/>
      <c r="S92" s="164"/>
      <c r="T92" s="164"/>
      <c r="U92" s="164"/>
      <c r="V92" s="164"/>
      <c r="W92" s="178"/>
    </row>
    <row r="93" spans="1:23" x14ac:dyDescent="0.2">
      <c r="A93" s="164"/>
      <c r="B93" s="164"/>
      <c r="C93" s="164"/>
      <c r="D93" s="164"/>
      <c r="E93" s="164"/>
      <c r="F93" s="164"/>
      <c r="G93" s="164"/>
      <c r="H93" s="164"/>
      <c r="I93" s="164"/>
      <c r="J93" s="164"/>
      <c r="K93" s="164"/>
      <c r="M93" s="164"/>
      <c r="N93" s="164"/>
      <c r="O93" s="164"/>
      <c r="P93" s="164"/>
      <c r="Q93" s="164"/>
      <c r="R93" s="164"/>
      <c r="S93" s="164"/>
      <c r="T93" s="164"/>
      <c r="U93" s="164"/>
      <c r="V93" s="164"/>
      <c r="W93" s="178"/>
    </row>
    <row r="94" spans="1:23" x14ac:dyDescent="0.2">
      <c r="A94" s="164"/>
      <c r="B94" s="164"/>
      <c r="C94" s="164"/>
      <c r="D94" s="164"/>
      <c r="E94" s="164"/>
      <c r="F94" s="164"/>
      <c r="G94" s="164"/>
      <c r="H94" s="164"/>
      <c r="I94" s="164"/>
      <c r="J94" s="164"/>
      <c r="K94" s="164"/>
      <c r="M94" s="164"/>
      <c r="N94" s="164"/>
      <c r="O94" s="164"/>
      <c r="P94" s="164"/>
      <c r="Q94" s="164"/>
      <c r="R94" s="164"/>
      <c r="S94" s="164"/>
      <c r="T94" s="164"/>
      <c r="U94" s="164"/>
      <c r="V94" s="164"/>
      <c r="W94" s="178"/>
    </row>
    <row r="95" spans="1:23" x14ac:dyDescent="0.2">
      <c r="A95" s="164"/>
      <c r="B95" s="164"/>
      <c r="C95" s="164"/>
      <c r="D95" s="164"/>
      <c r="E95" s="164"/>
      <c r="F95" s="164"/>
      <c r="G95" s="164"/>
      <c r="H95" s="164"/>
      <c r="I95" s="164"/>
      <c r="J95" s="164"/>
      <c r="K95" s="164"/>
      <c r="M95" s="164"/>
      <c r="N95" s="164"/>
      <c r="O95" s="164"/>
      <c r="P95" s="164"/>
      <c r="Q95" s="164"/>
      <c r="R95" s="164"/>
      <c r="S95" s="164"/>
      <c r="T95" s="164"/>
      <c r="U95" s="164"/>
      <c r="V95" s="164"/>
      <c r="W95" s="178"/>
    </row>
    <row r="96" spans="1:23" x14ac:dyDescent="0.2">
      <c r="A96" s="164"/>
      <c r="B96" s="164"/>
      <c r="C96" s="164"/>
      <c r="D96" s="164"/>
      <c r="E96" s="164"/>
      <c r="F96" s="164"/>
      <c r="G96" s="164"/>
      <c r="H96" s="164"/>
      <c r="I96" s="164"/>
      <c r="J96" s="164"/>
      <c r="K96" s="164"/>
      <c r="M96" s="164"/>
      <c r="N96" s="164"/>
      <c r="O96" s="164"/>
      <c r="P96" s="164"/>
      <c r="Q96" s="164"/>
      <c r="R96" s="164"/>
      <c r="S96" s="164"/>
      <c r="T96" s="164"/>
      <c r="U96" s="164"/>
      <c r="V96" s="164"/>
      <c r="W96" s="178"/>
    </row>
    <row r="97" spans="1:23" x14ac:dyDescent="0.2">
      <c r="A97" s="164"/>
      <c r="B97" s="164"/>
      <c r="C97" s="164"/>
      <c r="D97" s="164"/>
      <c r="E97" s="164"/>
      <c r="F97" s="164"/>
      <c r="G97" s="164"/>
      <c r="H97" s="164"/>
      <c r="I97" s="164"/>
      <c r="J97" s="164"/>
      <c r="K97" s="164"/>
      <c r="M97" s="164"/>
      <c r="N97" s="164"/>
      <c r="O97" s="164"/>
      <c r="P97" s="164"/>
      <c r="Q97" s="164"/>
      <c r="R97" s="164"/>
      <c r="S97" s="164"/>
      <c r="T97" s="164"/>
      <c r="U97" s="164"/>
      <c r="V97" s="164"/>
      <c r="W97" s="178"/>
    </row>
    <row r="98" spans="1:23" x14ac:dyDescent="0.2">
      <c r="A98" s="164"/>
      <c r="B98" s="164"/>
      <c r="C98" s="164"/>
      <c r="D98" s="164"/>
      <c r="E98" s="164"/>
      <c r="F98" s="164"/>
      <c r="G98" s="164"/>
      <c r="H98" s="164"/>
      <c r="I98" s="164"/>
      <c r="J98" s="164"/>
      <c r="K98" s="164"/>
      <c r="M98" s="164"/>
      <c r="N98" s="164"/>
      <c r="O98" s="164"/>
      <c r="P98" s="164"/>
      <c r="Q98" s="164"/>
      <c r="R98" s="164"/>
      <c r="S98" s="164"/>
      <c r="T98" s="164"/>
      <c r="U98" s="164"/>
      <c r="V98" s="164"/>
      <c r="W98" s="178"/>
    </row>
    <row r="99" spans="1:23" x14ac:dyDescent="0.2">
      <c r="A99" s="164"/>
      <c r="B99" s="164"/>
      <c r="C99" s="164"/>
      <c r="D99" s="164"/>
      <c r="E99" s="164"/>
      <c r="F99" s="164"/>
      <c r="G99" s="164"/>
      <c r="H99" s="164"/>
      <c r="I99" s="164"/>
      <c r="J99" s="164"/>
      <c r="K99" s="164"/>
      <c r="M99" s="164"/>
      <c r="N99" s="164"/>
      <c r="O99" s="164"/>
      <c r="P99" s="164"/>
      <c r="Q99" s="164"/>
      <c r="R99" s="164"/>
      <c r="S99" s="164"/>
      <c r="T99" s="164"/>
      <c r="U99" s="164"/>
      <c r="V99" s="164"/>
      <c r="W99" s="178"/>
    </row>
    <row r="100" spans="1:23" x14ac:dyDescent="0.2">
      <c r="A100" s="164"/>
      <c r="B100" s="164"/>
      <c r="C100" s="164"/>
      <c r="D100" s="164"/>
      <c r="E100" s="164"/>
      <c r="F100" s="164"/>
      <c r="G100" s="164"/>
      <c r="H100" s="164"/>
      <c r="I100" s="164"/>
      <c r="J100" s="164"/>
      <c r="K100" s="164"/>
      <c r="M100" s="164"/>
      <c r="N100" s="164"/>
      <c r="O100" s="164"/>
      <c r="P100" s="164"/>
      <c r="Q100" s="164"/>
      <c r="R100" s="164"/>
      <c r="S100" s="164"/>
      <c r="T100" s="164"/>
      <c r="U100" s="164"/>
      <c r="V100" s="164"/>
      <c r="W100" s="178"/>
    </row>
    <row r="101" spans="1:23" x14ac:dyDescent="0.2">
      <c r="A101" s="164"/>
      <c r="B101" s="164"/>
      <c r="C101" s="164"/>
      <c r="D101" s="164"/>
      <c r="E101" s="164"/>
      <c r="F101" s="164"/>
      <c r="G101" s="164"/>
      <c r="H101" s="164"/>
      <c r="I101" s="164"/>
      <c r="J101" s="164"/>
      <c r="K101" s="164"/>
      <c r="M101" s="164"/>
      <c r="N101" s="164"/>
      <c r="O101" s="164"/>
      <c r="P101" s="164"/>
      <c r="Q101" s="164"/>
      <c r="R101" s="164"/>
      <c r="S101" s="164"/>
      <c r="T101" s="164"/>
      <c r="U101" s="164"/>
      <c r="V101" s="164"/>
      <c r="W101" s="178"/>
    </row>
    <row r="102" spans="1:23" x14ac:dyDescent="0.2">
      <c r="A102" s="164"/>
      <c r="B102" s="164"/>
      <c r="C102" s="164"/>
      <c r="D102" s="164"/>
      <c r="E102" s="164"/>
      <c r="F102" s="164"/>
      <c r="G102" s="164"/>
      <c r="H102" s="164"/>
      <c r="I102" s="164"/>
      <c r="J102" s="164"/>
      <c r="K102" s="164"/>
      <c r="M102" s="164"/>
      <c r="N102" s="164"/>
      <c r="O102" s="164"/>
      <c r="P102" s="164"/>
      <c r="Q102" s="164"/>
      <c r="R102" s="164"/>
      <c r="S102" s="164"/>
      <c r="T102" s="164"/>
      <c r="U102" s="164"/>
      <c r="V102" s="164"/>
      <c r="W102" s="178"/>
    </row>
    <row r="103" spans="1:23" x14ac:dyDescent="0.2">
      <c r="A103" s="164"/>
      <c r="B103" s="164"/>
      <c r="C103" s="164"/>
      <c r="D103" s="164"/>
      <c r="E103" s="164"/>
      <c r="F103" s="164"/>
      <c r="G103" s="164"/>
      <c r="H103" s="164"/>
      <c r="I103" s="164"/>
      <c r="J103" s="164"/>
      <c r="K103" s="164"/>
      <c r="M103" s="164"/>
      <c r="N103" s="164"/>
      <c r="O103" s="164"/>
      <c r="P103" s="164"/>
      <c r="Q103" s="164"/>
      <c r="R103" s="164"/>
      <c r="S103" s="164"/>
      <c r="T103" s="164"/>
      <c r="U103" s="164"/>
      <c r="V103" s="164"/>
      <c r="W103" s="178"/>
    </row>
    <row r="104" spans="1:23" x14ac:dyDescent="0.2">
      <c r="A104" s="164"/>
      <c r="B104" s="164"/>
      <c r="C104" s="164"/>
      <c r="D104" s="164"/>
      <c r="E104" s="164"/>
      <c r="F104" s="164"/>
      <c r="G104" s="164"/>
      <c r="H104" s="164"/>
      <c r="I104" s="164"/>
      <c r="J104" s="164"/>
      <c r="K104" s="164"/>
      <c r="M104" s="164"/>
      <c r="N104" s="164"/>
      <c r="O104" s="164"/>
      <c r="P104" s="164"/>
      <c r="Q104" s="164"/>
      <c r="R104" s="164"/>
      <c r="S104" s="164"/>
      <c r="T104" s="164"/>
      <c r="U104" s="164"/>
      <c r="V104" s="164"/>
      <c r="W104" s="178"/>
    </row>
    <row r="105" spans="1:23" x14ac:dyDescent="0.2">
      <c r="A105" s="164"/>
      <c r="B105" s="164"/>
      <c r="C105" s="164"/>
      <c r="D105" s="164"/>
      <c r="E105" s="164"/>
      <c r="F105" s="164"/>
      <c r="G105" s="164"/>
      <c r="H105" s="164"/>
      <c r="I105" s="164"/>
      <c r="J105" s="164"/>
      <c r="K105" s="164"/>
      <c r="M105" s="164"/>
      <c r="N105" s="164"/>
      <c r="O105" s="164"/>
      <c r="P105" s="164"/>
      <c r="Q105" s="164"/>
      <c r="R105" s="164"/>
      <c r="S105" s="164"/>
      <c r="T105" s="164"/>
      <c r="U105" s="164"/>
      <c r="V105" s="164"/>
      <c r="W105" s="178"/>
    </row>
    <row r="106" spans="1:23" x14ac:dyDescent="0.2">
      <c r="A106" s="164"/>
      <c r="B106" s="164"/>
      <c r="C106" s="164"/>
      <c r="D106" s="164"/>
      <c r="E106" s="164"/>
      <c r="F106" s="164"/>
      <c r="G106" s="164"/>
      <c r="H106" s="164"/>
      <c r="I106" s="164"/>
      <c r="J106" s="164"/>
      <c r="K106" s="164"/>
      <c r="M106" s="164"/>
      <c r="N106" s="164"/>
      <c r="O106" s="164"/>
      <c r="P106" s="164"/>
      <c r="Q106" s="164"/>
      <c r="R106" s="164"/>
      <c r="S106" s="164"/>
      <c r="T106" s="164"/>
      <c r="U106" s="164"/>
      <c r="V106" s="164"/>
      <c r="W106" s="178"/>
    </row>
    <row r="107" spans="1:23" x14ac:dyDescent="0.2">
      <c r="A107" s="164"/>
      <c r="B107" s="164"/>
      <c r="C107" s="164"/>
      <c r="D107" s="164"/>
      <c r="E107" s="164"/>
      <c r="F107" s="164"/>
      <c r="G107" s="164"/>
      <c r="H107" s="164"/>
      <c r="I107" s="164"/>
      <c r="J107" s="164"/>
      <c r="K107" s="164"/>
      <c r="M107" s="164"/>
      <c r="N107" s="164"/>
      <c r="O107" s="164"/>
      <c r="P107" s="164"/>
      <c r="Q107" s="164"/>
      <c r="R107" s="164"/>
      <c r="S107" s="164"/>
      <c r="T107" s="164"/>
      <c r="U107" s="164"/>
      <c r="V107" s="164"/>
      <c r="W107" s="178"/>
    </row>
    <row r="108" spans="1:23" x14ac:dyDescent="0.2">
      <c r="A108" s="164"/>
      <c r="B108" s="164"/>
      <c r="C108" s="164"/>
      <c r="D108" s="164"/>
      <c r="E108" s="164"/>
      <c r="F108" s="164"/>
      <c r="G108" s="164"/>
      <c r="H108" s="164"/>
      <c r="I108" s="164"/>
      <c r="J108" s="164"/>
      <c r="K108" s="164"/>
      <c r="M108" s="164"/>
      <c r="N108" s="164"/>
      <c r="O108" s="164"/>
      <c r="P108" s="164"/>
      <c r="Q108" s="164"/>
      <c r="R108" s="164"/>
      <c r="S108" s="164"/>
      <c r="T108" s="164"/>
      <c r="U108" s="164"/>
      <c r="V108" s="164"/>
      <c r="W108" s="178"/>
    </row>
    <row r="109" spans="1:23" x14ac:dyDescent="0.2">
      <c r="A109" s="164"/>
      <c r="B109" s="164"/>
      <c r="C109" s="164"/>
      <c r="D109" s="164"/>
      <c r="E109" s="164"/>
      <c r="F109" s="164"/>
      <c r="G109" s="164"/>
      <c r="H109" s="164"/>
      <c r="I109" s="164"/>
      <c r="J109" s="164"/>
      <c r="K109" s="164"/>
      <c r="M109" s="164"/>
      <c r="N109" s="164"/>
      <c r="O109" s="164"/>
      <c r="P109" s="164"/>
      <c r="Q109" s="164"/>
      <c r="R109" s="164"/>
      <c r="S109" s="164"/>
      <c r="T109" s="164"/>
      <c r="U109" s="164"/>
      <c r="V109" s="164"/>
      <c r="W109" s="178"/>
    </row>
    <row r="110" spans="1:23" x14ac:dyDescent="0.2">
      <c r="A110" s="164"/>
      <c r="B110" s="164"/>
      <c r="C110" s="164"/>
      <c r="D110" s="164"/>
      <c r="E110" s="164"/>
      <c r="F110" s="164"/>
      <c r="G110" s="164"/>
      <c r="H110" s="164"/>
      <c r="I110" s="164"/>
      <c r="J110" s="164"/>
      <c r="K110" s="164"/>
      <c r="M110" s="164"/>
      <c r="N110" s="164"/>
      <c r="O110" s="164"/>
      <c r="P110" s="164"/>
      <c r="Q110" s="164"/>
      <c r="R110" s="164"/>
      <c r="S110" s="164"/>
      <c r="T110" s="164"/>
      <c r="U110" s="164"/>
      <c r="V110" s="164"/>
      <c r="W110" s="178"/>
    </row>
    <row r="111" spans="1:23" x14ac:dyDescent="0.2">
      <c r="A111" s="164"/>
      <c r="B111" s="164"/>
      <c r="C111" s="164"/>
      <c r="D111" s="164"/>
      <c r="E111" s="164"/>
      <c r="F111" s="164"/>
      <c r="G111" s="164"/>
      <c r="H111" s="164"/>
      <c r="I111" s="164"/>
      <c r="J111" s="164"/>
      <c r="K111" s="164"/>
      <c r="M111" s="164"/>
      <c r="N111" s="164"/>
      <c r="O111" s="164"/>
      <c r="P111" s="164"/>
      <c r="Q111" s="164"/>
      <c r="R111" s="164"/>
      <c r="S111" s="164"/>
      <c r="T111" s="164"/>
      <c r="U111" s="164"/>
      <c r="V111" s="164"/>
      <c r="W111" s="178"/>
    </row>
    <row r="112" spans="1:23" x14ac:dyDescent="0.2">
      <c r="A112" s="164"/>
      <c r="B112" s="164"/>
      <c r="C112" s="164"/>
      <c r="D112" s="164"/>
      <c r="E112" s="164"/>
      <c r="F112" s="164"/>
      <c r="G112" s="164"/>
      <c r="H112" s="164"/>
      <c r="I112" s="164"/>
      <c r="J112" s="164"/>
      <c r="K112" s="164"/>
      <c r="M112" s="164"/>
      <c r="N112" s="164"/>
      <c r="O112" s="164"/>
      <c r="P112" s="164"/>
      <c r="Q112" s="164"/>
      <c r="R112" s="164"/>
      <c r="S112" s="164"/>
      <c r="T112" s="164"/>
      <c r="U112" s="164"/>
      <c r="V112" s="164"/>
      <c r="W112" s="178"/>
    </row>
    <row r="113" spans="1:23" x14ac:dyDescent="0.2">
      <c r="A113" s="164"/>
      <c r="B113" s="164"/>
      <c r="C113" s="164"/>
      <c r="D113" s="164"/>
      <c r="E113" s="164"/>
      <c r="F113" s="164"/>
      <c r="G113" s="164"/>
      <c r="H113" s="164"/>
      <c r="I113" s="164"/>
      <c r="J113" s="164"/>
      <c r="K113" s="164"/>
      <c r="M113" s="164"/>
      <c r="N113" s="164"/>
      <c r="O113" s="164"/>
      <c r="P113" s="164"/>
      <c r="Q113" s="164"/>
      <c r="R113" s="164"/>
      <c r="S113" s="164"/>
      <c r="T113" s="164"/>
      <c r="U113" s="164"/>
      <c r="V113" s="164"/>
      <c r="W113" s="178"/>
    </row>
    <row r="114" spans="1:23" x14ac:dyDescent="0.2">
      <c r="A114" s="164"/>
      <c r="B114" s="164"/>
      <c r="C114" s="164"/>
      <c r="D114" s="164"/>
      <c r="E114" s="164"/>
      <c r="F114" s="164"/>
      <c r="G114" s="164"/>
      <c r="H114" s="164"/>
      <c r="I114" s="164"/>
      <c r="J114" s="164"/>
      <c r="K114" s="164"/>
      <c r="M114" s="164"/>
      <c r="N114" s="164"/>
      <c r="O114" s="164"/>
      <c r="P114" s="164"/>
      <c r="Q114" s="164"/>
      <c r="R114" s="164"/>
      <c r="S114" s="164"/>
      <c r="T114" s="164"/>
      <c r="U114" s="164"/>
      <c r="V114" s="164"/>
      <c r="W114" s="178"/>
    </row>
    <row r="115" spans="1:23" x14ac:dyDescent="0.2">
      <c r="A115" s="164"/>
      <c r="B115" s="164"/>
      <c r="C115" s="164"/>
      <c r="D115" s="164"/>
      <c r="E115" s="164"/>
      <c r="F115" s="164"/>
      <c r="G115" s="164"/>
      <c r="H115" s="164"/>
      <c r="I115" s="164"/>
      <c r="J115" s="164"/>
      <c r="K115" s="164"/>
      <c r="M115" s="164"/>
      <c r="N115" s="164"/>
      <c r="O115" s="164"/>
      <c r="P115" s="164"/>
      <c r="Q115" s="164"/>
      <c r="R115" s="164"/>
      <c r="S115" s="164"/>
      <c r="T115" s="164"/>
      <c r="U115" s="164"/>
      <c r="V115" s="164"/>
      <c r="W115" s="178"/>
    </row>
    <row r="116" spans="1:23" x14ac:dyDescent="0.2">
      <c r="A116" s="164"/>
      <c r="B116" s="164"/>
      <c r="C116" s="164"/>
      <c r="D116" s="164"/>
      <c r="E116" s="164"/>
      <c r="F116" s="164"/>
      <c r="G116" s="164"/>
      <c r="H116" s="164"/>
      <c r="I116" s="164"/>
      <c r="J116" s="164"/>
      <c r="K116" s="164"/>
      <c r="M116" s="164"/>
      <c r="N116" s="164"/>
      <c r="O116" s="164"/>
      <c r="P116" s="164"/>
      <c r="Q116" s="164"/>
      <c r="R116" s="164"/>
      <c r="S116" s="164"/>
      <c r="T116" s="164"/>
      <c r="U116" s="164"/>
      <c r="V116" s="164"/>
      <c r="W116" s="178"/>
    </row>
    <row r="117" spans="1:23" x14ac:dyDescent="0.2">
      <c r="A117" s="164"/>
      <c r="B117" s="164"/>
      <c r="C117" s="164"/>
      <c r="D117" s="164"/>
      <c r="E117" s="164"/>
      <c r="F117" s="164"/>
      <c r="G117" s="164"/>
      <c r="H117" s="164"/>
      <c r="I117" s="164"/>
      <c r="J117" s="164"/>
      <c r="K117" s="164"/>
      <c r="M117" s="164"/>
      <c r="N117" s="164"/>
      <c r="O117" s="164"/>
      <c r="P117" s="164"/>
      <c r="Q117" s="164"/>
      <c r="R117" s="164"/>
      <c r="S117" s="164"/>
      <c r="T117" s="164"/>
      <c r="U117" s="164"/>
      <c r="V117" s="164"/>
      <c r="W117" s="178"/>
    </row>
    <row r="118" spans="1:23" x14ac:dyDescent="0.2">
      <c r="A118" s="164"/>
      <c r="B118" s="164"/>
      <c r="C118" s="164"/>
      <c r="D118" s="164"/>
      <c r="E118" s="164"/>
      <c r="F118" s="164"/>
      <c r="G118" s="164"/>
      <c r="H118" s="164"/>
      <c r="I118" s="164"/>
      <c r="J118" s="164"/>
      <c r="K118" s="164"/>
      <c r="M118" s="164"/>
      <c r="N118" s="164"/>
      <c r="O118" s="164"/>
      <c r="P118" s="164"/>
      <c r="Q118" s="164"/>
      <c r="R118" s="164"/>
      <c r="S118" s="164"/>
      <c r="T118" s="164"/>
      <c r="U118" s="164"/>
      <c r="V118" s="164"/>
      <c r="W118" s="178"/>
    </row>
    <row r="119" spans="1:23" x14ac:dyDescent="0.2">
      <c r="A119" s="164"/>
      <c r="B119" s="164"/>
      <c r="C119" s="164"/>
      <c r="D119" s="164"/>
      <c r="E119" s="164"/>
      <c r="F119" s="164"/>
      <c r="G119" s="164"/>
      <c r="H119" s="164"/>
      <c r="I119" s="164"/>
      <c r="J119" s="164"/>
      <c r="K119" s="164"/>
      <c r="M119" s="164"/>
      <c r="N119" s="164"/>
      <c r="O119" s="164"/>
      <c r="P119" s="164"/>
      <c r="Q119" s="164"/>
      <c r="R119" s="164"/>
      <c r="S119" s="164"/>
      <c r="T119" s="164"/>
      <c r="U119" s="164"/>
      <c r="V119" s="164"/>
      <c r="W119" s="178"/>
    </row>
    <row r="120" spans="1:23" x14ac:dyDescent="0.2">
      <c r="A120" s="164"/>
      <c r="B120" s="164"/>
      <c r="C120" s="164"/>
      <c r="D120" s="164"/>
      <c r="E120" s="164"/>
      <c r="F120" s="164"/>
      <c r="G120" s="164"/>
      <c r="H120" s="164"/>
      <c r="I120" s="164"/>
      <c r="J120" s="164"/>
      <c r="K120" s="164"/>
      <c r="M120" s="164"/>
      <c r="N120" s="164"/>
      <c r="O120" s="164"/>
      <c r="P120" s="164"/>
      <c r="Q120" s="164"/>
      <c r="R120" s="164"/>
      <c r="S120" s="164"/>
      <c r="T120" s="164"/>
      <c r="U120" s="164"/>
      <c r="V120" s="164"/>
      <c r="W120" s="178"/>
    </row>
    <row r="121" spans="1:23" x14ac:dyDescent="0.2">
      <c r="A121" s="164"/>
      <c r="B121" s="164"/>
      <c r="C121" s="164"/>
      <c r="D121" s="164"/>
      <c r="E121" s="164"/>
      <c r="F121" s="164"/>
      <c r="G121" s="164"/>
      <c r="H121" s="164"/>
      <c r="I121" s="164"/>
      <c r="J121" s="164"/>
      <c r="K121" s="164"/>
      <c r="M121" s="164"/>
      <c r="N121" s="164"/>
      <c r="O121" s="164"/>
      <c r="P121" s="164"/>
      <c r="Q121" s="164"/>
      <c r="R121" s="164"/>
      <c r="S121" s="164"/>
      <c r="T121" s="164"/>
      <c r="U121" s="164"/>
      <c r="V121" s="164"/>
      <c r="W121" s="178"/>
    </row>
    <row r="122" spans="1:23" x14ac:dyDescent="0.2">
      <c r="A122" s="164"/>
      <c r="B122" s="164"/>
      <c r="C122" s="164"/>
      <c r="D122" s="164"/>
      <c r="E122" s="164"/>
      <c r="F122" s="164"/>
      <c r="G122" s="164"/>
      <c r="H122" s="164"/>
      <c r="I122" s="164"/>
      <c r="J122" s="164"/>
      <c r="K122" s="164"/>
      <c r="M122" s="164"/>
      <c r="N122" s="164"/>
      <c r="O122" s="164"/>
      <c r="P122" s="164"/>
      <c r="Q122" s="164"/>
      <c r="R122" s="164"/>
      <c r="S122" s="164"/>
      <c r="T122" s="164"/>
      <c r="U122" s="164"/>
      <c r="V122" s="164"/>
      <c r="W122" s="178"/>
    </row>
    <row r="123" spans="1:23" x14ac:dyDescent="0.2">
      <c r="A123" s="164"/>
      <c r="B123" s="164"/>
      <c r="C123" s="164"/>
      <c r="D123" s="164"/>
      <c r="E123" s="164"/>
      <c r="F123" s="164"/>
      <c r="G123" s="164"/>
      <c r="H123" s="164"/>
      <c r="I123" s="164"/>
      <c r="J123" s="164"/>
      <c r="K123" s="164"/>
      <c r="M123" s="164"/>
      <c r="N123" s="164"/>
      <c r="O123" s="164"/>
      <c r="P123" s="164"/>
      <c r="Q123" s="164"/>
      <c r="R123" s="164"/>
      <c r="S123" s="164"/>
      <c r="T123" s="164"/>
      <c r="U123" s="164"/>
      <c r="V123" s="164"/>
      <c r="W123" s="178"/>
    </row>
    <row r="124" spans="1:23" x14ac:dyDescent="0.2">
      <c r="A124" s="164"/>
      <c r="B124" s="164"/>
      <c r="C124" s="164"/>
      <c r="D124" s="164"/>
      <c r="E124" s="164"/>
      <c r="F124" s="164"/>
      <c r="G124" s="164"/>
      <c r="H124" s="164"/>
      <c r="I124" s="164"/>
      <c r="J124" s="164"/>
      <c r="K124" s="164"/>
      <c r="M124" s="164"/>
      <c r="N124" s="164"/>
      <c r="O124" s="164"/>
      <c r="P124" s="164"/>
      <c r="Q124" s="164"/>
      <c r="R124" s="164"/>
      <c r="S124" s="164"/>
      <c r="T124" s="164"/>
      <c r="U124" s="164"/>
      <c r="V124" s="164"/>
      <c r="W124" s="178"/>
    </row>
    <row r="125" spans="1:23" x14ac:dyDescent="0.2">
      <c r="A125" s="164"/>
      <c r="B125" s="164"/>
      <c r="C125" s="164"/>
      <c r="D125" s="164"/>
      <c r="E125" s="164"/>
      <c r="F125" s="164"/>
      <c r="G125" s="164"/>
      <c r="H125" s="164"/>
      <c r="I125" s="164"/>
      <c r="J125" s="164"/>
      <c r="K125" s="164"/>
      <c r="M125" s="164"/>
      <c r="N125" s="164"/>
      <c r="O125" s="164"/>
      <c r="P125" s="164"/>
      <c r="Q125" s="164"/>
      <c r="R125" s="164"/>
      <c r="S125" s="164"/>
      <c r="T125" s="164"/>
      <c r="U125" s="164"/>
      <c r="V125" s="164"/>
      <c r="W125" s="178"/>
    </row>
    <row r="126" spans="1:23" x14ac:dyDescent="0.2">
      <c r="A126" s="164"/>
      <c r="B126" s="164"/>
      <c r="C126" s="164"/>
      <c r="D126" s="164"/>
      <c r="E126" s="164"/>
      <c r="F126" s="164"/>
      <c r="G126" s="164"/>
      <c r="H126" s="164"/>
      <c r="I126" s="164"/>
      <c r="J126" s="164"/>
      <c r="K126" s="164"/>
      <c r="M126" s="164"/>
      <c r="N126" s="164"/>
      <c r="O126" s="164"/>
      <c r="P126" s="164"/>
      <c r="Q126" s="164"/>
      <c r="R126" s="164"/>
      <c r="S126" s="164"/>
      <c r="T126" s="164"/>
      <c r="U126" s="164"/>
      <c r="V126" s="164"/>
      <c r="W126" s="178"/>
    </row>
    <row r="127" spans="1:23" x14ac:dyDescent="0.2">
      <c r="A127" s="164"/>
      <c r="B127" s="164"/>
      <c r="C127" s="164"/>
      <c r="D127" s="164"/>
      <c r="E127" s="164"/>
      <c r="F127" s="164"/>
      <c r="G127" s="164"/>
      <c r="H127" s="164"/>
      <c r="I127" s="164"/>
      <c r="J127" s="164"/>
      <c r="K127" s="164"/>
      <c r="M127" s="164"/>
      <c r="N127" s="164"/>
      <c r="O127" s="164"/>
      <c r="P127" s="164"/>
      <c r="Q127" s="164"/>
      <c r="R127" s="164"/>
      <c r="S127" s="164"/>
      <c r="T127" s="164"/>
      <c r="U127" s="164"/>
      <c r="V127" s="164"/>
      <c r="W127" s="178"/>
    </row>
    <row r="128" spans="1:23" x14ac:dyDescent="0.2">
      <c r="A128" s="164"/>
      <c r="B128" s="164"/>
      <c r="C128" s="164"/>
      <c r="D128" s="164"/>
      <c r="E128" s="164"/>
      <c r="F128" s="164"/>
      <c r="G128" s="164"/>
      <c r="H128" s="164"/>
      <c r="I128" s="164"/>
      <c r="J128" s="164"/>
      <c r="K128" s="164"/>
      <c r="M128" s="164"/>
      <c r="N128" s="164"/>
      <c r="O128" s="164"/>
      <c r="P128" s="164"/>
      <c r="Q128" s="164"/>
      <c r="R128" s="164"/>
      <c r="S128" s="164"/>
      <c r="T128" s="164"/>
      <c r="U128" s="164"/>
      <c r="V128" s="164"/>
      <c r="W128" s="178"/>
    </row>
    <row r="129" spans="1:23" x14ac:dyDescent="0.2">
      <c r="A129" s="164"/>
      <c r="B129" s="164"/>
      <c r="C129" s="164"/>
      <c r="D129" s="164"/>
      <c r="E129" s="164"/>
      <c r="F129" s="164"/>
      <c r="G129" s="164"/>
      <c r="H129" s="164"/>
      <c r="I129" s="164"/>
      <c r="J129" s="164"/>
      <c r="K129" s="164"/>
      <c r="M129" s="164"/>
      <c r="N129" s="164"/>
      <c r="O129" s="164"/>
      <c r="P129" s="164"/>
      <c r="Q129" s="164"/>
      <c r="R129" s="164"/>
      <c r="S129" s="164"/>
      <c r="T129" s="164"/>
      <c r="U129" s="164"/>
      <c r="V129" s="164"/>
      <c r="W129" s="178"/>
    </row>
    <row r="130" spans="1:23" x14ac:dyDescent="0.2">
      <c r="A130" s="164"/>
      <c r="B130" s="164"/>
      <c r="C130" s="164"/>
      <c r="D130" s="164"/>
      <c r="E130" s="164"/>
      <c r="F130" s="164"/>
      <c r="G130" s="164"/>
      <c r="H130" s="164"/>
      <c r="I130" s="164"/>
      <c r="J130" s="164"/>
      <c r="K130" s="164"/>
      <c r="M130" s="164"/>
      <c r="N130" s="164"/>
      <c r="O130" s="164"/>
      <c r="P130" s="164"/>
      <c r="Q130" s="164"/>
      <c r="R130" s="164"/>
      <c r="S130" s="164"/>
      <c r="T130" s="164"/>
      <c r="U130" s="164"/>
      <c r="V130" s="164"/>
      <c r="W130" s="178"/>
    </row>
    <row r="131" spans="1:23" x14ac:dyDescent="0.2">
      <c r="A131" s="164"/>
      <c r="B131" s="164"/>
      <c r="C131" s="164"/>
      <c r="D131" s="164"/>
      <c r="E131" s="164"/>
      <c r="F131" s="164"/>
      <c r="G131" s="164"/>
      <c r="H131" s="164"/>
      <c r="I131" s="164"/>
      <c r="J131" s="164"/>
      <c r="K131" s="164"/>
      <c r="M131" s="164"/>
      <c r="N131" s="164"/>
      <c r="O131" s="164"/>
      <c r="P131" s="164"/>
      <c r="Q131" s="164"/>
      <c r="R131" s="164"/>
      <c r="S131" s="164"/>
      <c r="T131" s="164"/>
      <c r="U131" s="164"/>
      <c r="V131" s="164"/>
      <c r="W131" s="178"/>
    </row>
    <row r="132" spans="1:23" x14ac:dyDescent="0.2">
      <c r="A132" s="164"/>
      <c r="B132" s="164"/>
      <c r="C132" s="164"/>
      <c r="D132" s="164"/>
      <c r="E132" s="164"/>
      <c r="F132" s="164"/>
      <c r="G132" s="164"/>
      <c r="H132" s="164"/>
      <c r="I132" s="164"/>
      <c r="J132" s="164"/>
      <c r="K132" s="164"/>
      <c r="M132" s="164"/>
      <c r="N132" s="164"/>
      <c r="O132" s="164"/>
      <c r="P132" s="164"/>
      <c r="Q132" s="164"/>
      <c r="R132" s="164"/>
      <c r="S132" s="164"/>
      <c r="T132" s="164"/>
      <c r="U132" s="164"/>
      <c r="V132" s="164"/>
      <c r="W132" s="178"/>
    </row>
    <row r="133" spans="1:23" x14ac:dyDescent="0.2">
      <c r="A133" s="164"/>
      <c r="B133" s="164"/>
      <c r="C133" s="164"/>
      <c r="D133" s="164"/>
      <c r="E133" s="164"/>
      <c r="F133" s="164"/>
      <c r="G133" s="164"/>
      <c r="H133" s="164"/>
      <c r="I133" s="164"/>
      <c r="J133" s="164"/>
      <c r="K133" s="164"/>
      <c r="M133" s="164"/>
      <c r="N133" s="164"/>
      <c r="O133" s="164"/>
      <c r="P133" s="164"/>
      <c r="Q133" s="164"/>
      <c r="R133" s="164"/>
      <c r="S133" s="164"/>
      <c r="T133" s="164"/>
      <c r="U133" s="164"/>
      <c r="V133" s="164"/>
      <c r="W133" s="178"/>
    </row>
    <row r="134" spans="1:23" x14ac:dyDescent="0.2">
      <c r="A134" s="164"/>
      <c r="B134" s="164"/>
      <c r="C134" s="164"/>
      <c r="D134" s="164"/>
      <c r="E134" s="164"/>
      <c r="F134" s="164"/>
      <c r="G134" s="164"/>
      <c r="H134" s="164"/>
      <c r="I134" s="164"/>
      <c r="J134" s="164"/>
      <c r="K134" s="164"/>
      <c r="M134" s="164"/>
      <c r="N134" s="164"/>
      <c r="O134" s="164"/>
      <c r="P134" s="164"/>
      <c r="Q134" s="164"/>
      <c r="R134" s="164"/>
      <c r="S134" s="164"/>
      <c r="T134" s="164"/>
      <c r="U134" s="164"/>
      <c r="V134" s="164"/>
      <c r="W134" s="178"/>
    </row>
    <row r="135" spans="1:23" x14ac:dyDescent="0.2">
      <c r="A135" s="164"/>
      <c r="B135" s="164"/>
      <c r="C135" s="164"/>
      <c r="D135" s="164"/>
      <c r="E135" s="164"/>
      <c r="F135" s="164"/>
      <c r="G135" s="164"/>
      <c r="H135" s="164"/>
      <c r="I135" s="164"/>
      <c r="J135" s="164"/>
      <c r="K135" s="164"/>
      <c r="M135" s="164"/>
      <c r="N135" s="164"/>
      <c r="O135" s="164"/>
      <c r="P135" s="164"/>
      <c r="Q135" s="164"/>
      <c r="R135" s="164"/>
      <c r="S135" s="164"/>
      <c r="T135" s="164"/>
      <c r="U135" s="164"/>
      <c r="V135" s="164"/>
      <c r="W135" s="178"/>
    </row>
    <row r="136" spans="1:23" x14ac:dyDescent="0.2">
      <c r="A136" s="164"/>
      <c r="B136" s="164"/>
      <c r="C136" s="164"/>
      <c r="D136" s="164"/>
      <c r="E136" s="164"/>
      <c r="F136" s="164"/>
      <c r="G136" s="164"/>
      <c r="H136" s="164"/>
      <c r="I136" s="164"/>
      <c r="J136" s="164"/>
      <c r="K136" s="164"/>
      <c r="M136" s="164"/>
      <c r="N136" s="164"/>
      <c r="O136" s="164"/>
      <c r="P136" s="164"/>
      <c r="Q136" s="164"/>
      <c r="R136" s="164"/>
      <c r="S136" s="164"/>
      <c r="T136" s="164"/>
      <c r="U136" s="164"/>
      <c r="V136" s="164"/>
      <c r="W136" s="178"/>
    </row>
    <row r="137" spans="1:23" x14ac:dyDescent="0.2">
      <c r="A137" s="164"/>
      <c r="B137" s="164"/>
      <c r="C137" s="164"/>
      <c r="D137" s="164"/>
      <c r="E137" s="164"/>
      <c r="F137" s="164"/>
      <c r="G137" s="164"/>
      <c r="H137" s="164"/>
      <c r="I137" s="164"/>
      <c r="J137" s="164"/>
      <c r="K137" s="164"/>
      <c r="M137" s="164"/>
      <c r="N137" s="164"/>
      <c r="O137" s="164"/>
      <c r="P137" s="164"/>
      <c r="Q137" s="164"/>
      <c r="R137" s="164"/>
      <c r="S137" s="164"/>
      <c r="T137" s="164"/>
      <c r="U137" s="164"/>
      <c r="V137" s="164"/>
      <c r="W137" s="178"/>
    </row>
    <row r="138" spans="1:23" x14ac:dyDescent="0.2">
      <c r="A138" s="164"/>
      <c r="B138" s="164"/>
      <c r="C138" s="164"/>
      <c r="D138" s="164"/>
      <c r="E138" s="164"/>
      <c r="F138" s="164"/>
      <c r="G138" s="164"/>
      <c r="H138" s="164"/>
      <c r="I138" s="164"/>
      <c r="J138" s="164"/>
      <c r="K138" s="164"/>
      <c r="M138" s="164"/>
      <c r="N138" s="164"/>
      <c r="O138" s="164"/>
      <c r="P138" s="164"/>
      <c r="Q138" s="164"/>
      <c r="R138" s="164"/>
      <c r="S138" s="164"/>
      <c r="T138" s="164"/>
      <c r="U138" s="164"/>
      <c r="V138" s="164"/>
      <c r="W138" s="178"/>
    </row>
    <row r="139" spans="1:23" x14ac:dyDescent="0.2">
      <c r="A139" s="164"/>
      <c r="B139" s="164"/>
      <c r="C139" s="164"/>
      <c r="D139" s="164"/>
      <c r="E139" s="164"/>
      <c r="F139" s="164"/>
      <c r="G139" s="164"/>
      <c r="H139" s="164"/>
      <c r="I139" s="164"/>
      <c r="J139" s="164"/>
      <c r="K139" s="164"/>
      <c r="M139" s="164"/>
      <c r="N139" s="164"/>
      <c r="O139" s="164"/>
      <c r="P139" s="164"/>
      <c r="Q139" s="164"/>
      <c r="R139" s="164"/>
      <c r="S139" s="164"/>
      <c r="T139" s="164"/>
      <c r="U139" s="164"/>
      <c r="V139" s="164"/>
      <c r="W139" s="178"/>
    </row>
    <row r="140" spans="1:23" x14ac:dyDescent="0.2">
      <c r="A140" s="164"/>
      <c r="B140" s="164"/>
      <c r="C140" s="164"/>
      <c r="D140" s="164"/>
      <c r="E140" s="164"/>
      <c r="F140" s="164"/>
      <c r="G140" s="164"/>
      <c r="H140" s="164"/>
      <c r="I140" s="164"/>
      <c r="J140" s="164"/>
      <c r="K140" s="164"/>
      <c r="M140" s="164"/>
      <c r="N140" s="164"/>
      <c r="O140" s="164"/>
      <c r="P140" s="164"/>
      <c r="Q140" s="164"/>
      <c r="R140" s="164"/>
      <c r="S140" s="164"/>
      <c r="T140" s="164"/>
      <c r="U140" s="164"/>
      <c r="V140" s="164"/>
      <c r="W140" s="178"/>
    </row>
    <row r="141" spans="1:23" x14ac:dyDescent="0.2">
      <c r="A141" s="164"/>
      <c r="B141" s="164"/>
      <c r="C141" s="164"/>
      <c r="D141" s="164"/>
      <c r="E141" s="164"/>
      <c r="F141" s="164"/>
      <c r="G141" s="164"/>
      <c r="H141" s="164"/>
      <c r="I141" s="164"/>
      <c r="J141" s="164"/>
      <c r="K141" s="164"/>
      <c r="M141" s="164"/>
      <c r="N141" s="164"/>
      <c r="O141" s="164"/>
      <c r="P141" s="164"/>
      <c r="Q141" s="164"/>
      <c r="R141" s="164"/>
      <c r="S141" s="164"/>
      <c r="T141" s="164"/>
      <c r="U141" s="164"/>
      <c r="V141" s="164"/>
      <c r="W141" s="178"/>
    </row>
    <row r="142" spans="1:23" x14ac:dyDescent="0.2">
      <c r="A142" s="164"/>
      <c r="B142" s="164"/>
      <c r="C142" s="164"/>
      <c r="D142" s="164"/>
      <c r="E142" s="164"/>
      <c r="F142" s="164"/>
      <c r="G142" s="164"/>
      <c r="H142" s="164"/>
      <c r="I142" s="164"/>
      <c r="J142" s="164"/>
      <c r="K142" s="164"/>
      <c r="M142" s="164"/>
      <c r="N142" s="164"/>
      <c r="O142" s="164"/>
      <c r="P142" s="164"/>
      <c r="Q142" s="164"/>
      <c r="R142" s="164"/>
      <c r="S142" s="164"/>
      <c r="T142" s="164"/>
      <c r="U142" s="164"/>
      <c r="V142" s="164"/>
      <c r="W142" s="178"/>
    </row>
    <row r="143" spans="1:23" x14ac:dyDescent="0.2">
      <c r="A143" s="164"/>
      <c r="B143" s="164"/>
      <c r="C143" s="164"/>
      <c r="D143" s="164"/>
      <c r="E143" s="164"/>
      <c r="F143" s="164"/>
      <c r="G143" s="164"/>
      <c r="H143" s="164"/>
      <c r="I143" s="164"/>
      <c r="J143" s="164"/>
      <c r="K143" s="164"/>
      <c r="M143" s="164"/>
      <c r="N143" s="164"/>
      <c r="O143" s="164"/>
      <c r="P143" s="164"/>
      <c r="Q143" s="164"/>
      <c r="R143" s="164"/>
      <c r="S143" s="164"/>
      <c r="T143" s="164"/>
      <c r="U143" s="164"/>
      <c r="V143" s="164"/>
      <c r="W143" s="178"/>
    </row>
    <row r="144" spans="1:23" x14ac:dyDescent="0.2">
      <c r="A144" s="164"/>
      <c r="B144" s="164"/>
      <c r="C144" s="164"/>
      <c r="D144" s="164"/>
      <c r="E144" s="164"/>
      <c r="F144" s="164"/>
      <c r="G144" s="164"/>
      <c r="H144" s="164"/>
      <c r="I144" s="164"/>
      <c r="J144" s="164"/>
      <c r="K144" s="164"/>
      <c r="M144" s="164"/>
      <c r="N144" s="164"/>
      <c r="O144" s="164"/>
      <c r="P144" s="164"/>
      <c r="Q144" s="164"/>
      <c r="R144" s="164"/>
      <c r="S144" s="164"/>
      <c r="T144" s="164"/>
      <c r="U144" s="164"/>
      <c r="V144" s="164"/>
      <c r="W144" s="178"/>
    </row>
    <row r="145" spans="1:23" x14ac:dyDescent="0.2">
      <c r="A145" s="164"/>
      <c r="B145" s="164"/>
      <c r="C145" s="164"/>
      <c r="D145" s="164"/>
      <c r="E145" s="164"/>
      <c r="F145" s="164"/>
      <c r="G145" s="164"/>
      <c r="H145" s="164"/>
      <c r="I145" s="164"/>
      <c r="J145" s="164"/>
      <c r="K145" s="164"/>
      <c r="M145" s="164"/>
      <c r="N145" s="164"/>
      <c r="O145" s="164"/>
      <c r="P145" s="164"/>
      <c r="Q145" s="164"/>
      <c r="R145" s="164"/>
      <c r="S145" s="164"/>
      <c r="T145" s="164"/>
      <c r="U145" s="164"/>
      <c r="V145" s="164"/>
      <c r="W145" s="178"/>
    </row>
    <row r="146" spans="1:23" x14ac:dyDescent="0.2">
      <c r="A146" s="164"/>
      <c r="B146" s="164"/>
      <c r="C146" s="164"/>
      <c r="D146" s="164"/>
      <c r="E146" s="164"/>
      <c r="F146" s="164"/>
      <c r="G146" s="164"/>
      <c r="H146" s="164"/>
      <c r="I146" s="164"/>
      <c r="J146" s="164"/>
      <c r="K146" s="164"/>
      <c r="M146" s="164"/>
      <c r="N146" s="164"/>
      <c r="O146" s="164"/>
      <c r="P146" s="164"/>
      <c r="Q146" s="164"/>
      <c r="R146" s="164"/>
      <c r="S146" s="164"/>
      <c r="T146" s="164"/>
      <c r="U146" s="164"/>
      <c r="V146" s="164"/>
      <c r="W146" s="178"/>
    </row>
    <row r="147" spans="1:23" x14ac:dyDescent="0.2">
      <c r="A147" s="164"/>
      <c r="B147" s="164"/>
      <c r="C147" s="164"/>
      <c r="D147" s="164"/>
      <c r="E147" s="164"/>
      <c r="F147" s="164"/>
      <c r="G147" s="164"/>
      <c r="H147" s="164"/>
      <c r="I147" s="164"/>
      <c r="J147" s="164"/>
      <c r="K147" s="164"/>
      <c r="M147" s="164"/>
      <c r="N147" s="164"/>
      <c r="O147" s="164"/>
      <c r="P147" s="164"/>
      <c r="Q147" s="164"/>
      <c r="R147" s="164"/>
      <c r="S147" s="164"/>
      <c r="T147" s="164"/>
      <c r="U147" s="164"/>
      <c r="V147" s="164"/>
      <c r="W147" s="178"/>
    </row>
    <row r="148" spans="1:23" x14ac:dyDescent="0.2">
      <c r="A148" s="164"/>
      <c r="B148" s="164"/>
      <c r="C148" s="164"/>
      <c r="D148" s="164"/>
      <c r="E148" s="164"/>
      <c r="F148" s="164"/>
      <c r="G148" s="164"/>
      <c r="H148" s="164"/>
      <c r="I148" s="164"/>
      <c r="J148" s="164"/>
      <c r="K148" s="164"/>
      <c r="M148" s="164"/>
      <c r="N148" s="164"/>
      <c r="O148" s="164"/>
      <c r="P148" s="164"/>
      <c r="Q148" s="164"/>
      <c r="R148" s="164"/>
      <c r="S148" s="164"/>
      <c r="T148" s="164"/>
      <c r="U148" s="164"/>
      <c r="V148" s="164"/>
      <c r="W148" s="178"/>
    </row>
    <row r="149" spans="1:23" x14ac:dyDescent="0.2">
      <c r="A149" s="164"/>
      <c r="B149" s="164"/>
      <c r="C149" s="164"/>
      <c r="D149" s="164"/>
      <c r="E149" s="164"/>
      <c r="F149" s="164"/>
      <c r="G149" s="164"/>
      <c r="H149" s="164"/>
      <c r="I149" s="164"/>
      <c r="J149" s="164"/>
      <c r="K149" s="164"/>
      <c r="M149" s="164"/>
      <c r="N149" s="164"/>
      <c r="O149" s="164"/>
      <c r="P149" s="164"/>
      <c r="Q149" s="164"/>
      <c r="R149" s="164"/>
      <c r="S149" s="164"/>
      <c r="T149" s="164"/>
      <c r="U149" s="164"/>
      <c r="V149" s="164"/>
      <c r="W149" s="178"/>
    </row>
    <row r="150" spans="1:23" x14ac:dyDescent="0.2">
      <c r="A150" s="164"/>
      <c r="B150" s="164"/>
      <c r="C150" s="164"/>
      <c r="D150" s="164"/>
      <c r="E150" s="164"/>
      <c r="F150" s="164"/>
      <c r="G150" s="164"/>
      <c r="H150" s="164"/>
      <c r="I150" s="164"/>
      <c r="J150" s="164"/>
      <c r="K150" s="164"/>
      <c r="M150" s="164"/>
      <c r="N150" s="164"/>
      <c r="O150" s="164"/>
      <c r="P150" s="164"/>
      <c r="Q150" s="164"/>
      <c r="R150" s="164"/>
      <c r="S150" s="164"/>
      <c r="T150" s="164"/>
      <c r="U150" s="164"/>
      <c r="V150" s="164"/>
      <c r="W150" s="178"/>
    </row>
    <row r="151" spans="1:23" x14ac:dyDescent="0.2">
      <c r="A151" s="164"/>
      <c r="B151" s="164"/>
      <c r="C151" s="164"/>
      <c r="D151" s="164"/>
      <c r="E151" s="164"/>
      <c r="F151" s="164"/>
      <c r="G151" s="164"/>
      <c r="H151" s="164"/>
      <c r="I151" s="164"/>
      <c r="J151" s="164"/>
      <c r="K151" s="164"/>
      <c r="M151" s="164"/>
      <c r="N151" s="164"/>
      <c r="O151" s="164"/>
      <c r="P151" s="164"/>
      <c r="Q151" s="164"/>
      <c r="R151" s="164"/>
      <c r="S151" s="164"/>
      <c r="T151" s="164"/>
      <c r="U151" s="164"/>
      <c r="V151" s="164"/>
      <c r="W151" s="178"/>
    </row>
    <row r="152" spans="1:23" x14ac:dyDescent="0.2">
      <c r="A152" s="164"/>
      <c r="B152" s="164"/>
      <c r="C152" s="164"/>
      <c r="D152" s="164"/>
      <c r="E152" s="164"/>
      <c r="F152" s="164"/>
      <c r="G152" s="164"/>
      <c r="H152" s="164"/>
      <c r="I152" s="164"/>
      <c r="J152" s="164"/>
      <c r="K152" s="164"/>
      <c r="M152" s="164"/>
      <c r="N152" s="164"/>
      <c r="O152" s="164"/>
      <c r="P152" s="164"/>
      <c r="Q152" s="164"/>
      <c r="R152" s="164"/>
      <c r="S152" s="164"/>
      <c r="T152" s="164"/>
      <c r="U152" s="164"/>
      <c r="V152" s="164"/>
      <c r="W152" s="178"/>
    </row>
    <row r="153" spans="1:23" x14ac:dyDescent="0.2">
      <c r="A153" s="164"/>
      <c r="B153" s="164"/>
      <c r="C153" s="164"/>
      <c r="D153" s="164"/>
      <c r="E153" s="164"/>
      <c r="F153" s="164"/>
      <c r="G153" s="164"/>
      <c r="H153" s="164"/>
      <c r="I153" s="164"/>
      <c r="J153" s="164"/>
      <c r="K153" s="164"/>
      <c r="L153" s="178"/>
      <c r="M153" s="164"/>
      <c r="N153" s="164"/>
      <c r="O153" s="164"/>
      <c r="P153" s="164"/>
      <c r="Q153" s="164"/>
      <c r="R153" s="164"/>
      <c r="S153" s="164"/>
      <c r="T153" s="164"/>
      <c r="U153" s="164"/>
      <c r="V153" s="164"/>
      <c r="W153" s="178"/>
    </row>
    <row r="154" spans="1:23" x14ac:dyDescent="0.2">
      <c r="A154" s="164"/>
      <c r="B154" s="164"/>
      <c r="C154" s="164"/>
      <c r="D154" s="164"/>
      <c r="E154" s="164"/>
      <c r="F154" s="164"/>
      <c r="G154" s="164"/>
      <c r="H154" s="164"/>
      <c r="I154" s="164"/>
      <c r="J154" s="164"/>
      <c r="K154" s="164"/>
      <c r="L154" s="178"/>
      <c r="M154" s="164"/>
      <c r="N154" s="164"/>
      <c r="O154" s="164"/>
      <c r="P154" s="164"/>
      <c r="Q154" s="164"/>
      <c r="R154" s="164"/>
      <c r="S154" s="164"/>
      <c r="T154" s="164"/>
      <c r="U154" s="164"/>
      <c r="V154" s="164"/>
      <c r="W154" s="178"/>
    </row>
    <row r="155" spans="1:23" x14ac:dyDescent="0.2">
      <c r="A155" s="164"/>
      <c r="B155" s="164"/>
      <c r="C155" s="164"/>
      <c r="D155" s="164"/>
      <c r="E155" s="164"/>
      <c r="F155" s="164"/>
      <c r="G155" s="164"/>
      <c r="H155" s="164"/>
      <c r="I155" s="164"/>
      <c r="J155" s="164"/>
      <c r="K155" s="164"/>
      <c r="L155" s="178"/>
      <c r="M155" s="164"/>
      <c r="N155" s="164"/>
      <c r="O155" s="164"/>
      <c r="P155" s="164"/>
      <c r="Q155" s="164"/>
      <c r="R155" s="164"/>
      <c r="S155" s="164"/>
      <c r="T155" s="164"/>
      <c r="U155" s="164"/>
      <c r="V155" s="164"/>
      <c r="W155" s="178"/>
    </row>
    <row r="156" spans="1:23" x14ac:dyDescent="0.2">
      <c r="A156" s="164"/>
      <c r="B156" s="164"/>
      <c r="C156" s="164"/>
      <c r="D156" s="164"/>
      <c r="E156" s="164"/>
      <c r="F156" s="164"/>
      <c r="G156" s="164"/>
      <c r="H156" s="164"/>
      <c r="I156" s="164"/>
      <c r="J156" s="164"/>
      <c r="K156" s="164"/>
      <c r="L156" s="178"/>
      <c r="M156" s="164"/>
      <c r="N156" s="164"/>
      <c r="O156" s="164"/>
      <c r="P156" s="164"/>
      <c r="Q156" s="164"/>
      <c r="R156" s="164"/>
      <c r="S156" s="164"/>
      <c r="T156" s="164"/>
      <c r="U156" s="164"/>
      <c r="V156" s="164"/>
      <c r="W156" s="178"/>
    </row>
    <row r="157" spans="1:23" x14ac:dyDescent="0.2">
      <c r="A157" s="164"/>
      <c r="B157" s="164"/>
      <c r="C157" s="164"/>
      <c r="D157" s="164"/>
      <c r="E157" s="164"/>
      <c r="F157" s="164"/>
      <c r="G157" s="164"/>
      <c r="H157" s="164"/>
      <c r="I157" s="164"/>
      <c r="J157" s="164"/>
      <c r="K157" s="164"/>
      <c r="L157" s="178"/>
      <c r="M157" s="164"/>
      <c r="N157" s="164"/>
      <c r="O157" s="164"/>
      <c r="P157" s="164"/>
      <c r="Q157" s="164"/>
      <c r="R157" s="164"/>
      <c r="S157" s="164"/>
      <c r="T157" s="164"/>
      <c r="U157" s="164"/>
      <c r="V157" s="164"/>
      <c r="W157" s="178"/>
    </row>
    <row r="158" spans="1:23" x14ac:dyDescent="0.2">
      <c r="A158" s="164"/>
      <c r="B158" s="164"/>
      <c r="C158" s="164"/>
      <c r="D158" s="164"/>
      <c r="E158" s="164"/>
      <c r="F158" s="164"/>
      <c r="G158" s="164"/>
      <c r="H158" s="164"/>
      <c r="I158" s="164"/>
      <c r="J158" s="164"/>
      <c r="K158" s="164"/>
      <c r="L158" s="178"/>
      <c r="M158" s="164"/>
      <c r="N158" s="164"/>
      <c r="O158" s="164"/>
      <c r="P158" s="164"/>
      <c r="Q158" s="164"/>
      <c r="R158" s="164"/>
      <c r="S158" s="164"/>
      <c r="T158" s="164"/>
      <c r="U158" s="164"/>
      <c r="V158" s="164"/>
      <c r="W158" s="178"/>
    </row>
    <row r="159" spans="1:23" x14ac:dyDescent="0.2">
      <c r="A159" s="164"/>
      <c r="B159" s="164"/>
      <c r="C159" s="164"/>
      <c r="D159" s="164"/>
      <c r="E159" s="164"/>
      <c r="F159" s="164"/>
      <c r="G159" s="164"/>
      <c r="H159" s="164"/>
      <c r="I159" s="164"/>
      <c r="J159" s="164"/>
      <c r="K159" s="164"/>
      <c r="L159" s="178"/>
      <c r="M159" s="164"/>
      <c r="N159" s="164"/>
      <c r="O159" s="164"/>
      <c r="P159" s="164"/>
      <c r="Q159" s="164"/>
      <c r="R159" s="164"/>
      <c r="S159" s="164"/>
      <c r="T159" s="164"/>
      <c r="U159" s="164"/>
      <c r="V159" s="164"/>
      <c r="W159" s="178"/>
    </row>
    <row r="160" spans="1:23" x14ac:dyDescent="0.2">
      <c r="A160" s="164"/>
      <c r="B160" s="164"/>
      <c r="C160" s="164"/>
      <c r="D160" s="164"/>
      <c r="E160" s="164"/>
      <c r="F160" s="164"/>
      <c r="G160" s="164"/>
      <c r="H160" s="164"/>
      <c r="I160" s="164"/>
      <c r="J160" s="164"/>
      <c r="K160" s="164"/>
      <c r="L160" s="178"/>
      <c r="M160" s="164"/>
      <c r="N160" s="164"/>
      <c r="O160" s="164"/>
      <c r="P160" s="164"/>
      <c r="Q160" s="164"/>
      <c r="R160" s="164"/>
      <c r="S160" s="164"/>
      <c r="T160" s="164"/>
      <c r="U160" s="164"/>
      <c r="V160" s="164"/>
      <c r="W160" s="178"/>
    </row>
    <row r="161" spans="1:23" x14ac:dyDescent="0.2">
      <c r="A161" s="164"/>
      <c r="B161" s="164"/>
      <c r="C161" s="164"/>
      <c r="D161" s="164"/>
      <c r="E161" s="164"/>
      <c r="F161" s="164"/>
      <c r="G161" s="164"/>
      <c r="H161" s="164"/>
      <c r="I161" s="164"/>
      <c r="J161" s="164"/>
      <c r="K161" s="164"/>
      <c r="L161" s="178"/>
      <c r="M161" s="164"/>
      <c r="N161" s="164"/>
      <c r="O161" s="164"/>
      <c r="P161" s="164"/>
      <c r="Q161" s="164"/>
      <c r="R161" s="164"/>
      <c r="S161" s="164"/>
      <c r="T161" s="164"/>
      <c r="U161" s="164"/>
      <c r="V161" s="164"/>
      <c r="W161" s="178"/>
    </row>
    <row r="162" spans="1:23" x14ac:dyDescent="0.2">
      <c r="A162" s="164"/>
      <c r="B162" s="164"/>
      <c r="C162" s="164"/>
      <c r="D162" s="164"/>
      <c r="E162" s="164"/>
      <c r="F162" s="164"/>
      <c r="G162" s="164"/>
      <c r="H162" s="164"/>
      <c r="I162" s="164"/>
      <c r="J162" s="164"/>
      <c r="K162" s="164"/>
      <c r="L162" s="178"/>
      <c r="M162" s="164"/>
      <c r="N162" s="164"/>
      <c r="O162" s="164"/>
      <c r="P162" s="164"/>
      <c r="Q162" s="164"/>
      <c r="R162" s="164"/>
      <c r="S162" s="164"/>
      <c r="T162" s="164"/>
      <c r="U162" s="164"/>
      <c r="V162" s="164"/>
      <c r="W162" s="178"/>
    </row>
    <row r="163" spans="1:23" x14ac:dyDescent="0.2">
      <c r="A163" s="164"/>
      <c r="B163" s="164"/>
      <c r="C163" s="164"/>
      <c r="D163" s="164"/>
      <c r="E163" s="164"/>
      <c r="F163" s="164"/>
      <c r="G163" s="164"/>
      <c r="H163" s="164"/>
      <c r="I163" s="164"/>
      <c r="J163" s="164"/>
      <c r="K163" s="164"/>
      <c r="L163" s="178"/>
      <c r="M163" s="164"/>
      <c r="N163" s="164"/>
      <c r="O163" s="164"/>
      <c r="P163" s="164"/>
      <c r="Q163" s="164"/>
      <c r="R163" s="164"/>
      <c r="S163" s="164"/>
      <c r="T163" s="164"/>
      <c r="U163" s="164"/>
      <c r="V163" s="164"/>
      <c r="W163" s="178"/>
    </row>
    <row r="164" spans="1:23" x14ac:dyDescent="0.2">
      <c r="A164" s="164"/>
      <c r="B164" s="164"/>
      <c r="C164" s="164"/>
      <c r="D164" s="164"/>
      <c r="E164" s="164"/>
      <c r="F164" s="164"/>
      <c r="G164" s="164"/>
      <c r="H164" s="164"/>
      <c r="I164" s="164"/>
      <c r="J164" s="164"/>
      <c r="K164" s="164"/>
      <c r="L164" s="178"/>
      <c r="M164" s="164"/>
      <c r="N164" s="164"/>
      <c r="O164" s="164"/>
      <c r="P164" s="164"/>
      <c r="Q164" s="164"/>
      <c r="R164" s="164"/>
      <c r="S164" s="164"/>
      <c r="T164" s="164"/>
      <c r="U164" s="164"/>
      <c r="V164" s="164"/>
      <c r="W164" s="178"/>
    </row>
    <row r="165" spans="1:23" x14ac:dyDescent="0.2">
      <c r="A165" s="164"/>
      <c r="B165" s="164"/>
      <c r="C165" s="164"/>
      <c r="D165" s="164"/>
      <c r="E165" s="164"/>
      <c r="F165" s="164"/>
      <c r="G165" s="164"/>
      <c r="H165" s="164"/>
      <c r="I165" s="164"/>
      <c r="J165" s="164"/>
      <c r="K165" s="164"/>
      <c r="L165" s="178"/>
      <c r="M165" s="164"/>
      <c r="N165" s="164"/>
      <c r="O165" s="164"/>
      <c r="P165" s="164"/>
      <c r="Q165" s="164"/>
      <c r="R165" s="164"/>
      <c r="S165" s="164"/>
      <c r="T165" s="164"/>
      <c r="U165" s="164"/>
      <c r="V165" s="164"/>
      <c r="W165" s="178"/>
    </row>
    <row r="166" spans="1:23" x14ac:dyDescent="0.2">
      <c r="A166" s="164"/>
      <c r="B166" s="164"/>
      <c r="C166" s="164"/>
      <c r="D166" s="164"/>
      <c r="E166" s="164"/>
      <c r="F166" s="164"/>
      <c r="G166" s="164"/>
      <c r="H166" s="164"/>
      <c r="I166" s="164"/>
      <c r="J166" s="164"/>
      <c r="K166" s="164"/>
      <c r="L166" s="178"/>
      <c r="M166" s="164"/>
      <c r="N166" s="164"/>
      <c r="O166" s="164"/>
      <c r="P166" s="164"/>
      <c r="Q166" s="164"/>
      <c r="R166" s="164"/>
      <c r="S166" s="164"/>
      <c r="T166" s="164"/>
      <c r="U166" s="164"/>
      <c r="V166" s="164"/>
      <c r="W166" s="178"/>
    </row>
    <row r="167" spans="1:23" x14ac:dyDescent="0.2">
      <c r="A167" s="164"/>
      <c r="B167" s="164"/>
      <c r="C167" s="164"/>
      <c r="D167" s="164"/>
      <c r="E167" s="164"/>
      <c r="F167" s="164"/>
      <c r="G167" s="164"/>
      <c r="H167" s="164"/>
      <c r="I167" s="164"/>
      <c r="J167" s="164"/>
      <c r="K167" s="164"/>
      <c r="L167" s="178"/>
      <c r="M167" s="164"/>
      <c r="N167" s="164"/>
      <c r="O167" s="164"/>
      <c r="P167" s="164"/>
      <c r="Q167" s="164"/>
      <c r="R167" s="164"/>
      <c r="S167" s="164"/>
      <c r="T167" s="164"/>
      <c r="U167" s="164"/>
      <c r="V167" s="164"/>
      <c r="W167" s="178"/>
    </row>
    <row r="168" spans="1:23" x14ac:dyDescent="0.2">
      <c r="A168" s="164"/>
      <c r="B168" s="164"/>
      <c r="C168" s="164"/>
      <c r="D168" s="164"/>
      <c r="E168" s="164"/>
      <c r="F168" s="164"/>
      <c r="G168" s="164"/>
      <c r="H168" s="164"/>
      <c r="I168" s="164"/>
      <c r="J168" s="164"/>
      <c r="K168" s="164"/>
      <c r="L168" s="178"/>
      <c r="M168" s="164"/>
      <c r="N168" s="164"/>
      <c r="O168" s="164"/>
      <c r="P168" s="164"/>
      <c r="Q168" s="164"/>
      <c r="R168" s="164"/>
      <c r="S168" s="164"/>
      <c r="T168" s="164"/>
      <c r="U168" s="164"/>
      <c r="V168" s="164"/>
      <c r="W168" s="178"/>
    </row>
    <row r="169" spans="1:23" x14ac:dyDescent="0.2">
      <c r="A169" s="164"/>
      <c r="B169" s="164"/>
      <c r="C169" s="164"/>
      <c r="D169" s="164"/>
      <c r="E169" s="164"/>
      <c r="F169" s="164"/>
      <c r="G169" s="164"/>
      <c r="H169" s="164"/>
      <c r="I169" s="164"/>
      <c r="J169" s="164"/>
      <c r="K169" s="164"/>
      <c r="L169" s="178"/>
      <c r="M169" s="164"/>
      <c r="N169" s="164"/>
      <c r="O169" s="164"/>
      <c r="P169" s="164"/>
      <c r="Q169" s="164"/>
      <c r="R169" s="164"/>
      <c r="S169" s="164"/>
      <c r="T169" s="164"/>
      <c r="U169" s="164"/>
      <c r="V169" s="164"/>
      <c r="W169" s="178"/>
    </row>
    <row r="170" spans="1:23" x14ac:dyDescent="0.2">
      <c r="A170" s="164"/>
      <c r="B170" s="164"/>
      <c r="C170" s="164"/>
      <c r="D170" s="164"/>
      <c r="E170" s="164"/>
      <c r="F170" s="164"/>
      <c r="G170" s="164"/>
      <c r="H170" s="164"/>
      <c r="I170" s="164"/>
      <c r="J170" s="164"/>
      <c r="K170" s="164"/>
      <c r="L170" s="178"/>
      <c r="M170" s="164"/>
      <c r="N170" s="164"/>
      <c r="O170" s="164"/>
      <c r="P170" s="164"/>
      <c r="Q170" s="164"/>
      <c r="R170" s="164"/>
      <c r="S170" s="164"/>
      <c r="T170" s="164"/>
      <c r="U170" s="164"/>
      <c r="V170" s="164"/>
      <c r="W170" s="178"/>
    </row>
    <row r="171" spans="1:23" x14ac:dyDescent="0.2">
      <c r="A171" s="164"/>
      <c r="B171" s="164"/>
      <c r="C171" s="164"/>
      <c r="D171" s="164"/>
      <c r="E171" s="164"/>
      <c r="F171" s="164"/>
      <c r="G171" s="164"/>
      <c r="H171" s="164"/>
      <c r="I171" s="164"/>
      <c r="J171" s="164"/>
      <c r="K171" s="164"/>
      <c r="L171" s="178"/>
      <c r="M171" s="164"/>
      <c r="N171" s="164"/>
      <c r="O171" s="164"/>
      <c r="P171" s="164"/>
      <c r="Q171" s="164"/>
      <c r="R171" s="164"/>
      <c r="S171" s="164"/>
      <c r="T171" s="164"/>
      <c r="U171" s="164"/>
      <c r="V171" s="164"/>
      <c r="W171" s="178"/>
    </row>
    <row r="172" spans="1:23" x14ac:dyDescent="0.2">
      <c r="A172" s="164"/>
      <c r="B172" s="164"/>
      <c r="C172" s="164"/>
      <c r="D172" s="164"/>
      <c r="E172" s="164"/>
      <c r="F172" s="164"/>
      <c r="G172" s="164"/>
      <c r="H172" s="164"/>
      <c r="I172" s="164"/>
      <c r="J172" s="164"/>
      <c r="K172" s="164"/>
      <c r="L172" s="178"/>
      <c r="M172" s="164"/>
      <c r="N172" s="164"/>
      <c r="O172" s="164"/>
      <c r="P172" s="164"/>
      <c r="Q172" s="164"/>
      <c r="R172" s="164"/>
      <c r="S172" s="164"/>
      <c r="T172" s="164"/>
      <c r="U172" s="164"/>
      <c r="V172" s="164"/>
      <c r="W172" s="178"/>
    </row>
    <row r="173" spans="1:23" x14ac:dyDescent="0.2">
      <c r="A173" s="164"/>
      <c r="B173" s="164"/>
      <c r="C173" s="164"/>
      <c r="D173" s="164"/>
      <c r="E173" s="164"/>
      <c r="F173" s="164"/>
      <c r="G173" s="164"/>
      <c r="H173" s="164"/>
      <c r="I173" s="164"/>
      <c r="J173" s="164"/>
      <c r="K173" s="164"/>
      <c r="L173" s="178"/>
      <c r="M173" s="164"/>
      <c r="N173" s="164"/>
      <c r="O173" s="164"/>
      <c r="P173" s="164"/>
      <c r="Q173" s="164"/>
      <c r="R173" s="164"/>
      <c r="S173" s="164"/>
      <c r="T173" s="164"/>
      <c r="U173" s="164"/>
      <c r="V173" s="164"/>
      <c r="W173" s="178"/>
    </row>
    <row r="174" spans="1:23" x14ac:dyDescent="0.2">
      <c r="A174" s="164"/>
      <c r="B174" s="164"/>
      <c r="C174" s="164"/>
      <c r="D174" s="164"/>
      <c r="E174" s="164"/>
      <c r="F174" s="164"/>
      <c r="G174" s="164"/>
      <c r="H174" s="164"/>
      <c r="I174" s="164"/>
      <c r="J174" s="164"/>
      <c r="K174" s="164"/>
      <c r="L174" s="178"/>
      <c r="M174" s="164"/>
      <c r="N174" s="164"/>
      <c r="O174" s="164"/>
      <c r="P174" s="164"/>
      <c r="Q174" s="164"/>
      <c r="R174" s="164"/>
      <c r="S174" s="164"/>
      <c r="T174" s="164"/>
      <c r="U174" s="164"/>
      <c r="V174" s="164"/>
      <c r="W174" s="178"/>
    </row>
    <row r="175" spans="1:23" x14ac:dyDescent="0.2">
      <c r="A175" s="164"/>
      <c r="B175" s="164"/>
      <c r="C175" s="164"/>
      <c r="D175" s="164"/>
      <c r="E175" s="164"/>
      <c r="F175" s="164"/>
      <c r="G175" s="164"/>
      <c r="H175" s="164"/>
      <c r="I175" s="164"/>
      <c r="J175" s="164"/>
      <c r="K175" s="164"/>
      <c r="L175" s="178"/>
      <c r="M175" s="164"/>
      <c r="N175" s="164"/>
      <c r="O175" s="164"/>
      <c r="P175" s="164"/>
      <c r="Q175" s="164"/>
      <c r="R175" s="164"/>
      <c r="S175" s="164"/>
      <c r="T175" s="164"/>
      <c r="U175" s="164"/>
      <c r="V175" s="164"/>
      <c r="W175" s="178"/>
    </row>
    <row r="176" spans="1:23" x14ac:dyDescent="0.2">
      <c r="A176" s="164"/>
      <c r="B176" s="164"/>
      <c r="C176" s="164"/>
      <c r="D176" s="164"/>
      <c r="E176" s="164"/>
      <c r="F176" s="164"/>
      <c r="G176" s="164"/>
      <c r="H176" s="164"/>
      <c r="I176" s="164"/>
      <c r="J176" s="164"/>
      <c r="K176" s="164"/>
      <c r="L176" s="178"/>
      <c r="M176" s="164"/>
      <c r="N176" s="164"/>
      <c r="O176" s="164"/>
      <c r="P176" s="164"/>
      <c r="Q176" s="164"/>
      <c r="R176" s="164"/>
      <c r="S176" s="164"/>
      <c r="T176" s="164"/>
      <c r="U176" s="164"/>
      <c r="V176" s="164"/>
      <c r="W176" s="178"/>
    </row>
    <row r="177" spans="1:23" x14ac:dyDescent="0.2">
      <c r="A177" s="164"/>
      <c r="B177" s="164"/>
      <c r="C177" s="164"/>
      <c r="D177" s="164"/>
      <c r="E177" s="164"/>
      <c r="F177" s="164"/>
      <c r="G177" s="164"/>
      <c r="H177" s="164"/>
      <c r="I177" s="164"/>
      <c r="J177" s="164"/>
      <c r="K177" s="164"/>
      <c r="L177" s="178"/>
      <c r="M177" s="164"/>
      <c r="N177" s="164"/>
      <c r="O177" s="164"/>
      <c r="P177" s="164"/>
      <c r="Q177" s="164"/>
      <c r="R177" s="164"/>
      <c r="S177" s="164"/>
      <c r="T177" s="164"/>
      <c r="U177" s="164"/>
      <c r="V177" s="164"/>
      <c r="W177" s="178"/>
    </row>
    <row r="178" spans="1:23" x14ac:dyDescent="0.2">
      <c r="A178" s="164"/>
      <c r="B178" s="164"/>
      <c r="C178" s="164"/>
      <c r="D178" s="164"/>
      <c r="E178" s="164"/>
      <c r="F178" s="164"/>
      <c r="G178" s="164"/>
      <c r="H178" s="164"/>
      <c r="I178" s="164"/>
      <c r="J178" s="164"/>
      <c r="K178" s="164"/>
      <c r="L178" s="178"/>
      <c r="M178" s="164"/>
      <c r="N178" s="164"/>
      <c r="O178" s="164"/>
      <c r="P178" s="164"/>
      <c r="Q178" s="164"/>
      <c r="R178" s="164"/>
      <c r="S178" s="164"/>
      <c r="T178" s="164"/>
      <c r="U178" s="164"/>
      <c r="V178" s="164"/>
      <c r="W178" s="178"/>
    </row>
    <row r="179" spans="1:23" x14ac:dyDescent="0.2">
      <c r="A179" s="164"/>
      <c r="B179" s="164"/>
      <c r="C179" s="164"/>
      <c r="D179" s="164"/>
      <c r="E179" s="164"/>
      <c r="F179" s="164"/>
      <c r="G179" s="164"/>
      <c r="H179" s="164"/>
      <c r="I179" s="164"/>
      <c r="J179" s="164"/>
      <c r="K179" s="164"/>
      <c r="L179" s="178"/>
      <c r="M179" s="164"/>
      <c r="N179" s="164"/>
      <c r="O179" s="164"/>
      <c r="P179" s="164"/>
      <c r="Q179" s="164"/>
      <c r="R179" s="164"/>
      <c r="S179" s="164"/>
      <c r="T179" s="164"/>
      <c r="U179" s="164"/>
      <c r="V179" s="164"/>
      <c r="W179" s="178"/>
    </row>
    <row r="180" spans="1:23" x14ac:dyDescent="0.2">
      <c r="A180" s="164"/>
      <c r="B180" s="164"/>
      <c r="C180" s="164"/>
      <c r="D180" s="164"/>
      <c r="E180" s="164"/>
      <c r="F180" s="164"/>
      <c r="G180" s="164"/>
      <c r="H180" s="164"/>
      <c r="I180" s="164"/>
      <c r="J180" s="164"/>
      <c r="K180" s="164"/>
      <c r="L180" s="178"/>
      <c r="M180" s="164"/>
      <c r="N180" s="164"/>
      <c r="O180" s="164"/>
      <c r="P180" s="164"/>
      <c r="Q180" s="164"/>
      <c r="R180" s="164"/>
      <c r="S180" s="164"/>
      <c r="T180" s="164"/>
      <c r="U180" s="164"/>
      <c r="V180" s="164"/>
      <c r="W180" s="178"/>
    </row>
    <row r="181" spans="1:23" x14ac:dyDescent="0.2">
      <c r="A181" s="164"/>
      <c r="B181" s="164"/>
      <c r="C181" s="164"/>
      <c r="D181" s="164"/>
      <c r="E181" s="164"/>
      <c r="F181" s="164"/>
      <c r="G181" s="164"/>
      <c r="H181" s="164"/>
      <c r="I181" s="164"/>
      <c r="J181" s="164"/>
      <c r="K181" s="164"/>
      <c r="L181" s="178"/>
      <c r="M181" s="164"/>
      <c r="N181" s="164"/>
      <c r="O181" s="164"/>
      <c r="P181" s="164"/>
      <c r="Q181" s="164"/>
      <c r="R181" s="164"/>
      <c r="S181" s="164"/>
      <c r="T181" s="164"/>
      <c r="U181" s="164"/>
      <c r="V181" s="164"/>
      <c r="W181" s="178"/>
    </row>
    <row r="182" spans="1:23" x14ac:dyDescent="0.2">
      <c r="A182" s="164"/>
      <c r="B182" s="164"/>
      <c r="C182" s="164"/>
      <c r="D182" s="164"/>
      <c r="E182" s="164"/>
      <c r="F182" s="164"/>
      <c r="G182" s="164"/>
      <c r="H182" s="164"/>
      <c r="I182" s="164"/>
      <c r="J182" s="164"/>
      <c r="K182" s="164"/>
      <c r="L182" s="178"/>
      <c r="M182" s="164"/>
      <c r="N182" s="164"/>
      <c r="O182" s="164"/>
      <c r="P182" s="164"/>
      <c r="Q182" s="164"/>
      <c r="R182" s="164"/>
      <c r="S182" s="164"/>
      <c r="T182" s="164"/>
      <c r="U182" s="164"/>
      <c r="V182" s="164"/>
      <c r="W182" s="178"/>
    </row>
    <row r="183" spans="1:23" x14ac:dyDescent="0.2">
      <c r="A183" s="164"/>
      <c r="B183" s="164"/>
      <c r="C183" s="164"/>
      <c r="D183" s="164"/>
      <c r="E183" s="164"/>
      <c r="F183" s="164"/>
      <c r="G183" s="164"/>
      <c r="H183" s="164"/>
      <c r="I183" s="164"/>
      <c r="J183" s="164"/>
      <c r="K183" s="164"/>
      <c r="L183" s="178"/>
      <c r="M183" s="164"/>
      <c r="N183" s="164"/>
      <c r="O183" s="164"/>
      <c r="P183" s="164"/>
      <c r="Q183" s="164"/>
      <c r="R183" s="164"/>
      <c r="S183" s="164"/>
      <c r="T183" s="164"/>
      <c r="U183" s="164"/>
      <c r="V183" s="164"/>
      <c r="W183" s="178"/>
    </row>
    <row r="184" spans="1:23" x14ac:dyDescent="0.2">
      <c r="A184" s="164"/>
      <c r="B184" s="164"/>
      <c r="C184" s="164"/>
      <c r="D184" s="164"/>
      <c r="E184" s="164"/>
      <c r="F184" s="164"/>
      <c r="G184" s="164"/>
      <c r="H184" s="164"/>
      <c r="I184" s="164"/>
      <c r="J184" s="164"/>
      <c r="K184" s="164"/>
      <c r="L184" s="178"/>
      <c r="M184" s="164"/>
      <c r="N184" s="164"/>
      <c r="O184" s="164"/>
      <c r="P184" s="164"/>
      <c r="Q184" s="164"/>
      <c r="R184" s="164"/>
      <c r="S184" s="164"/>
      <c r="T184" s="164"/>
      <c r="U184" s="164"/>
      <c r="V184" s="164"/>
      <c r="W184" s="178"/>
    </row>
    <row r="185" spans="1:23" x14ac:dyDescent="0.2">
      <c r="A185" s="164"/>
      <c r="B185" s="164"/>
      <c r="C185" s="164"/>
      <c r="D185" s="164"/>
      <c r="E185" s="164"/>
      <c r="F185" s="164"/>
      <c r="G185" s="164"/>
      <c r="H185" s="164"/>
      <c r="I185" s="164"/>
      <c r="J185" s="164"/>
      <c r="K185" s="164"/>
      <c r="L185" s="178"/>
      <c r="M185" s="164"/>
      <c r="N185" s="164"/>
      <c r="O185" s="164"/>
      <c r="P185" s="164"/>
      <c r="Q185" s="164"/>
      <c r="R185" s="164"/>
      <c r="S185" s="164"/>
      <c r="T185" s="164"/>
      <c r="U185" s="164"/>
      <c r="V185" s="164"/>
      <c r="W185" s="178"/>
    </row>
    <row r="186" spans="1:23" x14ac:dyDescent="0.2">
      <c r="A186" s="164"/>
      <c r="B186" s="164"/>
      <c r="C186" s="164"/>
      <c r="D186" s="164"/>
      <c r="E186" s="164"/>
      <c r="F186" s="164"/>
      <c r="G186" s="164"/>
      <c r="H186" s="164"/>
      <c r="I186" s="164"/>
      <c r="J186" s="164"/>
      <c r="K186" s="164"/>
      <c r="L186" s="178"/>
      <c r="M186" s="164"/>
      <c r="N186" s="164"/>
      <c r="O186" s="164"/>
      <c r="P186" s="164"/>
      <c r="Q186" s="164"/>
      <c r="R186" s="164"/>
      <c r="S186" s="164"/>
      <c r="T186" s="164"/>
      <c r="U186" s="164"/>
      <c r="V186" s="164"/>
      <c r="W186" s="178"/>
    </row>
    <row r="187" spans="1:23" x14ac:dyDescent="0.2">
      <c r="A187" s="164"/>
      <c r="B187" s="164"/>
      <c r="C187" s="164"/>
      <c r="D187" s="164"/>
      <c r="E187" s="164"/>
      <c r="F187" s="164"/>
      <c r="G187" s="164"/>
      <c r="H187" s="164"/>
      <c r="I187" s="164"/>
      <c r="J187" s="164"/>
      <c r="K187" s="164"/>
      <c r="L187" s="178"/>
      <c r="M187" s="164"/>
      <c r="N187" s="164"/>
      <c r="O187" s="164"/>
      <c r="P187" s="164"/>
      <c r="Q187" s="164"/>
      <c r="R187" s="164"/>
      <c r="S187" s="164"/>
      <c r="T187" s="164"/>
      <c r="U187" s="164"/>
      <c r="V187" s="164"/>
      <c r="W187" s="178"/>
    </row>
    <row r="188" spans="1:23" x14ac:dyDescent="0.2">
      <c r="A188" s="164"/>
      <c r="B188" s="164"/>
      <c r="C188" s="164"/>
      <c r="D188" s="164"/>
      <c r="E188" s="164"/>
      <c r="F188" s="164"/>
      <c r="G188" s="164"/>
      <c r="H188" s="164"/>
      <c r="I188" s="164"/>
      <c r="J188" s="164"/>
      <c r="K188" s="164"/>
      <c r="L188" s="178"/>
      <c r="M188" s="164"/>
      <c r="N188" s="164"/>
      <c r="O188" s="164"/>
      <c r="P188" s="164"/>
      <c r="Q188" s="164"/>
      <c r="R188" s="164"/>
      <c r="S188" s="164"/>
      <c r="T188" s="164"/>
      <c r="U188" s="164"/>
      <c r="V188" s="164"/>
      <c r="W188" s="178"/>
    </row>
    <row r="189" spans="1:23" x14ac:dyDescent="0.2">
      <c r="A189" s="164"/>
      <c r="B189" s="164"/>
      <c r="C189" s="164"/>
      <c r="D189" s="164"/>
      <c r="E189" s="164"/>
      <c r="F189" s="164"/>
      <c r="G189" s="164"/>
      <c r="H189" s="164"/>
      <c r="I189" s="164"/>
      <c r="J189" s="164"/>
      <c r="K189" s="164"/>
      <c r="L189" s="178"/>
      <c r="M189" s="164"/>
      <c r="N189" s="164"/>
      <c r="O189" s="164"/>
      <c r="P189" s="164"/>
      <c r="Q189" s="164"/>
      <c r="R189" s="164"/>
      <c r="S189" s="164"/>
      <c r="T189" s="164"/>
      <c r="U189" s="164"/>
      <c r="V189" s="164"/>
      <c r="W189" s="178"/>
    </row>
    <row r="190" spans="1:23" x14ac:dyDescent="0.2">
      <c r="A190" s="164"/>
      <c r="B190" s="164"/>
      <c r="C190" s="164"/>
      <c r="D190" s="164"/>
      <c r="E190" s="164"/>
      <c r="F190" s="164"/>
      <c r="G190" s="164"/>
      <c r="H190" s="164"/>
      <c r="I190" s="164"/>
      <c r="J190" s="164"/>
      <c r="K190" s="164"/>
      <c r="L190" s="178"/>
      <c r="M190" s="164"/>
      <c r="N190" s="164"/>
      <c r="O190" s="164"/>
      <c r="P190" s="164"/>
      <c r="Q190" s="164"/>
      <c r="R190" s="164"/>
      <c r="S190" s="164"/>
      <c r="T190" s="164"/>
      <c r="U190" s="164"/>
      <c r="V190" s="164"/>
      <c r="W190" s="178"/>
    </row>
    <row r="191" spans="1:23" x14ac:dyDescent="0.2">
      <c r="A191" s="164"/>
      <c r="B191" s="164"/>
      <c r="C191" s="164"/>
      <c r="D191" s="164"/>
      <c r="E191" s="164"/>
      <c r="F191" s="164"/>
      <c r="G191" s="164"/>
      <c r="H191" s="164"/>
      <c r="I191" s="164"/>
      <c r="J191" s="164"/>
      <c r="K191" s="164"/>
      <c r="L191" s="178"/>
      <c r="M191" s="164"/>
      <c r="N191" s="164"/>
      <c r="O191" s="164"/>
      <c r="P191" s="164"/>
      <c r="Q191" s="164"/>
      <c r="R191" s="164"/>
      <c r="S191" s="164"/>
      <c r="T191" s="164"/>
      <c r="U191" s="164"/>
      <c r="V191" s="164"/>
      <c r="W191" s="178"/>
    </row>
    <row r="192" spans="1:23" x14ac:dyDescent="0.2">
      <c r="A192" s="164"/>
      <c r="B192" s="164"/>
      <c r="C192" s="164"/>
      <c r="D192" s="164"/>
      <c r="E192" s="164"/>
      <c r="F192" s="164"/>
      <c r="G192" s="164"/>
      <c r="H192" s="164"/>
      <c r="I192" s="164"/>
      <c r="J192" s="164"/>
      <c r="K192" s="164"/>
      <c r="L192" s="178"/>
      <c r="M192" s="164"/>
      <c r="N192" s="164"/>
      <c r="O192" s="164"/>
      <c r="P192" s="164"/>
      <c r="Q192" s="164"/>
      <c r="R192" s="164"/>
      <c r="S192" s="164"/>
      <c r="T192" s="164"/>
      <c r="U192" s="164"/>
      <c r="V192" s="164"/>
      <c r="W192" s="178"/>
    </row>
    <row r="193" spans="1:23" x14ac:dyDescent="0.2">
      <c r="A193" s="164"/>
      <c r="B193" s="164"/>
      <c r="C193" s="164"/>
      <c r="D193" s="164"/>
      <c r="E193" s="164"/>
      <c r="F193" s="164"/>
      <c r="G193" s="164"/>
      <c r="H193" s="164"/>
      <c r="I193" s="164"/>
      <c r="J193" s="164"/>
      <c r="K193" s="164"/>
      <c r="L193" s="178"/>
      <c r="M193" s="164"/>
      <c r="N193" s="164"/>
      <c r="O193" s="164"/>
      <c r="P193" s="164"/>
      <c r="Q193" s="164"/>
      <c r="R193" s="164"/>
      <c r="S193" s="164"/>
      <c r="T193" s="164"/>
      <c r="U193" s="164"/>
      <c r="V193" s="164"/>
      <c r="W193" s="178"/>
    </row>
    <row r="194" spans="1:23" x14ac:dyDescent="0.2">
      <c r="A194" s="164"/>
      <c r="B194" s="164"/>
      <c r="C194" s="164"/>
      <c r="D194" s="164"/>
      <c r="E194" s="164"/>
      <c r="F194" s="164"/>
      <c r="G194" s="164"/>
      <c r="H194" s="164"/>
      <c r="I194" s="164"/>
      <c r="J194" s="164"/>
      <c r="K194" s="164"/>
      <c r="L194" s="178"/>
      <c r="M194" s="164"/>
      <c r="N194" s="164"/>
      <c r="O194" s="164"/>
      <c r="P194" s="164"/>
      <c r="Q194" s="164"/>
      <c r="R194" s="164"/>
      <c r="S194" s="164"/>
      <c r="T194" s="164"/>
      <c r="U194" s="164"/>
      <c r="V194" s="164"/>
      <c r="W194" s="178"/>
    </row>
    <row r="195" spans="1:23" x14ac:dyDescent="0.2">
      <c r="A195" s="164"/>
      <c r="B195" s="164"/>
      <c r="C195" s="164"/>
      <c r="D195" s="164"/>
      <c r="E195" s="164"/>
      <c r="F195" s="164"/>
      <c r="G195" s="164"/>
      <c r="H195" s="164"/>
      <c r="I195" s="164"/>
      <c r="J195" s="164"/>
      <c r="K195" s="164"/>
      <c r="L195" s="178"/>
      <c r="M195" s="164"/>
      <c r="N195" s="164"/>
      <c r="O195" s="164"/>
      <c r="P195" s="164"/>
      <c r="Q195" s="164"/>
      <c r="R195" s="164"/>
      <c r="S195" s="164"/>
      <c r="T195" s="164"/>
      <c r="U195" s="164"/>
      <c r="V195" s="164"/>
      <c r="W195" s="178"/>
    </row>
    <row r="196" spans="1:23" x14ac:dyDescent="0.2">
      <c r="A196" s="164"/>
      <c r="B196" s="164"/>
      <c r="C196" s="164"/>
      <c r="D196" s="164"/>
      <c r="E196" s="164"/>
      <c r="F196" s="164"/>
      <c r="G196" s="164"/>
      <c r="H196" s="164"/>
      <c r="I196" s="164"/>
      <c r="J196" s="164"/>
      <c r="K196" s="164"/>
      <c r="L196" s="178"/>
      <c r="M196" s="164"/>
      <c r="N196" s="164"/>
      <c r="O196" s="164"/>
      <c r="P196" s="164"/>
      <c r="Q196" s="164"/>
      <c r="R196" s="164"/>
      <c r="S196" s="164"/>
      <c r="T196" s="164"/>
      <c r="U196" s="164"/>
      <c r="V196" s="164"/>
      <c r="W196" s="178"/>
    </row>
    <row r="197" spans="1:23" x14ac:dyDescent="0.2">
      <c r="A197" s="164"/>
      <c r="B197" s="164"/>
      <c r="C197" s="164"/>
      <c r="D197" s="164"/>
      <c r="E197" s="164"/>
      <c r="F197" s="164"/>
      <c r="G197" s="164"/>
      <c r="H197" s="164"/>
      <c r="I197" s="164"/>
      <c r="J197" s="164"/>
      <c r="K197" s="164"/>
      <c r="L197" s="178"/>
      <c r="M197" s="164"/>
      <c r="N197" s="164"/>
      <c r="O197" s="164"/>
      <c r="P197" s="164"/>
      <c r="Q197" s="164"/>
      <c r="R197" s="164"/>
      <c r="S197" s="164"/>
      <c r="T197" s="164"/>
      <c r="U197" s="164"/>
      <c r="V197" s="164"/>
      <c r="W197" s="178"/>
    </row>
    <row r="198" spans="1:23" x14ac:dyDescent="0.2">
      <c r="A198" s="164"/>
      <c r="B198" s="164"/>
      <c r="C198" s="164"/>
      <c r="D198" s="164"/>
      <c r="E198" s="164"/>
      <c r="F198" s="164"/>
      <c r="G198" s="164"/>
      <c r="H198" s="164"/>
      <c r="I198" s="164"/>
      <c r="J198" s="164"/>
      <c r="K198" s="164"/>
      <c r="L198" s="178"/>
      <c r="M198" s="164"/>
      <c r="N198" s="164"/>
      <c r="O198" s="164"/>
      <c r="P198" s="164"/>
      <c r="Q198" s="164"/>
      <c r="R198" s="164"/>
      <c r="S198" s="164"/>
      <c r="T198" s="164"/>
      <c r="U198" s="164"/>
      <c r="V198" s="164"/>
      <c r="W198" s="178"/>
    </row>
    <row r="199" spans="1:23" x14ac:dyDescent="0.2">
      <c r="A199" s="164"/>
      <c r="B199" s="164"/>
      <c r="C199" s="164"/>
      <c r="D199" s="164"/>
      <c r="E199" s="164"/>
      <c r="F199" s="164"/>
      <c r="G199" s="164"/>
      <c r="H199" s="164"/>
      <c r="I199" s="164"/>
      <c r="J199" s="164"/>
      <c r="K199" s="164"/>
      <c r="L199" s="178"/>
      <c r="M199" s="164"/>
      <c r="N199" s="164"/>
      <c r="O199" s="164"/>
      <c r="P199" s="164"/>
      <c r="Q199" s="164"/>
      <c r="R199" s="164"/>
      <c r="S199" s="164"/>
      <c r="T199" s="164"/>
      <c r="U199" s="164"/>
      <c r="V199" s="164"/>
      <c r="W199" s="178"/>
    </row>
    <row r="200" spans="1:23" x14ac:dyDescent="0.2">
      <c r="A200" s="164"/>
      <c r="B200" s="164"/>
      <c r="C200" s="164"/>
      <c r="D200" s="164"/>
      <c r="E200" s="164"/>
      <c r="F200" s="164"/>
      <c r="G200" s="164"/>
      <c r="H200" s="164"/>
      <c r="I200" s="164"/>
      <c r="J200" s="164"/>
      <c r="K200" s="164"/>
      <c r="L200" s="178"/>
      <c r="M200" s="164"/>
      <c r="N200" s="164"/>
      <c r="O200" s="164"/>
      <c r="P200" s="164"/>
      <c r="Q200" s="164"/>
      <c r="R200" s="164"/>
      <c r="S200" s="164"/>
      <c r="T200" s="164"/>
      <c r="U200" s="164"/>
      <c r="V200" s="164"/>
      <c r="W200" s="178"/>
    </row>
    <row r="201" spans="1:23" x14ac:dyDescent="0.2">
      <c r="A201" s="164"/>
      <c r="B201" s="164"/>
      <c r="C201" s="164"/>
      <c r="D201" s="164"/>
      <c r="E201" s="164"/>
      <c r="F201" s="164"/>
      <c r="G201" s="164"/>
      <c r="H201" s="164"/>
      <c r="I201" s="164"/>
      <c r="J201" s="164"/>
      <c r="K201" s="164"/>
      <c r="L201" s="178"/>
      <c r="M201" s="164"/>
      <c r="N201" s="164"/>
      <c r="O201" s="164"/>
      <c r="P201" s="164"/>
      <c r="Q201" s="164"/>
      <c r="R201" s="164"/>
      <c r="S201" s="164"/>
      <c r="T201" s="164"/>
      <c r="U201" s="164"/>
      <c r="V201" s="164"/>
      <c r="W201" s="178"/>
    </row>
    <row r="202" spans="1:23" x14ac:dyDescent="0.2">
      <c r="A202" s="164"/>
      <c r="B202" s="164"/>
      <c r="C202" s="164"/>
      <c r="D202" s="164"/>
      <c r="E202" s="164"/>
      <c r="F202" s="164"/>
      <c r="G202" s="164"/>
      <c r="H202" s="164"/>
      <c r="I202" s="164"/>
      <c r="J202" s="164"/>
      <c r="K202" s="164"/>
      <c r="L202" s="178"/>
      <c r="M202" s="164"/>
      <c r="N202" s="164"/>
      <c r="O202" s="164"/>
      <c r="P202" s="164"/>
      <c r="Q202" s="164"/>
      <c r="R202" s="164"/>
      <c r="S202" s="164"/>
      <c r="T202" s="164"/>
      <c r="U202" s="164"/>
      <c r="V202" s="164"/>
      <c r="W202" s="178"/>
    </row>
    <row r="203" spans="1:23" x14ac:dyDescent="0.2">
      <c r="A203" s="164"/>
      <c r="B203" s="164"/>
      <c r="C203" s="164"/>
      <c r="D203" s="164"/>
      <c r="E203" s="164"/>
      <c r="F203" s="164"/>
      <c r="G203" s="164"/>
      <c r="H203" s="164"/>
      <c r="I203" s="164"/>
      <c r="J203" s="164"/>
      <c r="K203" s="164"/>
      <c r="L203" s="178"/>
      <c r="M203" s="164"/>
      <c r="N203" s="164"/>
      <c r="O203" s="164"/>
      <c r="P203" s="164"/>
      <c r="Q203" s="164"/>
      <c r="R203" s="164"/>
      <c r="S203" s="164"/>
      <c r="T203" s="164"/>
      <c r="U203" s="164"/>
      <c r="V203" s="164"/>
      <c r="W203" s="178"/>
    </row>
    <row r="204" spans="1:23" x14ac:dyDescent="0.2">
      <c r="A204" s="164"/>
      <c r="B204" s="164"/>
      <c r="C204" s="164"/>
      <c r="D204" s="164"/>
      <c r="E204" s="164"/>
      <c r="F204" s="164"/>
      <c r="G204" s="164"/>
      <c r="H204" s="164"/>
      <c r="I204" s="164"/>
      <c r="J204" s="164"/>
      <c r="K204" s="164"/>
      <c r="L204" s="178"/>
      <c r="M204" s="164"/>
      <c r="N204" s="164"/>
      <c r="O204" s="164"/>
      <c r="P204" s="164"/>
      <c r="Q204" s="164"/>
      <c r="R204" s="164"/>
      <c r="S204" s="164"/>
      <c r="T204" s="164"/>
      <c r="U204" s="164"/>
      <c r="V204" s="164"/>
      <c r="W204" s="178"/>
    </row>
    <row r="205" spans="1:23" x14ac:dyDescent="0.2">
      <c r="A205" s="164"/>
      <c r="B205" s="164"/>
      <c r="C205" s="164"/>
      <c r="D205" s="164"/>
      <c r="E205" s="164"/>
      <c r="F205" s="164"/>
      <c r="G205" s="164"/>
      <c r="H205" s="164"/>
      <c r="I205" s="164"/>
      <c r="J205" s="164"/>
      <c r="K205" s="164"/>
      <c r="L205" s="178"/>
      <c r="M205" s="164"/>
      <c r="N205" s="164"/>
      <c r="O205" s="164"/>
      <c r="P205" s="164"/>
      <c r="Q205" s="164"/>
      <c r="R205" s="164"/>
      <c r="S205" s="164"/>
      <c r="T205" s="164"/>
      <c r="U205" s="164"/>
      <c r="V205" s="164"/>
      <c r="W205" s="178"/>
    </row>
    <row r="206" spans="1:23" x14ac:dyDescent="0.2">
      <c r="A206" s="164"/>
      <c r="B206" s="164"/>
      <c r="C206" s="164"/>
      <c r="D206" s="164"/>
      <c r="E206" s="164"/>
      <c r="F206" s="164"/>
      <c r="G206" s="164"/>
      <c r="H206" s="164"/>
      <c r="I206" s="164"/>
      <c r="J206" s="164"/>
      <c r="K206" s="164"/>
      <c r="L206" s="178"/>
      <c r="M206" s="164"/>
      <c r="N206" s="164"/>
      <c r="O206" s="164"/>
      <c r="P206" s="164"/>
      <c r="Q206" s="164"/>
      <c r="R206" s="164"/>
      <c r="S206" s="164"/>
      <c r="T206" s="164"/>
      <c r="U206" s="164"/>
      <c r="V206" s="164"/>
      <c r="W206" s="178"/>
    </row>
    <row r="207" spans="1:23" x14ac:dyDescent="0.2">
      <c r="A207" s="164"/>
      <c r="B207" s="164"/>
      <c r="C207" s="164"/>
      <c r="D207" s="164"/>
      <c r="E207" s="164"/>
      <c r="F207" s="164"/>
      <c r="G207" s="164"/>
      <c r="H207" s="164"/>
      <c r="I207" s="164"/>
      <c r="J207" s="164"/>
      <c r="K207" s="164"/>
      <c r="L207" s="178"/>
      <c r="M207" s="164"/>
      <c r="N207" s="164"/>
      <c r="O207" s="164"/>
      <c r="P207" s="164"/>
      <c r="Q207" s="164"/>
      <c r="R207" s="164"/>
      <c r="S207" s="164"/>
      <c r="T207" s="164"/>
      <c r="U207" s="164"/>
      <c r="V207" s="164"/>
      <c r="W207" s="178"/>
    </row>
    <row r="208" spans="1:23" x14ac:dyDescent="0.2">
      <c r="A208" s="164"/>
      <c r="B208" s="164"/>
      <c r="C208" s="164"/>
      <c r="D208" s="164"/>
      <c r="E208" s="164"/>
      <c r="F208" s="164"/>
      <c r="G208" s="164"/>
      <c r="H208" s="164"/>
      <c r="I208" s="164"/>
      <c r="J208" s="164"/>
      <c r="K208" s="164"/>
      <c r="L208" s="178"/>
      <c r="M208" s="164"/>
      <c r="N208" s="164"/>
      <c r="O208" s="164"/>
      <c r="P208" s="164"/>
      <c r="Q208" s="164"/>
      <c r="R208" s="164"/>
      <c r="S208" s="164"/>
      <c r="T208" s="164"/>
      <c r="U208" s="164"/>
      <c r="V208" s="164"/>
      <c r="W208" s="178"/>
    </row>
    <row r="209" spans="1:23" x14ac:dyDescent="0.2">
      <c r="A209" s="164"/>
      <c r="B209" s="164"/>
      <c r="C209" s="164"/>
      <c r="D209" s="164"/>
      <c r="E209" s="164"/>
      <c r="F209" s="164"/>
      <c r="G209" s="164"/>
      <c r="H209" s="164"/>
      <c r="I209" s="164"/>
      <c r="J209" s="164"/>
      <c r="K209" s="164"/>
      <c r="L209" s="178"/>
      <c r="M209" s="164"/>
      <c r="N209" s="164"/>
      <c r="O209" s="164"/>
      <c r="P209" s="164"/>
      <c r="Q209" s="164"/>
      <c r="R209" s="164"/>
      <c r="S209" s="164"/>
      <c r="T209" s="164"/>
      <c r="U209" s="164"/>
      <c r="V209" s="164"/>
      <c r="W209" s="178"/>
    </row>
    <row r="210" spans="1:23" x14ac:dyDescent="0.2">
      <c r="A210" s="164"/>
      <c r="B210" s="192"/>
      <c r="C210" s="192"/>
      <c r="D210" s="192"/>
      <c r="E210" s="192"/>
      <c r="F210" s="192"/>
      <c r="G210" s="192"/>
      <c r="L210" s="178"/>
      <c r="M210" s="192"/>
      <c r="N210" s="192"/>
      <c r="O210" s="192"/>
      <c r="P210" s="192"/>
      <c r="Q210" s="192"/>
      <c r="R210" s="192"/>
    </row>
    <row r="211" spans="1:23" x14ac:dyDescent="0.2">
      <c r="A211" s="164"/>
      <c r="B211" s="192"/>
      <c r="C211" s="192"/>
      <c r="D211" s="192"/>
      <c r="E211" s="192"/>
      <c r="F211" s="192"/>
      <c r="G211" s="192"/>
      <c r="M211" s="192"/>
      <c r="N211" s="192"/>
      <c r="O211" s="192"/>
      <c r="P211" s="192"/>
      <c r="Q211" s="192"/>
      <c r="R211" s="192"/>
    </row>
    <row r="212" spans="1:23" x14ac:dyDescent="0.2">
      <c r="A212" s="192"/>
      <c r="B212" s="192"/>
      <c r="C212" s="192"/>
      <c r="D212" s="192"/>
      <c r="E212" s="192"/>
      <c r="F212" s="192"/>
      <c r="G212" s="192"/>
      <c r="M212" s="192"/>
      <c r="N212" s="192"/>
      <c r="O212" s="192"/>
      <c r="P212" s="192"/>
      <c r="Q212" s="192"/>
      <c r="R212" s="192"/>
    </row>
    <row r="213" spans="1:23" x14ac:dyDescent="0.2">
      <c r="A213" s="192"/>
      <c r="B213" s="192"/>
      <c r="C213" s="192"/>
      <c r="D213" s="192"/>
      <c r="E213" s="192"/>
      <c r="F213" s="192"/>
      <c r="G213" s="192"/>
      <c r="M213" s="192"/>
      <c r="N213" s="192"/>
      <c r="O213" s="192"/>
      <c r="P213" s="192"/>
      <c r="Q213" s="192"/>
      <c r="R213" s="192"/>
    </row>
    <row r="214" spans="1:23" x14ac:dyDescent="0.2">
      <c r="A214" s="192"/>
      <c r="B214" s="192"/>
      <c r="C214" s="192"/>
      <c r="D214" s="192"/>
      <c r="E214" s="192"/>
      <c r="F214" s="192"/>
      <c r="G214" s="192"/>
      <c r="M214" s="192"/>
      <c r="N214" s="192"/>
      <c r="O214" s="192"/>
      <c r="P214" s="192"/>
      <c r="Q214" s="192"/>
      <c r="R214" s="192"/>
    </row>
    <row r="215" spans="1:23" x14ac:dyDescent="0.2">
      <c r="A215" s="192"/>
      <c r="B215" s="192"/>
      <c r="C215" s="192"/>
      <c r="D215" s="192"/>
      <c r="E215" s="192"/>
      <c r="F215" s="192"/>
      <c r="G215" s="192"/>
      <c r="M215" s="192"/>
      <c r="N215" s="192"/>
      <c r="O215" s="192"/>
      <c r="P215" s="192"/>
      <c r="Q215" s="192"/>
      <c r="R215" s="192"/>
    </row>
    <row r="216" spans="1:23" x14ac:dyDescent="0.2">
      <c r="A216" s="192"/>
      <c r="B216" s="192"/>
      <c r="C216" s="192"/>
      <c r="D216" s="192"/>
      <c r="E216" s="192"/>
      <c r="F216" s="192"/>
      <c r="G216" s="192"/>
      <c r="M216" s="192"/>
      <c r="N216" s="192"/>
      <c r="O216" s="192"/>
      <c r="P216" s="192"/>
      <c r="Q216" s="192"/>
      <c r="R216" s="192"/>
    </row>
    <row r="217" spans="1:23" x14ac:dyDescent="0.2">
      <c r="A217" s="192"/>
      <c r="B217" s="192"/>
      <c r="C217" s="192"/>
      <c r="D217" s="192"/>
      <c r="E217" s="192"/>
      <c r="F217" s="192"/>
      <c r="G217" s="192"/>
      <c r="M217" s="192"/>
      <c r="N217" s="192"/>
      <c r="O217" s="192"/>
      <c r="P217" s="192"/>
      <c r="Q217" s="192"/>
      <c r="R217" s="192"/>
    </row>
    <row r="218" spans="1:23" x14ac:dyDescent="0.2">
      <c r="A218" s="192"/>
      <c r="B218" s="192"/>
      <c r="C218" s="192"/>
      <c r="D218" s="192"/>
      <c r="E218" s="192"/>
      <c r="F218" s="192"/>
      <c r="G218" s="192"/>
      <c r="M218" s="192"/>
      <c r="N218" s="192"/>
      <c r="O218" s="192"/>
      <c r="P218" s="192"/>
      <c r="Q218" s="192"/>
      <c r="R218" s="192"/>
    </row>
    <row r="219" spans="1:23" x14ac:dyDescent="0.2">
      <c r="A219" s="192"/>
      <c r="B219" s="192"/>
      <c r="C219" s="192"/>
      <c r="D219" s="192"/>
      <c r="E219" s="192"/>
      <c r="F219" s="192"/>
      <c r="G219" s="192"/>
      <c r="M219" s="192"/>
      <c r="N219" s="192"/>
      <c r="O219" s="192"/>
      <c r="P219" s="192"/>
      <c r="Q219" s="192"/>
      <c r="R219" s="192"/>
    </row>
    <row r="220" spans="1:23" x14ac:dyDescent="0.2">
      <c r="A220" s="192"/>
      <c r="B220" s="192"/>
      <c r="C220" s="192"/>
      <c r="D220" s="192"/>
      <c r="E220" s="192"/>
      <c r="F220" s="192"/>
      <c r="G220" s="192"/>
      <c r="M220" s="192"/>
      <c r="N220" s="192"/>
      <c r="O220" s="192"/>
      <c r="P220" s="192"/>
      <c r="Q220" s="192"/>
      <c r="R220" s="192"/>
    </row>
    <row r="221" spans="1:23" x14ac:dyDescent="0.2">
      <c r="A221" s="192"/>
      <c r="B221" s="192"/>
      <c r="C221" s="192"/>
      <c r="D221" s="192"/>
      <c r="E221" s="192"/>
      <c r="F221" s="192"/>
      <c r="G221" s="192"/>
      <c r="M221" s="192"/>
      <c r="N221" s="192"/>
      <c r="O221" s="192"/>
      <c r="P221" s="192"/>
      <c r="Q221" s="192"/>
      <c r="R221" s="192"/>
    </row>
    <row r="222" spans="1:23" x14ac:dyDescent="0.2">
      <c r="A222" s="192"/>
      <c r="B222" s="192"/>
      <c r="C222" s="192"/>
      <c r="D222" s="192"/>
      <c r="E222" s="192"/>
      <c r="F222" s="192"/>
      <c r="G222" s="192"/>
      <c r="M222" s="192"/>
      <c r="N222" s="192"/>
      <c r="O222" s="192"/>
      <c r="P222" s="192"/>
      <c r="Q222" s="192"/>
      <c r="R222" s="192"/>
    </row>
    <row r="223" spans="1:23" x14ac:dyDescent="0.2">
      <c r="A223" s="192"/>
      <c r="B223" s="192"/>
      <c r="C223" s="192"/>
      <c r="D223" s="192"/>
      <c r="E223" s="192"/>
      <c r="F223" s="192"/>
      <c r="G223" s="192"/>
      <c r="M223" s="192"/>
      <c r="N223" s="192"/>
      <c r="O223" s="192"/>
      <c r="P223" s="192"/>
      <c r="Q223" s="192"/>
      <c r="R223" s="192"/>
    </row>
    <row r="224" spans="1:23" x14ac:dyDescent="0.2">
      <c r="A224" s="192"/>
      <c r="B224" s="192"/>
      <c r="C224" s="192"/>
      <c r="D224" s="192"/>
      <c r="E224" s="192"/>
      <c r="F224" s="192"/>
      <c r="G224" s="192"/>
      <c r="M224" s="192"/>
      <c r="N224" s="192"/>
      <c r="O224" s="192"/>
      <c r="P224" s="192"/>
      <c r="Q224" s="192"/>
      <c r="R224" s="192"/>
    </row>
    <row r="225" spans="1:18" x14ac:dyDescent="0.2">
      <c r="A225" s="192"/>
      <c r="B225" s="192"/>
      <c r="C225" s="192"/>
      <c r="D225" s="192"/>
      <c r="E225" s="192"/>
      <c r="F225" s="192"/>
      <c r="G225" s="192"/>
      <c r="M225" s="192"/>
      <c r="N225" s="192"/>
      <c r="O225" s="192"/>
      <c r="P225" s="192"/>
      <c r="Q225" s="192"/>
      <c r="R225" s="192"/>
    </row>
    <row r="226" spans="1:18" x14ac:dyDescent="0.2">
      <c r="A226" s="192"/>
      <c r="B226" s="192"/>
      <c r="C226" s="192"/>
      <c r="D226" s="192"/>
      <c r="E226" s="192"/>
      <c r="F226" s="192"/>
      <c r="G226" s="192"/>
      <c r="M226" s="192"/>
      <c r="N226" s="192"/>
      <c r="O226" s="192"/>
      <c r="P226" s="192"/>
      <c r="Q226" s="192"/>
      <c r="R226" s="192"/>
    </row>
    <row r="227" spans="1:18" x14ac:dyDescent="0.2">
      <c r="A227" s="192"/>
      <c r="B227" s="192"/>
      <c r="C227" s="192"/>
      <c r="D227" s="192"/>
      <c r="E227" s="192"/>
      <c r="F227" s="192"/>
      <c r="G227" s="192"/>
      <c r="M227" s="192"/>
      <c r="N227" s="192"/>
      <c r="O227" s="192"/>
      <c r="P227" s="192"/>
      <c r="Q227" s="192"/>
      <c r="R227" s="192"/>
    </row>
    <row r="228" spans="1:18" x14ac:dyDescent="0.2">
      <c r="A228" s="192"/>
      <c r="B228" s="192"/>
      <c r="C228" s="192"/>
      <c r="D228" s="192"/>
      <c r="E228" s="192"/>
      <c r="F228" s="192"/>
      <c r="G228" s="192"/>
      <c r="M228" s="192"/>
      <c r="N228" s="192"/>
      <c r="O228" s="192"/>
      <c r="P228" s="192"/>
      <c r="Q228" s="192"/>
      <c r="R228" s="192"/>
    </row>
    <row r="229" spans="1:18" x14ac:dyDescent="0.2">
      <c r="A229" s="192"/>
      <c r="B229" s="192"/>
      <c r="C229" s="192"/>
      <c r="D229" s="192"/>
      <c r="E229" s="192"/>
      <c r="F229" s="192"/>
      <c r="G229" s="192"/>
      <c r="M229" s="192"/>
      <c r="N229" s="192"/>
      <c r="O229" s="192"/>
      <c r="P229" s="192"/>
      <c r="Q229" s="192"/>
      <c r="R229" s="192"/>
    </row>
    <row r="230" spans="1:18" x14ac:dyDescent="0.2">
      <c r="A230" s="192"/>
      <c r="B230" s="192"/>
      <c r="C230" s="192"/>
      <c r="D230" s="192"/>
      <c r="E230" s="192"/>
      <c r="F230" s="192"/>
      <c r="G230" s="192"/>
      <c r="M230" s="192"/>
      <c r="N230" s="192"/>
      <c r="O230" s="192"/>
      <c r="P230" s="192"/>
      <c r="Q230" s="192"/>
      <c r="R230" s="192"/>
    </row>
    <row r="231" spans="1:18" x14ac:dyDescent="0.2">
      <c r="A231" s="192"/>
      <c r="B231" s="192"/>
      <c r="C231" s="192"/>
      <c r="D231" s="192"/>
      <c r="E231" s="192"/>
      <c r="F231" s="192"/>
      <c r="G231" s="192"/>
      <c r="M231" s="192"/>
      <c r="N231" s="192"/>
      <c r="O231" s="192"/>
      <c r="P231" s="192"/>
      <c r="Q231" s="192"/>
      <c r="R231" s="192"/>
    </row>
    <row r="232" spans="1:18" x14ac:dyDescent="0.2">
      <c r="A232" s="192"/>
      <c r="B232" s="192"/>
      <c r="C232" s="192"/>
      <c r="D232" s="192"/>
      <c r="E232" s="192"/>
      <c r="F232" s="192"/>
      <c r="G232" s="192"/>
      <c r="M232" s="192"/>
      <c r="N232" s="192"/>
      <c r="O232" s="192"/>
      <c r="P232" s="192"/>
      <c r="Q232" s="192"/>
      <c r="R232" s="192"/>
    </row>
    <row r="233" spans="1:18" x14ac:dyDescent="0.2">
      <c r="A233" s="192"/>
      <c r="B233" s="192"/>
      <c r="C233" s="192"/>
      <c r="D233" s="192"/>
      <c r="E233" s="192"/>
      <c r="F233" s="192"/>
      <c r="G233" s="192"/>
      <c r="M233" s="192"/>
      <c r="N233" s="192"/>
      <c r="O233" s="192"/>
      <c r="P233" s="192"/>
      <c r="Q233" s="192"/>
      <c r="R233" s="192"/>
    </row>
    <row r="234" spans="1:18" x14ac:dyDescent="0.2">
      <c r="A234" s="192"/>
    </row>
  </sheetData>
  <sortState ref="M8:X52">
    <sortCondition ref="X8:X52"/>
  </sortState>
  <mergeCells count="3">
    <mergeCell ref="B5:K5"/>
    <mergeCell ref="M5:X5"/>
    <mergeCell ref="M6:X6"/>
  </mergeCells>
  <pageMargins left="0.75" right="0.75" top="1" bottom="1" header="0.5" footer="0.5"/>
  <pageSetup paperSize="9" orientation="portrait" horizontalDpi="0" verticalDpi="0"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AL48"/>
  <sheetViews>
    <sheetView zoomScale="90" zoomScaleNormal="90" workbookViewId="0">
      <pane xSplit="1" topLeftCell="B1" activePane="topRight" state="frozen"/>
      <selection activeCell="A10" sqref="A10"/>
      <selection pane="topRight" activeCell="C3" sqref="C3"/>
    </sheetView>
  </sheetViews>
  <sheetFormatPr defaultColWidth="8.5703125" defaultRowHeight="13.5" x14ac:dyDescent="0.25"/>
  <cols>
    <col min="1" max="1" width="16.140625" style="91" customWidth="1"/>
    <col min="2" max="2" width="33.42578125" style="91" customWidth="1"/>
    <col min="3" max="3" width="17.42578125" style="91" customWidth="1"/>
    <col min="4" max="4" width="14" style="91" bestFit="1" customWidth="1"/>
    <col min="5" max="6" width="13.42578125" style="91" bestFit="1" customWidth="1"/>
    <col min="7" max="7" width="13" style="91" bestFit="1" customWidth="1"/>
    <col min="8" max="8" width="13.42578125" style="91" bestFit="1" customWidth="1"/>
    <col min="9" max="9" width="13" style="91" bestFit="1" customWidth="1"/>
    <col min="10" max="11" width="13.42578125" style="91" bestFit="1" customWidth="1"/>
    <col min="12" max="18" width="13.5703125" style="91" bestFit="1" customWidth="1"/>
    <col min="19" max="19" width="13.85546875" style="91" bestFit="1" customWidth="1"/>
    <col min="20" max="20" width="13.5703125" style="91" bestFit="1" customWidth="1"/>
    <col min="21" max="22" width="13.85546875" style="91" bestFit="1" customWidth="1"/>
    <col min="23" max="23" width="8.140625" style="91" bestFit="1" customWidth="1"/>
    <col min="24" max="25" width="9.42578125" style="91" bestFit="1" customWidth="1"/>
    <col min="26" max="26" width="8.5703125" style="91"/>
    <col min="27" max="27" width="9.42578125" style="91" bestFit="1" customWidth="1"/>
    <col min="28" max="16384" width="8.5703125" style="91"/>
  </cols>
  <sheetData>
    <row r="1" spans="1:38" ht="11.65" x14ac:dyDescent="0.45">
      <c r="A1" s="89" t="s">
        <v>83</v>
      </c>
      <c r="B1" s="90">
        <v>0.08</v>
      </c>
    </row>
    <row r="2" spans="1:38" ht="17.45" x14ac:dyDescent="0.55000000000000004">
      <c r="A2" s="92" t="s">
        <v>397</v>
      </c>
      <c r="C2" s="91" t="s">
        <v>406</v>
      </c>
    </row>
    <row r="3" spans="1:38" ht="11.65" x14ac:dyDescent="0.45">
      <c r="A3" s="130" t="s">
        <v>314</v>
      </c>
      <c r="B3" s="89" t="s">
        <v>315</v>
      </c>
      <c r="C3" s="93" t="s">
        <v>87</v>
      </c>
      <c r="D3" s="93" t="s">
        <v>88</v>
      </c>
      <c r="E3" s="93" t="s">
        <v>89</v>
      </c>
      <c r="F3" s="93" t="s">
        <v>90</v>
      </c>
      <c r="G3" s="93" t="s">
        <v>91</v>
      </c>
      <c r="H3" s="93" t="s">
        <v>92</v>
      </c>
      <c r="I3" s="93" t="s">
        <v>93</v>
      </c>
      <c r="J3" s="93" t="s">
        <v>94</v>
      </c>
      <c r="K3" s="93" t="s">
        <v>95</v>
      </c>
      <c r="L3" s="93" t="s">
        <v>96</v>
      </c>
      <c r="M3" s="93" t="s">
        <v>97</v>
      </c>
      <c r="N3" s="93" t="s">
        <v>98</v>
      </c>
      <c r="O3" s="93" t="s">
        <v>99</v>
      </c>
      <c r="P3" s="93" t="s">
        <v>100</v>
      </c>
      <c r="Q3" s="93" t="s">
        <v>101</v>
      </c>
      <c r="R3" s="93" t="s">
        <v>102</v>
      </c>
      <c r="S3" s="93" t="s">
        <v>103</v>
      </c>
      <c r="T3" s="93" t="s">
        <v>104</v>
      </c>
      <c r="U3" s="93" t="s">
        <v>105</v>
      </c>
      <c r="V3" s="93" t="s">
        <v>106</v>
      </c>
      <c r="W3" s="94" t="s">
        <v>316</v>
      </c>
    </row>
    <row r="4" spans="1:38" ht="11.65" x14ac:dyDescent="0.45">
      <c r="A4" s="250">
        <f>NPV($B$1,D4:V4)</f>
        <v>60733005.096912004</v>
      </c>
      <c r="B4" s="250" t="s">
        <v>24</v>
      </c>
      <c r="C4" s="119">
        <f>' capex_load_scen1a)Huntly stays'!D45</f>
        <v>6323983.7306648493</v>
      </c>
      <c r="D4" s="119">
        <f>' capex_load_scen1a)Huntly stays'!E45</f>
        <v>6323983.7306648493</v>
      </c>
      <c r="E4" s="119">
        <f>' capex_load_scen1a)Huntly stays'!F45</f>
        <v>6323983.7306648493</v>
      </c>
      <c r="F4" s="119">
        <f>' capex_load_scen1a)Huntly stays'!G45</f>
        <v>6323983.7306648493</v>
      </c>
      <c r="G4" s="119">
        <f>' capex_load_scen1a)Huntly stays'!H45</f>
        <v>6323983.7306648493</v>
      </c>
      <c r="H4" s="119">
        <f>' capex_load_scen1a)Huntly stays'!I45</f>
        <v>6323983.7306648493</v>
      </c>
      <c r="I4" s="119">
        <f>' capex_load_scen1a)Huntly stays'!J45</f>
        <v>6323983.7306648493</v>
      </c>
      <c r="J4" s="119">
        <f>' capex_load_scen1a)Huntly stays'!K45</f>
        <v>6323983.7306648493</v>
      </c>
      <c r="K4" s="119">
        <f>' capex_load_scen1a)Huntly stays'!L45</f>
        <v>6323983.7306648493</v>
      </c>
      <c r="L4" s="119">
        <f>' capex_load_scen1a)Huntly stays'!M45</f>
        <v>6323983.7306648493</v>
      </c>
      <c r="M4" s="119">
        <f>' capex_load_scen1a)Huntly stays'!N45</f>
        <v>6323983.7306648493</v>
      </c>
      <c r="N4" s="119">
        <f>' capex_load_scen1a)Huntly stays'!O45</f>
        <v>6323983.7306648493</v>
      </c>
      <c r="O4" s="119">
        <f>' capex_load_scen1a)Huntly stays'!P45</f>
        <v>6323983.7306648493</v>
      </c>
      <c r="P4" s="119">
        <f>' capex_load_scen1a)Huntly stays'!Q45</f>
        <v>6323983.7306648493</v>
      </c>
      <c r="Q4" s="119">
        <f>' capex_load_scen1a)Huntly stays'!R45</f>
        <v>6323983.7306648493</v>
      </c>
      <c r="R4" s="119">
        <f>' capex_load_scen1a)Huntly stays'!S45</f>
        <v>6323983.7306648493</v>
      </c>
      <c r="S4" s="119">
        <f>' capex_load_scen1a)Huntly stays'!T45</f>
        <v>6323983.7306648493</v>
      </c>
      <c r="T4" s="119">
        <f>' capex_load_scen1a)Huntly stays'!U45</f>
        <v>6323983.7306648493</v>
      </c>
      <c r="U4" s="119">
        <f>' capex_load_scen1a)Huntly stays'!V45</f>
        <v>6323983.7306648493</v>
      </c>
      <c r="V4" s="119">
        <f>' capex_load_scen1a)Huntly stays'!W45</f>
        <v>6323983.7306648493</v>
      </c>
      <c r="W4" s="119"/>
    </row>
    <row r="5" spans="1:38" ht="11.65" x14ac:dyDescent="0.45">
      <c r="A5" s="250">
        <f t="shared" ref="A5:A7" si="0">NPV($B$1,D5:V5)</f>
        <v>143365711.13489607</v>
      </c>
      <c r="B5" s="250" t="s">
        <v>20</v>
      </c>
      <c r="C5" s="119">
        <f>' capex_load_scen1a)Huntly stays'!D46</f>
        <v>14928331.362914529</v>
      </c>
      <c r="D5" s="119">
        <f>' capex_load_scen1a)Huntly stays'!E46</f>
        <v>14928331.362914529</v>
      </c>
      <c r="E5" s="119">
        <f>' capex_load_scen1a)Huntly stays'!F46</f>
        <v>14928331.362914529</v>
      </c>
      <c r="F5" s="119">
        <f>' capex_load_scen1a)Huntly stays'!G46</f>
        <v>14928331.362914529</v>
      </c>
      <c r="G5" s="119">
        <f>' capex_load_scen1a)Huntly stays'!H46</f>
        <v>14928331.362914529</v>
      </c>
      <c r="H5" s="119">
        <f>' capex_load_scen1a)Huntly stays'!I46</f>
        <v>14928331.362914529</v>
      </c>
      <c r="I5" s="119">
        <f>' capex_load_scen1a)Huntly stays'!J46</f>
        <v>14928331.362914529</v>
      </c>
      <c r="J5" s="119">
        <f>' capex_load_scen1a)Huntly stays'!K46</f>
        <v>14928331.362914529</v>
      </c>
      <c r="K5" s="119">
        <f>' capex_load_scen1a)Huntly stays'!L46</f>
        <v>14928331.362914529</v>
      </c>
      <c r="L5" s="119">
        <f>' capex_load_scen1a)Huntly stays'!M46</f>
        <v>14928331.362914529</v>
      </c>
      <c r="M5" s="119">
        <f>' capex_load_scen1a)Huntly stays'!N46</f>
        <v>14928331.362914529</v>
      </c>
      <c r="N5" s="119">
        <f>' capex_load_scen1a)Huntly stays'!O46</f>
        <v>14928331.362914529</v>
      </c>
      <c r="O5" s="119">
        <f>' capex_load_scen1a)Huntly stays'!P46</f>
        <v>14928331.362914529</v>
      </c>
      <c r="P5" s="119">
        <f>' capex_load_scen1a)Huntly stays'!Q46</f>
        <v>14928331.362914529</v>
      </c>
      <c r="Q5" s="119">
        <f>' capex_load_scen1a)Huntly stays'!R46</f>
        <v>14928331.362914529</v>
      </c>
      <c r="R5" s="119">
        <f>' capex_load_scen1a)Huntly stays'!S46</f>
        <v>14928331.362914529</v>
      </c>
      <c r="S5" s="119">
        <f>' capex_load_scen1a)Huntly stays'!T46</f>
        <v>14928331.362914529</v>
      </c>
      <c r="T5" s="119">
        <f>' capex_load_scen1a)Huntly stays'!U46</f>
        <v>14928331.362914529</v>
      </c>
      <c r="U5" s="119">
        <f>' capex_load_scen1a)Huntly stays'!V46</f>
        <v>14928331.362914529</v>
      </c>
      <c r="V5" s="119">
        <f>' capex_load_scen1a)Huntly stays'!W46</f>
        <v>14928331.362914529</v>
      </c>
      <c r="W5" s="119"/>
    </row>
    <row r="6" spans="1:38" ht="11.65" x14ac:dyDescent="0.45">
      <c r="A6" s="250">
        <f t="shared" si="0"/>
        <v>6761946.0150633482</v>
      </c>
      <c r="B6" s="250" t="s">
        <v>34</v>
      </c>
      <c r="C6" s="119">
        <f>' capex_load_scen1a)Huntly stays'!D47</f>
        <v>704105.39571783703</v>
      </c>
      <c r="D6" s="119">
        <f>' capex_load_scen1a)Huntly stays'!E47</f>
        <v>704105.39571783703</v>
      </c>
      <c r="E6" s="119">
        <f>' capex_load_scen1a)Huntly stays'!F47</f>
        <v>704105.39571783703</v>
      </c>
      <c r="F6" s="119">
        <f>' capex_load_scen1a)Huntly stays'!G47</f>
        <v>704105.39571783703</v>
      </c>
      <c r="G6" s="119">
        <f>' capex_load_scen1a)Huntly stays'!H47</f>
        <v>704105.39571783703</v>
      </c>
      <c r="H6" s="119">
        <f>' capex_load_scen1a)Huntly stays'!I47</f>
        <v>704105.39571783703</v>
      </c>
      <c r="I6" s="119">
        <f>' capex_load_scen1a)Huntly stays'!J47</f>
        <v>704105.39571783703</v>
      </c>
      <c r="J6" s="119">
        <f>' capex_load_scen1a)Huntly stays'!K47</f>
        <v>704105.39571783703</v>
      </c>
      <c r="K6" s="119">
        <f>' capex_load_scen1a)Huntly stays'!L47</f>
        <v>704105.39571783703</v>
      </c>
      <c r="L6" s="119">
        <f>' capex_load_scen1a)Huntly stays'!M47</f>
        <v>704105.39571783703</v>
      </c>
      <c r="M6" s="119">
        <f>' capex_load_scen1a)Huntly stays'!N47</f>
        <v>704105.39571783703</v>
      </c>
      <c r="N6" s="119">
        <f>' capex_load_scen1a)Huntly stays'!O47</f>
        <v>704105.39571783703</v>
      </c>
      <c r="O6" s="119">
        <f>' capex_load_scen1a)Huntly stays'!P47</f>
        <v>704105.39571783703</v>
      </c>
      <c r="P6" s="119">
        <f>' capex_load_scen1a)Huntly stays'!Q47</f>
        <v>704105.39571783703</v>
      </c>
      <c r="Q6" s="119">
        <f>' capex_load_scen1a)Huntly stays'!R47</f>
        <v>704105.39571783703</v>
      </c>
      <c r="R6" s="119">
        <f>' capex_load_scen1a)Huntly stays'!S47</f>
        <v>704105.39571783703</v>
      </c>
      <c r="S6" s="119">
        <f>' capex_load_scen1a)Huntly stays'!T47</f>
        <v>704105.39571783703</v>
      </c>
      <c r="T6" s="119">
        <f>' capex_load_scen1a)Huntly stays'!U47</f>
        <v>704105.39571783703</v>
      </c>
      <c r="U6" s="119">
        <f>' capex_load_scen1a)Huntly stays'!V47</f>
        <v>704105.39571783703</v>
      </c>
      <c r="V6" s="119">
        <f>' capex_load_scen1a)Huntly stays'!W47</f>
        <v>704105.39571783703</v>
      </c>
      <c r="W6" s="119"/>
    </row>
    <row r="7" spans="1:38" ht="11.65" x14ac:dyDescent="0.45">
      <c r="A7" s="250">
        <f t="shared" si="0"/>
        <v>173283305.75493774</v>
      </c>
      <c r="B7" s="250" t="s">
        <v>29</v>
      </c>
      <c r="C7" s="119">
        <f>' capex_load_scen1a)Huntly stays'!D48</f>
        <v>18043579.510702785</v>
      </c>
      <c r="D7" s="119">
        <f>' capex_load_scen1a)Huntly stays'!E48</f>
        <v>18043579.510702785</v>
      </c>
      <c r="E7" s="119">
        <f>' capex_load_scen1a)Huntly stays'!F48</f>
        <v>18043579.510702785</v>
      </c>
      <c r="F7" s="119">
        <f>' capex_load_scen1a)Huntly stays'!G48</f>
        <v>18043579.510702785</v>
      </c>
      <c r="G7" s="119">
        <f>' capex_load_scen1a)Huntly stays'!H48</f>
        <v>18043579.510702785</v>
      </c>
      <c r="H7" s="119">
        <f>' capex_load_scen1a)Huntly stays'!I48</f>
        <v>18043579.510702785</v>
      </c>
      <c r="I7" s="119">
        <f>' capex_load_scen1a)Huntly stays'!J48</f>
        <v>18043579.510702785</v>
      </c>
      <c r="J7" s="119">
        <f>' capex_load_scen1a)Huntly stays'!K48</f>
        <v>18043579.510702785</v>
      </c>
      <c r="K7" s="119">
        <f>' capex_load_scen1a)Huntly stays'!L48</f>
        <v>18043579.510702785</v>
      </c>
      <c r="L7" s="119">
        <f>' capex_load_scen1a)Huntly stays'!M48</f>
        <v>18043579.510702785</v>
      </c>
      <c r="M7" s="119">
        <f>' capex_load_scen1a)Huntly stays'!N48</f>
        <v>18043579.510702785</v>
      </c>
      <c r="N7" s="119">
        <f>' capex_load_scen1a)Huntly stays'!O48</f>
        <v>18043579.510702785</v>
      </c>
      <c r="O7" s="119">
        <f>' capex_load_scen1a)Huntly stays'!P48</f>
        <v>18043579.510702785</v>
      </c>
      <c r="P7" s="119">
        <f>' capex_load_scen1a)Huntly stays'!Q48</f>
        <v>18043579.510702785</v>
      </c>
      <c r="Q7" s="119">
        <f>' capex_load_scen1a)Huntly stays'!R48</f>
        <v>18043579.510702785</v>
      </c>
      <c r="R7" s="119">
        <f>' capex_load_scen1a)Huntly stays'!S48</f>
        <v>18043579.510702785</v>
      </c>
      <c r="S7" s="119">
        <f>' capex_load_scen1a)Huntly stays'!T48</f>
        <v>18043579.510702785</v>
      </c>
      <c r="T7" s="119">
        <f>' capex_load_scen1a)Huntly stays'!U48</f>
        <v>18043579.510702785</v>
      </c>
      <c r="U7" s="119">
        <f>' capex_load_scen1a)Huntly stays'!V48</f>
        <v>18043579.510702785</v>
      </c>
      <c r="V7" s="119">
        <f>' capex_load_scen1a)Huntly stays'!W48</f>
        <v>18043579.510702785</v>
      </c>
      <c r="W7" s="119"/>
    </row>
    <row r="8" spans="1:38" ht="11.65" x14ac:dyDescent="0.45">
      <c r="A8" s="272">
        <f>SUM(A4:A7)</f>
        <v>384143968.00180912</v>
      </c>
      <c r="B8" s="272" t="s">
        <v>384</v>
      </c>
      <c r="C8" s="119"/>
      <c r="D8" s="119"/>
      <c r="E8" s="119"/>
      <c r="F8" s="119"/>
      <c r="G8" s="119"/>
      <c r="H8" s="119"/>
      <c r="I8" s="119"/>
      <c r="J8" s="119"/>
      <c r="K8" s="119"/>
      <c r="L8" s="119"/>
      <c r="M8" s="119"/>
      <c r="N8" s="119"/>
      <c r="O8" s="119"/>
      <c r="P8" s="119"/>
      <c r="Q8" s="119"/>
      <c r="R8" s="119"/>
      <c r="S8" s="119"/>
      <c r="T8" s="119"/>
      <c r="U8" s="119"/>
      <c r="V8" s="119"/>
    </row>
    <row r="10" spans="1:38" ht="11.65" x14ac:dyDescent="0.45">
      <c r="A10" s="130" t="s">
        <v>317</v>
      </c>
      <c r="B10" s="89" t="s">
        <v>318</v>
      </c>
      <c r="C10" s="93" t="str">
        <f t="shared" ref="C10:V10" si="1">C3</f>
        <v>Year 1</v>
      </c>
      <c r="D10" s="90" t="str">
        <f t="shared" si="1"/>
        <v>Year 2</v>
      </c>
      <c r="E10" s="93" t="str">
        <f t="shared" si="1"/>
        <v>Year 3</v>
      </c>
      <c r="F10" s="93" t="str">
        <f t="shared" si="1"/>
        <v>Year 4</v>
      </c>
      <c r="G10" s="93" t="str">
        <f t="shared" si="1"/>
        <v>Year 5</v>
      </c>
      <c r="H10" s="93" t="str">
        <f t="shared" si="1"/>
        <v>Year 6</v>
      </c>
      <c r="I10" s="93" t="str">
        <f t="shared" si="1"/>
        <v>Year 7</v>
      </c>
      <c r="J10" s="93" t="str">
        <f t="shared" si="1"/>
        <v>Year 8</v>
      </c>
      <c r="K10" s="93" t="str">
        <f t="shared" si="1"/>
        <v>Year 9</v>
      </c>
      <c r="L10" s="93" t="str">
        <f t="shared" si="1"/>
        <v>Year 10</v>
      </c>
      <c r="M10" s="93" t="str">
        <f t="shared" si="1"/>
        <v>Year 11</v>
      </c>
      <c r="N10" s="93" t="str">
        <f t="shared" si="1"/>
        <v>Year 12</v>
      </c>
      <c r="O10" s="93" t="str">
        <f t="shared" si="1"/>
        <v>Year 13</v>
      </c>
      <c r="P10" s="93" t="str">
        <f t="shared" si="1"/>
        <v>Year 14</v>
      </c>
      <c r="Q10" s="93" t="str">
        <f t="shared" si="1"/>
        <v>Year 15</v>
      </c>
      <c r="R10" s="93" t="str">
        <f t="shared" si="1"/>
        <v>Year 16</v>
      </c>
      <c r="S10" s="93" t="str">
        <f t="shared" si="1"/>
        <v>Year 17</v>
      </c>
      <c r="T10" s="93" t="str">
        <f t="shared" si="1"/>
        <v>Year 18</v>
      </c>
      <c r="U10" s="93" t="str">
        <f t="shared" si="1"/>
        <v>Year 19</v>
      </c>
      <c r="V10" s="93" t="str">
        <f t="shared" si="1"/>
        <v>Year 20</v>
      </c>
      <c r="W10" s="94" t="s">
        <v>316</v>
      </c>
    </row>
    <row r="11" spans="1:38" ht="11.65" x14ac:dyDescent="0.45">
      <c r="B11" s="117" t="s">
        <v>379</v>
      </c>
      <c r="C11" s="141"/>
      <c r="D11" s="141">
        <f t="array" ref="D11:V11">TRANSPOSE(winter!T4:T38)</f>
        <v>8.4001067648159754E-3</v>
      </c>
      <c r="E11" s="141">
        <v>8.9918494294318248E-3</v>
      </c>
      <c r="F11" s="141">
        <v>1.0618181684760296E-2</v>
      </c>
      <c r="G11" s="141">
        <v>1.0762515726462014E-2</v>
      </c>
      <c r="H11" s="141">
        <v>9.7883759923695496E-3</v>
      </c>
      <c r="I11" s="141">
        <v>9.3449583236410172E-3</v>
      </c>
      <c r="J11" s="141">
        <v>9.2658606048533938E-3</v>
      </c>
      <c r="K11" s="141">
        <v>9.2249097809350977E-3</v>
      </c>
      <c r="L11" s="141">
        <v>9.1986190602804593E-3</v>
      </c>
      <c r="M11" s="141">
        <v>9.1418120763281565E-3</v>
      </c>
      <c r="N11" s="141">
        <v>8.9792536742463579E-3</v>
      </c>
      <c r="O11" s="141">
        <v>8.8615371980197474E-3</v>
      </c>
      <c r="P11" s="141">
        <v>8.7917826143660022E-3</v>
      </c>
      <c r="Q11" s="141">
        <v>8.7112220313471916E-3</v>
      </c>
      <c r="R11" s="141">
        <v>1.303277695034968E-2</v>
      </c>
      <c r="S11" s="141">
        <v>5.1658707828744158E-3</v>
      </c>
      <c r="T11" s="141">
        <v>5.1393217110037494E-3</v>
      </c>
      <c r="U11" s="141">
        <v>8.4084549336985951E-3</v>
      </c>
      <c r="V11" s="141">
        <v>8.33520484835229E-3</v>
      </c>
    </row>
    <row r="12" spans="1:38" ht="11.65" x14ac:dyDescent="0.45">
      <c r="B12" s="119" t="s">
        <v>24</v>
      </c>
      <c r="C12" s="129">
        <f>'Volumes by Gen'!F89</f>
        <v>1615</v>
      </c>
      <c r="D12" s="129">
        <f>C12*(1+D$11)</f>
        <v>1628.5661724251779</v>
      </c>
      <c r="E12" s="129">
        <f>D12*(1+E11)</f>
        <v>1643.2099942334912</v>
      </c>
      <c r="F12" s="129">
        <f t="shared" ref="F12:V12" si="2">E12*(1+F11)</f>
        <v>1660.6578964984765</v>
      </c>
      <c r="G12" s="129">
        <f t="shared" si="2"/>
        <v>1678.5307532258146</v>
      </c>
      <c r="H12" s="129">
        <f t="shared" si="2"/>
        <v>1694.9608433531441</v>
      </c>
      <c r="I12" s="129">
        <f t="shared" si="2"/>
        <v>1710.8001817944826</v>
      </c>
      <c r="J12" s="129">
        <f t="shared" si="2"/>
        <v>1726.6522178017483</v>
      </c>
      <c r="K12" s="129">
        <f t="shared" si="2"/>
        <v>1742.5804287340211</v>
      </c>
      <c r="L12" s="129">
        <f t="shared" si="2"/>
        <v>1758.6097622798454</v>
      </c>
      <c r="M12" s="129">
        <f t="shared" si="2"/>
        <v>1774.686642242204</v>
      </c>
      <c r="N12" s="129">
        <f t="shared" si="2"/>
        <v>1790.6220037951932</v>
      </c>
      <c r="O12" s="129">
        <f t="shared" si="2"/>
        <v>1806.4896672894172</v>
      </c>
      <c r="P12" s="129">
        <f t="shared" si="2"/>
        <v>1822.3719317393241</v>
      </c>
      <c r="Q12" s="129">
        <f t="shared" si="2"/>
        <v>1838.2470182604004</v>
      </c>
      <c r="R12" s="129">
        <f t="shared" si="2"/>
        <v>1862.2044816290338</v>
      </c>
      <c r="S12" s="129">
        <f t="shared" si="2"/>
        <v>1871.8243893524188</v>
      </c>
      <c r="T12" s="129">
        <f t="shared" si="2"/>
        <v>1881.4442970758043</v>
      </c>
      <c r="U12" s="129">
        <f t="shared" si="2"/>
        <v>1897.2643366580307</v>
      </c>
      <c r="V12" s="129">
        <f t="shared" si="2"/>
        <v>1913.0784235555486</v>
      </c>
    </row>
    <row r="13" spans="1:38" ht="11.65" x14ac:dyDescent="0.45">
      <c r="A13" s="96"/>
      <c r="B13" s="119" t="s">
        <v>20</v>
      </c>
      <c r="C13" s="129">
        <f>'Volumes by Gen'!F90</f>
        <v>2805</v>
      </c>
      <c r="D13" s="129">
        <f>C13*(1+D$11)</f>
        <v>2828.5622994753089</v>
      </c>
      <c r="E13" s="129">
        <f t="shared" ref="E13:V15" si="3">D13*(1+E$11)</f>
        <v>2853.9963057739583</v>
      </c>
      <c r="F13" s="129">
        <f t="shared" si="3"/>
        <v>2884.3005570763012</v>
      </c>
      <c r="G13" s="129">
        <f t="shared" si="3"/>
        <v>2915.3428871816777</v>
      </c>
      <c r="H13" s="129">
        <f t="shared" si="3"/>
        <v>2943.8793595080924</v>
      </c>
      <c r="I13" s="129">
        <f t="shared" si="3"/>
        <v>2971.3897894325223</v>
      </c>
      <c r="J13" s="129">
        <f t="shared" si="3"/>
        <v>2998.922273024089</v>
      </c>
      <c r="K13" s="129">
        <f t="shared" si="3"/>
        <v>3026.5870604327733</v>
      </c>
      <c r="L13" s="129">
        <f t="shared" si="3"/>
        <v>3054.4274818544682</v>
      </c>
      <c r="M13" s="129">
        <f t="shared" si="3"/>
        <v>3082.3504838943541</v>
      </c>
      <c r="N13" s="129">
        <f t="shared" si="3"/>
        <v>3110.0276908021774</v>
      </c>
      <c r="O13" s="129">
        <f t="shared" si="3"/>
        <v>3137.5873168710928</v>
      </c>
      <c r="P13" s="129">
        <f t="shared" si="3"/>
        <v>3165.172302494615</v>
      </c>
      <c r="Q13" s="129">
        <f t="shared" si="3"/>
        <v>3192.744821189116</v>
      </c>
      <c r="R13" s="129">
        <f t="shared" si="3"/>
        <v>3234.3551523030583</v>
      </c>
      <c r="S13" s="129">
        <f t="shared" si="3"/>
        <v>3251.0634130857798</v>
      </c>
      <c r="T13" s="129">
        <f t="shared" si="3"/>
        <v>3267.7716738685017</v>
      </c>
      <c r="U13" s="129">
        <f t="shared" si="3"/>
        <v>3295.2485847218422</v>
      </c>
      <c r="V13" s="129">
        <f t="shared" si="3"/>
        <v>3322.7151567017418</v>
      </c>
    </row>
    <row r="14" spans="1:38" ht="11.65" x14ac:dyDescent="0.45">
      <c r="A14" s="96"/>
      <c r="B14" s="119" t="s">
        <v>34</v>
      </c>
      <c r="C14" s="129">
        <f>'Volumes by Gen'!F91</f>
        <v>273</v>
      </c>
      <c r="D14" s="129">
        <f>C14*(1+D$11)</f>
        <v>275.29322914679477</v>
      </c>
      <c r="E14" s="129">
        <f t="shared" si="3"/>
        <v>277.76862441222482</v>
      </c>
      <c r="F14" s="129">
        <f t="shared" si="3"/>
        <v>280.71802213255978</v>
      </c>
      <c r="G14" s="129">
        <f t="shared" si="3"/>
        <v>283.73925426046276</v>
      </c>
      <c r="H14" s="129">
        <f t="shared" si="3"/>
        <v>286.5166007649587</v>
      </c>
      <c r="I14" s="129">
        <f t="shared" si="3"/>
        <v>289.19408645813849</v>
      </c>
      <c r="J14" s="129">
        <f t="shared" si="3"/>
        <v>291.87371855100753</v>
      </c>
      <c r="K14" s="129">
        <f t="shared" si="3"/>
        <v>294.56622727206661</v>
      </c>
      <c r="L14" s="129">
        <f t="shared" si="3"/>
        <v>297.27582978476636</v>
      </c>
      <c r="M14" s="129">
        <f t="shared" si="3"/>
        <v>299.99346955549322</v>
      </c>
      <c r="N14" s="129">
        <f t="shared" si="3"/>
        <v>302.68718701924928</v>
      </c>
      <c r="O14" s="129">
        <f t="shared" si="3"/>
        <v>305.36946078638437</v>
      </c>
      <c r="P14" s="129">
        <f t="shared" si="3"/>
        <v>308.05420270268439</v>
      </c>
      <c r="Q14" s="129">
        <f t="shared" si="3"/>
        <v>310.73773126011713</v>
      </c>
      <c r="R14" s="129">
        <f t="shared" si="3"/>
        <v>314.78750680168798</v>
      </c>
      <c r="S14" s="129">
        <f t="shared" si="3"/>
        <v>316.41365838588865</v>
      </c>
      <c r="T14" s="129">
        <f t="shared" si="3"/>
        <v>318.03980997008938</v>
      </c>
      <c r="U14" s="129">
        <f t="shared" si="3"/>
        <v>320.71403337934498</v>
      </c>
      <c r="V14" s="129">
        <f t="shared" si="3"/>
        <v>323.38725054530312</v>
      </c>
      <c r="W14" s="97"/>
    </row>
    <row r="15" spans="1:38" ht="11.65" x14ac:dyDescent="0.45">
      <c r="A15" s="95"/>
      <c r="B15" s="119" t="s">
        <v>29</v>
      </c>
      <c r="C15" s="129">
        <f>'Volumes by Gen'!F92</f>
        <v>3229</v>
      </c>
      <c r="D15" s="129">
        <f>C15*(1+D$11)</f>
        <v>3256.123944743591</v>
      </c>
      <c r="E15" s="129">
        <f t="shared" si="3"/>
        <v>3285.4025209782931</v>
      </c>
      <c r="F15" s="129">
        <f t="shared" si="3"/>
        <v>3320.2875218536101</v>
      </c>
      <c r="G15" s="129">
        <f t="shared" si="3"/>
        <v>3356.0221685239349</v>
      </c>
      <c r="H15" s="129">
        <f t="shared" si="3"/>
        <v>3388.8721753481746</v>
      </c>
      <c r="I15" s="129">
        <f t="shared" si="3"/>
        <v>3420.5410445909497</v>
      </c>
      <c r="J15" s="129">
        <f t="shared" si="3"/>
        <v>3452.2353011033092</v>
      </c>
      <c r="K15" s="129">
        <f t="shared" si="3"/>
        <v>3484.0818602985469</v>
      </c>
      <c r="L15" s="129">
        <f t="shared" si="3"/>
        <v>3516.1306021062665</v>
      </c>
      <c r="M15" s="129">
        <f t="shared" si="3"/>
        <v>3548.2744073065487</v>
      </c>
      <c r="N15" s="129">
        <f t="shared" si="3"/>
        <v>3580.1352633155902</v>
      </c>
      <c r="O15" s="129">
        <f t="shared" si="3"/>
        <v>3611.8607651254038</v>
      </c>
      <c r="P15" s="129">
        <f t="shared" si="3"/>
        <v>3643.6154598057437</v>
      </c>
      <c r="Q15" s="129">
        <f t="shared" si="3"/>
        <v>3675.355803072961</v>
      </c>
      <c r="R15" s="129">
        <f t="shared" si="3"/>
        <v>3723.2558954675847</v>
      </c>
      <c r="S15" s="129">
        <f t="shared" si="3"/>
        <v>3742.4897543151451</v>
      </c>
      <c r="T15" s="129">
        <f t="shared" si="3"/>
        <v>3761.7236131627064</v>
      </c>
      <c r="U15" s="129">
        <f t="shared" si="3"/>
        <v>3793.3538966370152</v>
      </c>
      <c r="V15" s="129">
        <f t="shared" si="3"/>
        <v>3824.9722784277801</v>
      </c>
      <c r="W15" s="98"/>
      <c r="X15" s="98"/>
      <c r="Y15" s="98"/>
      <c r="Z15" s="98"/>
      <c r="AA15" s="98"/>
      <c r="AB15" s="98"/>
      <c r="AC15" s="98"/>
      <c r="AD15" s="98"/>
      <c r="AE15" s="98"/>
      <c r="AF15" s="98"/>
      <c r="AG15" s="98"/>
      <c r="AH15" s="98"/>
      <c r="AI15" s="98"/>
      <c r="AJ15" s="98"/>
      <c r="AK15" s="98"/>
      <c r="AL15" s="98"/>
    </row>
    <row r="16" spans="1:38" ht="11.65" x14ac:dyDescent="0.45">
      <c r="A16" s="95">
        <f>NPV($B$1,D16:V16)</f>
        <v>1182.5927633618051</v>
      </c>
      <c r="B16" s="91" t="s">
        <v>320</v>
      </c>
      <c r="D16" s="98">
        <f t="shared" ref="D16:V16" si="4">D12-$C$12</f>
        <v>13.566172425177911</v>
      </c>
      <c r="E16" s="98">
        <f t="shared" si="4"/>
        <v>28.209994233491216</v>
      </c>
      <c r="F16" s="98">
        <f t="shared" si="4"/>
        <v>45.657896498476475</v>
      </c>
      <c r="G16" s="98">
        <f t="shared" si="4"/>
        <v>63.530753225814578</v>
      </c>
      <c r="H16" s="98">
        <f t="shared" si="4"/>
        <v>79.960843353144128</v>
      </c>
      <c r="I16" s="98">
        <f t="shared" si="4"/>
        <v>95.800181794482569</v>
      </c>
      <c r="J16" s="98">
        <f t="shared" si="4"/>
        <v>111.65221780174829</v>
      </c>
      <c r="K16" s="98">
        <f t="shared" si="4"/>
        <v>127.5804287340211</v>
      </c>
      <c r="L16" s="98">
        <f t="shared" si="4"/>
        <v>143.60976227984543</v>
      </c>
      <c r="M16" s="98">
        <f t="shared" si="4"/>
        <v>159.68664224220402</v>
      </c>
      <c r="N16" s="98">
        <f t="shared" si="4"/>
        <v>175.62200379519322</v>
      </c>
      <c r="O16" s="98">
        <f t="shared" si="4"/>
        <v>191.48966728941718</v>
      </c>
      <c r="P16" s="98">
        <f t="shared" si="4"/>
        <v>207.37193173932405</v>
      </c>
      <c r="Q16" s="98">
        <f t="shared" si="4"/>
        <v>223.24701826040041</v>
      </c>
      <c r="R16" s="98">
        <f t="shared" si="4"/>
        <v>247.20448162903381</v>
      </c>
      <c r="S16" s="98">
        <f t="shared" si="4"/>
        <v>256.82438935241885</v>
      </c>
      <c r="T16" s="98">
        <f t="shared" si="4"/>
        <v>266.44429707580434</v>
      </c>
      <c r="U16" s="98">
        <f t="shared" si="4"/>
        <v>282.26433665803074</v>
      </c>
      <c r="V16" s="98">
        <f t="shared" si="4"/>
        <v>298.07842355554862</v>
      </c>
      <c r="W16" s="98"/>
      <c r="X16" s="98"/>
      <c r="Y16" s="98"/>
      <c r="Z16" s="98"/>
      <c r="AA16" s="98"/>
      <c r="AB16" s="98"/>
      <c r="AC16" s="98"/>
      <c r="AD16" s="98"/>
      <c r="AE16" s="98"/>
      <c r="AF16" s="98"/>
      <c r="AG16" s="98"/>
      <c r="AH16" s="98"/>
    </row>
    <row r="17" spans="1:24" ht="11.65" x14ac:dyDescent="0.45">
      <c r="A17" s="95">
        <f t="shared" ref="A17:A19" si="5">NPV($B$1,D17:V17)</f>
        <v>2053.976904786291</v>
      </c>
      <c r="B17" s="91" t="s">
        <v>321</v>
      </c>
      <c r="C17" s="156"/>
      <c r="D17" s="120">
        <f t="shared" ref="D17:V17" si="6">D13-$C$13</f>
        <v>23.562299475308919</v>
      </c>
      <c r="E17" s="120">
        <f t="shared" si="6"/>
        <v>48.996305773958284</v>
      </c>
      <c r="F17" s="120">
        <f t="shared" si="6"/>
        <v>79.300557076301175</v>
      </c>
      <c r="G17" s="120">
        <f t="shared" si="6"/>
        <v>110.34288718167772</v>
      </c>
      <c r="H17" s="120">
        <f t="shared" si="6"/>
        <v>138.87935950809242</v>
      </c>
      <c r="I17" s="120">
        <f t="shared" si="6"/>
        <v>166.38978943252232</v>
      </c>
      <c r="J17" s="120">
        <f t="shared" si="6"/>
        <v>193.92227302408901</v>
      </c>
      <c r="K17" s="120">
        <f t="shared" si="6"/>
        <v>221.58706043277334</v>
      </c>
      <c r="L17" s="120">
        <f t="shared" si="6"/>
        <v>249.42748185446817</v>
      </c>
      <c r="M17" s="120">
        <f t="shared" si="6"/>
        <v>277.35048389435406</v>
      </c>
      <c r="N17" s="120">
        <f t="shared" si="6"/>
        <v>305.0276908021774</v>
      </c>
      <c r="O17" s="120">
        <f t="shared" si="6"/>
        <v>332.58731687109275</v>
      </c>
      <c r="P17" s="120">
        <f t="shared" si="6"/>
        <v>360.172302494615</v>
      </c>
      <c r="Q17" s="120">
        <f t="shared" si="6"/>
        <v>387.74482118911601</v>
      </c>
      <c r="R17" s="120">
        <f t="shared" si="6"/>
        <v>429.35515230305828</v>
      </c>
      <c r="S17" s="120">
        <f t="shared" si="6"/>
        <v>446.06341308577976</v>
      </c>
      <c r="T17" s="120">
        <f t="shared" si="6"/>
        <v>462.77167386850169</v>
      </c>
      <c r="U17" s="120">
        <f t="shared" si="6"/>
        <v>490.24858472184224</v>
      </c>
      <c r="V17" s="120">
        <f t="shared" si="6"/>
        <v>517.71515670174176</v>
      </c>
      <c r="W17" s="120"/>
    </row>
    <row r="18" spans="1:24" ht="11.65" x14ac:dyDescent="0.45">
      <c r="A18" s="95">
        <f t="shared" si="5"/>
        <v>199.90577362091133</v>
      </c>
      <c r="B18" s="91" t="s">
        <v>322</v>
      </c>
      <c r="D18" s="120">
        <f t="shared" ref="D18:V18" si="7">D14-$C$14</f>
        <v>2.2932291467947721</v>
      </c>
      <c r="E18" s="120">
        <f t="shared" si="7"/>
        <v>4.768624412224824</v>
      </c>
      <c r="F18" s="120">
        <f t="shared" si="7"/>
        <v>7.7180221325597813</v>
      </c>
      <c r="G18" s="120">
        <f t="shared" si="7"/>
        <v>10.739254260462758</v>
      </c>
      <c r="H18" s="120">
        <f t="shared" si="7"/>
        <v>13.516600764958696</v>
      </c>
      <c r="I18" s="120">
        <f t="shared" si="7"/>
        <v>16.194086458138486</v>
      </c>
      <c r="J18" s="120">
        <f t="shared" si="7"/>
        <v>18.873718551007528</v>
      </c>
      <c r="K18" s="120">
        <f t="shared" si="7"/>
        <v>21.566227272066612</v>
      </c>
      <c r="L18" s="120">
        <f t="shared" si="7"/>
        <v>24.275829784766358</v>
      </c>
      <c r="M18" s="120">
        <f t="shared" si="7"/>
        <v>26.99346955549322</v>
      </c>
      <c r="N18" s="120">
        <f t="shared" si="7"/>
        <v>29.687187019249279</v>
      </c>
      <c r="O18" s="120">
        <f t="shared" si="7"/>
        <v>32.369460786384366</v>
      </c>
      <c r="P18" s="120">
        <f t="shared" si="7"/>
        <v>35.054202702684393</v>
      </c>
      <c r="Q18" s="120">
        <f t="shared" si="7"/>
        <v>37.73773126011713</v>
      </c>
      <c r="R18" s="120">
        <f t="shared" si="7"/>
        <v>41.787506801687982</v>
      </c>
      <c r="S18" s="120">
        <f t="shared" si="7"/>
        <v>43.413658385888652</v>
      </c>
      <c r="T18" s="120">
        <f t="shared" si="7"/>
        <v>45.039809970089379</v>
      </c>
      <c r="U18" s="120">
        <f t="shared" si="7"/>
        <v>47.714033379344983</v>
      </c>
      <c r="V18" s="120">
        <f t="shared" si="7"/>
        <v>50.387250545303118</v>
      </c>
    </row>
    <row r="19" spans="1:24" ht="11.65" x14ac:dyDescent="0.45">
      <c r="A19" s="95">
        <f t="shared" si="5"/>
        <v>2364.4532711425773</v>
      </c>
      <c r="B19" s="91" t="s">
        <v>323</v>
      </c>
      <c r="D19" s="98">
        <f t="shared" ref="D19:V19" si="8">D15-$C$15</f>
        <v>27.123944743590982</v>
      </c>
      <c r="E19" s="98">
        <f t="shared" si="8"/>
        <v>56.402520978293069</v>
      </c>
      <c r="F19" s="98">
        <f t="shared" si="8"/>
        <v>91.287521853610087</v>
      </c>
      <c r="G19" s="98">
        <f t="shared" si="8"/>
        <v>127.02216852393485</v>
      </c>
      <c r="H19" s="98">
        <f t="shared" si="8"/>
        <v>159.87217534817455</v>
      </c>
      <c r="I19" s="98">
        <f t="shared" si="8"/>
        <v>191.5410445909497</v>
      </c>
      <c r="J19" s="98">
        <f t="shared" si="8"/>
        <v>223.23530110330921</v>
      </c>
      <c r="K19" s="98">
        <f t="shared" si="8"/>
        <v>255.08186029854687</v>
      </c>
      <c r="L19" s="98">
        <f t="shared" si="8"/>
        <v>287.13060210626645</v>
      </c>
      <c r="M19" s="98">
        <f t="shared" si="8"/>
        <v>319.27440730654871</v>
      </c>
      <c r="N19" s="98">
        <f t="shared" si="8"/>
        <v>351.13526331559024</v>
      </c>
      <c r="O19" s="98">
        <f t="shared" si="8"/>
        <v>382.86076512540376</v>
      </c>
      <c r="P19" s="98">
        <f t="shared" si="8"/>
        <v>414.61545980574374</v>
      </c>
      <c r="Q19" s="98">
        <f t="shared" si="8"/>
        <v>446.35580307296095</v>
      </c>
      <c r="R19" s="98">
        <f t="shared" si="8"/>
        <v>494.25589546758465</v>
      </c>
      <c r="S19" s="98">
        <f t="shared" si="8"/>
        <v>513.48975431514509</v>
      </c>
      <c r="T19" s="98">
        <f t="shared" si="8"/>
        <v>532.72361316270644</v>
      </c>
      <c r="U19" s="98">
        <f t="shared" si="8"/>
        <v>564.35389663701517</v>
      </c>
      <c r="V19" s="98">
        <f t="shared" si="8"/>
        <v>595.97227842778011</v>
      </c>
      <c r="W19" s="98"/>
    </row>
    <row r="20" spans="1:24" ht="11.65" x14ac:dyDescent="0.45">
      <c r="A20" s="99">
        <f>SUM(A16:A19)</f>
        <v>5800.9287129115846</v>
      </c>
      <c r="B20" s="130" t="s">
        <v>384</v>
      </c>
      <c r="D20" s="98"/>
      <c r="E20" s="98"/>
      <c r="F20" s="98"/>
      <c r="G20" s="98"/>
      <c r="H20" s="98"/>
      <c r="I20" s="98"/>
      <c r="J20" s="98"/>
      <c r="K20" s="98"/>
      <c r="L20" s="98"/>
      <c r="M20" s="98"/>
      <c r="N20" s="98"/>
      <c r="O20" s="98"/>
      <c r="P20" s="98"/>
      <c r="Q20" s="98"/>
      <c r="R20" s="98"/>
      <c r="S20" s="98"/>
      <c r="T20" s="98"/>
      <c r="U20" s="98"/>
      <c r="V20" s="98"/>
      <c r="W20" s="98"/>
    </row>
    <row r="21" spans="1:24" x14ac:dyDescent="0.25">
      <c r="A21" s="95"/>
      <c r="D21" s="98"/>
      <c r="E21" s="98"/>
      <c r="F21" s="98"/>
      <c r="G21" s="98"/>
      <c r="H21" s="98"/>
      <c r="I21" s="98"/>
      <c r="J21" s="98"/>
      <c r="K21" s="98"/>
      <c r="L21" s="98"/>
      <c r="M21" s="98"/>
      <c r="N21" s="98"/>
      <c r="O21" s="98"/>
      <c r="P21" s="98"/>
      <c r="Q21" s="98"/>
      <c r="R21" s="98"/>
      <c r="S21" s="98"/>
      <c r="T21" s="98"/>
      <c r="U21" s="98"/>
      <c r="V21" s="98"/>
      <c r="W21" s="98"/>
    </row>
    <row r="22" spans="1:24" x14ac:dyDescent="0.25">
      <c r="A22" s="218" t="s">
        <v>324</v>
      </c>
      <c r="B22" s="219" t="s">
        <v>7</v>
      </c>
      <c r="D22" s="98"/>
      <c r="E22" s="98"/>
      <c r="F22" s="98"/>
      <c r="G22" s="98"/>
      <c r="H22" s="98"/>
      <c r="I22" s="98"/>
      <c r="J22" s="98"/>
      <c r="K22" s="98"/>
      <c r="L22" s="98"/>
      <c r="M22" s="98"/>
      <c r="N22" s="98"/>
      <c r="O22" s="98"/>
      <c r="P22" s="98"/>
      <c r="Q22" s="98"/>
      <c r="R22" s="98"/>
      <c r="S22" s="98"/>
      <c r="T22" s="98"/>
      <c r="U22" s="98"/>
      <c r="V22" s="98"/>
      <c r="W22" s="98"/>
    </row>
    <row r="23" spans="1:24" x14ac:dyDescent="0.25">
      <c r="A23" s="251">
        <f>A4/A16*(1-$A$48)</f>
        <v>35949.06453425662</v>
      </c>
      <c r="B23" s="224" t="s">
        <v>24</v>
      </c>
      <c r="D23" s="98"/>
      <c r="E23" s="98"/>
      <c r="F23" s="98"/>
      <c r="G23" s="98"/>
      <c r="H23" s="98"/>
      <c r="I23" s="98"/>
      <c r="J23" s="98"/>
      <c r="K23" s="98"/>
      <c r="L23" s="98"/>
      <c r="M23" s="98"/>
      <c r="N23" s="98"/>
      <c r="O23" s="98"/>
      <c r="P23" s="98"/>
      <c r="Q23" s="98"/>
      <c r="R23" s="98"/>
      <c r="S23" s="98"/>
      <c r="T23" s="98"/>
      <c r="U23" s="98"/>
      <c r="V23" s="98"/>
      <c r="W23" s="98"/>
    </row>
    <row r="24" spans="1:24" x14ac:dyDescent="0.25">
      <c r="A24" s="251">
        <f>A5/A17*(1-$A$48)</f>
        <v>48859.360375753065</v>
      </c>
      <c r="B24" s="224" t="s">
        <v>20</v>
      </c>
      <c r="D24" s="98"/>
      <c r="E24" s="98"/>
      <c r="F24" s="98"/>
      <c r="G24" s="98"/>
      <c r="H24" s="98"/>
      <c r="I24" s="98"/>
      <c r="J24" s="98"/>
      <c r="K24" s="98"/>
      <c r="L24" s="98"/>
      <c r="M24" s="98"/>
      <c r="N24" s="98"/>
      <c r="O24" s="98"/>
      <c r="P24" s="98"/>
      <c r="Q24" s="98"/>
      <c r="R24" s="98"/>
      <c r="S24" s="98"/>
      <c r="T24" s="98"/>
      <c r="U24" s="98"/>
      <c r="V24" s="98"/>
      <c r="W24" s="98"/>
    </row>
    <row r="25" spans="1:24" x14ac:dyDescent="0.25">
      <c r="A25" s="251">
        <f>A6/A18*(1-$A$48)</f>
        <v>23677.966497958147</v>
      </c>
      <c r="B25" s="224" t="s">
        <v>34</v>
      </c>
      <c r="D25" s="98"/>
      <c r="E25" s="98"/>
      <c r="F25" s="98"/>
      <c r="G25" s="98"/>
      <c r="H25" s="98"/>
      <c r="I25" s="98"/>
      <c r="J25" s="98"/>
      <c r="K25" s="98"/>
      <c r="L25" s="98"/>
      <c r="M25" s="98"/>
      <c r="N25" s="98"/>
      <c r="O25" s="98"/>
      <c r="P25" s="98"/>
      <c r="Q25" s="98"/>
      <c r="R25" s="98"/>
      <c r="S25" s="98"/>
      <c r="T25" s="98"/>
      <c r="U25" s="98"/>
      <c r="V25" s="98"/>
      <c r="W25" s="98"/>
    </row>
    <row r="26" spans="1:24" x14ac:dyDescent="0.25">
      <c r="A26" s="251">
        <f>A7/A19*(1-$A$48)</f>
        <v>51300.787166684539</v>
      </c>
      <c r="B26" s="224" t="s">
        <v>29</v>
      </c>
      <c r="D26" s="98"/>
      <c r="E26" s="98"/>
      <c r="F26" s="98"/>
      <c r="G26" s="98"/>
      <c r="H26" s="98"/>
      <c r="I26" s="98"/>
      <c r="J26" s="98"/>
      <c r="K26" s="98"/>
      <c r="L26" s="98"/>
      <c r="M26" s="98"/>
      <c r="N26" s="98"/>
      <c r="O26" s="98"/>
      <c r="P26" s="98"/>
      <c r="Q26" s="98"/>
      <c r="R26" s="98"/>
      <c r="S26" s="98"/>
      <c r="T26" s="98"/>
      <c r="U26" s="98"/>
      <c r="V26" s="98"/>
      <c r="W26" s="98"/>
    </row>
    <row r="27" spans="1:24" x14ac:dyDescent="0.25">
      <c r="A27" s="273">
        <f>A8/A20*(1-$A$48)</f>
        <v>46354.780572075077</v>
      </c>
      <c r="B27" s="274" t="s">
        <v>384</v>
      </c>
      <c r="D27" s="98"/>
      <c r="E27" s="98"/>
      <c r="F27" s="98"/>
      <c r="G27" s="98"/>
      <c r="H27" s="98"/>
      <c r="I27" s="98"/>
      <c r="J27" s="98"/>
      <c r="K27" s="98"/>
      <c r="L27" s="98"/>
      <c r="M27" s="98"/>
      <c r="N27" s="98"/>
      <c r="O27" s="98"/>
      <c r="P27" s="98"/>
      <c r="Q27" s="98"/>
      <c r="R27" s="98"/>
      <c r="S27" s="98"/>
      <c r="T27" s="98"/>
      <c r="U27" s="98"/>
      <c r="V27" s="98"/>
      <c r="W27" s="98"/>
    </row>
    <row r="28" spans="1:24" x14ac:dyDescent="0.25">
      <c r="A28" s="95"/>
      <c r="D28" s="98"/>
      <c r="E28" s="98"/>
      <c r="F28" s="98"/>
      <c r="G28" s="98"/>
      <c r="H28" s="98"/>
      <c r="I28" s="98"/>
      <c r="J28" s="98"/>
      <c r="K28" s="98"/>
      <c r="L28" s="98"/>
      <c r="M28" s="98"/>
      <c r="N28" s="98"/>
      <c r="O28" s="98"/>
      <c r="P28" s="98"/>
      <c r="Q28" s="98"/>
      <c r="R28" s="98"/>
      <c r="S28" s="98"/>
      <c r="T28" s="98"/>
      <c r="U28" s="98"/>
      <c r="V28" s="98"/>
      <c r="W28" s="98"/>
    </row>
    <row r="29" spans="1:24" x14ac:dyDescent="0.25">
      <c r="A29" s="130" t="s">
        <v>325</v>
      </c>
      <c r="B29" s="89" t="s">
        <v>318</v>
      </c>
      <c r="C29" s="93" t="s">
        <v>87</v>
      </c>
      <c r="D29" s="90" t="s">
        <v>88</v>
      </c>
      <c r="E29" s="93" t="s">
        <v>89</v>
      </c>
      <c r="F29" s="93" t="s">
        <v>90</v>
      </c>
      <c r="G29" s="93" t="s">
        <v>91</v>
      </c>
      <c r="H29" s="93" t="s">
        <v>92</v>
      </c>
      <c r="I29" s="93" t="s">
        <v>93</v>
      </c>
      <c r="J29" s="93" t="s">
        <v>94</v>
      </c>
      <c r="K29" s="93" t="s">
        <v>95</v>
      </c>
      <c r="L29" s="93" t="s">
        <v>96</v>
      </c>
      <c r="M29" s="93" t="s">
        <v>97</v>
      </c>
      <c r="N29" s="93" t="s">
        <v>98</v>
      </c>
      <c r="O29" s="93" t="s">
        <v>99</v>
      </c>
      <c r="P29" s="93" t="s">
        <v>100</v>
      </c>
      <c r="Q29" s="93" t="s">
        <v>101</v>
      </c>
      <c r="R29" s="93" t="s">
        <v>102</v>
      </c>
      <c r="S29" s="93" t="s">
        <v>103</v>
      </c>
      <c r="T29" s="93" t="s">
        <v>104</v>
      </c>
      <c r="U29" s="93" t="s">
        <v>105</v>
      </c>
      <c r="V29" s="93" t="s">
        <v>106</v>
      </c>
      <c r="W29" s="94" t="s">
        <v>316</v>
      </c>
    </row>
    <row r="30" spans="1:24" x14ac:dyDescent="0.25">
      <c r="B30" s="117" t="s">
        <v>379</v>
      </c>
      <c r="D30" s="144">
        <f t="array" ref="D30:V30">TRANSPOSE(winter!T4:T38)</f>
        <v>8.4001067648159754E-3</v>
      </c>
      <c r="E30" s="144">
        <v>8.9918494294318248E-3</v>
      </c>
      <c r="F30" s="144">
        <v>1.0618181684760296E-2</v>
      </c>
      <c r="G30" s="144">
        <v>1.0762515726462014E-2</v>
      </c>
      <c r="H30" s="144">
        <v>9.7883759923695496E-3</v>
      </c>
      <c r="I30" s="144">
        <v>9.3449583236410172E-3</v>
      </c>
      <c r="J30" s="144">
        <v>9.2658606048533938E-3</v>
      </c>
      <c r="K30" s="144">
        <v>9.2249097809350977E-3</v>
      </c>
      <c r="L30" s="144">
        <v>9.1986190602804593E-3</v>
      </c>
      <c r="M30" s="144">
        <v>9.1418120763281565E-3</v>
      </c>
      <c r="N30" s="144">
        <v>8.9792536742463579E-3</v>
      </c>
      <c r="O30" s="144">
        <v>8.8615371980197474E-3</v>
      </c>
      <c r="P30" s="144">
        <v>8.7917826143660022E-3</v>
      </c>
      <c r="Q30" s="144">
        <v>8.7112220313471916E-3</v>
      </c>
      <c r="R30" s="144">
        <v>1.303277695034968E-2</v>
      </c>
      <c r="S30" s="144">
        <v>5.1658707828744158E-3</v>
      </c>
      <c r="T30" s="144">
        <v>5.1393217110037494E-3</v>
      </c>
      <c r="U30" s="144">
        <v>8.4084549336985951E-3</v>
      </c>
      <c r="V30" s="144">
        <v>8.33520484835229E-3</v>
      </c>
      <c r="W30" s="94"/>
    </row>
    <row r="31" spans="1:24" x14ac:dyDescent="0.25">
      <c r="B31" s="119" t="s">
        <v>24</v>
      </c>
      <c r="C31" s="121">
        <f>'Volumes by Gen'!L89</f>
        <v>8803800.0000000019</v>
      </c>
      <c r="D31" s="121">
        <f t="shared" ref="D31:V34" si="9">C31*(1+D$30)</f>
        <v>8877752.8599360902</v>
      </c>
      <c r="E31" s="121">
        <f t="shared" si="9"/>
        <v>8957580.2769243438</v>
      </c>
      <c r="F31" s="121">
        <f t="shared" si="9"/>
        <v>9052693.4917605519</v>
      </c>
      <c r="G31" s="121">
        <f t="shared" si="9"/>
        <v>9150123.2478324641</v>
      </c>
      <c r="H31" s="121">
        <f t="shared" si="9"/>
        <v>9239688.0945587698</v>
      </c>
      <c r="I31" s="121">
        <f t="shared" si="9"/>
        <v>9326032.5947258621</v>
      </c>
      <c r="J31" s="121">
        <f t="shared" si="9"/>
        <v>9412446.3127449118</v>
      </c>
      <c r="K31" s="121">
        <f t="shared" si="9"/>
        <v>9499275.2807978801</v>
      </c>
      <c r="L31" s="121">
        <f t="shared" si="9"/>
        <v>9586655.4954546783</v>
      </c>
      <c r="M31" s="121">
        <f t="shared" si="9"/>
        <v>9674294.8984346241</v>
      </c>
      <c r="N31" s="121">
        <f t="shared" si="9"/>
        <v>9761162.8464471363</v>
      </c>
      <c r="O31" s="121">
        <f t="shared" si="9"/>
        <v>9847661.7541068569</v>
      </c>
      <c r="P31" s="121">
        <f t="shared" si="9"/>
        <v>9934240.2555087712</v>
      </c>
      <c r="Q31" s="121">
        <f t="shared" si="9"/>
        <v>10020779.628087256</v>
      </c>
      <c r="R31" s="121">
        <f t="shared" si="9"/>
        <v>10151378.213848727</v>
      </c>
      <c r="S31" s="121">
        <f t="shared" si="9"/>
        <v>10203818.921969555</v>
      </c>
      <c r="T31" s="121">
        <f t="shared" si="9"/>
        <v>10256259.630090386</v>
      </c>
      <c r="U31" s="121">
        <f t="shared" si="9"/>
        <v>10342498.926978314</v>
      </c>
      <c r="V31" s="121">
        <f t="shared" si="9"/>
        <v>10428705.774178542</v>
      </c>
    </row>
    <row r="32" spans="1:24" x14ac:dyDescent="0.25">
      <c r="A32" s="96"/>
      <c r="B32" s="119" t="s">
        <v>20</v>
      </c>
      <c r="C32" s="121">
        <f>'Volumes by Gen'!L90</f>
        <v>16287166.656000005</v>
      </c>
      <c r="D32" s="121">
        <f>C32*(1+D$30)</f>
        <v>16423980.594806757</v>
      </c>
      <c r="E32" s="121">
        <f t="shared" si="9"/>
        <v>16571662.555347171</v>
      </c>
      <c r="F32" s="121">
        <f t="shared" si="9"/>
        <v>16747623.479178388</v>
      </c>
      <c r="G32" s="121">
        <f t="shared" si="9"/>
        <v>16927870.040253907</v>
      </c>
      <c r="H32" s="121">
        <f t="shared" si="9"/>
        <v>17093566.396957882</v>
      </c>
      <c r="I32" s="121">
        <f t="shared" si="9"/>
        <v>17253305.062539842</v>
      </c>
      <c r="J32" s="121">
        <f t="shared" si="9"/>
        <v>17413171.782222349</v>
      </c>
      <c r="K32" s="121">
        <f t="shared" si="9"/>
        <v>17573806.720913276</v>
      </c>
      <c r="L32" s="121">
        <f t="shared" si="9"/>
        <v>17735461.474377953</v>
      </c>
      <c r="M32" s="121">
        <f t="shared" si="9"/>
        <v>17897595.730263676</v>
      </c>
      <c r="N32" s="121">
        <f t="shared" si="9"/>
        <v>18058302.782484822</v>
      </c>
      <c r="O32" s="121">
        <f t="shared" si="9"/>
        <v>18218327.104324918</v>
      </c>
      <c r="P32" s="121">
        <f t="shared" si="9"/>
        <v>18378498.675823554</v>
      </c>
      <c r="Q32" s="121">
        <f t="shared" si="9"/>
        <v>18538597.858391475</v>
      </c>
      <c r="R32" s="121">
        <f t="shared" si="9"/>
        <v>18780207.269252121</v>
      </c>
      <c r="S32" s="121">
        <f t="shared" si="9"/>
        <v>18877223.393280674</v>
      </c>
      <c r="T32" s="121">
        <f t="shared" si="9"/>
        <v>18974239.51730923</v>
      </c>
      <c r="U32" s="121">
        <f t="shared" si="9"/>
        <v>19133783.555191729</v>
      </c>
      <c r="V32" s="121">
        <f t="shared" si="9"/>
        <v>19293267.560648285</v>
      </c>
      <c r="X32" s="98"/>
    </row>
    <row r="33" spans="1:38" x14ac:dyDescent="0.25">
      <c r="A33" s="96"/>
      <c r="B33" s="119" t="s">
        <v>34</v>
      </c>
      <c r="C33" s="121">
        <f>'Volumes by Gen'!L91</f>
        <v>1195740</v>
      </c>
      <c r="D33" s="121">
        <f>C33*(1+D$30)</f>
        <v>1205784.3436629612</v>
      </c>
      <c r="E33" s="121">
        <f t="shared" si="9"/>
        <v>1216626.5749255449</v>
      </c>
      <c r="F33" s="121">
        <f t="shared" si="9"/>
        <v>1229544.936940612</v>
      </c>
      <c r="G33" s="121">
        <f t="shared" si="9"/>
        <v>1242777.9336608271</v>
      </c>
      <c r="H33" s="121">
        <f t="shared" si="9"/>
        <v>1254942.7113505194</v>
      </c>
      <c r="I33" s="121">
        <f t="shared" si="9"/>
        <v>1266670.0986866469</v>
      </c>
      <c r="J33" s="121">
        <f t="shared" si="9"/>
        <v>1278406.8872534134</v>
      </c>
      <c r="K33" s="121">
        <f t="shared" si="9"/>
        <v>1290200.0754516523</v>
      </c>
      <c r="L33" s="121">
        <f t="shared" si="9"/>
        <v>1302068.1344572771</v>
      </c>
      <c r="M33" s="121">
        <f t="shared" si="9"/>
        <v>1313971.3966530608</v>
      </c>
      <c r="N33" s="121">
        <f t="shared" si="9"/>
        <v>1325769.8791443123</v>
      </c>
      <c r="O33" s="121">
        <f t="shared" si="9"/>
        <v>1337518.238244364</v>
      </c>
      <c r="P33" s="121">
        <f t="shared" si="9"/>
        <v>1349277.4078377583</v>
      </c>
      <c r="Q33" s="121">
        <f t="shared" si="9"/>
        <v>1361031.2629193137</v>
      </c>
      <c r="R33" s="121">
        <f t="shared" si="9"/>
        <v>1378769.279791394</v>
      </c>
      <c r="S33" s="121">
        <f t="shared" si="9"/>
        <v>1385891.8237301931</v>
      </c>
      <c r="T33" s="121">
        <f t="shared" si="9"/>
        <v>1393014.3676689924</v>
      </c>
      <c r="U33" s="121">
        <f t="shared" si="9"/>
        <v>1404727.4662015319</v>
      </c>
      <c r="V33" s="121">
        <f t="shared" si="9"/>
        <v>1416436.1573884285</v>
      </c>
      <c r="W33" s="97"/>
    </row>
    <row r="34" spans="1:38" x14ac:dyDescent="0.25">
      <c r="A34" s="95"/>
      <c r="B34" s="119" t="s">
        <v>29</v>
      </c>
      <c r="C34" s="121">
        <f>'Volumes by Gen'!L92</f>
        <v>14143020.000000004</v>
      </c>
      <c r="D34" s="121">
        <f>C34*(1+D$30)</f>
        <v>14261822.877976933</v>
      </c>
      <c r="E34" s="121">
        <f t="shared" si="9"/>
        <v>14390063.041884929</v>
      </c>
      <c r="F34" s="121">
        <f t="shared" si="9"/>
        <v>14542859.345718818</v>
      </c>
      <c r="G34" s="121">
        <f t="shared" si="9"/>
        <v>14699377.09813484</v>
      </c>
      <c r="H34" s="121">
        <f t="shared" si="9"/>
        <v>14843260.12802501</v>
      </c>
      <c r="I34" s="121">
        <f t="shared" si="9"/>
        <v>14981969.775308365</v>
      </c>
      <c r="J34" s="121">
        <f t="shared" si="9"/>
        <v>15120790.618832501</v>
      </c>
      <c r="K34" s="121">
        <f t="shared" si="9"/>
        <v>15260278.548107641</v>
      </c>
      <c r="L34" s="121">
        <f t="shared" si="9"/>
        <v>15400652.037225451</v>
      </c>
      <c r="M34" s="121">
        <f t="shared" si="9"/>
        <v>15541441.904002689</v>
      </c>
      <c r="N34" s="121">
        <f t="shared" si="9"/>
        <v>15680992.453322291</v>
      </c>
      <c r="O34" s="121">
        <f t="shared" si="9"/>
        <v>15819950.151249275</v>
      </c>
      <c r="P34" s="121">
        <f t="shared" si="9"/>
        <v>15959035.713949164</v>
      </c>
      <c r="Q34" s="121">
        <f t="shared" si="9"/>
        <v>16098058.417459575</v>
      </c>
      <c r="R34" s="121">
        <f t="shared" si="9"/>
        <v>16307860.822148027</v>
      </c>
      <c r="S34" s="121">
        <f t="shared" si="9"/>
        <v>16392105.123900343</v>
      </c>
      <c r="T34" s="121">
        <f t="shared" si="9"/>
        <v>16476349.42565266</v>
      </c>
      <c r="U34" s="121">
        <f t="shared" si="9"/>
        <v>16614890.067270134</v>
      </c>
      <c r="V34" s="121">
        <f t="shared" si="9"/>
        <v>16753378.579513684</v>
      </c>
      <c r="W34" s="98"/>
      <c r="X34" s="98"/>
      <c r="Y34" s="98"/>
      <c r="Z34" s="98"/>
      <c r="AA34" s="98"/>
      <c r="AB34" s="98"/>
      <c r="AC34" s="98"/>
      <c r="AD34" s="98"/>
      <c r="AE34" s="98"/>
      <c r="AF34" s="98"/>
      <c r="AG34" s="98"/>
      <c r="AH34" s="98"/>
      <c r="AI34" s="98"/>
      <c r="AJ34" s="98"/>
      <c r="AK34" s="98"/>
      <c r="AL34" s="98"/>
    </row>
    <row r="35" spans="1:38" x14ac:dyDescent="0.25">
      <c r="A35" s="118">
        <f>NPV($B$1,D35:V35)</f>
        <v>6446631.6842629481</v>
      </c>
      <c r="B35" s="91" t="s">
        <v>320</v>
      </c>
      <c r="D35" s="98">
        <f t="shared" ref="D35:V35" si="10">D31-$C$31</f>
        <v>73952.859936088324</v>
      </c>
      <c r="E35" s="98">
        <f t="shared" si="10"/>
        <v>153780.27692434192</v>
      </c>
      <c r="F35" s="98">
        <f t="shared" si="10"/>
        <v>248893.49176055007</v>
      </c>
      <c r="G35" s="98">
        <f t="shared" si="10"/>
        <v>346323.24783246219</v>
      </c>
      <c r="H35" s="98">
        <f t="shared" si="10"/>
        <v>435888.09455876797</v>
      </c>
      <c r="I35" s="98">
        <f t="shared" si="10"/>
        <v>522232.59472586028</v>
      </c>
      <c r="J35" s="98">
        <f t="shared" si="10"/>
        <v>608646.3127449099</v>
      </c>
      <c r="K35" s="98">
        <f t="shared" si="10"/>
        <v>695475.28079787828</v>
      </c>
      <c r="L35" s="98">
        <f t="shared" si="10"/>
        <v>782855.49545467645</v>
      </c>
      <c r="M35" s="98">
        <f t="shared" si="10"/>
        <v>870494.89843462221</v>
      </c>
      <c r="N35" s="98">
        <f t="shared" si="10"/>
        <v>957362.84644713439</v>
      </c>
      <c r="O35" s="98">
        <f t="shared" si="10"/>
        <v>1043861.754106855</v>
      </c>
      <c r="P35" s="98">
        <f t="shared" si="10"/>
        <v>1130440.2555087693</v>
      </c>
      <c r="Q35" s="98">
        <f t="shared" si="10"/>
        <v>1216979.6280872542</v>
      </c>
      <c r="R35" s="98">
        <f t="shared" si="10"/>
        <v>1347578.213848725</v>
      </c>
      <c r="S35" s="98">
        <f t="shared" si="10"/>
        <v>1400018.9219695535</v>
      </c>
      <c r="T35" s="98">
        <f t="shared" si="10"/>
        <v>1452459.6300903838</v>
      </c>
      <c r="U35" s="98">
        <f t="shared" si="10"/>
        <v>1538698.9269783124</v>
      </c>
      <c r="V35" s="98">
        <f t="shared" si="10"/>
        <v>1624905.7741785403</v>
      </c>
      <c r="W35" s="98"/>
      <c r="X35" s="98"/>
      <c r="Y35" s="98"/>
      <c r="Z35" s="98"/>
      <c r="AA35" s="98"/>
      <c r="AB35" s="98"/>
      <c r="AC35" s="98"/>
      <c r="AD35" s="98"/>
      <c r="AE35" s="98"/>
      <c r="AF35" s="98"/>
      <c r="AG35" s="98"/>
      <c r="AH35" s="98"/>
    </row>
    <row r="36" spans="1:38" x14ac:dyDescent="0.25">
      <c r="A36" s="118">
        <f t="shared" ref="A36:A38" si="11">NPV($B$1,D36:V36)</f>
        <v>11926368.683005143</v>
      </c>
      <c r="B36" s="91" t="s">
        <v>321</v>
      </c>
      <c r="D36" s="120">
        <f t="shared" ref="D36:V36" si="12">D32-$C$32</f>
        <v>136813.93880675174</v>
      </c>
      <c r="E36" s="120">
        <f t="shared" si="12"/>
        <v>284495.8993471656</v>
      </c>
      <c r="F36" s="120">
        <f t="shared" si="12"/>
        <v>460456.82317838259</v>
      </c>
      <c r="G36" s="120">
        <f t="shared" si="12"/>
        <v>640703.38425390236</v>
      </c>
      <c r="H36" s="120">
        <f t="shared" si="12"/>
        <v>806399.74095787667</v>
      </c>
      <c r="I36" s="120">
        <f t="shared" si="12"/>
        <v>966138.4065398369</v>
      </c>
      <c r="J36" s="120">
        <f t="shared" si="12"/>
        <v>1126005.1262223441</v>
      </c>
      <c r="K36" s="120">
        <f t="shared" si="12"/>
        <v>1286640.064913271</v>
      </c>
      <c r="L36" s="120">
        <f t="shared" si="12"/>
        <v>1448294.8183779474</v>
      </c>
      <c r="M36" s="120">
        <f t="shared" si="12"/>
        <v>1610429.0742636714</v>
      </c>
      <c r="N36" s="120">
        <f t="shared" si="12"/>
        <v>1771136.1264848169</v>
      </c>
      <c r="O36" s="120">
        <f t="shared" si="12"/>
        <v>1931160.4483249132</v>
      </c>
      <c r="P36" s="120">
        <f t="shared" si="12"/>
        <v>2091332.0198235493</v>
      </c>
      <c r="Q36" s="120">
        <f t="shared" si="12"/>
        <v>2251431.2023914699</v>
      </c>
      <c r="R36" s="120">
        <f t="shared" si="12"/>
        <v>2493040.6132521164</v>
      </c>
      <c r="S36" s="120">
        <f t="shared" si="12"/>
        <v>2590056.7372806687</v>
      </c>
      <c r="T36" s="120">
        <f t="shared" si="12"/>
        <v>2687072.8613092247</v>
      </c>
      <c r="U36" s="120">
        <f t="shared" si="12"/>
        <v>2846616.8991917241</v>
      </c>
      <c r="V36" s="120">
        <f t="shared" si="12"/>
        <v>3006100.9046482798</v>
      </c>
      <c r="W36" s="120"/>
    </row>
    <row r="37" spans="1:38" x14ac:dyDescent="0.25">
      <c r="A37" s="118">
        <f t="shared" si="11"/>
        <v>875587.28845959553</v>
      </c>
      <c r="B37" s="91" t="s">
        <v>322</v>
      </c>
      <c r="D37" s="120">
        <f t="shared" ref="D37:V37" si="13">D33-$C$33</f>
        <v>10044.343662961153</v>
      </c>
      <c r="E37" s="120">
        <f t="shared" si="13"/>
        <v>20886.574925544905</v>
      </c>
      <c r="F37" s="120">
        <f t="shared" si="13"/>
        <v>33804.936940612039</v>
      </c>
      <c r="G37" s="120">
        <f t="shared" si="13"/>
        <v>47037.933660827111</v>
      </c>
      <c r="H37" s="120">
        <f t="shared" si="13"/>
        <v>59202.711350519443</v>
      </c>
      <c r="I37" s="120">
        <f t="shared" si="13"/>
        <v>70930.098686646903</v>
      </c>
      <c r="J37" s="120">
        <f t="shared" si="13"/>
        <v>82666.887253413443</v>
      </c>
      <c r="K37" s="120">
        <f t="shared" si="13"/>
        <v>94460.075451652287</v>
      </c>
      <c r="L37" s="120">
        <f t="shared" si="13"/>
        <v>106328.13445727713</v>
      </c>
      <c r="M37" s="120">
        <f t="shared" si="13"/>
        <v>118231.3966530608</v>
      </c>
      <c r="N37" s="120">
        <f t="shared" si="13"/>
        <v>130029.87914431235</v>
      </c>
      <c r="O37" s="120">
        <f t="shared" si="13"/>
        <v>141778.23824436404</v>
      </c>
      <c r="P37" s="120">
        <f t="shared" si="13"/>
        <v>153537.40783775831</v>
      </c>
      <c r="Q37" s="120">
        <f t="shared" si="13"/>
        <v>165291.26291931374</v>
      </c>
      <c r="R37" s="120">
        <f t="shared" si="13"/>
        <v>183029.27979139402</v>
      </c>
      <c r="S37" s="120">
        <f t="shared" si="13"/>
        <v>190151.82373019308</v>
      </c>
      <c r="T37" s="120">
        <f t="shared" si="13"/>
        <v>197274.36766899237</v>
      </c>
      <c r="U37" s="120">
        <f t="shared" si="13"/>
        <v>208987.46620153193</v>
      </c>
      <c r="V37" s="120">
        <f t="shared" si="13"/>
        <v>220696.15738842846</v>
      </c>
    </row>
    <row r="38" spans="1:38" x14ac:dyDescent="0.25">
      <c r="A38" s="118">
        <f t="shared" si="11"/>
        <v>10356305.327604506</v>
      </c>
      <c r="B38" s="91" t="s">
        <v>323</v>
      </c>
      <c r="D38" s="98">
        <f>D34-$C$34</f>
        <v>118802.87797692977</v>
      </c>
      <c r="E38" s="98">
        <f t="shared" ref="E38:V38" si="14">E34-$C$34</f>
        <v>247043.04188492522</v>
      </c>
      <c r="F38" s="98">
        <f t="shared" si="14"/>
        <v>399839.34571881406</v>
      </c>
      <c r="G38" s="98">
        <f t="shared" si="14"/>
        <v>556357.09813483618</v>
      </c>
      <c r="H38" s="98">
        <f t="shared" si="14"/>
        <v>700240.1280250065</v>
      </c>
      <c r="I38" s="98">
        <f t="shared" si="14"/>
        <v>838949.77530836128</v>
      </c>
      <c r="J38" s="98">
        <f t="shared" si="14"/>
        <v>977770.61883249693</v>
      </c>
      <c r="K38" s="98">
        <f t="shared" si="14"/>
        <v>1117258.5481076371</v>
      </c>
      <c r="L38" s="98">
        <f t="shared" si="14"/>
        <v>1257632.0372254476</v>
      </c>
      <c r="M38" s="98">
        <f t="shared" si="14"/>
        <v>1398421.9040026851</v>
      </c>
      <c r="N38" s="98">
        <f t="shared" si="14"/>
        <v>1537972.4533222876</v>
      </c>
      <c r="O38" s="98">
        <f t="shared" si="14"/>
        <v>1676930.1512492709</v>
      </c>
      <c r="P38" s="98">
        <f t="shared" si="14"/>
        <v>1816015.7139491607</v>
      </c>
      <c r="Q38" s="98">
        <f t="shared" si="14"/>
        <v>1955038.4174595717</v>
      </c>
      <c r="R38" s="98">
        <f t="shared" si="14"/>
        <v>2164840.8221480232</v>
      </c>
      <c r="S38" s="98">
        <f t="shared" si="14"/>
        <v>2249085.123900339</v>
      </c>
      <c r="T38" s="98">
        <f t="shared" si="14"/>
        <v>2333329.4256526567</v>
      </c>
      <c r="U38" s="98">
        <f t="shared" si="14"/>
        <v>2471870.0672701299</v>
      </c>
      <c r="V38" s="98">
        <f t="shared" si="14"/>
        <v>2610358.5795136802</v>
      </c>
      <c r="W38" s="98"/>
    </row>
    <row r="39" spans="1:38" x14ac:dyDescent="0.25">
      <c r="A39" s="99">
        <f>SUM(A35:A38)</f>
        <v>29604892.983332194</v>
      </c>
      <c r="B39" s="130" t="s">
        <v>384</v>
      </c>
      <c r="D39" s="98"/>
      <c r="E39" s="98"/>
      <c r="F39" s="98"/>
      <c r="G39" s="98"/>
      <c r="H39" s="98"/>
      <c r="I39" s="98"/>
      <c r="J39" s="98"/>
      <c r="K39" s="98"/>
      <c r="L39" s="98"/>
      <c r="M39" s="98"/>
      <c r="N39" s="98"/>
      <c r="O39" s="98"/>
      <c r="P39" s="98"/>
      <c r="Q39" s="98"/>
      <c r="R39" s="98"/>
      <c r="S39" s="98"/>
      <c r="T39" s="98"/>
      <c r="U39" s="98"/>
      <c r="V39" s="98"/>
      <c r="W39" s="98"/>
    </row>
    <row r="40" spans="1:38" x14ac:dyDescent="0.25">
      <c r="A40" s="95"/>
      <c r="D40" s="98"/>
      <c r="E40" s="98"/>
      <c r="F40" s="98"/>
      <c r="G40" s="98"/>
      <c r="H40" s="98"/>
      <c r="I40" s="98"/>
      <c r="J40" s="98"/>
      <c r="K40" s="98"/>
      <c r="L40" s="98"/>
      <c r="M40" s="98"/>
      <c r="N40" s="98"/>
      <c r="O40" s="98"/>
      <c r="P40" s="98"/>
      <c r="Q40" s="98"/>
      <c r="R40" s="98"/>
      <c r="S40" s="98"/>
      <c r="T40" s="98"/>
      <c r="U40" s="98"/>
      <c r="V40" s="98"/>
      <c r="W40" s="98"/>
    </row>
    <row r="41" spans="1:38" x14ac:dyDescent="0.25">
      <c r="A41" s="218" t="s">
        <v>326</v>
      </c>
      <c r="B41" s="219" t="s">
        <v>7</v>
      </c>
      <c r="D41" s="98"/>
      <c r="E41" s="98"/>
      <c r="F41" s="98"/>
      <c r="G41" s="98"/>
      <c r="H41" s="98"/>
      <c r="I41" s="98"/>
      <c r="J41" s="98"/>
      <c r="K41" s="98"/>
      <c r="L41" s="98"/>
      <c r="M41" s="98"/>
      <c r="N41" s="98"/>
      <c r="O41" s="98"/>
      <c r="P41" s="98"/>
      <c r="Q41" s="98"/>
      <c r="R41" s="98"/>
      <c r="S41" s="98"/>
      <c r="T41" s="98"/>
      <c r="U41" s="98"/>
      <c r="V41" s="98"/>
      <c r="W41" s="98"/>
    </row>
    <row r="42" spans="1:38" x14ac:dyDescent="0.25">
      <c r="A42" s="227">
        <f>(A4/A35)*(1-$A$48)</f>
        <v>6.5946226882510315</v>
      </c>
      <c r="B42" s="224" t="s">
        <v>24</v>
      </c>
      <c r="C42" s="119">
        <f>NPV($B$1,D42:V42)</f>
        <v>42513103567.838402</v>
      </c>
      <c r="D42" s="223">
        <f t="shared" ref="D42:V45" si="15">D35*1000*$A42</f>
        <v>487691207.99557877</v>
      </c>
      <c r="E42" s="223">
        <f t="shared" si="15"/>
        <v>1014122903.2107917</v>
      </c>
      <c r="F42" s="223">
        <f t="shared" si="15"/>
        <v>1641358667.7221448</v>
      </c>
      <c r="G42" s="223">
        <f t="shared" si="15"/>
        <v>2283871147.6247401</v>
      </c>
      <c r="H42" s="223">
        <f t="shared" si="15"/>
        <v>2874517517.9157624</v>
      </c>
      <c r="I42" s="223">
        <f t="shared" si="15"/>
        <v>3443926917.7233644</v>
      </c>
      <c r="J42" s="223">
        <f t="shared" si="15"/>
        <v>4013792783.1479158</v>
      </c>
      <c r="K42" s="223">
        <f t="shared" si="15"/>
        <v>4586397065.867445</v>
      </c>
      <c r="L42" s="223">
        <f t="shared" si="15"/>
        <v>5162636611.9474115</v>
      </c>
      <c r="M42" s="223">
        <f t="shared" si="15"/>
        <v>5740585407.2237368</v>
      </c>
      <c r="N42" s="223">
        <f t="shared" si="15"/>
        <v>6313446748.068861</v>
      </c>
      <c r="O42" s="223">
        <f t="shared" si="15"/>
        <v>6883874407.0305853</v>
      </c>
      <c r="P42" s="223">
        <f t="shared" si="15"/>
        <v>7454826956.690423</v>
      </c>
      <c r="Q42" s="223">
        <f t="shared" si="15"/>
        <v>8025521466.523509</v>
      </c>
      <c r="R42" s="223">
        <f t="shared" si="15"/>
        <v>8886769863.2396011</v>
      </c>
      <c r="S42" s="223">
        <f t="shared" si="15"/>
        <v>9232596546.8011684</v>
      </c>
      <c r="T42" s="223">
        <f t="shared" si="15"/>
        <v>9578423230.3627453</v>
      </c>
      <c r="U42" s="223">
        <f t="shared" si="15"/>
        <v>10147138854.238697</v>
      </c>
      <c r="V42" s="223">
        <f t="shared" si="15"/>
        <v>10715640484.667908</v>
      </c>
      <c r="W42" s="98"/>
    </row>
    <row r="43" spans="1:38" x14ac:dyDescent="0.25">
      <c r="A43" s="227">
        <f>(A5/A36)*(1-$A$48)</f>
        <v>8.4146315162495942</v>
      </c>
      <c r="B43" s="224" t="s">
        <v>20</v>
      </c>
      <c r="C43" s="119">
        <f t="shared" ref="C43:C45" si="16">NPV($B$1,D43:V43)</f>
        <v>100355997794.42723</v>
      </c>
      <c r="D43" s="223">
        <f t="shared" si="15"/>
        <v>1151238881.3455365</v>
      </c>
      <c r="E43" s="223">
        <f t="shared" si="15"/>
        <v>2393928160.8904319</v>
      </c>
      <c r="F43" s="223">
        <f t="shared" si="15"/>
        <v>3874574496.1889849</v>
      </c>
      <c r="G43" s="223">
        <f t="shared" si="15"/>
        <v>5391282889.71066</v>
      </c>
      <c r="H43" s="223">
        <f t="shared" si="15"/>
        <v>6785556674.9596577</v>
      </c>
      <c r="I43" s="223">
        <f t="shared" si="15"/>
        <v>8129698684.7292747</v>
      </c>
      <c r="J43" s="223">
        <f t="shared" si="15"/>
        <v>9474918222.5691395</v>
      </c>
      <c r="K43" s="223">
        <f t="shared" si="15"/>
        <v>10826602040.288633</v>
      </c>
      <c r="L43" s="223">
        <f t="shared" si="15"/>
        <v>12186867223.544058</v>
      </c>
      <c r="M43" s="223">
        <f t="shared" si="15"/>
        <v>13551167242.983747</v>
      </c>
      <c r="N43" s="223">
        <f t="shared" si="15"/>
        <v>14903457869.487368</v>
      </c>
      <c r="O43" s="223">
        <f t="shared" si="15"/>
        <v>16250003571.409512</v>
      </c>
      <c r="P43" s="223">
        <f t="shared" si="15"/>
        <v>17597788324.949158</v>
      </c>
      <c r="Q43" s="223">
        <f t="shared" si="15"/>
        <v>18944963952.310982</v>
      </c>
      <c r="R43" s="223">
        <f t="shared" si="15"/>
        <v>20978018115.561474</v>
      </c>
      <c r="S43" s="223">
        <f t="shared" si="15"/>
        <v>21794373050.396511</v>
      </c>
      <c r="T43" s="223">
        <f t="shared" si="15"/>
        <v>22610727985.231575</v>
      </c>
      <c r="U43" s="223">
        <f t="shared" si="15"/>
        <v>23953232274.627377</v>
      </c>
      <c r="V43" s="223">
        <f t="shared" si="15"/>
        <v>25295231413.279831</v>
      </c>
      <c r="W43" s="98"/>
    </row>
    <row r="44" spans="1:38" x14ac:dyDescent="0.25">
      <c r="A44" s="227">
        <f>(A6/A37)*(1-$A$48)</f>
        <v>5.405928424191333</v>
      </c>
      <c r="B44" s="224" t="s">
        <v>34</v>
      </c>
      <c r="C44" s="119">
        <f t="shared" si="16"/>
        <v>4733362210.544343</v>
      </c>
      <c r="D44" s="223">
        <f t="shared" si="15"/>
        <v>54299002.90994779</v>
      </c>
      <c r="E44" s="223">
        <f t="shared" si="15"/>
        <v>112911329.07400517</v>
      </c>
      <c r="F44" s="223">
        <f t="shared" si="15"/>
        <v>182747069.48525023</v>
      </c>
      <c r="G44" s="223">
        <f t="shared" si="15"/>
        <v>254283702.59229159</v>
      </c>
      <c r="H44" s="223">
        <f t="shared" si="15"/>
        <v>320045620.07896793</v>
      </c>
      <c r="I44" s="223">
        <f t="shared" si="15"/>
        <v>383443036.62084085</v>
      </c>
      <c r="J44" s="223">
        <f t="shared" si="15"/>
        <v>446891275.5426479</v>
      </c>
      <c r="K44" s="223">
        <f t="shared" si="15"/>
        <v>510644406.83534509</v>
      </c>
      <c r="L44" s="223">
        <f t="shared" si="15"/>
        <v>574802284.35383236</v>
      </c>
      <c r="M44" s="223">
        <f t="shared" si="15"/>
        <v>639150467.79862142</v>
      </c>
      <c r="N44" s="223">
        <f t="shared" si="15"/>
        <v>702932219.66040194</v>
      </c>
      <c r="O44" s="223">
        <f t="shared" si="15"/>
        <v>766443008.05697823</v>
      </c>
      <c r="P44" s="223">
        <f t="shared" si="15"/>
        <v>830012237.20679474</v>
      </c>
      <c r="Q44" s="223">
        <f t="shared" si="15"/>
        <v>893552736.48600101</v>
      </c>
      <c r="R44" s="223">
        <f t="shared" si="15"/>
        <v>989443186.08356524</v>
      </c>
      <c r="S44" s="223">
        <f t="shared" si="15"/>
        <v>1027947148.8148708</v>
      </c>
      <c r="T44" s="223">
        <f t="shared" si="15"/>
        <v>1066451111.5461776</v>
      </c>
      <c r="U44" s="223">
        <f t="shared" si="15"/>
        <v>1129771283.838587</v>
      </c>
      <c r="V44" s="223">
        <f t="shared" si="15"/>
        <v>1193067630.3359094</v>
      </c>
      <c r="W44" s="98"/>
    </row>
    <row r="45" spans="1:38" x14ac:dyDescent="0.25">
      <c r="A45" s="227">
        <f>(A7/A38)*(1-$A$48)</f>
        <v>11.712508485544395</v>
      </c>
      <c r="B45" s="224" t="s">
        <v>29</v>
      </c>
      <c r="C45" s="119">
        <f t="shared" si="16"/>
        <v>121298314028.45644</v>
      </c>
      <c r="D45" s="223">
        <f t="shared" si="15"/>
        <v>1391479716.4118853</v>
      </c>
      <c r="E45" s="223">
        <f t="shared" si="15"/>
        <v>2893493724.3718863</v>
      </c>
      <c r="F45" s="223">
        <f t="shared" si="15"/>
        <v>4683121729.5861292</v>
      </c>
      <c r="G45" s="223">
        <f t="shared" si="15"/>
        <v>6516337232.8971252</v>
      </c>
      <c r="H45" s="223">
        <f t="shared" si="15"/>
        <v>8201568441.4115829</v>
      </c>
      <c r="I45" s="223">
        <f t="shared" si="15"/>
        <v>9826206362.2447453</v>
      </c>
      <c r="J45" s="223">
        <f t="shared" si="15"/>
        <v>11452146669.991615</v>
      </c>
      <c r="K45" s="223">
        <f t="shared" si="15"/>
        <v>13085900225.257711</v>
      </c>
      <c r="L45" s="223">
        <f t="shared" si="15"/>
        <v>14730025907.695541</v>
      </c>
      <c r="M45" s="223">
        <f t="shared" si="15"/>
        <v>16379028417.0026</v>
      </c>
      <c r="N45" s="223">
        <f t="shared" si="15"/>
        <v>18013515410.070824</v>
      </c>
      <c r="O45" s="223">
        <f t="shared" si="15"/>
        <v>19641058626.172333</v>
      </c>
      <c r="P45" s="223">
        <f t="shared" si="15"/>
        <v>21270099459.511505</v>
      </c>
      <c r="Q45" s="223">
        <f t="shared" si="15"/>
        <v>22898404054.06052</v>
      </c>
      <c r="R45" s="223">
        <f t="shared" si="15"/>
        <v>25355716499.261627</v>
      </c>
      <c r="S45" s="223">
        <f t="shared" si="15"/>
        <v>26342428598.39439</v>
      </c>
      <c r="T45" s="223">
        <f t="shared" si="15"/>
        <v>27329140697.527172</v>
      </c>
      <c r="U45" s="223">
        <f t="shared" si="15"/>
        <v>28951799138.064594</v>
      </c>
      <c r="V45" s="223">
        <f t="shared" si="15"/>
        <v>30573847012.867592</v>
      </c>
    </row>
    <row r="46" spans="1:38" x14ac:dyDescent="0.25">
      <c r="A46" s="275">
        <f>(A8/A39)*(1-$A$48)</f>
        <v>9.082984280762636</v>
      </c>
      <c r="B46" s="274" t="s">
        <v>384</v>
      </c>
      <c r="C46" s="119"/>
      <c r="D46" s="223"/>
      <c r="E46" s="223"/>
      <c r="F46" s="223"/>
      <c r="G46" s="223"/>
      <c r="H46" s="223"/>
      <c r="I46" s="223"/>
      <c r="J46" s="223"/>
      <c r="K46" s="223"/>
      <c r="L46" s="223"/>
      <c r="M46" s="223"/>
      <c r="N46" s="223"/>
      <c r="O46" s="223"/>
      <c r="P46" s="223"/>
      <c r="Q46" s="223"/>
      <c r="R46" s="223"/>
      <c r="S46" s="223"/>
      <c r="T46" s="223"/>
      <c r="U46" s="223"/>
      <c r="V46" s="223"/>
    </row>
    <row r="48" spans="1:38" x14ac:dyDescent="0.25">
      <c r="A48" s="91">
        <v>0.3</v>
      </c>
      <c r="B48" s="91" t="s">
        <v>381</v>
      </c>
    </row>
  </sheetData>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AL86"/>
  <sheetViews>
    <sheetView topLeftCell="A22" zoomScale="90" zoomScaleNormal="90" workbookViewId="0">
      <pane xSplit="1" topLeftCell="B1" activePane="topRight" state="frozen"/>
      <selection activeCell="A10" sqref="A10"/>
      <selection pane="topRight" activeCell="C4" sqref="C4"/>
    </sheetView>
  </sheetViews>
  <sheetFormatPr defaultColWidth="8.5703125" defaultRowHeight="13.5" x14ac:dyDescent="0.25"/>
  <cols>
    <col min="1" max="1" width="16.140625" style="91" customWidth="1"/>
    <col min="2" max="2" width="33.42578125" style="91" customWidth="1"/>
    <col min="3" max="3" width="26.42578125" style="91" bestFit="1" customWidth="1"/>
    <col min="4" max="4" width="16.42578125" style="91" bestFit="1" customWidth="1"/>
    <col min="5" max="5" width="16.5703125" style="91" bestFit="1" customWidth="1"/>
    <col min="6" max="6" width="19.85546875" style="91" customWidth="1"/>
    <col min="7" max="7" width="17.42578125" style="91" bestFit="1" customWidth="1"/>
    <col min="8" max="8" width="17" style="91" bestFit="1" customWidth="1"/>
    <col min="9" max="9" width="17.5703125" style="91" bestFit="1" customWidth="1"/>
    <col min="10" max="12" width="17.42578125" style="91" bestFit="1" customWidth="1"/>
    <col min="13" max="18" width="17.5703125" style="91" bestFit="1" customWidth="1"/>
    <col min="19" max="19" width="17.42578125" style="91" bestFit="1" customWidth="1"/>
    <col min="20" max="21" width="17.5703125" style="91" bestFit="1" customWidth="1"/>
    <col min="22" max="22" width="17.42578125" style="91" bestFit="1" customWidth="1"/>
    <col min="23" max="23" width="8.140625" style="91" bestFit="1" customWidth="1"/>
    <col min="24" max="25" width="9.42578125" style="91" bestFit="1" customWidth="1"/>
    <col min="26" max="26" width="8.5703125" style="91"/>
    <col min="27" max="27" width="9.42578125" style="91" bestFit="1" customWidth="1"/>
    <col min="28" max="16384" width="8.5703125" style="91"/>
  </cols>
  <sheetData>
    <row r="1" spans="1:22" ht="11.65" x14ac:dyDescent="0.45">
      <c r="A1" s="89" t="s">
        <v>83</v>
      </c>
      <c r="B1" s="90">
        <v>0.08</v>
      </c>
      <c r="C1" s="305"/>
      <c r="D1" s="305"/>
      <c r="E1" s="305"/>
      <c r="F1" s="305"/>
      <c r="G1" s="305"/>
    </row>
    <row r="2" spans="1:22" ht="17.45" x14ac:dyDescent="0.55000000000000004">
      <c r="A2" s="92" t="s">
        <v>399</v>
      </c>
      <c r="C2" s="293" t="s">
        <v>387</v>
      </c>
    </row>
    <row r="3" spans="1:22" ht="11.65" x14ac:dyDescent="0.45">
      <c r="A3" s="91" t="s">
        <v>314</v>
      </c>
      <c r="B3" s="89" t="s">
        <v>315</v>
      </c>
      <c r="C3" s="93" t="s">
        <v>87</v>
      </c>
      <c r="D3" s="93" t="s">
        <v>88</v>
      </c>
      <c r="E3" s="93" t="s">
        <v>89</v>
      </c>
      <c r="F3" s="93" t="s">
        <v>90</v>
      </c>
      <c r="G3" s="93" t="s">
        <v>91</v>
      </c>
      <c r="H3" s="93" t="s">
        <v>92</v>
      </c>
      <c r="I3" s="93" t="s">
        <v>93</v>
      </c>
      <c r="J3" s="93" t="s">
        <v>94</v>
      </c>
      <c r="K3" s="93" t="s">
        <v>95</v>
      </c>
      <c r="L3" s="93" t="s">
        <v>96</v>
      </c>
      <c r="M3" s="93" t="s">
        <v>97</v>
      </c>
      <c r="N3" s="93" t="s">
        <v>98</v>
      </c>
      <c r="O3" s="93" t="s">
        <v>99</v>
      </c>
      <c r="P3" s="93" t="s">
        <v>100</v>
      </c>
      <c r="Q3" s="93" t="s">
        <v>101</v>
      </c>
      <c r="R3" s="93" t="s">
        <v>102</v>
      </c>
      <c r="S3" s="93" t="s">
        <v>103</v>
      </c>
      <c r="T3" s="93" t="s">
        <v>104</v>
      </c>
      <c r="U3" s="93" t="s">
        <v>105</v>
      </c>
      <c r="V3" s="93" t="s">
        <v>106</v>
      </c>
    </row>
    <row r="4" spans="1:22" ht="11.65" x14ac:dyDescent="0.45">
      <c r="A4" s="250">
        <f>NPV($B$1,D4:V4)</f>
        <v>84112480.389267594</v>
      </c>
      <c r="B4" s="250" t="s">
        <v>24</v>
      </c>
      <c r="C4" s="119">
        <f>'capex_load_scen1b)Huntly goes'!D50+'capex_load_scen1b)Huntly goes'!D57</f>
        <v>6323983.7306648493</v>
      </c>
      <c r="D4" s="119">
        <f>'capex_load_scen1b)Huntly goes'!E50+'capex_load_scen1b)Huntly goes'!E57</f>
        <v>6323983.7306648493</v>
      </c>
      <c r="E4" s="119">
        <f>'capex_load_scen1b)Huntly goes'!F50+'capex_load_scen1b)Huntly goes'!F57</f>
        <v>12647967.461329699</v>
      </c>
      <c r="F4" s="119">
        <f>'capex_load_scen1b)Huntly goes'!G50+'capex_load_scen1b)Huntly goes'!G57</f>
        <v>12647967.461329699</v>
      </c>
      <c r="G4" s="119">
        <f>'capex_load_scen1b)Huntly goes'!H50+'capex_load_scen1b)Huntly goes'!H57</f>
        <v>12647967.461329699</v>
      </c>
      <c r="H4" s="119">
        <f>'capex_load_scen1b)Huntly goes'!I50+'capex_load_scen1b)Huntly goes'!I57</f>
        <v>12647967.461329699</v>
      </c>
      <c r="I4" s="119">
        <f>'capex_load_scen1b)Huntly goes'!J50+'capex_load_scen1b)Huntly goes'!J57</f>
        <v>12647967.461329699</v>
      </c>
      <c r="J4" s="119">
        <f>'capex_load_scen1b)Huntly goes'!K50+'capex_load_scen1b)Huntly goes'!K57</f>
        <v>6323983.7306648493</v>
      </c>
      <c r="K4" s="119">
        <f>'capex_load_scen1b)Huntly goes'!L50+'capex_load_scen1b)Huntly goes'!L57</f>
        <v>6323983.7306648493</v>
      </c>
      <c r="L4" s="247">
        <f>'capex_load_scen1b)Huntly goes'!M50+'capex_load_scen1b)Huntly goes'!M57</f>
        <v>6323983.7306648493</v>
      </c>
      <c r="M4" s="247">
        <f>'capex_load_scen1b)Huntly goes'!N50+'capex_load_scen1b)Huntly goes'!N57</f>
        <v>6323983.7306648493</v>
      </c>
      <c r="N4" s="247">
        <f>'capex_load_scen1b)Huntly goes'!O50+'capex_load_scen1b)Huntly goes'!O57</f>
        <v>6323983.7306648493</v>
      </c>
      <c r="O4" s="247">
        <f>'capex_load_scen1b)Huntly goes'!P50+'capex_load_scen1b)Huntly goes'!P57</f>
        <v>6323983.7306648493</v>
      </c>
      <c r="P4" s="247">
        <f>'capex_load_scen1b)Huntly goes'!Q50+'capex_load_scen1b)Huntly goes'!Q57</f>
        <v>6323983.7306648493</v>
      </c>
      <c r="Q4" s="119">
        <f>'capex_load_scen1b)Huntly goes'!R50+'capex_load_scen1b)Huntly goes'!R57</f>
        <v>6323983.7306648493</v>
      </c>
      <c r="R4" s="119">
        <f>'capex_load_scen1b)Huntly goes'!S50+'capex_load_scen1b)Huntly goes'!S57</f>
        <v>6323983.7306648493</v>
      </c>
      <c r="S4" s="119">
        <f>'capex_load_scen1b)Huntly goes'!T50+'capex_load_scen1b)Huntly goes'!T57</f>
        <v>6323983.7306648493</v>
      </c>
      <c r="T4" s="119">
        <f>'capex_load_scen1b)Huntly goes'!U50+'capex_load_scen1b)Huntly goes'!U57</f>
        <v>6323983.7306648493</v>
      </c>
      <c r="U4" s="119">
        <f>'capex_load_scen1b)Huntly goes'!V50+'capex_load_scen1b)Huntly goes'!V57</f>
        <v>6323983.7306648493</v>
      </c>
      <c r="V4" s="119">
        <f>'capex_load_scen1b)Huntly goes'!W50+'capex_load_scen1b)Huntly goes'!W57</f>
        <v>6323983.7306648493</v>
      </c>
    </row>
    <row r="5" spans="1:22" ht="11.65" x14ac:dyDescent="0.45">
      <c r="A5" s="250">
        <f t="shared" ref="A5:A7" si="0">NPV($B$1,D5:V5)</f>
        <v>198555061.56965196</v>
      </c>
      <c r="B5" s="250" t="s">
        <v>20</v>
      </c>
      <c r="C5" s="119">
        <f>'capex_load_scen1b)Huntly goes'!D51+'capex_load_scen1b)Huntly goes'!D58</f>
        <v>14928331.362914531</v>
      </c>
      <c r="D5" s="119">
        <f>'capex_load_scen1b)Huntly goes'!E51+'capex_load_scen1b)Huntly goes'!E58</f>
        <v>14928331.362914531</v>
      </c>
      <c r="E5" s="119">
        <f>'capex_load_scen1b)Huntly goes'!F51+'capex_load_scen1b)Huntly goes'!F58</f>
        <v>29856662.725829057</v>
      </c>
      <c r="F5" s="119">
        <f>'capex_load_scen1b)Huntly goes'!G51+'capex_load_scen1b)Huntly goes'!G58</f>
        <v>29856662.725829057</v>
      </c>
      <c r="G5" s="119">
        <f>'capex_load_scen1b)Huntly goes'!H51+'capex_load_scen1b)Huntly goes'!H58</f>
        <v>29856662.725829057</v>
      </c>
      <c r="H5" s="119">
        <f>'capex_load_scen1b)Huntly goes'!I51+'capex_load_scen1b)Huntly goes'!I58</f>
        <v>29856662.725829057</v>
      </c>
      <c r="I5" s="119">
        <f>'capex_load_scen1b)Huntly goes'!J51+'capex_load_scen1b)Huntly goes'!J58</f>
        <v>29856662.725829057</v>
      </c>
      <c r="J5" s="119">
        <f>'capex_load_scen1b)Huntly goes'!K51+'capex_load_scen1b)Huntly goes'!K58</f>
        <v>14928331.362914531</v>
      </c>
      <c r="K5" s="119">
        <f>'capex_load_scen1b)Huntly goes'!L51+'capex_load_scen1b)Huntly goes'!L58</f>
        <v>14928331.362914531</v>
      </c>
      <c r="L5" s="247">
        <f>'capex_load_scen1b)Huntly goes'!M51+'capex_load_scen1b)Huntly goes'!M58</f>
        <v>14928331.362914531</v>
      </c>
      <c r="M5" s="247">
        <f>'capex_load_scen1b)Huntly goes'!N51+'capex_load_scen1b)Huntly goes'!N58</f>
        <v>14928331.362914531</v>
      </c>
      <c r="N5" s="247">
        <f>'capex_load_scen1b)Huntly goes'!O51+'capex_load_scen1b)Huntly goes'!O58</f>
        <v>14928331.362914531</v>
      </c>
      <c r="O5" s="247">
        <f>'capex_load_scen1b)Huntly goes'!P51+'capex_load_scen1b)Huntly goes'!P58</f>
        <v>14928331.362914531</v>
      </c>
      <c r="P5" s="247">
        <f>'capex_load_scen1b)Huntly goes'!Q51+'capex_load_scen1b)Huntly goes'!Q58</f>
        <v>14928331.362914531</v>
      </c>
      <c r="Q5" s="119">
        <f>'capex_load_scen1b)Huntly goes'!R51+'capex_load_scen1b)Huntly goes'!R58</f>
        <v>14928331.362914531</v>
      </c>
      <c r="R5" s="119">
        <f>'capex_load_scen1b)Huntly goes'!S51+'capex_load_scen1b)Huntly goes'!S58</f>
        <v>14928331.362914531</v>
      </c>
      <c r="S5" s="119">
        <f>'capex_load_scen1b)Huntly goes'!T51+'capex_load_scen1b)Huntly goes'!T58</f>
        <v>14928331.362914531</v>
      </c>
      <c r="T5" s="119">
        <f>'capex_load_scen1b)Huntly goes'!U51+'capex_load_scen1b)Huntly goes'!U58</f>
        <v>14928331.362914531</v>
      </c>
      <c r="U5" s="119">
        <f>'capex_load_scen1b)Huntly goes'!V51+'capex_load_scen1b)Huntly goes'!V58</f>
        <v>14928331.362914531</v>
      </c>
      <c r="V5" s="119">
        <f>'capex_load_scen1b)Huntly goes'!W51+'capex_load_scen1b)Huntly goes'!W58</f>
        <v>14928331.362914531</v>
      </c>
    </row>
    <row r="6" spans="1:22" ht="11.65" x14ac:dyDescent="0.45">
      <c r="A6" s="250">
        <f t="shared" si="0"/>
        <v>9364991.0897332076</v>
      </c>
      <c r="B6" s="250" t="s">
        <v>34</v>
      </c>
      <c r="C6" s="119">
        <f>'capex_load_scen1b)Huntly goes'!D52+'capex_load_scen1b)Huntly goes'!D59</f>
        <v>704105.39571783703</v>
      </c>
      <c r="D6" s="119">
        <f>'capex_load_scen1b)Huntly goes'!E52+'capex_load_scen1b)Huntly goes'!E59</f>
        <v>704105.39571783703</v>
      </c>
      <c r="E6" s="119">
        <f>'capex_load_scen1b)Huntly goes'!F52+'capex_load_scen1b)Huntly goes'!F59</f>
        <v>1408210.7914356741</v>
      </c>
      <c r="F6" s="119">
        <f>'capex_load_scen1b)Huntly goes'!G52+'capex_load_scen1b)Huntly goes'!G59</f>
        <v>1408210.7914356741</v>
      </c>
      <c r="G6" s="119">
        <f>'capex_load_scen1b)Huntly goes'!H52+'capex_load_scen1b)Huntly goes'!H59</f>
        <v>1408210.7914356741</v>
      </c>
      <c r="H6" s="119">
        <f>'capex_load_scen1b)Huntly goes'!I52+'capex_load_scen1b)Huntly goes'!I59</f>
        <v>1408210.7914356741</v>
      </c>
      <c r="I6" s="119">
        <f>'capex_load_scen1b)Huntly goes'!J52+'capex_load_scen1b)Huntly goes'!J59</f>
        <v>1408210.7914356741</v>
      </c>
      <c r="J6" s="119">
        <f>'capex_load_scen1b)Huntly goes'!K52+'capex_load_scen1b)Huntly goes'!K59</f>
        <v>704105.39571783703</v>
      </c>
      <c r="K6" s="119">
        <f>'capex_load_scen1b)Huntly goes'!L52+'capex_load_scen1b)Huntly goes'!L59</f>
        <v>704105.39571783703</v>
      </c>
      <c r="L6" s="247">
        <f>'capex_load_scen1b)Huntly goes'!M52+'capex_load_scen1b)Huntly goes'!M59</f>
        <v>704105.39571783703</v>
      </c>
      <c r="M6" s="247">
        <f>'capex_load_scen1b)Huntly goes'!N52+'capex_load_scen1b)Huntly goes'!N59</f>
        <v>704105.39571783703</v>
      </c>
      <c r="N6" s="247">
        <f>'capex_load_scen1b)Huntly goes'!O52+'capex_load_scen1b)Huntly goes'!O59</f>
        <v>704105.39571783703</v>
      </c>
      <c r="O6" s="247">
        <f>'capex_load_scen1b)Huntly goes'!P52+'capex_load_scen1b)Huntly goes'!P59</f>
        <v>704105.39571783703</v>
      </c>
      <c r="P6" s="247">
        <f>'capex_load_scen1b)Huntly goes'!Q52+'capex_load_scen1b)Huntly goes'!Q59</f>
        <v>704105.39571783703</v>
      </c>
      <c r="Q6" s="119">
        <f>'capex_load_scen1b)Huntly goes'!R52+'capex_load_scen1b)Huntly goes'!R59</f>
        <v>704105.39571783703</v>
      </c>
      <c r="R6" s="119">
        <f>'capex_load_scen1b)Huntly goes'!S52+'capex_load_scen1b)Huntly goes'!S59</f>
        <v>704105.39571783703</v>
      </c>
      <c r="S6" s="119">
        <f>'capex_load_scen1b)Huntly goes'!T52+'capex_load_scen1b)Huntly goes'!T59</f>
        <v>704105.39571783703</v>
      </c>
      <c r="T6" s="119">
        <f>'capex_load_scen1b)Huntly goes'!U52+'capex_load_scen1b)Huntly goes'!U59</f>
        <v>704105.39571783703</v>
      </c>
      <c r="U6" s="119">
        <f>'capex_load_scen1b)Huntly goes'!V52+'capex_load_scen1b)Huntly goes'!V59</f>
        <v>704105.39571783703</v>
      </c>
      <c r="V6" s="119">
        <f>'capex_load_scen1b)Huntly goes'!W52+'capex_load_scen1b)Huntly goes'!W59</f>
        <v>704105.39571783703</v>
      </c>
    </row>
    <row r="7" spans="1:22" ht="11.65" x14ac:dyDescent="0.45">
      <c r="A7" s="250">
        <f t="shared" si="0"/>
        <v>239989584.47456691</v>
      </c>
      <c r="B7" s="250" t="s">
        <v>29</v>
      </c>
      <c r="C7" s="119">
        <f>'capex_load_scen1b)Huntly goes'!D53+'capex_load_scen1b)Huntly goes'!D60</f>
        <v>18043579.510702785</v>
      </c>
      <c r="D7" s="119">
        <f>'capex_load_scen1b)Huntly goes'!E53+'capex_load_scen1b)Huntly goes'!E60</f>
        <v>18043579.510702785</v>
      </c>
      <c r="E7" s="119">
        <f>'capex_load_scen1b)Huntly goes'!F53+'capex_load_scen1b)Huntly goes'!F60</f>
        <v>36087159.02140557</v>
      </c>
      <c r="F7" s="119">
        <f>'capex_load_scen1b)Huntly goes'!G53+'capex_load_scen1b)Huntly goes'!G60</f>
        <v>36087159.02140557</v>
      </c>
      <c r="G7" s="119">
        <f>'capex_load_scen1b)Huntly goes'!H53+'capex_load_scen1b)Huntly goes'!H60</f>
        <v>36087159.02140557</v>
      </c>
      <c r="H7" s="119">
        <f>'capex_load_scen1b)Huntly goes'!I53+'capex_load_scen1b)Huntly goes'!I60</f>
        <v>36087159.02140557</v>
      </c>
      <c r="I7" s="119">
        <f>'capex_load_scen1b)Huntly goes'!J53+'capex_load_scen1b)Huntly goes'!J60</f>
        <v>36087159.02140557</v>
      </c>
      <c r="J7" s="119">
        <f>'capex_load_scen1b)Huntly goes'!K53+'capex_load_scen1b)Huntly goes'!K60</f>
        <v>18043579.510702785</v>
      </c>
      <c r="K7" s="119">
        <f>'capex_load_scen1b)Huntly goes'!L53+'capex_load_scen1b)Huntly goes'!L60</f>
        <v>18043579.510702785</v>
      </c>
      <c r="L7" s="247">
        <f>'capex_load_scen1b)Huntly goes'!M53+'capex_load_scen1b)Huntly goes'!M60</f>
        <v>18043579.510702785</v>
      </c>
      <c r="M7" s="247">
        <f>'capex_load_scen1b)Huntly goes'!N53+'capex_load_scen1b)Huntly goes'!N60</f>
        <v>18043579.510702785</v>
      </c>
      <c r="N7" s="247">
        <f>'capex_load_scen1b)Huntly goes'!O53+'capex_load_scen1b)Huntly goes'!O60</f>
        <v>18043579.510702785</v>
      </c>
      <c r="O7" s="247">
        <f>'capex_load_scen1b)Huntly goes'!P53+'capex_load_scen1b)Huntly goes'!P60</f>
        <v>18043579.510702785</v>
      </c>
      <c r="P7" s="247">
        <f>'capex_load_scen1b)Huntly goes'!Q53+'capex_load_scen1b)Huntly goes'!Q60</f>
        <v>18043579.510702785</v>
      </c>
      <c r="Q7" s="119">
        <f>'capex_load_scen1b)Huntly goes'!R53+'capex_load_scen1b)Huntly goes'!R60</f>
        <v>18043579.510702785</v>
      </c>
      <c r="R7" s="119">
        <f>'capex_load_scen1b)Huntly goes'!S53+'capex_load_scen1b)Huntly goes'!S60</f>
        <v>18043579.510702785</v>
      </c>
      <c r="S7" s="119">
        <f>'capex_load_scen1b)Huntly goes'!T53+'capex_load_scen1b)Huntly goes'!T60</f>
        <v>18043579.510702785</v>
      </c>
      <c r="T7" s="119">
        <f>'capex_load_scen1b)Huntly goes'!U53+'capex_load_scen1b)Huntly goes'!U60</f>
        <v>18043579.510702785</v>
      </c>
      <c r="U7" s="119">
        <f>'capex_load_scen1b)Huntly goes'!V53+'capex_load_scen1b)Huntly goes'!V60</f>
        <v>18043579.510702785</v>
      </c>
      <c r="V7" s="119">
        <f>'capex_load_scen1b)Huntly goes'!W53+'capex_load_scen1b)Huntly goes'!W60</f>
        <v>18043579.510702785</v>
      </c>
    </row>
    <row r="8" spans="1:22" ht="11.65" x14ac:dyDescent="0.45">
      <c r="A8" s="250">
        <f>SUM(A4:A7)</f>
        <v>532022117.52321959</v>
      </c>
      <c r="B8" s="272" t="s">
        <v>384</v>
      </c>
      <c r="C8" s="119">
        <f>SUM(C4:C7)</f>
        <v>40000000</v>
      </c>
      <c r="D8" s="119">
        <f t="shared" ref="D8:V8" si="1">SUM(D4:D7)</f>
        <v>40000000</v>
      </c>
      <c r="E8" s="119">
        <f t="shared" si="1"/>
        <v>80000000</v>
      </c>
      <c r="F8" s="119">
        <f t="shared" si="1"/>
        <v>80000000</v>
      </c>
      <c r="G8" s="119">
        <f t="shared" si="1"/>
        <v>80000000</v>
      </c>
      <c r="H8" s="119">
        <f t="shared" si="1"/>
        <v>80000000</v>
      </c>
      <c r="I8" s="119">
        <f t="shared" si="1"/>
        <v>80000000</v>
      </c>
      <c r="J8" s="119">
        <f t="shared" si="1"/>
        <v>40000000</v>
      </c>
      <c r="K8" s="119">
        <f t="shared" si="1"/>
        <v>40000000</v>
      </c>
      <c r="L8" s="119">
        <f t="shared" si="1"/>
        <v>40000000</v>
      </c>
      <c r="M8" s="119">
        <f t="shared" si="1"/>
        <v>40000000</v>
      </c>
      <c r="N8" s="119">
        <f t="shared" si="1"/>
        <v>40000000</v>
      </c>
      <c r="O8" s="119">
        <f t="shared" si="1"/>
        <v>40000000</v>
      </c>
      <c r="P8" s="119">
        <f t="shared" si="1"/>
        <v>40000000</v>
      </c>
      <c r="Q8" s="119">
        <f t="shared" si="1"/>
        <v>40000000</v>
      </c>
      <c r="R8" s="119">
        <f t="shared" si="1"/>
        <v>40000000</v>
      </c>
      <c r="S8" s="119">
        <f t="shared" si="1"/>
        <v>40000000</v>
      </c>
      <c r="T8" s="119">
        <f t="shared" si="1"/>
        <v>40000000</v>
      </c>
      <c r="U8" s="119">
        <f t="shared" si="1"/>
        <v>40000000</v>
      </c>
      <c r="V8" s="119">
        <f t="shared" si="1"/>
        <v>40000000</v>
      </c>
    </row>
    <row r="10" spans="1:22" ht="11.65" x14ac:dyDescent="0.45">
      <c r="A10" s="91" t="s">
        <v>317</v>
      </c>
      <c r="B10" s="89" t="s">
        <v>318</v>
      </c>
      <c r="C10" s="93" t="str">
        <f t="shared" ref="C10:V10" si="2">C3</f>
        <v>Year 1</v>
      </c>
      <c r="D10" s="90" t="str">
        <f t="shared" si="2"/>
        <v>Year 2</v>
      </c>
      <c r="E10" s="93" t="str">
        <f t="shared" si="2"/>
        <v>Year 3</v>
      </c>
      <c r="F10" s="93" t="str">
        <f t="shared" si="2"/>
        <v>Year 4</v>
      </c>
      <c r="G10" s="93" t="str">
        <f t="shared" si="2"/>
        <v>Year 5</v>
      </c>
      <c r="H10" s="93" t="str">
        <f t="shared" si="2"/>
        <v>Year 6</v>
      </c>
      <c r="I10" s="93" t="str">
        <f t="shared" si="2"/>
        <v>Year 7</v>
      </c>
      <c r="J10" s="93" t="str">
        <f t="shared" si="2"/>
        <v>Year 8</v>
      </c>
      <c r="K10" s="93" t="str">
        <f t="shared" si="2"/>
        <v>Year 9</v>
      </c>
      <c r="L10" s="93" t="str">
        <f t="shared" si="2"/>
        <v>Year 10</v>
      </c>
      <c r="M10" s="93" t="str">
        <f t="shared" si="2"/>
        <v>Year 11</v>
      </c>
      <c r="N10" s="93" t="str">
        <f t="shared" si="2"/>
        <v>Year 12</v>
      </c>
      <c r="O10" s="93" t="str">
        <f t="shared" si="2"/>
        <v>Year 13</v>
      </c>
      <c r="P10" s="93" t="str">
        <f t="shared" si="2"/>
        <v>Year 14</v>
      </c>
      <c r="Q10" s="93" t="str">
        <f t="shared" si="2"/>
        <v>Year 15</v>
      </c>
      <c r="R10" s="93" t="str">
        <f t="shared" si="2"/>
        <v>Year 16</v>
      </c>
      <c r="S10" s="93" t="str">
        <f t="shared" si="2"/>
        <v>Year 17</v>
      </c>
      <c r="T10" s="93" t="str">
        <f t="shared" si="2"/>
        <v>Year 18</v>
      </c>
      <c r="U10" s="93" t="str">
        <f t="shared" si="2"/>
        <v>Year 19</v>
      </c>
      <c r="V10" s="93" t="str">
        <f t="shared" si="2"/>
        <v>Year 20</v>
      </c>
    </row>
    <row r="11" spans="1:22" ht="11.65" x14ac:dyDescent="0.45">
      <c r="B11" s="117" t="s">
        <v>319</v>
      </c>
      <c r="C11" s="141">
        <f>input!B4</f>
        <v>0</v>
      </c>
      <c r="D11" s="141">
        <f t="array" ref="D11:V11">TRANSPOSE(winter!T4:T38)</f>
        <v>8.4001067648159754E-3</v>
      </c>
      <c r="E11" s="141">
        <v>8.9918494294318248E-3</v>
      </c>
      <c r="F11" s="141">
        <v>1.0618181684760296E-2</v>
      </c>
      <c r="G11" s="141">
        <v>1.0762515726462014E-2</v>
      </c>
      <c r="H11" s="141">
        <v>9.7883759923695496E-3</v>
      </c>
      <c r="I11" s="141">
        <v>9.3449583236410172E-3</v>
      </c>
      <c r="J11" s="141">
        <v>9.2658606048533938E-3</v>
      </c>
      <c r="K11" s="141">
        <v>9.2249097809350977E-3</v>
      </c>
      <c r="L11" s="141">
        <v>9.1986190602804593E-3</v>
      </c>
      <c r="M11" s="141">
        <v>9.1418120763281565E-3</v>
      </c>
      <c r="N11" s="141">
        <v>8.9792536742463579E-3</v>
      </c>
      <c r="O11" s="141">
        <v>8.8615371980197474E-3</v>
      </c>
      <c r="P11" s="141">
        <v>8.7917826143660022E-3</v>
      </c>
      <c r="Q11" s="141">
        <v>8.7112220313471916E-3</v>
      </c>
      <c r="R11" s="141">
        <v>1.303277695034968E-2</v>
      </c>
      <c r="S11" s="141">
        <v>5.1658707828744158E-3</v>
      </c>
      <c r="T11" s="141">
        <v>5.1393217110037494E-3</v>
      </c>
      <c r="U11" s="141">
        <v>8.4084549336985951E-3</v>
      </c>
      <c r="V11" s="141">
        <v>8.33520484835229E-3</v>
      </c>
    </row>
    <row r="12" spans="1:22" ht="11.65" x14ac:dyDescent="0.45">
      <c r="A12" s="95">
        <f>NPV($B$1,D12:V12)</f>
        <v>12196.308641667569</v>
      </c>
      <c r="B12" s="91" t="s">
        <v>327</v>
      </c>
      <c r="C12" s="129">
        <f>'Volumes by Gen'!R89</f>
        <v>1180</v>
      </c>
      <c r="D12" s="129">
        <f>C12*(1+D$11)</f>
        <v>1189.9121259824828</v>
      </c>
      <c r="E12" s="129">
        <f>D12*(1+E11)</f>
        <v>1200.6116366535725</v>
      </c>
      <c r="F12" s="129">
        <f t="shared" ref="F12:V12" si="3">E12*(1+F11)</f>
        <v>1213.3599491443977</v>
      </c>
      <c r="G12" s="129">
        <f t="shared" si="3"/>
        <v>1226.4187546789233</v>
      </c>
      <c r="H12" s="129">
        <f t="shared" si="3"/>
        <v>1238.4234025738142</v>
      </c>
      <c r="I12" s="129">
        <f t="shared" si="3"/>
        <v>1249.9964176578881</v>
      </c>
      <c r="J12" s="129">
        <f t="shared" si="3"/>
        <v>1261.5787102204722</v>
      </c>
      <c r="K12" s="129">
        <f t="shared" si="3"/>
        <v>1273.2166600038047</v>
      </c>
      <c r="L12" s="129">
        <f t="shared" si="3"/>
        <v>1284.9284950403824</v>
      </c>
      <c r="M12" s="129">
        <f t="shared" si="3"/>
        <v>1296.6750698735609</v>
      </c>
      <c r="N12" s="129">
        <f t="shared" si="3"/>
        <v>1308.3182442590266</v>
      </c>
      <c r="O12" s="129">
        <f t="shared" si="3"/>
        <v>1319.9119550473761</v>
      </c>
      <c r="P12" s="129">
        <f t="shared" si="3"/>
        <v>1331.5163340262554</v>
      </c>
      <c r="Q12" s="129">
        <f t="shared" si="3"/>
        <v>1343.1154684503235</v>
      </c>
      <c r="R12" s="129">
        <f t="shared" si="3"/>
        <v>1360.6199927692012</v>
      </c>
      <c r="S12" s="129">
        <f t="shared" si="3"/>
        <v>1367.6487798364424</v>
      </c>
      <c r="T12" s="129">
        <f t="shared" si="3"/>
        <v>1374.6775669036838</v>
      </c>
      <c r="U12" s="129">
        <f t="shared" si="3"/>
        <v>1386.2364812733599</v>
      </c>
      <c r="V12" s="129">
        <f t="shared" si="3"/>
        <v>1397.7910463130324</v>
      </c>
    </row>
    <row r="13" spans="1:22" ht="11.65" x14ac:dyDescent="0.45">
      <c r="A13" s="95">
        <f t="shared" ref="A13:A15" si="4">NPV($B$1,D13:V13)</f>
        <v>28992.072660913156</v>
      </c>
      <c r="B13" s="91" t="s">
        <v>328</v>
      </c>
      <c r="C13" s="129">
        <f>'Volumes by Gen'!R90</f>
        <v>2805</v>
      </c>
      <c r="D13" s="129">
        <f>C13*(1+D$11)</f>
        <v>2828.5622994753089</v>
      </c>
      <c r="E13" s="129">
        <f t="shared" ref="E13:V15" si="5">D13*(1+E$11)</f>
        <v>2853.9963057739583</v>
      </c>
      <c r="F13" s="129">
        <f t="shared" si="5"/>
        <v>2884.3005570763012</v>
      </c>
      <c r="G13" s="129">
        <f t="shared" si="5"/>
        <v>2915.3428871816777</v>
      </c>
      <c r="H13" s="129">
        <f t="shared" si="5"/>
        <v>2943.8793595080924</v>
      </c>
      <c r="I13" s="129">
        <f t="shared" si="5"/>
        <v>2971.3897894325223</v>
      </c>
      <c r="J13" s="129">
        <f t="shared" si="5"/>
        <v>2998.922273024089</v>
      </c>
      <c r="K13" s="129">
        <f t="shared" si="5"/>
        <v>3026.5870604327733</v>
      </c>
      <c r="L13" s="129">
        <f t="shared" si="5"/>
        <v>3054.4274818544682</v>
      </c>
      <c r="M13" s="129">
        <f t="shared" si="5"/>
        <v>3082.3504838943541</v>
      </c>
      <c r="N13" s="129">
        <f t="shared" si="5"/>
        <v>3110.0276908021774</v>
      </c>
      <c r="O13" s="129">
        <f t="shared" si="5"/>
        <v>3137.5873168710928</v>
      </c>
      <c r="P13" s="129">
        <f t="shared" si="5"/>
        <v>3165.172302494615</v>
      </c>
      <c r="Q13" s="129">
        <f t="shared" si="5"/>
        <v>3192.744821189116</v>
      </c>
      <c r="R13" s="129">
        <f t="shared" si="5"/>
        <v>3234.3551523030583</v>
      </c>
      <c r="S13" s="129">
        <f t="shared" si="5"/>
        <v>3251.0634130857798</v>
      </c>
      <c r="T13" s="129">
        <f t="shared" si="5"/>
        <v>3267.7716738685017</v>
      </c>
      <c r="U13" s="129">
        <f t="shared" si="5"/>
        <v>3295.2485847218422</v>
      </c>
      <c r="V13" s="129">
        <f t="shared" si="5"/>
        <v>3322.7151567017418</v>
      </c>
    </row>
    <row r="14" spans="1:22" ht="11.65" x14ac:dyDescent="0.45">
      <c r="A14" s="95">
        <f t="shared" si="4"/>
        <v>2821.6883552332579</v>
      </c>
      <c r="B14" s="91" t="s">
        <v>329</v>
      </c>
      <c r="C14" s="129">
        <f>'Volumes by Gen'!R91</f>
        <v>273</v>
      </c>
      <c r="D14" s="129">
        <f>C14*(1+D$11)</f>
        <v>275.29322914679477</v>
      </c>
      <c r="E14" s="129">
        <f t="shared" si="5"/>
        <v>277.76862441222482</v>
      </c>
      <c r="F14" s="129">
        <f t="shared" si="5"/>
        <v>280.71802213255978</v>
      </c>
      <c r="G14" s="129">
        <f t="shared" si="5"/>
        <v>283.73925426046276</v>
      </c>
      <c r="H14" s="129">
        <f t="shared" si="5"/>
        <v>286.5166007649587</v>
      </c>
      <c r="I14" s="129">
        <f t="shared" si="5"/>
        <v>289.19408645813849</v>
      </c>
      <c r="J14" s="129">
        <f t="shared" si="5"/>
        <v>291.87371855100753</v>
      </c>
      <c r="K14" s="129">
        <f t="shared" si="5"/>
        <v>294.56622727206661</v>
      </c>
      <c r="L14" s="294">
        <f>K14*(1+L$11)</f>
        <v>297.27582978476636</v>
      </c>
      <c r="M14" s="129">
        <f t="shared" ref="M14" si="6">L14*(1+M$11)</f>
        <v>299.99346955549322</v>
      </c>
      <c r="N14" s="129">
        <f t="shared" ref="N14" si="7">M14*(1+N$11)</f>
        <v>302.68718701924928</v>
      </c>
      <c r="O14" s="129">
        <f t="shared" ref="O14" si="8">N14*(1+O$11)</f>
        <v>305.36946078638437</v>
      </c>
      <c r="P14" s="129">
        <f t="shared" ref="P14" si="9">O14*(1+P$11)</f>
        <v>308.05420270268439</v>
      </c>
      <c r="Q14" s="129">
        <f t="shared" ref="Q14" si="10">P14*(1+Q$11)</f>
        <v>310.73773126011713</v>
      </c>
      <c r="R14" s="129">
        <f t="shared" ref="R14" si="11">Q14*(1+R$11)</f>
        <v>314.78750680168798</v>
      </c>
      <c r="S14" s="129">
        <f t="shared" ref="S14" si="12">R14*(1+S$11)</f>
        <v>316.41365838588865</v>
      </c>
      <c r="T14" s="129">
        <f t="shared" ref="T14" si="13">S14*(1+T$11)</f>
        <v>318.03980997008938</v>
      </c>
      <c r="U14" s="129">
        <f t="shared" ref="U14" si="14">T14*(1+U$11)</f>
        <v>320.71403337934498</v>
      </c>
      <c r="V14" s="129">
        <f t="shared" ref="V14" si="15">U14*(1+V$11)</f>
        <v>323.38725054530312</v>
      </c>
    </row>
    <row r="15" spans="1:22" ht="11.65" x14ac:dyDescent="0.45">
      <c r="A15" s="95">
        <f t="shared" si="4"/>
        <v>33374.47508808862</v>
      </c>
      <c r="B15" s="91" t="s">
        <v>330</v>
      </c>
      <c r="C15" s="129">
        <f>'Volumes by Gen'!R92</f>
        <v>3229</v>
      </c>
      <c r="D15" s="129">
        <f>C15*(1+D$11)</f>
        <v>3256.123944743591</v>
      </c>
      <c r="E15" s="129">
        <f t="shared" si="5"/>
        <v>3285.4025209782931</v>
      </c>
      <c r="F15" s="129">
        <f t="shared" si="5"/>
        <v>3320.2875218536101</v>
      </c>
      <c r="G15" s="129">
        <f t="shared" si="5"/>
        <v>3356.0221685239349</v>
      </c>
      <c r="H15" s="129">
        <f t="shared" si="5"/>
        <v>3388.8721753481746</v>
      </c>
      <c r="I15" s="129">
        <f t="shared" si="5"/>
        <v>3420.5410445909497</v>
      </c>
      <c r="J15" s="129">
        <f t="shared" si="5"/>
        <v>3452.2353011033092</v>
      </c>
      <c r="K15" s="129">
        <f t="shared" si="5"/>
        <v>3484.0818602985469</v>
      </c>
      <c r="L15" s="129">
        <f t="shared" si="5"/>
        <v>3516.1306021062665</v>
      </c>
      <c r="M15" s="129">
        <f t="shared" si="5"/>
        <v>3548.2744073065487</v>
      </c>
      <c r="N15" s="129">
        <f t="shared" si="5"/>
        <v>3580.1352633155902</v>
      </c>
      <c r="O15" s="129">
        <f t="shared" si="5"/>
        <v>3611.8607651254038</v>
      </c>
      <c r="P15" s="129">
        <f t="shared" si="5"/>
        <v>3643.6154598057437</v>
      </c>
      <c r="Q15" s="129">
        <f t="shared" si="5"/>
        <v>3675.355803072961</v>
      </c>
      <c r="R15" s="129">
        <f t="shared" si="5"/>
        <v>3723.2558954675847</v>
      </c>
      <c r="S15" s="129">
        <f t="shared" si="5"/>
        <v>3742.4897543151451</v>
      </c>
      <c r="T15" s="129">
        <f t="shared" si="5"/>
        <v>3761.7236131627064</v>
      </c>
      <c r="U15" s="129">
        <f t="shared" si="5"/>
        <v>3793.3538966370152</v>
      </c>
      <c r="V15" s="129">
        <f t="shared" si="5"/>
        <v>3824.9722784277801</v>
      </c>
    </row>
    <row r="16" spans="1:22" ht="11.65" x14ac:dyDescent="0.45">
      <c r="A16" s="95">
        <f>NPV($B$1,D16:V16)</f>
        <v>864.06158561419772</v>
      </c>
      <c r="B16" s="91" t="s">
        <v>320</v>
      </c>
      <c r="D16" s="98">
        <f>D12-$C$12</f>
        <v>9.9121259824828485</v>
      </c>
      <c r="E16" s="98">
        <f t="shared" ref="E16:V16" si="16">E12-$C$12</f>
        <v>20.611636653572532</v>
      </c>
      <c r="F16" s="98">
        <f t="shared" si="16"/>
        <v>33.35994914439766</v>
      </c>
      <c r="G16" s="98">
        <f t="shared" si="16"/>
        <v>46.418754678923278</v>
      </c>
      <c r="H16" s="98">
        <f t="shared" si="16"/>
        <v>58.423402573814201</v>
      </c>
      <c r="I16" s="98">
        <f t="shared" si="16"/>
        <v>69.99641765788806</v>
      </c>
      <c r="J16" s="98">
        <f t="shared" si="16"/>
        <v>81.578710220472203</v>
      </c>
      <c r="K16" s="98">
        <f t="shared" si="16"/>
        <v>93.216660003804691</v>
      </c>
      <c r="L16" s="98">
        <f t="shared" si="16"/>
        <v>104.92849504038236</v>
      </c>
      <c r="M16" s="98">
        <f t="shared" si="16"/>
        <v>116.67506987356091</v>
      </c>
      <c r="N16" s="98">
        <f t="shared" si="16"/>
        <v>128.31824425902664</v>
      </c>
      <c r="O16" s="98">
        <f t="shared" si="16"/>
        <v>139.91195504737607</v>
      </c>
      <c r="P16" s="98">
        <f t="shared" si="16"/>
        <v>151.51633402625544</v>
      </c>
      <c r="Q16" s="98">
        <f t="shared" si="16"/>
        <v>163.11546845032353</v>
      </c>
      <c r="R16" s="98">
        <f t="shared" si="16"/>
        <v>180.61999276920119</v>
      </c>
      <c r="S16" s="98">
        <f t="shared" si="16"/>
        <v>187.64877983644237</v>
      </c>
      <c r="T16" s="98">
        <f t="shared" si="16"/>
        <v>194.67756690368378</v>
      </c>
      <c r="U16" s="98">
        <f t="shared" si="16"/>
        <v>206.23648127335991</v>
      </c>
      <c r="V16" s="98">
        <f t="shared" si="16"/>
        <v>217.79104631303244</v>
      </c>
    </row>
    <row r="17" spans="1:22" ht="11.65" x14ac:dyDescent="0.45">
      <c r="A17" s="95">
        <f t="shared" ref="A17:A19" si="17">NPV($B$1,D17:V17)</f>
        <v>2053.976904786291</v>
      </c>
      <c r="B17" s="91" t="s">
        <v>321</v>
      </c>
      <c r="D17" s="120">
        <f t="shared" ref="D17:V17" si="18">D13-$C$13</f>
        <v>23.562299475308919</v>
      </c>
      <c r="E17" s="120">
        <f t="shared" si="18"/>
        <v>48.996305773958284</v>
      </c>
      <c r="F17" s="120">
        <f t="shared" si="18"/>
        <v>79.300557076301175</v>
      </c>
      <c r="G17" s="120">
        <f t="shared" si="18"/>
        <v>110.34288718167772</v>
      </c>
      <c r="H17" s="120">
        <f t="shared" si="18"/>
        <v>138.87935950809242</v>
      </c>
      <c r="I17" s="120">
        <f t="shared" si="18"/>
        <v>166.38978943252232</v>
      </c>
      <c r="J17" s="120">
        <f t="shared" si="18"/>
        <v>193.92227302408901</v>
      </c>
      <c r="K17" s="120">
        <f t="shared" si="18"/>
        <v>221.58706043277334</v>
      </c>
      <c r="L17" s="120">
        <f t="shared" si="18"/>
        <v>249.42748185446817</v>
      </c>
      <c r="M17" s="120">
        <f t="shared" si="18"/>
        <v>277.35048389435406</v>
      </c>
      <c r="N17" s="120">
        <f t="shared" si="18"/>
        <v>305.0276908021774</v>
      </c>
      <c r="O17" s="120">
        <f t="shared" si="18"/>
        <v>332.58731687109275</v>
      </c>
      <c r="P17" s="120">
        <f t="shared" si="18"/>
        <v>360.172302494615</v>
      </c>
      <c r="Q17" s="120">
        <f t="shared" si="18"/>
        <v>387.74482118911601</v>
      </c>
      <c r="R17" s="120">
        <f t="shared" si="18"/>
        <v>429.35515230305828</v>
      </c>
      <c r="S17" s="120">
        <f t="shared" si="18"/>
        <v>446.06341308577976</v>
      </c>
      <c r="T17" s="120">
        <f t="shared" si="18"/>
        <v>462.77167386850169</v>
      </c>
      <c r="U17" s="120">
        <f t="shared" si="18"/>
        <v>490.24858472184224</v>
      </c>
      <c r="V17" s="120">
        <f t="shared" si="18"/>
        <v>517.71515670174176</v>
      </c>
    </row>
    <row r="18" spans="1:22" ht="11.65" x14ac:dyDescent="0.45">
      <c r="A18" s="95">
        <f t="shared" si="17"/>
        <v>199.90577362091133</v>
      </c>
      <c r="B18" s="91" t="s">
        <v>322</v>
      </c>
      <c r="D18" s="120">
        <f t="shared" ref="D18:V18" si="19">D14-$C$14</f>
        <v>2.2932291467947721</v>
      </c>
      <c r="E18" s="120">
        <f t="shared" si="19"/>
        <v>4.768624412224824</v>
      </c>
      <c r="F18" s="120">
        <f t="shared" si="19"/>
        <v>7.7180221325597813</v>
      </c>
      <c r="G18" s="120">
        <f t="shared" si="19"/>
        <v>10.739254260462758</v>
      </c>
      <c r="H18" s="120">
        <f t="shared" si="19"/>
        <v>13.516600764958696</v>
      </c>
      <c r="I18" s="120">
        <f t="shared" si="19"/>
        <v>16.194086458138486</v>
      </c>
      <c r="J18" s="120">
        <f t="shared" si="19"/>
        <v>18.873718551007528</v>
      </c>
      <c r="K18" s="120">
        <f t="shared" si="19"/>
        <v>21.566227272066612</v>
      </c>
      <c r="L18" s="120">
        <f t="shared" si="19"/>
        <v>24.275829784766358</v>
      </c>
      <c r="M18" s="120">
        <f t="shared" si="19"/>
        <v>26.99346955549322</v>
      </c>
      <c r="N18" s="120">
        <f t="shared" si="19"/>
        <v>29.687187019249279</v>
      </c>
      <c r="O18" s="120">
        <f t="shared" si="19"/>
        <v>32.369460786384366</v>
      </c>
      <c r="P18" s="120">
        <f t="shared" si="19"/>
        <v>35.054202702684393</v>
      </c>
      <c r="Q18" s="120">
        <f t="shared" si="19"/>
        <v>37.73773126011713</v>
      </c>
      <c r="R18" s="120">
        <f t="shared" si="19"/>
        <v>41.787506801687982</v>
      </c>
      <c r="S18" s="120">
        <f t="shared" si="19"/>
        <v>43.413658385888652</v>
      </c>
      <c r="T18" s="120">
        <f t="shared" si="19"/>
        <v>45.039809970089379</v>
      </c>
      <c r="U18" s="120">
        <f t="shared" si="19"/>
        <v>47.714033379344983</v>
      </c>
      <c r="V18" s="120">
        <f t="shared" si="19"/>
        <v>50.387250545303118</v>
      </c>
    </row>
    <row r="19" spans="1:22" ht="11.65" x14ac:dyDescent="0.45">
      <c r="A19" s="95">
        <f t="shared" si="17"/>
        <v>2364.4532711425773</v>
      </c>
      <c r="B19" s="91" t="s">
        <v>323</v>
      </c>
      <c r="D19" s="98">
        <f t="shared" ref="D19:V19" si="20">D15-$C$15</f>
        <v>27.123944743590982</v>
      </c>
      <c r="E19" s="98">
        <f t="shared" si="20"/>
        <v>56.402520978293069</v>
      </c>
      <c r="F19" s="98">
        <f t="shared" si="20"/>
        <v>91.287521853610087</v>
      </c>
      <c r="G19" s="98">
        <f t="shared" si="20"/>
        <v>127.02216852393485</v>
      </c>
      <c r="H19" s="98">
        <f t="shared" si="20"/>
        <v>159.87217534817455</v>
      </c>
      <c r="I19" s="98">
        <f t="shared" si="20"/>
        <v>191.5410445909497</v>
      </c>
      <c r="J19" s="98">
        <f t="shared" si="20"/>
        <v>223.23530110330921</v>
      </c>
      <c r="K19" s="98">
        <f t="shared" si="20"/>
        <v>255.08186029854687</v>
      </c>
      <c r="L19" s="98">
        <f t="shared" si="20"/>
        <v>287.13060210626645</v>
      </c>
      <c r="M19" s="98">
        <f t="shared" si="20"/>
        <v>319.27440730654871</v>
      </c>
      <c r="N19" s="98">
        <f t="shared" si="20"/>
        <v>351.13526331559024</v>
      </c>
      <c r="O19" s="98">
        <f t="shared" si="20"/>
        <v>382.86076512540376</v>
      </c>
      <c r="P19" s="98">
        <f t="shared" si="20"/>
        <v>414.61545980574374</v>
      </c>
      <c r="Q19" s="98">
        <f t="shared" si="20"/>
        <v>446.35580307296095</v>
      </c>
      <c r="R19" s="98">
        <f t="shared" si="20"/>
        <v>494.25589546758465</v>
      </c>
      <c r="S19" s="98">
        <f t="shared" si="20"/>
        <v>513.48975431514509</v>
      </c>
      <c r="T19" s="98">
        <f t="shared" si="20"/>
        <v>532.72361316270644</v>
      </c>
      <c r="U19" s="98">
        <f t="shared" si="20"/>
        <v>564.35389663701517</v>
      </c>
      <c r="V19" s="98">
        <f t="shared" si="20"/>
        <v>595.97227842778011</v>
      </c>
    </row>
    <row r="20" spans="1:22" ht="11.65" x14ac:dyDescent="0.45">
      <c r="A20" s="99">
        <f>SUM(A16:A19)</f>
        <v>5482.3975351639774</v>
      </c>
      <c r="B20" s="130" t="s">
        <v>384</v>
      </c>
      <c r="C20" s="299"/>
      <c r="D20" s="98"/>
      <c r="E20" s="98"/>
      <c r="F20" s="98"/>
      <c r="G20" s="98"/>
      <c r="H20" s="98"/>
      <c r="I20" s="98"/>
      <c r="J20" s="98"/>
      <c r="K20" s="98"/>
      <c r="L20" s="98"/>
      <c r="M20" s="98"/>
      <c r="N20" s="98"/>
      <c r="O20" s="98"/>
      <c r="P20" s="98"/>
      <c r="Q20" s="98"/>
      <c r="R20" s="98"/>
      <c r="S20" s="98"/>
      <c r="T20" s="98"/>
      <c r="U20" s="98"/>
      <c r="V20" s="98"/>
    </row>
    <row r="21" spans="1:22" ht="11.65" x14ac:dyDescent="0.45">
      <c r="A21" s="95"/>
      <c r="C21" s="299"/>
      <c r="D21" s="98"/>
      <c r="E21" s="98"/>
      <c r="F21" s="98"/>
      <c r="G21" s="98"/>
      <c r="H21" s="98"/>
      <c r="I21" s="98"/>
      <c r="J21" s="98"/>
      <c r="K21" s="98"/>
      <c r="L21" s="98"/>
      <c r="M21" s="98"/>
      <c r="N21" s="98"/>
      <c r="O21" s="98"/>
      <c r="P21" s="98"/>
      <c r="Q21" s="98"/>
      <c r="R21" s="98"/>
      <c r="S21" s="98"/>
      <c r="T21" s="98"/>
      <c r="U21" s="98"/>
      <c r="V21" s="98"/>
    </row>
    <row r="22" spans="1:22" ht="11.65" x14ac:dyDescent="0.45">
      <c r="A22" s="218" t="s">
        <v>324</v>
      </c>
      <c r="B22" s="219" t="s">
        <v>7</v>
      </c>
      <c r="C22" s="299"/>
      <c r="D22" s="118"/>
      <c r="E22" s="98"/>
      <c r="F22" s="98"/>
      <c r="G22" s="98"/>
      <c r="H22" s="98"/>
      <c r="I22" s="98"/>
      <c r="J22" s="98"/>
      <c r="K22" s="98"/>
      <c r="L22" s="98"/>
      <c r="M22" s="98"/>
      <c r="N22" s="98"/>
      <c r="O22" s="98"/>
      <c r="P22" s="98"/>
      <c r="Q22" s="98"/>
      <c r="R22" s="98"/>
      <c r="S22" s="98"/>
      <c r="T22" s="98"/>
      <c r="U22" s="98"/>
      <c r="V22" s="98"/>
    </row>
    <row r="23" spans="1:22" ht="11.65" x14ac:dyDescent="0.45">
      <c r="A23" s="251">
        <f>(A4/A16)*(1-$A$80)</f>
        <v>68141.828375155412</v>
      </c>
      <c r="B23" s="224" t="s">
        <v>24</v>
      </c>
      <c r="C23" s="299"/>
      <c r="D23" s="98"/>
      <c r="E23" s="98"/>
      <c r="F23" s="98"/>
      <c r="G23" s="98"/>
      <c r="H23" s="98"/>
      <c r="I23" s="98"/>
      <c r="J23" s="98"/>
      <c r="K23" s="98"/>
      <c r="L23" s="98"/>
      <c r="M23" s="98"/>
      <c r="N23" s="98"/>
      <c r="O23" s="98"/>
      <c r="P23" s="98"/>
      <c r="Q23" s="98"/>
      <c r="R23" s="98"/>
      <c r="S23" s="98"/>
      <c r="T23" s="98"/>
      <c r="U23" s="98"/>
      <c r="V23" s="98"/>
    </row>
    <row r="24" spans="1:22" ht="11.65" x14ac:dyDescent="0.45">
      <c r="A24" s="251">
        <f t="shared" ref="A24:A26" si="21">(A5/A17)*(1-$A$80)</f>
        <v>67668.016507331486</v>
      </c>
      <c r="B24" s="224" t="s">
        <v>20</v>
      </c>
      <c r="D24" s="98"/>
      <c r="E24" s="98"/>
      <c r="F24" s="98"/>
      <c r="G24" s="98"/>
      <c r="H24" s="98"/>
      <c r="I24" s="98"/>
      <c r="J24" s="98"/>
      <c r="K24" s="98"/>
      <c r="L24" s="98"/>
      <c r="M24" s="98"/>
      <c r="N24" s="98"/>
      <c r="O24" s="98"/>
      <c r="P24" s="98"/>
      <c r="Q24" s="98"/>
      <c r="R24" s="98"/>
      <c r="S24" s="98"/>
      <c r="T24" s="98"/>
      <c r="U24" s="98"/>
      <c r="V24" s="98"/>
    </row>
    <row r="25" spans="1:22" ht="11.65" x14ac:dyDescent="0.45">
      <c r="A25" s="251">
        <f t="shared" si="21"/>
        <v>32792.918603965227</v>
      </c>
      <c r="B25" s="224" t="s">
        <v>34</v>
      </c>
      <c r="D25" s="98"/>
      <c r="E25" s="98"/>
      <c r="F25" s="98"/>
      <c r="G25" s="98"/>
      <c r="H25" s="98"/>
      <c r="I25" s="98"/>
      <c r="J25" s="98"/>
      <c r="K25" s="98"/>
      <c r="L25" s="98"/>
      <c r="M25" s="98"/>
      <c r="N25" s="98"/>
      <c r="O25" s="98"/>
      <c r="P25" s="98"/>
      <c r="Q25" s="98"/>
      <c r="R25" s="98"/>
      <c r="S25" s="98"/>
      <c r="T25" s="98"/>
      <c r="U25" s="98"/>
      <c r="V25" s="98"/>
    </row>
    <row r="26" spans="1:22" ht="11.65" x14ac:dyDescent="0.45">
      <c r="A26" s="251">
        <f t="shared" si="21"/>
        <v>71049.282801439127</v>
      </c>
      <c r="B26" s="224" t="s">
        <v>29</v>
      </c>
      <c r="D26" s="98"/>
      <c r="E26" s="98"/>
      <c r="F26" s="98"/>
      <c r="G26" s="98"/>
      <c r="H26" s="98"/>
      <c r="I26" s="98"/>
      <c r="J26" s="98"/>
      <c r="K26" s="98"/>
      <c r="L26" s="98"/>
      <c r="M26" s="98"/>
      <c r="N26" s="98"/>
      <c r="O26" s="98"/>
      <c r="P26" s="98"/>
      <c r="Q26" s="98"/>
      <c r="R26" s="98"/>
      <c r="S26" s="98"/>
      <c r="T26" s="98"/>
      <c r="U26" s="98"/>
      <c r="V26" s="98"/>
    </row>
    <row r="27" spans="1:22" ht="11.65" x14ac:dyDescent="0.45">
      <c r="A27" s="251">
        <f>(A8/A20)*(1-$A$80)</f>
        <v>67929.310101573079</v>
      </c>
      <c r="B27" s="274" t="s">
        <v>384</v>
      </c>
      <c r="C27" s="303"/>
      <c r="D27" s="98"/>
      <c r="E27" s="98"/>
      <c r="F27" s="98"/>
      <c r="G27" s="98"/>
      <c r="H27" s="98"/>
      <c r="I27" s="98"/>
      <c r="J27" s="98"/>
      <c r="K27" s="98"/>
      <c r="L27" s="98"/>
      <c r="M27" s="98"/>
      <c r="N27" s="98"/>
      <c r="O27" s="98"/>
      <c r="P27" s="98"/>
      <c r="Q27" s="98"/>
      <c r="R27" s="98"/>
      <c r="S27" s="98"/>
      <c r="T27" s="98"/>
      <c r="U27" s="98"/>
      <c r="V27" s="98"/>
    </row>
    <row r="28" spans="1:22" ht="11.65" x14ac:dyDescent="0.45">
      <c r="A28" s="95"/>
      <c r="B28" s="304"/>
      <c r="C28" s="303"/>
      <c r="D28" s="98"/>
      <c r="E28" s="98"/>
      <c r="F28" s="98"/>
      <c r="G28" s="98"/>
      <c r="H28" s="98"/>
      <c r="I28" s="98"/>
      <c r="J28" s="98"/>
      <c r="K28" s="98"/>
      <c r="L28" s="98"/>
      <c r="M28" s="98"/>
      <c r="N28" s="98"/>
      <c r="O28" s="98"/>
      <c r="P28" s="98"/>
      <c r="Q28" s="98"/>
      <c r="R28" s="98"/>
      <c r="S28" s="98"/>
      <c r="T28" s="98"/>
      <c r="U28" s="98"/>
      <c r="V28" s="98"/>
    </row>
    <row r="29" spans="1:22" ht="11.65" x14ac:dyDescent="0.45">
      <c r="A29" s="91" t="s">
        <v>325</v>
      </c>
      <c r="B29" s="89" t="s">
        <v>318</v>
      </c>
      <c r="C29" s="93" t="s">
        <v>87</v>
      </c>
      <c r="D29" s="90" t="s">
        <v>88</v>
      </c>
      <c r="E29" s="93" t="s">
        <v>89</v>
      </c>
      <c r="F29" s="93" t="s">
        <v>90</v>
      </c>
      <c r="G29" s="93" t="s">
        <v>91</v>
      </c>
      <c r="H29" s="93" t="s">
        <v>92</v>
      </c>
      <c r="I29" s="93" t="s">
        <v>93</v>
      </c>
      <c r="J29" s="93" t="s">
        <v>94</v>
      </c>
      <c r="K29" s="93" t="s">
        <v>95</v>
      </c>
      <c r="L29" s="93" t="s">
        <v>96</v>
      </c>
      <c r="M29" s="93" t="s">
        <v>97</v>
      </c>
      <c r="N29" s="93" t="s">
        <v>98</v>
      </c>
      <c r="O29" s="93" t="s">
        <v>99</v>
      </c>
      <c r="P29" s="93" t="s">
        <v>100</v>
      </c>
      <c r="Q29" s="93" t="s">
        <v>101</v>
      </c>
      <c r="R29" s="93" t="s">
        <v>102</v>
      </c>
      <c r="S29" s="93" t="s">
        <v>103</v>
      </c>
      <c r="T29" s="93" t="s">
        <v>104</v>
      </c>
      <c r="U29" s="93" t="s">
        <v>105</v>
      </c>
      <c r="V29" s="93" t="s">
        <v>106</v>
      </c>
    </row>
    <row r="30" spans="1:22" ht="11.65" x14ac:dyDescent="0.45">
      <c r="B30" s="117" t="s">
        <v>319</v>
      </c>
      <c r="C30" s="144"/>
      <c r="D30" s="144">
        <f t="array" ref="D30:V30">TRANSPOSE(winter!T4:T38)</f>
        <v>8.4001067648159754E-3</v>
      </c>
      <c r="E30" s="144">
        <v>8.9918494294318248E-3</v>
      </c>
      <c r="F30" s="144">
        <v>1.0618181684760296E-2</v>
      </c>
      <c r="G30" s="144">
        <v>1.0762515726462014E-2</v>
      </c>
      <c r="H30" s="144">
        <v>9.7883759923695496E-3</v>
      </c>
      <c r="I30" s="144">
        <v>9.3449583236410172E-3</v>
      </c>
      <c r="J30" s="144">
        <v>9.2658606048533938E-3</v>
      </c>
      <c r="K30" s="144">
        <v>9.2249097809350977E-3</v>
      </c>
      <c r="L30" s="144">
        <v>9.1986190602804593E-3</v>
      </c>
      <c r="M30" s="144">
        <v>9.1418120763281565E-3</v>
      </c>
      <c r="N30" s="144">
        <v>8.9792536742463579E-3</v>
      </c>
      <c r="O30" s="144">
        <v>8.8615371980197474E-3</v>
      </c>
      <c r="P30" s="144">
        <v>8.7917826143660022E-3</v>
      </c>
      <c r="Q30" s="144">
        <v>8.7112220313471916E-3</v>
      </c>
      <c r="R30" s="144">
        <v>1.303277695034968E-2</v>
      </c>
      <c r="S30" s="144">
        <v>5.1658707828744158E-3</v>
      </c>
      <c r="T30" s="144">
        <v>5.1393217110037494E-3</v>
      </c>
      <c r="U30" s="144">
        <v>8.4084549336985951E-3</v>
      </c>
      <c r="V30" s="144">
        <v>8.33520484835229E-3</v>
      </c>
    </row>
    <row r="31" spans="1:22" ht="11.65" x14ac:dyDescent="0.45">
      <c r="B31" s="91" t="s">
        <v>327</v>
      </c>
      <c r="C31" s="121">
        <f>'Volumes by Gen'!U89</f>
        <v>5522908.7925696587</v>
      </c>
      <c r="D31" s="121">
        <f>C31*(1+D$30)</f>
        <v>5569301.8160795849</v>
      </c>
      <c r="E31" s="121">
        <f t="shared" ref="E31:V34" si="22">D31*(1+E$30)</f>
        <v>5619380.1394368336</v>
      </c>
      <c r="F31" s="121">
        <f t="shared" si="22"/>
        <v>5679047.738713108</v>
      </c>
      <c r="G31" s="121">
        <f t="shared" si="22"/>
        <v>5740168.5793123357</v>
      </c>
      <c r="H31" s="121">
        <f t="shared" si="22"/>
        <v>5796355.5076262308</v>
      </c>
      <c r="I31" s="121">
        <f t="shared" si="22"/>
        <v>5850522.208274004</v>
      </c>
      <c r="J31" s="121">
        <f t="shared" si="22"/>
        <v>5904732.3315214701</v>
      </c>
      <c r="K31" s="121">
        <f t="shared" si="22"/>
        <v>5959202.9545603264</v>
      </c>
      <c r="L31" s="121">
        <f t="shared" si="22"/>
        <v>6014019.3924422245</v>
      </c>
      <c r="M31" s="121">
        <f t="shared" si="22"/>
        <v>6068998.4275513254</v>
      </c>
      <c r="N31" s="121">
        <f t="shared" si="22"/>
        <v>6123493.5039809113</v>
      </c>
      <c r="O31" s="121">
        <f t="shared" si="22"/>
        <v>6177757.0694482708</v>
      </c>
      <c r="P31" s="121">
        <f t="shared" si="22"/>
        <v>6232070.5666472223</v>
      </c>
      <c r="Q31" s="121">
        <f t="shared" si="22"/>
        <v>6286359.5170683097</v>
      </c>
      <c r="R31" s="121">
        <f t="shared" si="22"/>
        <v>6368288.2384839691</v>
      </c>
      <c r="S31" s="121">
        <f t="shared" si="22"/>
        <v>6401185.9926320761</v>
      </c>
      <c r="T31" s="121">
        <f t="shared" si="22"/>
        <v>6434083.7467801841</v>
      </c>
      <c r="U31" s="121">
        <f t="shared" si="22"/>
        <v>6488184.4500046289</v>
      </c>
      <c r="V31" s="121">
        <f t="shared" si="22"/>
        <v>6542264.7964893114</v>
      </c>
    </row>
    <row r="32" spans="1:22" ht="11.65" x14ac:dyDescent="0.45">
      <c r="A32" s="96"/>
      <c r="B32" s="91" t="s">
        <v>328</v>
      </c>
      <c r="C32" s="121">
        <f>'Volumes by Gen'!U90</f>
        <v>16287166.656000005</v>
      </c>
      <c r="D32" s="121">
        <f t="shared" ref="D32:S34" si="23">C32*(1+D$30)</f>
        <v>16423980.594806757</v>
      </c>
      <c r="E32" s="121">
        <f t="shared" si="23"/>
        <v>16571662.555347171</v>
      </c>
      <c r="F32" s="121">
        <f t="shared" si="23"/>
        <v>16747623.479178388</v>
      </c>
      <c r="G32" s="121">
        <f t="shared" si="23"/>
        <v>16927870.040253907</v>
      </c>
      <c r="H32" s="121">
        <f t="shared" si="23"/>
        <v>17093566.396957882</v>
      </c>
      <c r="I32" s="121">
        <f t="shared" si="23"/>
        <v>17253305.062539842</v>
      </c>
      <c r="J32" s="121">
        <f t="shared" si="23"/>
        <v>17413171.782222349</v>
      </c>
      <c r="K32" s="121">
        <f t="shared" si="23"/>
        <v>17573806.720913276</v>
      </c>
      <c r="L32" s="121">
        <f t="shared" si="23"/>
        <v>17735461.474377953</v>
      </c>
      <c r="M32" s="121">
        <f t="shared" si="23"/>
        <v>17897595.730263676</v>
      </c>
      <c r="N32" s="121">
        <f t="shared" si="23"/>
        <v>18058302.782484822</v>
      </c>
      <c r="O32" s="121">
        <f t="shared" si="23"/>
        <v>18218327.104324918</v>
      </c>
      <c r="P32" s="121">
        <f t="shared" si="23"/>
        <v>18378498.675823554</v>
      </c>
      <c r="Q32" s="121">
        <f t="shared" si="23"/>
        <v>18538597.858391475</v>
      </c>
      <c r="R32" s="121">
        <f t="shared" si="23"/>
        <v>18780207.269252121</v>
      </c>
      <c r="S32" s="121">
        <f t="shared" si="23"/>
        <v>18877223.393280674</v>
      </c>
      <c r="T32" s="121">
        <f t="shared" si="22"/>
        <v>18974239.51730923</v>
      </c>
      <c r="U32" s="121">
        <f t="shared" si="22"/>
        <v>19133783.555191729</v>
      </c>
      <c r="V32" s="121">
        <f t="shared" si="22"/>
        <v>19293267.560648285</v>
      </c>
    </row>
    <row r="33" spans="1:38" ht="11.65" x14ac:dyDescent="0.45">
      <c r="A33" s="96"/>
      <c r="B33" s="91" t="s">
        <v>329</v>
      </c>
      <c r="C33" s="121">
        <f>'Volumes by Gen'!U91</f>
        <v>1195740</v>
      </c>
      <c r="D33" s="121">
        <f t="shared" si="23"/>
        <v>1205784.3436629612</v>
      </c>
      <c r="E33" s="121">
        <f t="shared" si="22"/>
        <v>1216626.5749255449</v>
      </c>
      <c r="F33" s="121">
        <f t="shared" si="22"/>
        <v>1229544.936940612</v>
      </c>
      <c r="G33" s="121">
        <f t="shared" si="22"/>
        <v>1242777.9336608271</v>
      </c>
      <c r="H33" s="121">
        <f t="shared" si="22"/>
        <v>1254942.7113505194</v>
      </c>
      <c r="I33" s="121">
        <f t="shared" si="22"/>
        <v>1266670.0986866469</v>
      </c>
      <c r="J33" s="121">
        <f t="shared" si="22"/>
        <v>1278406.8872534134</v>
      </c>
      <c r="K33" s="121">
        <f t="shared" si="22"/>
        <v>1290200.0754516523</v>
      </c>
      <c r="L33" s="303">
        <f>K33*(1+L$30)</f>
        <v>1302068.1344572771</v>
      </c>
      <c r="M33" s="121">
        <f t="shared" si="23"/>
        <v>1313971.3966530608</v>
      </c>
      <c r="N33" s="121">
        <f t="shared" si="23"/>
        <v>1325769.8791443123</v>
      </c>
      <c r="O33" s="121">
        <f t="shared" si="23"/>
        <v>1337518.238244364</v>
      </c>
      <c r="P33" s="121">
        <f t="shared" si="23"/>
        <v>1349277.4078377583</v>
      </c>
      <c r="Q33" s="121">
        <f t="shared" si="23"/>
        <v>1361031.2629193137</v>
      </c>
      <c r="R33" s="121">
        <f t="shared" si="23"/>
        <v>1378769.279791394</v>
      </c>
      <c r="S33" s="121">
        <f t="shared" si="23"/>
        <v>1385891.8237301931</v>
      </c>
      <c r="T33" s="121">
        <f t="shared" ref="T33" si="24">S33*(1+T$30)</f>
        <v>1393014.3676689924</v>
      </c>
      <c r="U33" s="121">
        <f t="shared" ref="U33" si="25">T33*(1+U$30)</f>
        <v>1404727.4662015319</v>
      </c>
      <c r="V33" s="121">
        <f t="shared" ref="V33" si="26">U33*(1+V$30)</f>
        <v>1416436.1573884285</v>
      </c>
    </row>
    <row r="34" spans="1:38" ht="11.65" x14ac:dyDescent="0.45">
      <c r="A34" s="95"/>
      <c r="B34" s="91" t="s">
        <v>330</v>
      </c>
      <c r="C34" s="121">
        <f>'Volumes by Gen'!U92</f>
        <v>14143020.000000004</v>
      </c>
      <c r="D34" s="121">
        <f t="shared" si="23"/>
        <v>14261822.877976933</v>
      </c>
      <c r="E34" s="121">
        <f t="shared" si="22"/>
        <v>14390063.041884929</v>
      </c>
      <c r="F34" s="121">
        <f t="shared" si="22"/>
        <v>14542859.345718818</v>
      </c>
      <c r="G34" s="121">
        <f t="shared" si="22"/>
        <v>14699377.09813484</v>
      </c>
      <c r="H34" s="121">
        <f t="shared" si="22"/>
        <v>14843260.12802501</v>
      </c>
      <c r="I34" s="121">
        <f t="shared" si="22"/>
        <v>14981969.775308365</v>
      </c>
      <c r="J34" s="121">
        <f t="shared" si="22"/>
        <v>15120790.618832501</v>
      </c>
      <c r="K34" s="121">
        <f t="shared" si="22"/>
        <v>15260278.548107641</v>
      </c>
      <c r="L34" s="121">
        <f t="shared" si="22"/>
        <v>15400652.037225451</v>
      </c>
      <c r="M34" s="121">
        <f t="shared" si="22"/>
        <v>15541441.904002689</v>
      </c>
      <c r="N34" s="121">
        <f t="shared" si="22"/>
        <v>15680992.453322291</v>
      </c>
      <c r="O34" s="121">
        <f t="shared" si="22"/>
        <v>15819950.151249275</v>
      </c>
      <c r="P34" s="121">
        <f t="shared" si="22"/>
        <v>15959035.713949164</v>
      </c>
      <c r="Q34" s="121">
        <f t="shared" si="22"/>
        <v>16098058.417459575</v>
      </c>
      <c r="R34" s="121">
        <f t="shared" si="22"/>
        <v>16307860.822148027</v>
      </c>
      <c r="S34" s="121">
        <f t="shared" si="22"/>
        <v>16392105.123900343</v>
      </c>
      <c r="T34" s="121">
        <f t="shared" si="22"/>
        <v>16476349.42565266</v>
      </c>
      <c r="U34" s="121">
        <f t="shared" si="22"/>
        <v>16614890.067270134</v>
      </c>
      <c r="V34" s="121">
        <f t="shared" si="22"/>
        <v>16753378.579513684</v>
      </c>
      <c r="Y34" s="98"/>
      <c r="Z34" s="98"/>
      <c r="AA34" s="98"/>
      <c r="AB34" s="98"/>
      <c r="AC34" s="98"/>
      <c r="AD34" s="98"/>
      <c r="AE34" s="98"/>
      <c r="AF34" s="98"/>
      <c r="AG34" s="98"/>
      <c r="AH34" s="98"/>
      <c r="AI34" s="98"/>
      <c r="AJ34" s="98"/>
      <c r="AK34" s="98"/>
      <c r="AL34" s="98"/>
    </row>
    <row r="35" spans="1:38" ht="11.65" x14ac:dyDescent="0.45">
      <c r="A35" s="95">
        <f>NPV($B$1,D35:V35)</f>
        <v>4044180.7868731534</v>
      </c>
      <c r="B35" s="91" t="s">
        <v>320</v>
      </c>
      <c r="D35" s="118">
        <f>D31-$C$31</f>
        <v>46393.023509926163</v>
      </c>
      <c r="E35" s="98">
        <f t="shared" ref="E35:V35" si="27">E31-$C$31</f>
        <v>96471.346867174841</v>
      </c>
      <c r="F35" s="98">
        <f t="shared" si="27"/>
        <v>156138.94614344928</v>
      </c>
      <c r="G35" s="98">
        <f t="shared" si="27"/>
        <v>217259.78674267698</v>
      </c>
      <c r="H35" s="98">
        <f t="shared" si="27"/>
        <v>273446.71505657211</v>
      </c>
      <c r="I35" s="98">
        <f t="shared" si="27"/>
        <v>327613.41570434533</v>
      </c>
      <c r="J35" s="98">
        <f t="shared" si="27"/>
        <v>381823.53895181138</v>
      </c>
      <c r="K35" s="98">
        <f t="shared" si="27"/>
        <v>436294.16199066769</v>
      </c>
      <c r="L35" s="98">
        <f t="shared" si="27"/>
        <v>491110.59987256583</v>
      </c>
      <c r="M35" s="98">
        <f t="shared" si="27"/>
        <v>546089.63498166669</v>
      </c>
      <c r="N35" s="98">
        <f t="shared" si="27"/>
        <v>600584.71141125262</v>
      </c>
      <c r="O35" s="98">
        <f t="shared" si="27"/>
        <v>654848.27687861212</v>
      </c>
      <c r="P35" s="98">
        <f t="shared" si="27"/>
        <v>709161.77407756355</v>
      </c>
      <c r="Q35" s="98">
        <f t="shared" si="27"/>
        <v>763450.72449865099</v>
      </c>
      <c r="R35" s="98">
        <f t="shared" si="27"/>
        <v>845379.4459143104</v>
      </c>
      <c r="S35" s="98">
        <f t="shared" si="27"/>
        <v>878277.20006241743</v>
      </c>
      <c r="T35" s="98">
        <f t="shared" si="27"/>
        <v>911174.95421052538</v>
      </c>
      <c r="U35" s="98">
        <f t="shared" si="27"/>
        <v>965275.65743497014</v>
      </c>
      <c r="V35" s="98">
        <f t="shared" si="27"/>
        <v>1019356.0039196527</v>
      </c>
      <c r="Y35" s="98"/>
      <c r="Z35" s="98"/>
      <c r="AA35" s="98"/>
      <c r="AB35" s="98"/>
      <c r="AC35" s="98"/>
      <c r="AD35" s="98"/>
      <c r="AE35" s="98"/>
      <c r="AF35" s="98"/>
      <c r="AG35" s="98"/>
      <c r="AH35" s="98"/>
    </row>
    <row r="36" spans="1:38" ht="11.65" x14ac:dyDescent="0.45">
      <c r="A36" s="95">
        <f>NPV($B$1,D36:V36)</f>
        <v>11926368.683005143</v>
      </c>
      <c r="B36" s="91" t="s">
        <v>321</v>
      </c>
      <c r="D36" s="118">
        <f>D32-$C$32</f>
        <v>136813.93880675174</v>
      </c>
      <c r="E36" s="120">
        <f t="shared" ref="E36:V36" si="28">E32-$C$32</f>
        <v>284495.8993471656</v>
      </c>
      <c r="F36" s="120">
        <f t="shared" si="28"/>
        <v>460456.82317838259</v>
      </c>
      <c r="G36" s="120">
        <f t="shared" si="28"/>
        <v>640703.38425390236</v>
      </c>
      <c r="H36" s="120">
        <f t="shared" si="28"/>
        <v>806399.74095787667</v>
      </c>
      <c r="I36" s="120">
        <f t="shared" si="28"/>
        <v>966138.4065398369</v>
      </c>
      <c r="J36" s="120">
        <f t="shared" si="28"/>
        <v>1126005.1262223441</v>
      </c>
      <c r="K36" s="120">
        <f t="shared" si="28"/>
        <v>1286640.064913271</v>
      </c>
      <c r="L36" s="120">
        <f t="shared" si="28"/>
        <v>1448294.8183779474</v>
      </c>
      <c r="M36" s="120">
        <f t="shared" si="28"/>
        <v>1610429.0742636714</v>
      </c>
      <c r="N36" s="120">
        <f t="shared" si="28"/>
        <v>1771136.1264848169</v>
      </c>
      <c r="O36" s="120">
        <f t="shared" si="28"/>
        <v>1931160.4483249132</v>
      </c>
      <c r="P36" s="120">
        <f t="shared" si="28"/>
        <v>2091332.0198235493</v>
      </c>
      <c r="Q36" s="120">
        <f t="shared" si="28"/>
        <v>2251431.2023914699</v>
      </c>
      <c r="R36" s="120">
        <f t="shared" si="28"/>
        <v>2493040.6132521164</v>
      </c>
      <c r="S36" s="120">
        <f t="shared" si="28"/>
        <v>2590056.7372806687</v>
      </c>
      <c r="T36" s="120">
        <f t="shared" si="28"/>
        <v>2687072.8613092247</v>
      </c>
      <c r="U36" s="120">
        <f t="shared" si="28"/>
        <v>2846616.8991917241</v>
      </c>
      <c r="V36" s="120">
        <f t="shared" si="28"/>
        <v>3006100.9046482798</v>
      </c>
    </row>
    <row r="37" spans="1:38" ht="11.65" x14ac:dyDescent="0.45">
      <c r="A37" s="248">
        <f>NPV($B$1,D37:V37)</f>
        <v>875587.28845959553</v>
      </c>
      <c r="B37" s="91" t="s">
        <v>322</v>
      </c>
      <c r="D37" s="118">
        <f>D33-$C$33</f>
        <v>10044.343662961153</v>
      </c>
      <c r="E37" s="120">
        <f t="shared" ref="E37:V37" si="29">E33-$C$33</f>
        <v>20886.574925544905</v>
      </c>
      <c r="F37" s="120">
        <f t="shared" si="29"/>
        <v>33804.936940612039</v>
      </c>
      <c r="G37" s="120">
        <f t="shared" si="29"/>
        <v>47037.933660827111</v>
      </c>
      <c r="H37" s="120">
        <f t="shared" si="29"/>
        <v>59202.711350519443</v>
      </c>
      <c r="I37" s="120">
        <f t="shared" si="29"/>
        <v>70930.098686646903</v>
      </c>
      <c r="J37" s="120">
        <f t="shared" si="29"/>
        <v>82666.887253413443</v>
      </c>
      <c r="K37" s="120">
        <f t="shared" si="29"/>
        <v>94460.075451652287</v>
      </c>
      <c r="L37" s="120">
        <f t="shared" si="29"/>
        <v>106328.13445727713</v>
      </c>
      <c r="M37" s="120">
        <f t="shared" si="29"/>
        <v>118231.3966530608</v>
      </c>
      <c r="N37" s="120">
        <f t="shared" si="29"/>
        <v>130029.87914431235</v>
      </c>
      <c r="O37" s="120">
        <f t="shared" si="29"/>
        <v>141778.23824436404</v>
      </c>
      <c r="P37" s="120">
        <f t="shared" si="29"/>
        <v>153537.40783775831</v>
      </c>
      <c r="Q37" s="120">
        <f t="shared" si="29"/>
        <v>165291.26291931374</v>
      </c>
      <c r="R37" s="120">
        <f t="shared" si="29"/>
        <v>183029.27979139402</v>
      </c>
      <c r="S37" s="120">
        <f t="shared" si="29"/>
        <v>190151.82373019308</v>
      </c>
      <c r="T37" s="120">
        <f t="shared" si="29"/>
        <v>197274.36766899237</v>
      </c>
      <c r="U37" s="120">
        <f t="shared" si="29"/>
        <v>208987.46620153193</v>
      </c>
      <c r="V37" s="120">
        <f t="shared" si="29"/>
        <v>220696.15738842846</v>
      </c>
    </row>
    <row r="38" spans="1:38" ht="11.65" x14ac:dyDescent="0.45">
      <c r="A38" s="95">
        <f>NPV($B$1,D38:V38)</f>
        <v>10356305.327604506</v>
      </c>
      <c r="B38" s="91" t="s">
        <v>323</v>
      </c>
      <c r="D38" s="118">
        <f>D34-$C$34</f>
        <v>118802.87797692977</v>
      </c>
      <c r="E38" s="98">
        <f t="shared" ref="E38:V38" si="30">E34-$C$34</f>
        <v>247043.04188492522</v>
      </c>
      <c r="F38" s="98">
        <f t="shared" si="30"/>
        <v>399839.34571881406</v>
      </c>
      <c r="G38" s="98">
        <f t="shared" si="30"/>
        <v>556357.09813483618</v>
      </c>
      <c r="H38" s="98">
        <f t="shared" si="30"/>
        <v>700240.1280250065</v>
      </c>
      <c r="I38" s="98">
        <f t="shared" si="30"/>
        <v>838949.77530836128</v>
      </c>
      <c r="J38" s="98">
        <f t="shared" si="30"/>
        <v>977770.61883249693</v>
      </c>
      <c r="K38" s="98">
        <f t="shared" si="30"/>
        <v>1117258.5481076371</v>
      </c>
      <c r="L38" s="98">
        <f t="shared" si="30"/>
        <v>1257632.0372254476</v>
      </c>
      <c r="M38" s="98">
        <f t="shared" si="30"/>
        <v>1398421.9040026851</v>
      </c>
      <c r="N38" s="98">
        <f t="shared" si="30"/>
        <v>1537972.4533222876</v>
      </c>
      <c r="O38" s="98">
        <f t="shared" si="30"/>
        <v>1676930.1512492709</v>
      </c>
      <c r="P38" s="98">
        <f t="shared" si="30"/>
        <v>1816015.7139491607</v>
      </c>
      <c r="Q38" s="98">
        <f t="shared" si="30"/>
        <v>1955038.4174595717</v>
      </c>
      <c r="R38" s="98">
        <f t="shared" si="30"/>
        <v>2164840.8221480232</v>
      </c>
      <c r="S38" s="98">
        <f t="shared" si="30"/>
        <v>2249085.123900339</v>
      </c>
      <c r="T38" s="98">
        <f t="shared" si="30"/>
        <v>2333329.4256526567</v>
      </c>
      <c r="U38" s="98">
        <f t="shared" si="30"/>
        <v>2471870.0672701299</v>
      </c>
      <c r="V38" s="98">
        <f t="shared" si="30"/>
        <v>2610358.5795136802</v>
      </c>
      <c r="W38" s="98"/>
    </row>
    <row r="39" spans="1:38" ht="11.65" x14ac:dyDescent="0.45">
      <c r="A39" s="99">
        <f>SUM(A35:A38)</f>
        <v>27202442.085942399</v>
      </c>
      <c r="B39" s="130" t="s">
        <v>384</v>
      </c>
      <c r="D39" s="98"/>
      <c r="E39" s="98"/>
      <c r="F39" s="98"/>
      <c r="G39" s="98"/>
      <c r="H39" s="98"/>
      <c r="I39" s="98"/>
      <c r="J39" s="98"/>
      <c r="K39" s="98"/>
      <c r="L39" s="98"/>
      <c r="M39" s="98"/>
      <c r="N39" s="98"/>
      <c r="O39" s="98"/>
      <c r="P39" s="98"/>
      <c r="Q39" s="98"/>
      <c r="R39" s="98"/>
      <c r="S39" s="98"/>
      <c r="T39" s="98"/>
      <c r="U39" s="98"/>
      <c r="V39" s="98"/>
      <c r="W39" s="98"/>
    </row>
    <row r="40" spans="1:38" ht="11.65" x14ac:dyDescent="0.45">
      <c r="D40" s="98"/>
      <c r="E40" s="98"/>
      <c r="F40" s="98"/>
      <c r="G40" s="98"/>
      <c r="H40" s="98"/>
      <c r="I40" s="98"/>
      <c r="J40" s="98"/>
      <c r="K40" s="98"/>
      <c r="L40" s="98"/>
      <c r="M40" s="98"/>
      <c r="N40" s="98"/>
      <c r="O40" s="98"/>
      <c r="P40" s="98"/>
      <c r="Q40" s="98"/>
      <c r="R40" s="98"/>
      <c r="S40" s="98"/>
      <c r="T40" s="98"/>
      <c r="U40" s="98"/>
      <c r="V40" s="98"/>
      <c r="W40" s="98"/>
    </row>
    <row r="41" spans="1:38" ht="11.65" x14ac:dyDescent="0.45">
      <c r="A41" s="218" t="s">
        <v>326</v>
      </c>
      <c r="B41" s="220"/>
      <c r="D41" s="98"/>
      <c r="E41" s="98"/>
      <c r="F41" s="98"/>
      <c r="G41" s="98"/>
      <c r="H41" s="98"/>
      <c r="I41" s="98"/>
      <c r="J41" s="98"/>
      <c r="K41" s="98"/>
      <c r="L41" s="98"/>
      <c r="M41" s="98"/>
      <c r="N41" s="98"/>
      <c r="O41" s="98"/>
      <c r="P41" s="98"/>
      <c r="Q41" s="98"/>
      <c r="R41" s="98"/>
      <c r="S41" s="98"/>
      <c r="T41" s="98"/>
      <c r="U41" s="98"/>
      <c r="V41" s="98"/>
      <c r="W41" s="98"/>
    </row>
    <row r="42" spans="1:38" ht="11.65" x14ac:dyDescent="0.45">
      <c r="A42" s="227">
        <f>(A4/A35)*(1-$A$80)</f>
        <v>14.558878392281443</v>
      </c>
      <c r="B42" s="224" t="s">
        <v>24</v>
      </c>
      <c r="C42" s="95">
        <f>+NPV($B$1,D42:V42)</f>
        <v>58878736272.48732</v>
      </c>
      <c r="D42" s="269">
        <f t="shared" ref="D42:V42" si="31">D35*1000*$A42</f>
        <v>675430387.53126895</v>
      </c>
      <c r="E42" s="269">
        <f t="shared" si="31"/>
        <v>1404514607.3787997</v>
      </c>
      <c r="F42" s="269">
        <f t="shared" si="31"/>
        <v>2273207929.2014594</v>
      </c>
      <c r="G42" s="269">
        <f t="shared" si="31"/>
        <v>3163058814.7196341</v>
      </c>
      <c r="H42" s="269">
        <f t="shared" si="31"/>
        <v>3981077471.2774677</v>
      </c>
      <c r="I42" s="269">
        <f t="shared" si="31"/>
        <v>4769683878.9195118</v>
      </c>
      <c r="J42" s="269">
        <f t="shared" si="31"/>
        <v>5558922470.9099588</v>
      </c>
      <c r="K42" s="269">
        <f t="shared" si="31"/>
        <v>6351953647.6844711</v>
      </c>
      <c r="L42" s="269">
        <f t="shared" si="31"/>
        <v>7150019500.7050762</v>
      </c>
      <c r="M42" s="269">
        <f t="shared" si="31"/>
        <v>7950452586.9834471</v>
      </c>
      <c r="N42" s="269">
        <f t="shared" si="31"/>
        <v>8743839777.6998711</v>
      </c>
      <c r="O42" s="269">
        <f t="shared" si="31"/>
        <v>9533856428.4707623</v>
      </c>
      <c r="P42" s="269">
        <f t="shared" si="31"/>
        <v>10324600029.249813</v>
      </c>
      <c r="Q42" s="269">
        <f t="shared" si="31"/>
        <v>11114986256.475023</v>
      </c>
      <c r="R42" s="269">
        <f t="shared" si="31"/>
        <v>12307776548.400713</v>
      </c>
      <c r="S42" s="269">
        <f t="shared" si="31"/>
        <v>12786730950.422174</v>
      </c>
      <c r="T42" s="269">
        <f t="shared" si="31"/>
        <v>13265685352.443651</v>
      </c>
      <c r="U42" s="269">
        <f t="shared" si="31"/>
        <v>14053330911.625252</v>
      </c>
      <c r="V42" s="269">
        <f t="shared" si="31"/>
        <v>14840680099.50819</v>
      </c>
      <c r="W42" s="98"/>
    </row>
    <row r="43" spans="1:38" x14ac:dyDescent="0.25">
      <c r="A43" s="227">
        <f>A5/A36*(1-$A$80)</f>
        <v>11.653886173820242</v>
      </c>
      <c r="B43" s="224" t="s">
        <v>20</v>
      </c>
      <c r="C43" s="95">
        <f t="shared" ref="C43:C45" si="32">+NPV($B$1,D43:V43)</f>
        <v>138988543098.75638</v>
      </c>
      <c r="D43" s="269">
        <f t="shared" ref="D43:V43" si="33">D36*1000*$A43</f>
        <v>1594414069.8458927</v>
      </c>
      <c r="E43" s="269">
        <f t="shared" si="33"/>
        <v>3315482827.9104881</v>
      </c>
      <c r="F43" s="269">
        <f t="shared" si="33"/>
        <v>5366111405.2797441</v>
      </c>
      <c r="G43" s="269">
        <f t="shared" si="33"/>
        <v>7466684311.2763901</v>
      </c>
      <c r="H43" s="269">
        <f t="shared" si="33"/>
        <v>9397690791.7212238</v>
      </c>
      <c r="I43" s="269">
        <f t="shared" si="33"/>
        <v>11259267017.971325</v>
      </c>
      <c r="J43" s="269">
        <f t="shared" si="33"/>
        <v>13122335572.133293</v>
      </c>
      <c r="K43" s="269">
        <f t="shared" si="33"/>
        <v>14994356863.175947</v>
      </c>
      <c r="L43" s="269">
        <f t="shared" si="33"/>
        <v>16878262959.510258</v>
      </c>
      <c r="M43" s="269">
        <f t="shared" si="33"/>
        <v>18767757122.47953</v>
      </c>
      <c r="N43" s="269">
        <f t="shared" si="33"/>
        <v>20640618816.394947</v>
      </c>
      <c r="O43" s="269">
        <f t="shared" si="33"/>
        <v>22505524048.162205</v>
      </c>
      <c r="P43" s="269">
        <f t="shared" si="33"/>
        <v>24372145310.68922</v>
      </c>
      <c r="Q43" s="269">
        <f t="shared" si="33"/>
        <v>26237922960.857433</v>
      </c>
      <c r="R43" s="269">
        <f t="shared" si="33"/>
        <v>29053611533.551174</v>
      </c>
      <c r="S43" s="269">
        <f t="shared" si="33"/>
        <v>30184226400.00515</v>
      </c>
      <c r="T43" s="269">
        <f t="shared" si="33"/>
        <v>31314841266.459167</v>
      </c>
      <c r="U43" s="269">
        <f t="shared" si="33"/>
        <v>33174149323.653484</v>
      </c>
      <c r="V43" s="269">
        <f t="shared" si="33"/>
        <v>35032757769.789108</v>
      </c>
      <c r="W43" s="98"/>
    </row>
    <row r="44" spans="1:38" x14ac:dyDescent="0.25">
      <c r="A44" s="227">
        <f>A6/A37*(1-$A$80)</f>
        <v>7.4869677178002476</v>
      </c>
      <c r="B44" s="224" t="s">
        <v>34</v>
      </c>
      <c r="C44" s="95">
        <f t="shared" si="32"/>
        <v>6555493762.8132448</v>
      </c>
      <c r="D44" s="269">
        <f t="shared" ref="D44:V44" si="34">D37*1000*$A44</f>
        <v>75201676.751081645</v>
      </c>
      <c r="E44" s="269">
        <f t="shared" si="34"/>
        <v>156377112.2029708</v>
      </c>
      <c r="F44" s="269">
        <f t="shared" si="34"/>
        <v>253096471.57663542</v>
      </c>
      <c r="G44" s="269">
        <f t="shared" si="34"/>
        <v>352171490.83064222</v>
      </c>
      <c r="H44" s="269">
        <f t="shared" si="34"/>
        <v>443248788.68758535</v>
      </c>
      <c r="I44" s="269">
        <f t="shared" si="34"/>
        <v>531051359.08731115</v>
      </c>
      <c r="J44" s="269">
        <f t="shared" si="34"/>
        <v>618924316.19733918</v>
      </c>
      <c r="K44" s="269">
        <f t="shared" si="34"/>
        <v>707219535.52749634</v>
      </c>
      <c r="L44" s="269">
        <f t="shared" si="34"/>
        <v>796075310.17555809</v>
      </c>
      <c r="M44" s="269">
        <f t="shared" si="34"/>
        <v>885194649.97190237</v>
      </c>
      <c r="N44" s="269">
        <f t="shared" si="34"/>
        <v>973529507.50293422</v>
      </c>
      <c r="O44" s="269">
        <f t="shared" si="34"/>
        <v>1061489092.8221459</v>
      </c>
      <c r="P44" s="269">
        <f t="shared" si="34"/>
        <v>1149529615.956027</v>
      </c>
      <c r="Q44" s="269">
        <f t="shared" si="34"/>
        <v>1237530349.5113349</v>
      </c>
      <c r="R44" s="269">
        <f t="shared" si="34"/>
        <v>1370334309.2103963</v>
      </c>
      <c r="S44" s="269">
        <f t="shared" si="34"/>
        <v>1423660565.7487986</v>
      </c>
      <c r="T44" s="269">
        <f t="shared" si="34"/>
        <v>1476986822.2872028</v>
      </c>
      <c r="U44" s="269">
        <f t="shared" si="34"/>
        <v>1564682412.8757401</v>
      </c>
      <c r="V44" s="269">
        <f t="shared" si="34"/>
        <v>1652345005.8097265</v>
      </c>
      <c r="W44" s="98"/>
    </row>
    <row r="45" spans="1:38" x14ac:dyDescent="0.25">
      <c r="A45" s="227">
        <f>A7/A38*(1-$A$80)</f>
        <v>16.221297443250915</v>
      </c>
      <c r="B45" s="224" t="s">
        <v>29</v>
      </c>
      <c r="C45" s="95">
        <f t="shared" si="32"/>
        <v>167992709132.19684</v>
      </c>
      <c r="D45" s="269">
        <f t="shared" ref="D45:V45" si="35">D38*1000*$A45</f>
        <v>1927136820.7780213</v>
      </c>
      <c r="E45" s="269">
        <f t="shared" si="35"/>
        <v>4007358663.7008662</v>
      </c>
      <c r="F45" s="269">
        <f t="shared" si="35"/>
        <v>6485912956.4197178</v>
      </c>
      <c r="G45" s="269">
        <f t="shared" si="35"/>
        <v>9024833973.5091171</v>
      </c>
      <c r="H45" s="269">
        <f t="shared" si="35"/>
        <v>11358803398.393732</v>
      </c>
      <c r="I45" s="269">
        <f t="shared" si="35"/>
        <v>13608853845.225451</v>
      </c>
      <c r="J45" s="269">
        <f t="shared" si="35"/>
        <v>15860708039.353447</v>
      </c>
      <c r="K45" s="269">
        <f t="shared" si="35"/>
        <v>18123383229.868645</v>
      </c>
      <c r="L45" s="269">
        <f t="shared" si="35"/>
        <v>20400423349.995594</v>
      </c>
      <c r="M45" s="269">
        <f t="shared" si="35"/>
        <v>22684217655.984833</v>
      </c>
      <c r="N45" s="269">
        <f t="shared" si="35"/>
        <v>24947908624.867161</v>
      </c>
      <c r="O45" s="269">
        <f t="shared" si="35"/>
        <v>27201982774.970169</v>
      </c>
      <c r="P45" s="269">
        <f t="shared" si="35"/>
        <v>29458131057.587002</v>
      </c>
      <c r="Q45" s="269">
        <f t="shared" si="35"/>
        <v>31713259682.594269</v>
      </c>
      <c r="R45" s="269">
        <f t="shared" si="35"/>
        <v>35116526893.354935</v>
      </c>
      <c r="S45" s="269">
        <f t="shared" si="35"/>
        <v>36483078769.978241</v>
      </c>
      <c r="T45" s="269">
        <f t="shared" si="35"/>
        <v>37849630646.601562</v>
      </c>
      <c r="U45" s="269">
        <f t="shared" si="35"/>
        <v>40096939602.257431</v>
      </c>
      <c r="V45" s="269">
        <f t="shared" si="35"/>
        <v>42343402951.833344</v>
      </c>
      <c r="W45" s="98"/>
    </row>
    <row r="46" spans="1:38" x14ac:dyDescent="0.25">
      <c r="A46" s="275">
        <f>A8/A39*(1-$A$80)</f>
        <v>13.69051650177796</v>
      </c>
      <c r="B46" s="274" t="s">
        <v>384</v>
      </c>
      <c r="C46" s="95"/>
      <c r="D46" s="269"/>
      <c r="E46" s="269"/>
      <c r="F46" s="269"/>
      <c r="G46" s="269"/>
      <c r="H46" s="269"/>
      <c r="I46" s="269"/>
      <c r="J46" s="269"/>
      <c r="K46" s="269"/>
      <c r="L46" s="269"/>
      <c r="M46" s="269"/>
      <c r="N46" s="269"/>
      <c r="O46" s="269"/>
      <c r="P46" s="269"/>
      <c r="Q46" s="269"/>
      <c r="R46" s="269"/>
      <c r="S46" s="269"/>
      <c r="T46" s="269"/>
      <c r="U46" s="269"/>
      <c r="V46" s="269"/>
      <c r="W46" s="98"/>
    </row>
    <row r="47" spans="1:38" x14ac:dyDescent="0.25">
      <c r="A47" s="95"/>
      <c r="D47" s="98"/>
      <c r="E47" s="98"/>
      <c r="F47" s="98"/>
      <c r="G47" s="98"/>
      <c r="H47" s="98"/>
      <c r="I47" s="98"/>
      <c r="J47" s="98"/>
      <c r="K47" s="98"/>
      <c r="L47" s="98"/>
      <c r="M47" s="98"/>
      <c r="N47" s="98"/>
      <c r="O47" s="98"/>
      <c r="P47" s="98"/>
      <c r="Q47" s="98"/>
      <c r="R47" s="98"/>
      <c r="S47" s="98"/>
      <c r="T47" s="98"/>
      <c r="U47" s="98"/>
      <c r="V47" s="98"/>
      <c r="W47" s="98"/>
    </row>
    <row r="48" spans="1:38" ht="11.65" hidden="1" x14ac:dyDescent="0.45">
      <c r="A48" s="91" t="s">
        <v>331</v>
      </c>
    </row>
    <row r="49" spans="1:23" ht="11.65" hidden="1" x14ac:dyDescent="0.45">
      <c r="A49" s="224"/>
      <c r="B49" s="224"/>
      <c r="C49" s="224"/>
      <c r="D49" s="224"/>
      <c r="E49" s="224"/>
      <c r="F49" s="224"/>
      <c r="G49" s="224"/>
      <c r="H49" s="224"/>
      <c r="I49" s="224"/>
      <c r="J49" s="224"/>
      <c r="K49" s="224"/>
      <c r="L49" s="224"/>
      <c r="M49" s="224"/>
      <c r="N49" s="224"/>
      <c r="O49" s="224"/>
      <c r="P49" s="224"/>
      <c r="Q49" s="224"/>
      <c r="R49" s="224"/>
      <c r="S49" s="224"/>
      <c r="T49" s="224"/>
      <c r="U49" s="224"/>
      <c r="V49" s="224"/>
      <c r="W49" s="224"/>
    </row>
    <row r="50" spans="1:23" ht="11.65" hidden="1" x14ac:dyDescent="0.45">
      <c r="A50" s="224"/>
      <c r="B50" s="224"/>
      <c r="C50" s="224" t="s">
        <v>318</v>
      </c>
      <c r="D50" s="224"/>
      <c r="E50" s="224"/>
      <c r="F50" s="224"/>
      <c r="G50" s="224"/>
      <c r="H50" s="224"/>
      <c r="I50" s="224"/>
      <c r="J50" s="224"/>
      <c r="K50" s="224"/>
      <c r="L50" s="224"/>
      <c r="M50" s="224"/>
      <c r="N50" s="224"/>
      <c r="O50" s="224"/>
      <c r="P50" s="224"/>
      <c r="Q50" s="224"/>
      <c r="R50" s="224"/>
      <c r="S50" s="224"/>
      <c r="T50" s="224"/>
      <c r="U50" s="224"/>
      <c r="V50" s="224"/>
      <c r="W50" s="224"/>
    </row>
    <row r="51" spans="1:23" ht="11.65" hidden="1" x14ac:dyDescent="0.45">
      <c r="A51" s="224" t="s">
        <v>7</v>
      </c>
      <c r="B51" s="224" t="s">
        <v>332</v>
      </c>
      <c r="C51" s="225" t="str">
        <f>C29</f>
        <v>Year 1</v>
      </c>
      <c r="D51" s="225" t="str">
        <f t="shared" ref="D51:V51" si="36">D29</f>
        <v>Year 2</v>
      </c>
      <c r="E51" s="225" t="str">
        <f t="shared" si="36"/>
        <v>Year 3</v>
      </c>
      <c r="F51" s="225" t="str">
        <f t="shared" si="36"/>
        <v>Year 4</v>
      </c>
      <c r="G51" s="225" t="str">
        <f t="shared" si="36"/>
        <v>Year 5</v>
      </c>
      <c r="H51" s="225" t="str">
        <f t="shared" si="36"/>
        <v>Year 6</v>
      </c>
      <c r="I51" s="225" t="str">
        <f t="shared" si="36"/>
        <v>Year 7</v>
      </c>
      <c r="J51" s="225" t="str">
        <f t="shared" si="36"/>
        <v>Year 8</v>
      </c>
      <c r="K51" s="225" t="str">
        <f t="shared" si="36"/>
        <v>Year 9</v>
      </c>
      <c r="L51" s="225" t="str">
        <f t="shared" si="36"/>
        <v>Year 10</v>
      </c>
      <c r="M51" s="225" t="str">
        <f t="shared" si="36"/>
        <v>Year 11</v>
      </c>
      <c r="N51" s="225" t="str">
        <f t="shared" si="36"/>
        <v>Year 12</v>
      </c>
      <c r="O51" s="225" t="str">
        <f t="shared" si="36"/>
        <v>Year 13</v>
      </c>
      <c r="P51" s="225" t="str">
        <f t="shared" si="36"/>
        <v>Year 14</v>
      </c>
      <c r="Q51" s="225" t="str">
        <f t="shared" si="36"/>
        <v>Year 15</v>
      </c>
      <c r="R51" s="225" t="str">
        <f t="shared" si="36"/>
        <v>Year 16</v>
      </c>
      <c r="S51" s="225" t="str">
        <f t="shared" si="36"/>
        <v>Year 17</v>
      </c>
      <c r="T51" s="225" t="str">
        <f t="shared" si="36"/>
        <v>Year 18</v>
      </c>
      <c r="U51" s="225" t="str">
        <f t="shared" si="36"/>
        <v>Year 19</v>
      </c>
      <c r="V51" s="225" t="str">
        <f t="shared" si="36"/>
        <v>Year 20</v>
      </c>
      <c r="W51" s="224"/>
    </row>
    <row r="52" spans="1:23" ht="11.65" hidden="1" x14ac:dyDescent="0.45">
      <c r="A52" s="224" t="str">
        <f>'Project list_gen-S1b)Huntlygoes'!B8</f>
        <v>LNI</v>
      </c>
      <c r="B52" s="224" t="str">
        <f>'Project list_gen-S1b)Huntlygoes'!C8</f>
        <v>Tauhara_stage_2</v>
      </c>
      <c r="C52" s="224"/>
      <c r="D52" s="224"/>
      <c r="E52" s="224"/>
      <c r="F52" s="224"/>
      <c r="G52" s="226">
        <f>'Project list_gen-S1b)Huntlygoes'!G8*1000</f>
        <v>1971000</v>
      </c>
      <c r="H52" s="226">
        <f>G52</f>
        <v>1971000</v>
      </c>
      <c r="I52" s="226">
        <f>H52</f>
        <v>1971000</v>
      </c>
      <c r="J52" s="226">
        <f t="shared" ref="J52:V52" si="37">I52</f>
        <v>1971000</v>
      </c>
      <c r="K52" s="226">
        <f t="shared" si="37"/>
        <v>1971000</v>
      </c>
      <c r="L52" s="226">
        <f t="shared" si="37"/>
        <v>1971000</v>
      </c>
      <c r="M52" s="226">
        <f t="shared" si="37"/>
        <v>1971000</v>
      </c>
      <c r="N52" s="226">
        <f t="shared" si="37"/>
        <v>1971000</v>
      </c>
      <c r="O52" s="226">
        <f t="shared" si="37"/>
        <v>1971000</v>
      </c>
      <c r="P52" s="226">
        <f t="shared" si="37"/>
        <v>1971000</v>
      </c>
      <c r="Q52" s="226">
        <f t="shared" si="37"/>
        <v>1971000</v>
      </c>
      <c r="R52" s="226">
        <f t="shared" si="37"/>
        <v>1971000</v>
      </c>
      <c r="S52" s="226">
        <f t="shared" si="37"/>
        <v>1971000</v>
      </c>
      <c r="T52" s="226">
        <f t="shared" si="37"/>
        <v>1971000</v>
      </c>
      <c r="U52" s="226">
        <f t="shared" si="37"/>
        <v>1971000</v>
      </c>
      <c r="V52" s="226">
        <f t="shared" si="37"/>
        <v>1971000</v>
      </c>
      <c r="W52" s="224"/>
    </row>
    <row r="53" spans="1:23" ht="11.65" hidden="1" x14ac:dyDescent="0.45">
      <c r="A53" s="224" t="e">
        <f>'Project list_gen-S1b)Huntlygoes'!#REF!</f>
        <v>#REF!</v>
      </c>
      <c r="B53" s="224" t="e">
        <f>'Project list_gen-S1b)Huntlygoes'!#REF!</f>
        <v>#REF!</v>
      </c>
      <c r="C53" s="224"/>
      <c r="D53" s="224"/>
      <c r="E53" s="224"/>
      <c r="F53" s="224"/>
      <c r="G53" s="224"/>
      <c r="H53" s="224"/>
      <c r="I53" s="224"/>
      <c r="J53" s="224"/>
      <c r="K53" s="224" t="e">
        <f>'Project list_gen-S1b)Huntlygoes'!#REF!*1000</f>
        <v>#REF!</v>
      </c>
      <c r="L53" s="224" t="e">
        <f>K53</f>
        <v>#REF!</v>
      </c>
      <c r="M53" s="224" t="e">
        <f t="shared" ref="M53:V53" si="38">L53</f>
        <v>#REF!</v>
      </c>
      <c r="N53" s="224" t="e">
        <f t="shared" si="38"/>
        <v>#REF!</v>
      </c>
      <c r="O53" s="224" t="e">
        <f t="shared" si="38"/>
        <v>#REF!</v>
      </c>
      <c r="P53" s="224" t="e">
        <f t="shared" si="38"/>
        <v>#REF!</v>
      </c>
      <c r="Q53" s="224" t="e">
        <f t="shared" si="38"/>
        <v>#REF!</v>
      </c>
      <c r="R53" s="224" t="e">
        <f t="shared" si="38"/>
        <v>#REF!</v>
      </c>
      <c r="S53" s="224" t="e">
        <f t="shared" si="38"/>
        <v>#REF!</v>
      </c>
      <c r="T53" s="224" t="e">
        <f t="shared" si="38"/>
        <v>#REF!</v>
      </c>
      <c r="U53" s="224" t="e">
        <f t="shared" si="38"/>
        <v>#REF!</v>
      </c>
      <c r="V53" s="224" t="e">
        <f t="shared" si="38"/>
        <v>#REF!</v>
      </c>
      <c r="W53" s="224"/>
    </row>
    <row r="54" spans="1:23" ht="11.65" hidden="1" x14ac:dyDescent="0.45">
      <c r="A54" s="224" t="str">
        <f>'Project list_gen-S1b)Huntlygoes'!B9</f>
        <v>LSI</v>
      </c>
      <c r="B54" s="224" t="str">
        <f>'Project list_gen-S1b)Huntlygoes'!C9</f>
        <v>Hawea_Control_Gate_Retrofit</v>
      </c>
      <c r="C54" s="224"/>
      <c r="D54" s="224"/>
      <c r="E54" s="224"/>
      <c r="F54" s="224"/>
      <c r="G54" s="224"/>
      <c r="H54" s="224"/>
      <c r="I54" s="224"/>
      <c r="J54" s="224"/>
      <c r="K54" s="224"/>
      <c r="L54" s="224">
        <f>'Project list_gen-S1b)Huntlygoes'!$G$9*1000</f>
        <v>74460</v>
      </c>
      <c r="M54" s="224">
        <f>L54</f>
        <v>74460</v>
      </c>
      <c r="N54" s="224">
        <f t="shared" ref="N54:V54" si="39">M54</f>
        <v>74460</v>
      </c>
      <c r="O54" s="224">
        <f t="shared" si="39"/>
        <v>74460</v>
      </c>
      <c r="P54" s="224">
        <f t="shared" si="39"/>
        <v>74460</v>
      </c>
      <c r="Q54" s="224">
        <f t="shared" si="39"/>
        <v>74460</v>
      </c>
      <c r="R54" s="224">
        <f t="shared" si="39"/>
        <v>74460</v>
      </c>
      <c r="S54" s="224">
        <f t="shared" si="39"/>
        <v>74460</v>
      </c>
      <c r="T54" s="224">
        <f t="shared" si="39"/>
        <v>74460</v>
      </c>
      <c r="U54" s="224">
        <f t="shared" si="39"/>
        <v>74460</v>
      </c>
      <c r="V54" s="224">
        <f t="shared" si="39"/>
        <v>74460</v>
      </c>
      <c r="W54" s="224"/>
    </row>
    <row r="55" spans="1:23" ht="11.65" hidden="1" x14ac:dyDescent="0.45">
      <c r="A55" s="224" t="str">
        <f>'Project list_gen-S1b)Huntlygoes'!B10</f>
        <v>LNI</v>
      </c>
      <c r="B55" s="224" t="str">
        <f>'Project list_gen-S1b)Huntlygoes'!C10</f>
        <v>Hauauru_ma_raki_stage1</v>
      </c>
      <c r="C55" s="224"/>
      <c r="D55" s="224"/>
      <c r="E55" s="224"/>
      <c r="F55" s="224"/>
      <c r="G55" s="224"/>
      <c r="H55" s="224"/>
      <c r="I55" s="224"/>
      <c r="J55" s="224"/>
      <c r="K55" s="224"/>
      <c r="L55" s="224"/>
      <c r="M55" s="224"/>
      <c r="N55" s="224">
        <f>'Project list_gen-S1b)Huntlygoes'!$G$10*1000</f>
        <v>974840.83199999994</v>
      </c>
      <c r="O55" s="224">
        <f>N55</f>
        <v>974840.83199999994</v>
      </c>
      <c r="P55" s="224">
        <f t="shared" ref="P55:V57" si="40">O55</f>
        <v>974840.83199999994</v>
      </c>
      <c r="Q55" s="224">
        <f t="shared" si="40"/>
        <v>974840.83199999994</v>
      </c>
      <c r="R55" s="224">
        <f t="shared" si="40"/>
        <v>974840.83199999994</v>
      </c>
      <c r="S55" s="224">
        <f t="shared" si="40"/>
        <v>974840.83199999994</v>
      </c>
      <c r="T55" s="224">
        <f t="shared" si="40"/>
        <v>974840.83199999994</v>
      </c>
      <c r="U55" s="224">
        <f t="shared" si="40"/>
        <v>974840.83199999994</v>
      </c>
      <c r="V55" s="224">
        <f t="shared" si="40"/>
        <v>974840.83199999994</v>
      </c>
      <c r="W55" s="224"/>
    </row>
    <row r="56" spans="1:23" ht="11.65" hidden="1" x14ac:dyDescent="0.45">
      <c r="A56" s="224" t="str">
        <f>'Project list_gen-S1b)Huntlygoes'!B11</f>
        <v>LNI</v>
      </c>
      <c r="B56" s="224" t="str">
        <f>'Project list_gen-S1b)Huntlygoes'!C11</f>
        <v>Hauauru_ma_raki_stage2</v>
      </c>
      <c r="C56" s="224"/>
      <c r="D56" s="224"/>
      <c r="E56" s="224"/>
      <c r="F56" s="224"/>
      <c r="G56" s="224"/>
      <c r="H56" s="224"/>
      <c r="I56" s="224"/>
      <c r="J56" s="224"/>
      <c r="K56" s="224"/>
      <c r="L56" s="224"/>
      <c r="M56" s="224"/>
      <c r="N56" s="224"/>
      <c r="O56" s="224"/>
      <c r="P56" s="224"/>
      <c r="Q56" s="224"/>
      <c r="R56" s="224">
        <f>'Project list_gen-S1b)Huntlygoes'!$G$11*1000</f>
        <v>974840.83199999994</v>
      </c>
      <c r="S56" s="224">
        <f t="shared" si="40"/>
        <v>974840.83199999994</v>
      </c>
      <c r="T56" s="224">
        <f t="shared" si="40"/>
        <v>974840.83199999994</v>
      </c>
      <c r="U56" s="224">
        <f t="shared" si="40"/>
        <v>974840.83199999994</v>
      </c>
      <c r="V56" s="224">
        <f t="shared" si="40"/>
        <v>974840.83199999994</v>
      </c>
      <c r="W56" s="224"/>
    </row>
    <row r="57" spans="1:23" ht="11.65" hidden="1" x14ac:dyDescent="0.45">
      <c r="A57" s="224" t="str">
        <f>'Project list_gen-S1b)Huntlygoes'!B12</f>
        <v>USI</v>
      </c>
      <c r="B57" s="224" t="str">
        <f>'Project list_gen-S1b)Huntlygoes'!C12</f>
        <v>Lake_Pukaki</v>
      </c>
      <c r="C57" s="224"/>
      <c r="D57" s="224"/>
      <c r="E57" s="224"/>
      <c r="F57" s="224"/>
      <c r="G57" s="224"/>
      <c r="H57" s="224"/>
      <c r="I57" s="224"/>
      <c r="J57" s="224"/>
      <c r="K57" s="224"/>
      <c r="L57" s="224"/>
      <c r="M57" s="224"/>
      <c r="N57" s="224"/>
      <c r="O57" s="224"/>
      <c r="P57" s="224"/>
      <c r="Q57" s="224"/>
      <c r="R57" s="224"/>
      <c r="S57" s="224">
        <f>'Project list_gen-S1b)Huntlygoes'!$G$12*1000</f>
        <v>153299.99999999997</v>
      </c>
      <c r="T57" s="224">
        <f t="shared" si="40"/>
        <v>153299.99999999997</v>
      </c>
      <c r="U57" s="224">
        <f t="shared" si="40"/>
        <v>153299.99999999997</v>
      </c>
      <c r="V57" s="224">
        <f t="shared" si="40"/>
        <v>153299.99999999997</v>
      </c>
      <c r="W57" s="224"/>
    </row>
    <row r="58" spans="1:23" ht="11.65" hidden="1" x14ac:dyDescent="0.45">
      <c r="A58" s="224" t="str">
        <f>'Project list_gen-S1b)Huntlygoes'!B13</f>
        <v>USI</v>
      </c>
      <c r="B58" s="224" t="str">
        <f>'Project list_gen-S1b)Huntlygoes'!C13</f>
        <v>Rodney_CCGT_stage_1</v>
      </c>
      <c r="C58" s="224"/>
      <c r="D58" s="224"/>
      <c r="E58" s="224"/>
      <c r="F58" s="224"/>
      <c r="G58" s="224"/>
      <c r="H58" s="224"/>
      <c r="I58" s="224"/>
      <c r="J58" s="224"/>
      <c r="K58" s="224"/>
      <c r="L58" s="224"/>
      <c r="M58" s="224"/>
      <c r="N58" s="224"/>
      <c r="O58" s="224"/>
      <c r="P58" s="224"/>
      <c r="Q58" s="224"/>
      <c r="R58" s="224"/>
      <c r="S58" s="224"/>
      <c r="T58" s="224"/>
      <c r="U58" s="224"/>
      <c r="V58" s="224"/>
      <c r="W58" s="224"/>
    </row>
    <row r="59" spans="1:23" ht="11.65" hidden="1" x14ac:dyDescent="0.45">
      <c r="A59" s="224" t="str">
        <f>'Project list_gen-S1b)Huntlygoes'!B14</f>
        <v>USI</v>
      </c>
      <c r="B59" s="224" t="str">
        <f>'Project list_gen-S1b)Huntlygoes'!C14</f>
        <v>Rodney_CCGT_stage_2</v>
      </c>
      <c r="C59" s="224"/>
      <c r="D59" s="224"/>
      <c r="E59" s="224"/>
      <c r="F59" s="224"/>
      <c r="G59" s="224"/>
      <c r="H59" s="224"/>
      <c r="I59" s="224"/>
      <c r="J59" s="224"/>
      <c r="K59" s="224"/>
      <c r="L59" s="224"/>
      <c r="M59" s="224"/>
      <c r="N59" s="224"/>
      <c r="O59" s="224"/>
      <c r="P59" s="224"/>
      <c r="Q59" s="224"/>
      <c r="R59" s="224"/>
      <c r="S59" s="224"/>
      <c r="T59" s="224"/>
      <c r="U59" s="224"/>
      <c r="V59" s="224"/>
      <c r="W59" s="224"/>
    </row>
    <row r="60" spans="1:23" ht="11.65" hidden="1" x14ac:dyDescent="0.45">
      <c r="A60" s="224" t="str">
        <f>'Project list_gen-S1b)Huntlygoes'!B15</f>
        <v>LNI</v>
      </c>
      <c r="B60" s="224" t="str">
        <f>'Project list_gen-S1b)Huntlygoes'!C15</f>
        <v>Turitea</v>
      </c>
      <c r="C60" s="224"/>
      <c r="D60" s="224"/>
      <c r="E60" s="224"/>
      <c r="F60" s="224"/>
      <c r="G60" s="224"/>
      <c r="H60" s="224"/>
      <c r="I60" s="224"/>
      <c r="J60" s="224"/>
      <c r="K60" s="224"/>
      <c r="L60" s="224"/>
      <c r="M60" s="224"/>
      <c r="N60" s="224"/>
      <c r="O60" s="224"/>
      <c r="P60" s="224"/>
      <c r="Q60" s="224"/>
      <c r="R60" s="224"/>
      <c r="S60" s="224"/>
      <c r="T60" s="224"/>
      <c r="U60" s="224"/>
      <c r="V60" s="224"/>
      <c r="W60" s="224"/>
    </row>
    <row r="61" spans="1:23" ht="11.65" hidden="1" x14ac:dyDescent="0.45">
      <c r="A61" s="224" t="str">
        <f>'Project list_gen-S1b)Huntlygoes'!B16</f>
        <v>USI</v>
      </c>
      <c r="B61" s="224" t="str">
        <f>'Project list_gen-S1b)Huntlygoes'!C16</f>
        <v>PropopsedCCGT1</v>
      </c>
      <c r="C61" s="224"/>
      <c r="D61" s="224"/>
      <c r="E61" s="224"/>
      <c r="F61" s="224"/>
      <c r="G61" s="224"/>
      <c r="H61" s="224"/>
      <c r="I61" s="224"/>
      <c r="J61" s="224"/>
      <c r="K61" s="224"/>
      <c r="L61" s="224"/>
      <c r="M61" s="224"/>
      <c r="N61" s="224"/>
      <c r="O61" s="224"/>
      <c r="P61" s="224"/>
      <c r="Q61" s="224"/>
      <c r="R61" s="224"/>
      <c r="S61" s="224"/>
      <c r="T61" s="224"/>
      <c r="U61" s="224"/>
      <c r="V61" s="224"/>
      <c r="W61" s="224"/>
    </row>
    <row r="62" spans="1:23" ht="11.65" hidden="1" x14ac:dyDescent="0.45">
      <c r="A62" s="224" t="str">
        <f>'Project list_gen-S1b)Huntlygoes'!B17</f>
        <v>LNI</v>
      </c>
      <c r="B62" s="224" t="str">
        <f>'Project list_gen-S1b)Huntlygoes'!C17</f>
        <v>Hawkes_Bay_windfarm_Maungaharuru</v>
      </c>
      <c r="C62" s="224"/>
      <c r="D62" s="224"/>
      <c r="E62" s="224"/>
      <c r="F62" s="224"/>
      <c r="G62" s="224"/>
      <c r="H62" s="224"/>
      <c r="I62" s="224"/>
      <c r="J62" s="224"/>
      <c r="K62" s="224"/>
      <c r="L62" s="224"/>
      <c r="M62" s="224"/>
      <c r="N62" s="224"/>
      <c r="O62" s="224"/>
      <c r="P62" s="224"/>
      <c r="Q62" s="224"/>
      <c r="R62" s="224"/>
      <c r="S62" s="224"/>
      <c r="T62" s="224"/>
      <c r="U62" s="224"/>
      <c r="V62" s="224"/>
      <c r="W62" s="224"/>
    </row>
    <row r="63" spans="1:23" ht="11.65" hidden="1" x14ac:dyDescent="0.45">
      <c r="A63" s="224"/>
      <c r="B63" s="224"/>
      <c r="C63" s="224"/>
      <c r="D63" s="224"/>
      <c r="E63" s="224"/>
      <c r="F63" s="224"/>
      <c r="G63" s="224"/>
      <c r="H63" s="224"/>
      <c r="I63" s="224"/>
      <c r="J63" s="224"/>
      <c r="K63" s="224"/>
      <c r="L63" s="224"/>
      <c r="M63" s="224"/>
      <c r="N63" s="224"/>
      <c r="O63" s="224"/>
      <c r="P63" s="224"/>
      <c r="Q63" s="224"/>
      <c r="R63" s="224"/>
      <c r="S63" s="224"/>
      <c r="T63" s="224"/>
      <c r="U63" s="224"/>
      <c r="V63" s="224"/>
      <c r="W63" s="224"/>
    </row>
    <row r="64" spans="1:23" ht="11.65" hidden="1" x14ac:dyDescent="0.45">
      <c r="A64" s="224"/>
      <c r="B64" s="224"/>
      <c r="C64" s="224"/>
      <c r="D64" s="224"/>
      <c r="E64" s="224"/>
      <c r="F64" s="224"/>
      <c r="G64" s="224"/>
      <c r="H64" s="224"/>
      <c r="I64" s="224"/>
      <c r="J64" s="224"/>
      <c r="K64" s="224"/>
      <c r="L64" s="224"/>
      <c r="M64" s="224"/>
      <c r="N64" s="224"/>
      <c r="O64" s="224"/>
      <c r="P64" s="224"/>
      <c r="Q64" s="224"/>
      <c r="R64" s="224"/>
      <c r="S64" s="224"/>
      <c r="T64" s="224"/>
      <c r="U64" s="224"/>
      <c r="V64" s="224"/>
      <c r="W64" s="224"/>
    </row>
    <row r="65" spans="1:23" ht="11.65" hidden="1" x14ac:dyDescent="0.45">
      <c r="A65" s="224"/>
      <c r="B65" s="224"/>
      <c r="C65" s="224"/>
      <c r="D65" s="224"/>
      <c r="E65" s="224"/>
      <c r="F65" s="224"/>
      <c r="G65" s="224"/>
      <c r="H65" s="224"/>
      <c r="I65" s="224"/>
      <c r="J65" s="224"/>
      <c r="K65" s="224"/>
      <c r="L65" s="224"/>
      <c r="M65" s="224"/>
      <c r="N65" s="224"/>
      <c r="O65" s="224"/>
      <c r="P65" s="224"/>
      <c r="Q65" s="224"/>
      <c r="R65" s="224"/>
      <c r="S65" s="224"/>
      <c r="T65" s="224"/>
      <c r="U65" s="224"/>
      <c r="V65" s="224"/>
      <c r="W65" s="224"/>
    </row>
    <row r="66" spans="1:23" ht="11.65" hidden="1" x14ac:dyDescent="0.45">
      <c r="A66" s="224" t="s">
        <v>20</v>
      </c>
      <c r="B66" s="227">
        <f>NPV($B$1,C66:V66)</f>
        <v>16662145.330324689</v>
      </c>
      <c r="C66" s="224">
        <f>SUMIF($A$52:$A$62,$A66,C$52:C$62)</f>
        <v>0</v>
      </c>
      <c r="D66" s="224">
        <f t="shared" ref="D66:V69" si="41">SUMIF($A$52:$A$62,$A66,D$52:D$62)</f>
        <v>0</v>
      </c>
      <c r="E66" s="224">
        <f t="shared" si="41"/>
        <v>0</v>
      </c>
      <c r="F66" s="224">
        <f t="shared" si="41"/>
        <v>0</v>
      </c>
      <c r="G66" s="224">
        <f t="shared" si="41"/>
        <v>1971000</v>
      </c>
      <c r="H66" s="224">
        <f t="shared" si="41"/>
        <v>1971000</v>
      </c>
      <c r="I66" s="224">
        <f t="shared" si="41"/>
        <v>1971000</v>
      </c>
      <c r="J66" s="224">
        <f t="shared" si="41"/>
        <v>1971000</v>
      </c>
      <c r="K66" s="224">
        <f t="shared" si="41"/>
        <v>1971000</v>
      </c>
      <c r="L66" s="224">
        <f t="shared" si="41"/>
        <v>1971000</v>
      </c>
      <c r="M66" s="224">
        <f t="shared" si="41"/>
        <v>1971000</v>
      </c>
      <c r="N66" s="224">
        <f t="shared" si="41"/>
        <v>2945840.8319999999</v>
      </c>
      <c r="O66" s="224">
        <f t="shared" si="41"/>
        <v>2945840.8319999999</v>
      </c>
      <c r="P66" s="224">
        <f t="shared" si="41"/>
        <v>2945840.8319999999</v>
      </c>
      <c r="Q66" s="224">
        <f t="shared" si="41"/>
        <v>2945840.8319999999</v>
      </c>
      <c r="R66" s="224">
        <f t="shared" si="41"/>
        <v>3920681.6639999999</v>
      </c>
      <c r="S66" s="224">
        <f t="shared" si="41"/>
        <v>3920681.6639999999</v>
      </c>
      <c r="T66" s="224">
        <f t="shared" si="41"/>
        <v>3920681.6639999999</v>
      </c>
      <c r="U66" s="224">
        <f t="shared" si="41"/>
        <v>3920681.6639999999</v>
      </c>
      <c r="V66" s="224">
        <f t="shared" si="41"/>
        <v>3920681.6639999999</v>
      </c>
      <c r="W66" s="224"/>
    </row>
    <row r="67" spans="1:23" ht="11.65" hidden="1" x14ac:dyDescent="0.45">
      <c r="A67" s="224" t="s">
        <v>24</v>
      </c>
      <c r="B67" s="227">
        <f t="shared" ref="B67:B69" si="42">NPV($B$1,C67:V67)</f>
        <v>0</v>
      </c>
      <c r="C67" s="224">
        <f>SUMIF($A$52:$A$62,$A67,C$52:C$62)</f>
        <v>0</v>
      </c>
      <c r="D67" s="224">
        <f t="shared" si="41"/>
        <v>0</v>
      </c>
      <c r="E67" s="224">
        <f t="shared" si="41"/>
        <v>0</v>
      </c>
      <c r="F67" s="224">
        <f t="shared" si="41"/>
        <v>0</v>
      </c>
      <c r="G67" s="224">
        <f t="shared" si="41"/>
        <v>0</v>
      </c>
      <c r="H67" s="224">
        <f t="shared" si="41"/>
        <v>0</v>
      </c>
      <c r="I67" s="224">
        <f t="shared" si="41"/>
        <v>0</v>
      </c>
      <c r="J67" s="224">
        <f t="shared" si="41"/>
        <v>0</v>
      </c>
      <c r="K67" s="224">
        <f t="shared" si="41"/>
        <v>0</v>
      </c>
      <c r="L67" s="224">
        <f t="shared" si="41"/>
        <v>0</v>
      </c>
      <c r="M67" s="224">
        <f t="shared" si="41"/>
        <v>0</v>
      </c>
      <c r="N67" s="224">
        <f t="shared" si="41"/>
        <v>0</v>
      </c>
      <c r="O67" s="224">
        <f t="shared" si="41"/>
        <v>0</v>
      </c>
      <c r="P67" s="224">
        <f t="shared" si="41"/>
        <v>0</v>
      </c>
      <c r="Q67" s="224">
        <f t="shared" si="41"/>
        <v>0</v>
      </c>
      <c r="R67" s="224">
        <f t="shared" si="41"/>
        <v>0</v>
      </c>
      <c r="S67" s="224">
        <f t="shared" si="41"/>
        <v>0</v>
      </c>
      <c r="T67" s="224">
        <f t="shared" si="41"/>
        <v>0</v>
      </c>
      <c r="U67" s="224">
        <f t="shared" si="41"/>
        <v>0</v>
      </c>
      <c r="V67" s="224">
        <f t="shared" si="41"/>
        <v>0</v>
      </c>
      <c r="W67" s="224"/>
    </row>
    <row r="68" spans="1:23" ht="11.65" hidden="1" x14ac:dyDescent="0.45">
      <c r="A68" s="224" t="s">
        <v>29</v>
      </c>
      <c r="B68" s="227">
        <f t="shared" si="42"/>
        <v>265915.98211627966</v>
      </c>
      <c r="C68" s="224">
        <f t="shared" ref="C68:R69" si="43">SUMIF($A$52:$A$62,$A68,C$52:C$62)</f>
        <v>0</v>
      </c>
      <c r="D68" s="224">
        <f t="shared" si="43"/>
        <v>0</v>
      </c>
      <c r="E68" s="224">
        <f t="shared" si="43"/>
        <v>0</v>
      </c>
      <c r="F68" s="224">
        <f t="shared" si="43"/>
        <v>0</v>
      </c>
      <c r="G68" s="224">
        <f t="shared" si="43"/>
        <v>0</v>
      </c>
      <c r="H68" s="224">
        <f t="shared" si="43"/>
        <v>0</v>
      </c>
      <c r="I68" s="224">
        <f t="shared" si="43"/>
        <v>0</v>
      </c>
      <c r="J68" s="224">
        <f t="shared" si="43"/>
        <v>0</v>
      </c>
      <c r="K68" s="224">
        <f t="shared" si="43"/>
        <v>0</v>
      </c>
      <c r="L68" s="224">
        <f t="shared" si="43"/>
        <v>74460</v>
      </c>
      <c r="M68" s="224">
        <f t="shared" si="43"/>
        <v>74460</v>
      </c>
      <c r="N68" s="224">
        <f t="shared" si="43"/>
        <v>74460</v>
      </c>
      <c r="O68" s="224">
        <f t="shared" si="43"/>
        <v>74460</v>
      </c>
      <c r="P68" s="224">
        <f t="shared" si="43"/>
        <v>74460</v>
      </c>
      <c r="Q68" s="224">
        <f t="shared" si="43"/>
        <v>74460</v>
      </c>
      <c r="R68" s="224">
        <f t="shared" si="43"/>
        <v>74460</v>
      </c>
      <c r="S68" s="224">
        <f t="shared" si="41"/>
        <v>74460</v>
      </c>
      <c r="T68" s="224">
        <f t="shared" si="41"/>
        <v>74460</v>
      </c>
      <c r="U68" s="224">
        <f t="shared" si="41"/>
        <v>74460</v>
      </c>
      <c r="V68" s="224">
        <f t="shared" si="41"/>
        <v>74460</v>
      </c>
      <c r="W68" s="224"/>
    </row>
    <row r="69" spans="1:23" ht="11.65" hidden="1" x14ac:dyDescent="0.45">
      <c r="A69" s="224" t="s">
        <v>34</v>
      </c>
      <c r="B69" s="227">
        <f t="shared" si="42"/>
        <v>148207.10602576041</v>
      </c>
      <c r="C69" s="224">
        <f t="shared" si="43"/>
        <v>0</v>
      </c>
      <c r="D69" s="224">
        <f t="shared" si="41"/>
        <v>0</v>
      </c>
      <c r="E69" s="224">
        <f t="shared" si="41"/>
        <v>0</v>
      </c>
      <c r="F69" s="224">
        <f t="shared" si="41"/>
        <v>0</v>
      </c>
      <c r="G69" s="224">
        <f t="shared" si="41"/>
        <v>0</v>
      </c>
      <c r="H69" s="224">
        <f t="shared" si="41"/>
        <v>0</v>
      </c>
      <c r="I69" s="224">
        <f t="shared" si="41"/>
        <v>0</v>
      </c>
      <c r="J69" s="224">
        <f t="shared" si="41"/>
        <v>0</v>
      </c>
      <c r="K69" s="224">
        <f t="shared" si="41"/>
        <v>0</v>
      </c>
      <c r="L69" s="224">
        <f t="shared" si="41"/>
        <v>0</v>
      </c>
      <c r="M69" s="224">
        <f t="shared" si="41"/>
        <v>0</v>
      </c>
      <c r="N69" s="224">
        <f t="shared" si="41"/>
        <v>0</v>
      </c>
      <c r="O69" s="224">
        <f t="shared" si="41"/>
        <v>0</v>
      </c>
      <c r="P69" s="224">
        <f t="shared" si="41"/>
        <v>0</v>
      </c>
      <c r="Q69" s="224">
        <f t="shared" si="41"/>
        <v>0</v>
      </c>
      <c r="R69" s="224">
        <f t="shared" si="41"/>
        <v>0</v>
      </c>
      <c r="S69" s="224">
        <f t="shared" si="41"/>
        <v>153299.99999999997</v>
      </c>
      <c r="T69" s="224">
        <f t="shared" si="41"/>
        <v>153299.99999999997</v>
      </c>
      <c r="U69" s="224">
        <f t="shared" si="41"/>
        <v>153299.99999999997</v>
      </c>
      <c r="V69" s="224">
        <f t="shared" si="41"/>
        <v>153299.99999999997</v>
      </c>
      <c r="W69" s="224"/>
    </row>
    <row r="70" spans="1:23" ht="11.65" hidden="1" x14ac:dyDescent="0.45">
      <c r="A70" s="224"/>
      <c r="B70" s="224"/>
      <c r="C70" s="224"/>
      <c r="D70" s="224"/>
      <c r="E70" s="224"/>
      <c r="F70" s="224"/>
      <c r="G70" s="224"/>
      <c r="H70" s="224"/>
      <c r="I70" s="224"/>
      <c r="J70" s="224"/>
      <c r="K70" s="224"/>
      <c r="L70" s="224"/>
      <c r="M70" s="224"/>
      <c r="N70" s="224"/>
      <c r="O70" s="224"/>
      <c r="P70" s="224"/>
      <c r="Q70" s="224"/>
      <c r="R70" s="224"/>
      <c r="S70" s="224"/>
      <c r="T70" s="224"/>
      <c r="U70" s="224"/>
      <c r="V70" s="224"/>
      <c r="W70" s="224"/>
    </row>
    <row r="71" spans="1:23" ht="11.65" hidden="1" x14ac:dyDescent="0.45">
      <c r="A71" s="224"/>
      <c r="B71" s="224"/>
      <c r="C71" s="224"/>
      <c r="D71" s="224"/>
      <c r="E71" s="224"/>
      <c r="F71" s="224"/>
      <c r="G71" s="224"/>
      <c r="H71" s="224"/>
      <c r="I71" s="224"/>
      <c r="J71" s="224"/>
      <c r="K71" s="224"/>
      <c r="L71" s="224"/>
      <c r="M71" s="224"/>
      <c r="N71" s="224"/>
      <c r="O71" s="224"/>
      <c r="P71" s="224"/>
      <c r="Q71" s="224"/>
      <c r="R71" s="224"/>
      <c r="S71" s="224"/>
      <c r="T71" s="224"/>
      <c r="U71" s="224"/>
      <c r="V71" s="224"/>
      <c r="W71" s="224"/>
    </row>
    <row r="72" spans="1:23" ht="11.65" hidden="1" x14ac:dyDescent="0.45">
      <c r="A72" s="224" t="s">
        <v>20</v>
      </c>
      <c r="B72" s="224">
        <f>A4/B66</f>
        <v>5.0481182777937352</v>
      </c>
      <c r="C72" s="224"/>
      <c r="D72" s="224"/>
      <c r="E72" s="224"/>
      <c r="F72" s="224"/>
      <c r="G72" s="224"/>
      <c r="H72" s="224"/>
      <c r="I72" s="224"/>
      <c r="J72" s="224"/>
      <c r="K72" s="224"/>
      <c r="L72" s="224"/>
      <c r="M72" s="224"/>
      <c r="N72" s="224"/>
      <c r="O72" s="224"/>
      <c r="P72" s="224"/>
      <c r="Q72" s="224"/>
      <c r="R72" s="224"/>
      <c r="S72" s="224"/>
      <c r="T72" s="224"/>
      <c r="U72" s="224"/>
      <c r="V72" s="224"/>
      <c r="W72" s="224"/>
    </row>
    <row r="73" spans="1:23" ht="11.65" hidden="1" x14ac:dyDescent="0.45">
      <c r="A73" s="224" t="s">
        <v>24</v>
      </c>
      <c r="B73" s="224" t="e">
        <f>A5/B67</f>
        <v>#DIV/0!</v>
      </c>
      <c r="C73" s="224"/>
      <c r="D73" s="224"/>
      <c r="E73" s="224"/>
      <c r="F73" s="224"/>
      <c r="G73" s="224"/>
      <c r="H73" s="224"/>
      <c r="I73" s="224"/>
      <c r="J73" s="224"/>
      <c r="K73" s="224"/>
      <c r="L73" s="224"/>
      <c r="M73" s="224"/>
      <c r="N73" s="224"/>
      <c r="O73" s="224"/>
      <c r="P73" s="224"/>
      <c r="Q73" s="224"/>
      <c r="R73" s="224"/>
      <c r="S73" s="224"/>
      <c r="T73" s="224"/>
      <c r="U73" s="224"/>
      <c r="V73" s="224"/>
      <c r="W73" s="224"/>
    </row>
    <row r="74" spans="1:23" ht="11.65" hidden="1" x14ac:dyDescent="0.45">
      <c r="A74" s="224" t="s">
        <v>29</v>
      </c>
      <c r="B74" s="224">
        <f>A6/B68</f>
        <v>35.217857216412391</v>
      </c>
      <c r="C74" s="224"/>
      <c r="D74" s="224"/>
      <c r="E74" s="224"/>
      <c r="F74" s="224"/>
      <c r="G74" s="224"/>
      <c r="H74" s="224"/>
      <c r="I74" s="224"/>
      <c r="J74" s="224"/>
      <c r="K74" s="224"/>
      <c r="L74" s="224"/>
      <c r="M74" s="224"/>
      <c r="N74" s="224"/>
      <c r="O74" s="224"/>
      <c r="P74" s="224"/>
      <c r="Q74" s="224"/>
      <c r="R74" s="224"/>
      <c r="S74" s="224"/>
      <c r="T74" s="224"/>
      <c r="U74" s="224"/>
      <c r="V74" s="224"/>
      <c r="W74" s="224"/>
    </row>
    <row r="75" spans="1:23" ht="11.65" hidden="1" x14ac:dyDescent="0.45">
      <c r="A75" s="224" t="s">
        <v>34</v>
      </c>
      <c r="B75" s="224">
        <f>A7/B69</f>
        <v>1619.2852752475542</v>
      </c>
      <c r="C75" s="224"/>
      <c r="D75" s="224"/>
      <c r="E75" s="224"/>
      <c r="F75" s="224"/>
      <c r="G75" s="224"/>
      <c r="H75" s="224"/>
      <c r="I75" s="224"/>
      <c r="J75" s="224"/>
      <c r="K75" s="224"/>
      <c r="L75" s="224"/>
      <c r="M75" s="224"/>
      <c r="N75" s="224"/>
      <c r="O75" s="224"/>
      <c r="P75" s="224"/>
      <c r="Q75" s="224"/>
      <c r="R75" s="224"/>
      <c r="S75" s="224"/>
      <c r="T75" s="224"/>
      <c r="U75" s="224"/>
      <c r="V75" s="224"/>
      <c r="W75" s="224"/>
    </row>
    <row r="76" spans="1:23" ht="11.65" hidden="1" x14ac:dyDescent="0.45">
      <c r="A76" s="224"/>
      <c r="B76" s="224"/>
      <c r="C76" s="224"/>
      <c r="D76" s="224"/>
      <c r="E76" s="224"/>
      <c r="F76" s="224"/>
      <c r="G76" s="224"/>
      <c r="H76" s="224"/>
      <c r="I76" s="224"/>
      <c r="J76" s="224"/>
      <c r="K76" s="224"/>
      <c r="L76" s="224"/>
      <c r="M76" s="224"/>
      <c r="N76" s="224"/>
      <c r="O76" s="224"/>
      <c r="P76" s="224"/>
      <c r="Q76" s="224"/>
      <c r="R76" s="224"/>
      <c r="S76" s="224"/>
      <c r="T76" s="224"/>
      <c r="U76" s="224"/>
      <c r="V76" s="224"/>
      <c r="W76" s="224"/>
    </row>
    <row r="77" spans="1:23" ht="11.65" hidden="1" x14ac:dyDescent="0.45">
      <c r="A77" s="224"/>
      <c r="B77" s="224"/>
      <c r="C77" s="224"/>
      <c r="D77" s="224"/>
      <c r="E77" s="224"/>
      <c r="F77" s="224"/>
      <c r="G77" s="224"/>
      <c r="H77" s="224"/>
      <c r="I77" s="224"/>
      <c r="J77" s="224"/>
      <c r="K77" s="224"/>
      <c r="L77" s="224"/>
      <c r="M77" s="224"/>
      <c r="N77" s="224"/>
      <c r="O77" s="224"/>
      <c r="P77" s="224"/>
      <c r="Q77" s="224"/>
      <c r="R77" s="224"/>
      <c r="S77" s="224"/>
      <c r="T77" s="224"/>
      <c r="U77" s="224"/>
      <c r="V77" s="224"/>
      <c r="W77" s="224"/>
    </row>
    <row r="78" spans="1:23" ht="11.65" hidden="1" x14ac:dyDescent="0.45">
      <c r="A78" s="224"/>
      <c r="B78" s="224"/>
      <c r="C78" s="224"/>
      <c r="D78" s="224"/>
      <c r="E78" s="224"/>
      <c r="F78" s="224"/>
      <c r="G78" s="224"/>
      <c r="H78" s="224"/>
      <c r="I78" s="224"/>
      <c r="J78" s="224"/>
      <c r="K78" s="224"/>
      <c r="L78" s="224"/>
      <c r="M78" s="224"/>
      <c r="N78" s="224"/>
      <c r="O78" s="224"/>
      <c r="P78" s="224"/>
      <c r="Q78" s="224"/>
      <c r="R78" s="224"/>
      <c r="S78" s="224"/>
      <c r="T78" s="224"/>
      <c r="U78" s="224"/>
      <c r="V78" s="224"/>
      <c r="W78" s="224"/>
    </row>
    <row r="79" spans="1:23" ht="11.65" hidden="1" x14ac:dyDescent="0.45"/>
    <row r="80" spans="1:23" x14ac:dyDescent="0.25">
      <c r="A80" s="91">
        <v>0.3</v>
      </c>
      <c r="B80" s="91" t="s">
        <v>381</v>
      </c>
    </row>
    <row r="86" spans="3:7" x14ac:dyDescent="0.25">
      <c r="C86" s="119"/>
      <c r="G86" s="119"/>
    </row>
  </sheetData>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B2:AL16"/>
  <sheetViews>
    <sheetView workbookViewId="0">
      <selection activeCell="C17" sqref="C17"/>
    </sheetView>
  </sheetViews>
  <sheetFormatPr defaultRowHeight="15" x14ac:dyDescent="0.25"/>
  <sheetData>
    <row r="2" spans="2:38" x14ac:dyDescent="0.55000000000000004">
      <c r="B2" t="s">
        <v>136</v>
      </c>
    </row>
    <row r="3" spans="2:38" x14ac:dyDescent="0.55000000000000004">
      <c r="B3">
        <v>2014</v>
      </c>
      <c r="C3">
        <v>2015</v>
      </c>
      <c r="D3">
        <v>2016</v>
      </c>
      <c r="E3">
        <v>2017</v>
      </c>
      <c r="F3">
        <v>2018</v>
      </c>
      <c r="G3">
        <v>2019</v>
      </c>
      <c r="H3">
        <v>2020</v>
      </c>
      <c r="I3">
        <v>2021</v>
      </c>
      <c r="J3">
        <v>2022</v>
      </c>
      <c r="K3">
        <v>2023</v>
      </c>
      <c r="L3">
        <v>2024</v>
      </c>
      <c r="M3">
        <v>2025</v>
      </c>
      <c r="N3">
        <v>2026</v>
      </c>
      <c r="O3">
        <v>2027</v>
      </c>
      <c r="P3">
        <v>2028</v>
      </c>
      <c r="Q3">
        <v>2029</v>
      </c>
      <c r="R3">
        <v>2030</v>
      </c>
      <c r="S3">
        <v>2031</v>
      </c>
      <c r="T3">
        <v>2032</v>
      </c>
      <c r="U3">
        <v>2033</v>
      </c>
      <c r="V3">
        <v>2034</v>
      </c>
      <c r="W3">
        <v>2035</v>
      </c>
      <c r="X3">
        <v>2036</v>
      </c>
      <c r="Y3">
        <v>2037</v>
      </c>
      <c r="Z3">
        <v>2038</v>
      </c>
      <c r="AA3">
        <v>2039</v>
      </c>
      <c r="AB3">
        <v>2040</v>
      </c>
      <c r="AC3">
        <v>2041</v>
      </c>
      <c r="AD3">
        <v>2042</v>
      </c>
      <c r="AE3">
        <v>2043</v>
      </c>
      <c r="AF3">
        <v>2044</v>
      </c>
      <c r="AG3">
        <v>2045</v>
      </c>
      <c r="AH3">
        <v>2046</v>
      </c>
      <c r="AI3">
        <v>2047</v>
      </c>
      <c r="AJ3">
        <v>2048</v>
      </c>
      <c r="AK3">
        <v>2049</v>
      </c>
      <c r="AL3">
        <v>2050</v>
      </c>
    </row>
    <row r="4" spans="2:38" x14ac:dyDescent="0.55000000000000004">
      <c r="C4" s="100">
        <f t="array" ref="C4:AK4">TRANSPOSE('Total annual demand'!S4:S38)</f>
        <v>1.4167204449518342E-2</v>
      </c>
      <c r="D4" s="100">
        <v>1.1404723159585984E-2</v>
      </c>
      <c r="E4" s="100">
        <v>1.2524993898679558E-2</v>
      </c>
      <c r="F4" s="100">
        <v>1.4717770549425186E-2</v>
      </c>
      <c r="G4" s="100">
        <v>1.234963482093247E-2</v>
      </c>
      <c r="H4" s="100">
        <v>9.6394202196338191E-3</v>
      </c>
      <c r="I4" s="100">
        <v>1.0104317446665359E-2</v>
      </c>
      <c r="J4" s="100">
        <v>9.9178646034203469E-3</v>
      </c>
      <c r="K4" s="100">
        <v>9.8001399678189615E-3</v>
      </c>
      <c r="L4" s="100">
        <v>9.7248803559315689E-3</v>
      </c>
      <c r="M4" s="100">
        <v>9.0343074693382749E-3</v>
      </c>
      <c r="N4" s="100">
        <v>8.7319109651598208E-3</v>
      </c>
      <c r="O4" s="100">
        <v>8.3255861155033823E-3</v>
      </c>
      <c r="P4" s="100">
        <v>8.452387035403049E-3</v>
      </c>
      <c r="Q4" s="100">
        <v>8.5185913316542534E-3</v>
      </c>
      <c r="R4" s="100">
        <v>8.4667562491317558E-3</v>
      </c>
      <c r="S4" s="100">
        <v>8.4041796768211455E-3</v>
      </c>
      <c r="T4" s="100">
        <v>8.1414513514447128E-3</v>
      </c>
      <c r="U4" s="100">
        <v>8.21811850006849E-3</v>
      </c>
      <c r="V4" s="100">
        <v>8.0471263869823645E-3</v>
      </c>
      <c r="W4" s="100">
        <v>7.9877224685235785E-3</v>
      </c>
      <c r="X4" s="100">
        <v>8.0451684829248252E-3</v>
      </c>
      <c r="Y4" s="100">
        <v>7.9038747851341001E-3</v>
      </c>
      <c r="Z4" s="100">
        <v>7.7939836154253886E-3</v>
      </c>
      <c r="AA4" s="100">
        <v>7.899532551935361E-3</v>
      </c>
      <c r="AB4" s="100">
        <v>7.8253031530488553E-3</v>
      </c>
      <c r="AC4" s="100">
        <v>7.7398372080858561E-3</v>
      </c>
      <c r="AD4" s="100">
        <v>7.7204014761370803E-3</v>
      </c>
      <c r="AE4" s="100">
        <v>7.6523114711492587E-3</v>
      </c>
      <c r="AF4" s="100">
        <v>7.5742153234641778E-3</v>
      </c>
      <c r="AG4" s="100">
        <v>7.5593588448612213E-3</v>
      </c>
      <c r="AH4" s="100">
        <v>7.5878356166855163E-3</v>
      </c>
      <c r="AI4" s="100">
        <v>7.6754235583778446E-3</v>
      </c>
      <c r="AJ4" s="100">
        <v>7.5970601900754737E-3</v>
      </c>
      <c r="AK4" s="100">
        <v>7.5253391250260033E-3</v>
      </c>
      <c r="AL4">
        <f t="array" ref="AL4">TRANSPOSE('[23]Total annual demand'!BB4:BB38)</f>
        <v>12889.928484958729</v>
      </c>
    </row>
    <row r="6" spans="2:38" x14ac:dyDescent="0.55000000000000004">
      <c r="B6" t="s">
        <v>137</v>
      </c>
    </row>
    <row r="7" spans="2:38" x14ac:dyDescent="0.55000000000000004">
      <c r="B7" t="s">
        <v>138</v>
      </c>
    </row>
    <row r="9" spans="2:38" x14ac:dyDescent="0.55000000000000004">
      <c r="B9" s="3" t="s">
        <v>139</v>
      </c>
    </row>
    <row r="10" spans="2:38" x14ac:dyDescent="0.55000000000000004">
      <c r="B10" t="s">
        <v>140</v>
      </c>
    </row>
    <row r="11" spans="2:38" x14ac:dyDescent="0.55000000000000004">
      <c r="B11" t="s">
        <v>141</v>
      </c>
      <c r="C11">
        <v>0.6</v>
      </c>
    </row>
    <row r="12" spans="2:38" x14ac:dyDescent="0.55000000000000004">
      <c r="B12" t="s">
        <v>142</v>
      </c>
      <c r="C12">
        <v>0.4</v>
      </c>
    </row>
    <row r="14" spans="2:38" x14ac:dyDescent="0.55000000000000004">
      <c r="B14" t="s">
        <v>143</v>
      </c>
    </row>
    <row r="15" spans="2:38" x14ac:dyDescent="0.55000000000000004">
      <c r="B15" t="s">
        <v>141</v>
      </c>
      <c r="C15">
        <v>0.2</v>
      </c>
    </row>
    <row r="16" spans="2:38" x14ac:dyDescent="0.25">
      <c r="B16" t="s">
        <v>142</v>
      </c>
      <c r="C16">
        <v>0.8</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AL86"/>
  <sheetViews>
    <sheetView zoomScale="90" zoomScaleNormal="90" workbookViewId="0">
      <pane xSplit="1" topLeftCell="B1" activePane="topRight" state="frozen"/>
      <selection activeCell="A10" sqref="A10"/>
      <selection pane="topRight" activeCell="C4" sqref="C4"/>
    </sheetView>
  </sheetViews>
  <sheetFormatPr defaultColWidth="8.5703125" defaultRowHeight="13.5" x14ac:dyDescent="0.25"/>
  <cols>
    <col min="1" max="1" width="16.140625" style="91" customWidth="1"/>
    <col min="2" max="2" width="33.42578125" style="91" customWidth="1"/>
    <col min="3" max="3" width="26.42578125" style="91" bestFit="1" customWidth="1"/>
    <col min="4" max="4" width="16.42578125" style="91" bestFit="1" customWidth="1"/>
    <col min="5" max="5" width="16.5703125" style="91" bestFit="1" customWidth="1"/>
    <col min="6" max="6" width="19.85546875" style="91" customWidth="1"/>
    <col min="7" max="7" width="17.42578125" style="91" bestFit="1" customWidth="1"/>
    <col min="8" max="8" width="17" style="91" bestFit="1" customWidth="1"/>
    <col min="9" max="9" width="17.5703125" style="91" bestFit="1" customWidth="1"/>
    <col min="10" max="12" width="17.42578125" style="91" bestFit="1" customWidth="1"/>
    <col min="13" max="18" width="17.5703125" style="91" bestFit="1" customWidth="1"/>
    <col min="19" max="19" width="17.42578125" style="91" bestFit="1" customWidth="1"/>
    <col min="20" max="21" width="17.5703125" style="91" bestFit="1" customWidth="1"/>
    <col min="22" max="22" width="17.42578125" style="91" bestFit="1" customWidth="1"/>
    <col min="23" max="23" width="8.140625" style="91" bestFit="1" customWidth="1"/>
    <col min="24" max="25" width="9.42578125" style="91" bestFit="1" customWidth="1"/>
    <col min="26" max="26" width="8.5703125" style="91"/>
    <col min="27" max="27" width="9.42578125" style="91" bestFit="1" customWidth="1"/>
    <col min="28" max="16384" width="8.5703125" style="91"/>
  </cols>
  <sheetData>
    <row r="1" spans="1:22" ht="11.65" x14ac:dyDescent="0.45">
      <c r="A1" s="89" t="s">
        <v>83</v>
      </c>
      <c r="B1" s="90">
        <v>0.08</v>
      </c>
      <c r="C1" s="305"/>
      <c r="D1" s="305"/>
      <c r="E1" s="305"/>
      <c r="F1" s="305"/>
      <c r="G1" s="305"/>
    </row>
    <row r="2" spans="1:22" ht="17.45" x14ac:dyDescent="0.55000000000000004">
      <c r="A2" s="92" t="s">
        <v>404</v>
      </c>
      <c r="C2" s="304"/>
    </row>
    <row r="3" spans="1:22" ht="11.65" x14ac:dyDescent="0.45">
      <c r="A3" s="91" t="s">
        <v>314</v>
      </c>
      <c r="B3" s="89" t="s">
        <v>315</v>
      </c>
      <c r="C3" s="93" t="s">
        <v>87</v>
      </c>
      <c r="D3" s="93" t="s">
        <v>88</v>
      </c>
      <c r="E3" s="93" t="s">
        <v>89</v>
      </c>
      <c r="F3" s="93" t="s">
        <v>90</v>
      </c>
      <c r="G3" s="93" t="s">
        <v>91</v>
      </c>
      <c r="H3" s="93" t="s">
        <v>92</v>
      </c>
      <c r="I3" s="93" t="s">
        <v>93</v>
      </c>
      <c r="J3" s="93" t="s">
        <v>94</v>
      </c>
      <c r="K3" s="93" t="s">
        <v>95</v>
      </c>
      <c r="L3" s="93" t="s">
        <v>96</v>
      </c>
      <c r="M3" s="93" t="s">
        <v>97</v>
      </c>
      <c r="N3" s="93" t="s">
        <v>98</v>
      </c>
      <c r="O3" s="93" t="s">
        <v>99</v>
      </c>
      <c r="P3" s="93" t="s">
        <v>100</v>
      </c>
      <c r="Q3" s="93" t="s">
        <v>101</v>
      </c>
      <c r="R3" s="93" t="s">
        <v>102</v>
      </c>
      <c r="S3" s="93" t="s">
        <v>103</v>
      </c>
      <c r="T3" s="93" t="s">
        <v>104</v>
      </c>
      <c r="U3" s="93" t="s">
        <v>105</v>
      </c>
      <c r="V3" s="93" t="s">
        <v>106</v>
      </c>
    </row>
    <row r="4" spans="1:22" ht="11.65" x14ac:dyDescent="0.45">
      <c r="A4" s="250">
        <f>NPV($B$1,D4:V4)</f>
        <v>42056240.194633797</v>
      </c>
      <c r="B4" s="250" t="s">
        <v>24</v>
      </c>
      <c r="C4" s="119">
        <f>'capex_load_S2a)_Low_Inv'!D50+'capex_load_S2a)_Low_Inv'!D57</f>
        <v>3161991.8653324246</v>
      </c>
      <c r="D4" s="119">
        <f>'capex_load_S2a)_Low_Inv'!E50+'capex_load_S2a)_Low_Inv'!E57</f>
        <v>3161991.8653324246</v>
      </c>
      <c r="E4" s="119">
        <f>'capex_load_S2a)_Low_Inv'!F50+'capex_load_S2a)_Low_Inv'!F57</f>
        <v>6323983.7306648493</v>
      </c>
      <c r="F4" s="119">
        <f>'capex_load_S2a)_Low_Inv'!G50+'capex_load_S2a)_Low_Inv'!G57</f>
        <v>6323983.7306648493</v>
      </c>
      <c r="G4" s="119">
        <f>'capex_load_S2a)_Low_Inv'!H50+'capex_load_S2a)_Low_Inv'!H57</f>
        <v>6323983.7306648493</v>
      </c>
      <c r="H4" s="119">
        <f>'capex_load_S2a)_Low_Inv'!I50+'capex_load_S2a)_Low_Inv'!I57</f>
        <v>6323983.7306648493</v>
      </c>
      <c r="I4" s="119">
        <f>'capex_load_S2a)_Low_Inv'!J50+'capex_load_S2a)_Low_Inv'!J57</f>
        <v>6323983.7306648493</v>
      </c>
      <c r="J4" s="119">
        <f>'capex_load_S2a)_Low_Inv'!K50+'capex_load_S2a)_Low_Inv'!K57</f>
        <v>3161991.8653324246</v>
      </c>
      <c r="K4" s="119">
        <f>'capex_load_S2a)_Low_Inv'!L50+'capex_load_S2a)_Low_Inv'!L57</f>
        <v>3161991.8653324246</v>
      </c>
      <c r="L4" s="119">
        <f>'capex_load_S2a)_Low_Inv'!M50+'capex_load_S2a)_Low_Inv'!M57</f>
        <v>3161991.8653324246</v>
      </c>
      <c r="M4" s="119">
        <f>'capex_load_S2a)_Low_Inv'!N50+'capex_load_S2a)_Low_Inv'!N57</f>
        <v>3161991.8653324246</v>
      </c>
      <c r="N4" s="119">
        <f>'capex_load_S2a)_Low_Inv'!O50+'capex_load_S2a)_Low_Inv'!O57</f>
        <v>3161991.8653324246</v>
      </c>
      <c r="O4" s="119">
        <f>'capex_load_S2a)_Low_Inv'!P50+'capex_load_S2a)_Low_Inv'!P57</f>
        <v>3161991.8653324246</v>
      </c>
      <c r="P4" s="119">
        <f>'capex_load_S2a)_Low_Inv'!Q50+'capex_load_S2a)_Low_Inv'!Q57</f>
        <v>3161991.8653324246</v>
      </c>
      <c r="Q4" s="119">
        <f>'capex_load_S2a)_Low_Inv'!R50+'capex_load_S2a)_Low_Inv'!R57</f>
        <v>3161991.8653324246</v>
      </c>
      <c r="R4" s="119">
        <f>'capex_load_S2a)_Low_Inv'!S50+'capex_load_S2a)_Low_Inv'!S57</f>
        <v>3161991.8653324246</v>
      </c>
      <c r="S4" s="119">
        <f>'capex_load_S2a)_Low_Inv'!T50+'capex_load_S2a)_Low_Inv'!T57</f>
        <v>3161991.8653324246</v>
      </c>
      <c r="T4" s="119">
        <f>'capex_load_S2a)_Low_Inv'!U50+'capex_load_S2a)_Low_Inv'!U57</f>
        <v>3161991.8653324246</v>
      </c>
      <c r="U4" s="119">
        <f>'capex_load_S2a)_Low_Inv'!V50+'capex_load_S2a)_Low_Inv'!V57</f>
        <v>3161991.8653324246</v>
      </c>
      <c r="V4" s="119">
        <f>'capex_load_S2a)_Low_Inv'!W50+'capex_load_S2a)_Low_Inv'!W57</f>
        <v>3161991.8653324246</v>
      </c>
    </row>
    <row r="5" spans="1:22" ht="11.65" x14ac:dyDescent="0.45">
      <c r="A5" s="250">
        <f t="shared" ref="A5:A7" si="0">NPV($B$1,D5:V5)</f>
        <v>99277530.784825981</v>
      </c>
      <c r="B5" s="250" t="s">
        <v>20</v>
      </c>
      <c r="C5" s="119">
        <f>'capex_load_S2a)_Low_Inv'!D51+'capex_load_S2a)_Low_Inv'!D58</f>
        <v>7464165.6814572653</v>
      </c>
      <c r="D5" s="119">
        <f>'capex_load_S2a)_Low_Inv'!E51+'capex_load_S2a)_Low_Inv'!E58</f>
        <v>7464165.6814572653</v>
      </c>
      <c r="E5" s="119">
        <f>'capex_load_S2a)_Low_Inv'!F51+'capex_load_S2a)_Low_Inv'!F58</f>
        <v>14928331.362914529</v>
      </c>
      <c r="F5" s="119">
        <f>'capex_load_S2a)_Low_Inv'!G51+'capex_load_S2a)_Low_Inv'!G58</f>
        <v>14928331.362914529</v>
      </c>
      <c r="G5" s="119">
        <f>'capex_load_S2a)_Low_Inv'!H51+'capex_load_S2a)_Low_Inv'!H58</f>
        <v>14928331.362914529</v>
      </c>
      <c r="H5" s="119">
        <f>'capex_load_S2a)_Low_Inv'!I51+'capex_load_S2a)_Low_Inv'!I58</f>
        <v>14928331.362914529</v>
      </c>
      <c r="I5" s="119">
        <f>'capex_load_S2a)_Low_Inv'!J51+'capex_load_S2a)_Low_Inv'!J58</f>
        <v>14928331.362914529</v>
      </c>
      <c r="J5" s="119">
        <f>'capex_load_S2a)_Low_Inv'!K51+'capex_load_S2a)_Low_Inv'!K58</f>
        <v>7464165.6814572653</v>
      </c>
      <c r="K5" s="119">
        <f>'capex_load_S2a)_Low_Inv'!L51+'capex_load_S2a)_Low_Inv'!L58</f>
        <v>7464165.6814572653</v>
      </c>
      <c r="L5" s="119">
        <f>'capex_load_S2a)_Low_Inv'!M51+'capex_load_S2a)_Low_Inv'!M58</f>
        <v>7464165.6814572653</v>
      </c>
      <c r="M5" s="119">
        <f>'capex_load_S2a)_Low_Inv'!N51+'capex_load_S2a)_Low_Inv'!N58</f>
        <v>7464165.6814572653</v>
      </c>
      <c r="N5" s="119">
        <f>'capex_load_S2a)_Low_Inv'!O51+'capex_load_S2a)_Low_Inv'!O58</f>
        <v>7464165.6814572653</v>
      </c>
      <c r="O5" s="119">
        <f>'capex_load_S2a)_Low_Inv'!P51+'capex_load_S2a)_Low_Inv'!P58</f>
        <v>7464165.6814572653</v>
      </c>
      <c r="P5" s="119">
        <f>'capex_load_S2a)_Low_Inv'!Q51+'capex_load_S2a)_Low_Inv'!Q58</f>
        <v>7464165.6814572653</v>
      </c>
      <c r="Q5" s="119">
        <f>'capex_load_S2a)_Low_Inv'!R51+'capex_load_S2a)_Low_Inv'!R58</f>
        <v>7464165.6814572653</v>
      </c>
      <c r="R5" s="119">
        <f>'capex_load_S2a)_Low_Inv'!S51+'capex_load_S2a)_Low_Inv'!S58</f>
        <v>7464165.6814572653</v>
      </c>
      <c r="S5" s="119">
        <f>'capex_load_S2a)_Low_Inv'!T51+'capex_load_S2a)_Low_Inv'!T58</f>
        <v>7464165.6814572653</v>
      </c>
      <c r="T5" s="119">
        <f>'capex_load_S2a)_Low_Inv'!U51+'capex_load_S2a)_Low_Inv'!U58</f>
        <v>7464165.6814572653</v>
      </c>
      <c r="U5" s="119">
        <f>'capex_load_S2a)_Low_Inv'!V51+'capex_load_S2a)_Low_Inv'!V58</f>
        <v>7464165.6814572653</v>
      </c>
      <c r="V5" s="119">
        <f>'capex_load_S2a)_Low_Inv'!W51+'capex_load_S2a)_Low_Inv'!W58</f>
        <v>7464165.6814572653</v>
      </c>
    </row>
    <row r="6" spans="1:22" ht="11.65" x14ac:dyDescent="0.45">
      <c r="A6" s="250">
        <f t="shared" si="0"/>
        <v>4682495.5448666038</v>
      </c>
      <c r="B6" s="250" t="s">
        <v>34</v>
      </c>
      <c r="C6" s="119">
        <f>'capex_load_S2a)_Low_Inv'!D52+'capex_load_S2a)_Low_Inv'!D59</f>
        <v>352052.69785891852</v>
      </c>
      <c r="D6" s="119">
        <f>'capex_load_S2a)_Low_Inv'!E52+'capex_load_S2a)_Low_Inv'!E59</f>
        <v>352052.69785891852</v>
      </c>
      <c r="E6" s="119">
        <f>'capex_load_S2a)_Low_Inv'!F52+'capex_load_S2a)_Low_Inv'!F59</f>
        <v>704105.39571783703</v>
      </c>
      <c r="F6" s="119">
        <f>'capex_load_S2a)_Low_Inv'!G52+'capex_load_S2a)_Low_Inv'!G59</f>
        <v>704105.39571783703</v>
      </c>
      <c r="G6" s="119">
        <f>'capex_load_S2a)_Low_Inv'!H52+'capex_load_S2a)_Low_Inv'!H59</f>
        <v>704105.39571783703</v>
      </c>
      <c r="H6" s="119">
        <f>'capex_load_S2a)_Low_Inv'!I52+'capex_load_S2a)_Low_Inv'!I59</f>
        <v>704105.39571783703</v>
      </c>
      <c r="I6" s="119">
        <f>'capex_load_S2a)_Low_Inv'!J52+'capex_load_S2a)_Low_Inv'!J59</f>
        <v>704105.39571783703</v>
      </c>
      <c r="J6" s="119">
        <f>'capex_load_S2a)_Low_Inv'!K52+'capex_load_S2a)_Low_Inv'!K59</f>
        <v>352052.69785891852</v>
      </c>
      <c r="K6" s="119">
        <f>'capex_load_S2a)_Low_Inv'!L52+'capex_load_S2a)_Low_Inv'!L59</f>
        <v>352052.69785891852</v>
      </c>
      <c r="L6" s="119">
        <f>'capex_load_S2a)_Low_Inv'!M52+'capex_load_S2a)_Low_Inv'!M59</f>
        <v>352052.69785891852</v>
      </c>
      <c r="M6" s="119">
        <f>'capex_load_S2a)_Low_Inv'!N52+'capex_load_S2a)_Low_Inv'!N59</f>
        <v>352052.69785891852</v>
      </c>
      <c r="N6" s="119">
        <f>'capex_load_S2a)_Low_Inv'!O52+'capex_load_S2a)_Low_Inv'!O59</f>
        <v>352052.69785891852</v>
      </c>
      <c r="O6" s="119">
        <f>'capex_load_S2a)_Low_Inv'!P52+'capex_load_S2a)_Low_Inv'!P59</f>
        <v>352052.69785891852</v>
      </c>
      <c r="P6" s="119">
        <f>'capex_load_S2a)_Low_Inv'!Q52+'capex_load_S2a)_Low_Inv'!Q59</f>
        <v>352052.69785891852</v>
      </c>
      <c r="Q6" s="119">
        <f>'capex_load_S2a)_Low_Inv'!R52+'capex_load_S2a)_Low_Inv'!R59</f>
        <v>352052.69785891852</v>
      </c>
      <c r="R6" s="119">
        <f>'capex_load_S2a)_Low_Inv'!S52+'capex_load_S2a)_Low_Inv'!S59</f>
        <v>352052.69785891852</v>
      </c>
      <c r="S6" s="119">
        <f>'capex_load_S2a)_Low_Inv'!T52+'capex_load_S2a)_Low_Inv'!T59</f>
        <v>352052.69785891852</v>
      </c>
      <c r="T6" s="119">
        <f>'capex_load_S2a)_Low_Inv'!U52+'capex_load_S2a)_Low_Inv'!U59</f>
        <v>352052.69785891852</v>
      </c>
      <c r="U6" s="119">
        <f>'capex_load_S2a)_Low_Inv'!V52+'capex_load_S2a)_Low_Inv'!V59</f>
        <v>352052.69785891852</v>
      </c>
      <c r="V6" s="119">
        <f>'capex_load_S2a)_Low_Inv'!W52+'capex_load_S2a)_Low_Inv'!W59</f>
        <v>352052.69785891852</v>
      </c>
    </row>
    <row r="7" spans="1:22" ht="11.65" x14ac:dyDescent="0.45">
      <c r="A7" s="250">
        <f t="shared" si="0"/>
        <v>119994792.23728345</v>
      </c>
      <c r="B7" s="250" t="s">
        <v>29</v>
      </c>
      <c r="C7" s="119">
        <f>'capex_load_S2a)_Low_Inv'!D53+'capex_load_S2a)_Low_Inv'!D60</f>
        <v>9021789.7553513926</v>
      </c>
      <c r="D7" s="119">
        <f>'capex_load_S2a)_Low_Inv'!E53+'capex_load_S2a)_Low_Inv'!E60</f>
        <v>9021789.7553513926</v>
      </c>
      <c r="E7" s="119">
        <f>'capex_load_S2a)_Low_Inv'!F53+'capex_load_S2a)_Low_Inv'!F60</f>
        <v>18043579.510702785</v>
      </c>
      <c r="F7" s="119">
        <f>'capex_load_S2a)_Low_Inv'!G53+'capex_load_S2a)_Low_Inv'!G60</f>
        <v>18043579.510702785</v>
      </c>
      <c r="G7" s="119">
        <f>'capex_load_S2a)_Low_Inv'!H53+'capex_load_S2a)_Low_Inv'!H60</f>
        <v>18043579.510702785</v>
      </c>
      <c r="H7" s="119">
        <f>'capex_load_S2a)_Low_Inv'!I53+'capex_load_S2a)_Low_Inv'!I60</f>
        <v>18043579.510702785</v>
      </c>
      <c r="I7" s="119">
        <f>'capex_load_S2a)_Low_Inv'!J53+'capex_load_S2a)_Low_Inv'!J60</f>
        <v>18043579.510702785</v>
      </c>
      <c r="J7" s="119">
        <f>'capex_load_S2a)_Low_Inv'!K53+'capex_load_S2a)_Low_Inv'!K60</f>
        <v>9021789.7553513926</v>
      </c>
      <c r="K7" s="119">
        <f>'capex_load_S2a)_Low_Inv'!L53+'capex_load_S2a)_Low_Inv'!L60</f>
        <v>9021789.7553513926</v>
      </c>
      <c r="L7" s="119">
        <f>'capex_load_S2a)_Low_Inv'!M53+'capex_load_S2a)_Low_Inv'!M60</f>
        <v>9021789.7553513926</v>
      </c>
      <c r="M7" s="119">
        <f>'capex_load_S2a)_Low_Inv'!N53+'capex_load_S2a)_Low_Inv'!N60</f>
        <v>9021789.7553513926</v>
      </c>
      <c r="N7" s="119">
        <f>'capex_load_S2a)_Low_Inv'!O53+'capex_load_S2a)_Low_Inv'!O60</f>
        <v>9021789.7553513926</v>
      </c>
      <c r="O7" s="119">
        <f>'capex_load_S2a)_Low_Inv'!P53+'capex_load_S2a)_Low_Inv'!P60</f>
        <v>9021789.7553513926</v>
      </c>
      <c r="P7" s="119">
        <f>'capex_load_S2a)_Low_Inv'!Q53+'capex_load_S2a)_Low_Inv'!Q60</f>
        <v>9021789.7553513926</v>
      </c>
      <c r="Q7" s="119">
        <f>'capex_load_S2a)_Low_Inv'!R53+'capex_load_S2a)_Low_Inv'!R60</f>
        <v>9021789.7553513926</v>
      </c>
      <c r="R7" s="119">
        <f>'capex_load_S2a)_Low_Inv'!S53+'capex_load_S2a)_Low_Inv'!S60</f>
        <v>9021789.7553513926</v>
      </c>
      <c r="S7" s="119">
        <f>'capex_load_S2a)_Low_Inv'!T53+'capex_load_S2a)_Low_Inv'!T60</f>
        <v>9021789.7553513926</v>
      </c>
      <c r="T7" s="119">
        <f>'capex_load_S2a)_Low_Inv'!U53+'capex_load_S2a)_Low_Inv'!U60</f>
        <v>9021789.7553513926</v>
      </c>
      <c r="U7" s="119">
        <f>'capex_load_S2a)_Low_Inv'!V53+'capex_load_S2a)_Low_Inv'!V60</f>
        <v>9021789.7553513926</v>
      </c>
      <c r="V7" s="119">
        <f>'capex_load_S2a)_Low_Inv'!W53+'capex_load_S2a)_Low_Inv'!W60</f>
        <v>9021789.7553513926</v>
      </c>
    </row>
    <row r="8" spans="1:22" ht="11.65" x14ac:dyDescent="0.45">
      <c r="A8" s="250">
        <f>SUM(A4:A7)</f>
        <v>266011058.76160979</v>
      </c>
      <c r="B8" s="272" t="s">
        <v>384</v>
      </c>
      <c r="C8" s="119">
        <f>'capex_load_S2a)_Low_Inv'!D54+'capex_load_S2a)_Low_Inv'!D61</f>
        <v>0</v>
      </c>
      <c r="D8" s="119">
        <f>'capex_load_S2a)_Low_Inv'!E54+'capex_load_S2a)_Low_Inv'!E61</f>
        <v>0</v>
      </c>
      <c r="E8" s="119">
        <f>'capex_load_S2a)_Low_Inv'!F54+'capex_load_S2a)_Low_Inv'!F61</f>
        <v>0</v>
      </c>
      <c r="F8" s="119">
        <f>'capex_load_S2a)_Low_Inv'!G54+'capex_load_S2a)_Low_Inv'!G61</f>
        <v>0</v>
      </c>
      <c r="G8" s="119">
        <f>'capex_load_S2a)_Low_Inv'!H54+'capex_load_S2a)_Low_Inv'!H61</f>
        <v>0</v>
      </c>
      <c r="H8" s="119">
        <f>'capex_load_S2a)_Low_Inv'!I54+'capex_load_S2a)_Low_Inv'!I61</f>
        <v>0</v>
      </c>
      <c r="I8" s="119">
        <f>'capex_load_S2a)_Low_Inv'!J54+'capex_load_S2a)_Low_Inv'!J61</f>
        <v>0</v>
      </c>
      <c r="J8" s="119">
        <f>'capex_load_S2a)_Low_Inv'!K54+'capex_load_S2a)_Low_Inv'!K61</f>
        <v>0</v>
      </c>
      <c r="K8" s="119">
        <f>'capex_load_S2a)_Low_Inv'!L54+'capex_load_S2a)_Low_Inv'!L61</f>
        <v>0</v>
      </c>
      <c r="L8" s="119">
        <f>'capex_load_S2a)_Low_Inv'!M54+'capex_load_S2a)_Low_Inv'!M61</f>
        <v>0</v>
      </c>
      <c r="M8" s="119">
        <f>'capex_load_S2a)_Low_Inv'!N54+'capex_load_S2a)_Low_Inv'!N61</f>
        <v>0</v>
      </c>
      <c r="N8" s="119">
        <f>'capex_load_S2a)_Low_Inv'!O54+'capex_load_S2a)_Low_Inv'!O61</f>
        <v>0</v>
      </c>
      <c r="O8" s="119">
        <f>'capex_load_S2a)_Low_Inv'!P54+'capex_load_S2a)_Low_Inv'!P61</f>
        <v>0</v>
      </c>
      <c r="P8" s="119">
        <f>'capex_load_S2a)_Low_Inv'!Q54+'capex_load_S2a)_Low_Inv'!Q61</f>
        <v>0</v>
      </c>
      <c r="Q8" s="119">
        <f>'capex_load_S2a)_Low_Inv'!R54+'capex_load_S2a)_Low_Inv'!R61</f>
        <v>0</v>
      </c>
      <c r="R8" s="119">
        <f>'capex_load_S2a)_Low_Inv'!S54+'capex_load_S2a)_Low_Inv'!S61</f>
        <v>0</v>
      </c>
      <c r="S8" s="119">
        <f>'capex_load_S2a)_Low_Inv'!T54+'capex_load_S2a)_Low_Inv'!T61</f>
        <v>0</v>
      </c>
      <c r="T8" s="119">
        <f>'capex_load_S2a)_Low_Inv'!U54+'capex_load_S2a)_Low_Inv'!U61</f>
        <v>0</v>
      </c>
      <c r="U8" s="119">
        <f>'capex_load_S2a)_Low_Inv'!V54+'capex_load_S2a)_Low_Inv'!V61</f>
        <v>0</v>
      </c>
      <c r="V8" s="119">
        <f>'capex_load_S2a)_Low_Inv'!W54+'capex_load_S2a)_Low_Inv'!W61</f>
        <v>0</v>
      </c>
    </row>
    <row r="10" spans="1:22" ht="11.65" x14ac:dyDescent="0.45">
      <c r="A10" s="91" t="s">
        <v>317</v>
      </c>
      <c r="B10" s="89" t="s">
        <v>318</v>
      </c>
      <c r="C10" s="93" t="str">
        <f t="shared" ref="C10:V10" si="1">C3</f>
        <v>Year 1</v>
      </c>
      <c r="D10" s="90" t="str">
        <f t="shared" si="1"/>
        <v>Year 2</v>
      </c>
      <c r="E10" s="93" t="str">
        <f t="shared" si="1"/>
        <v>Year 3</v>
      </c>
      <c r="F10" s="93" t="str">
        <f t="shared" si="1"/>
        <v>Year 4</v>
      </c>
      <c r="G10" s="93" t="str">
        <f t="shared" si="1"/>
        <v>Year 5</v>
      </c>
      <c r="H10" s="93" t="str">
        <f t="shared" si="1"/>
        <v>Year 6</v>
      </c>
      <c r="I10" s="93" t="str">
        <f t="shared" si="1"/>
        <v>Year 7</v>
      </c>
      <c r="J10" s="93" t="str">
        <f t="shared" si="1"/>
        <v>Year 8</v>
      </c>
      <c r="K10" s="93" t="str">
        <f t="shared" si="1"/>
        <v>Year 9</v>
      </c>
      <c r="L10" s="93" t="str">
        <f t="shared" si="1"/>
        <v>Year 10</v>
      </c>
      <c r="M10" s="93" t="str">
        <f t="shared" si="1"/>
        <v>Year 11</v>
      </c>
      <c r="N10" s="93" t="str">
        <f t="shared" si="1"/>
        <v>Year 12</v>
      </c>
      <c r="O10" s="93" t="str">
        <f t="shared" si="1"/>
        <v>Year 13</v>
      </c>
      <c r="P10" s="93" t="str">
        <f t="shared" si="1"/>
        <v>Year 14</v>
      </c>
      <c r="Q10" s="93" t="str">
        <f t="shared" si="1"/>
        <v>Year 15</v>
      </c>
      <c r="R10" s="93" t="str">
        <f t="shared" si="1"/>
        <v>Year 16</v>
      </c>
      <c r="S10" s="93" t="str">
        <f t="shared" si="1"/>
        <v>Year 17</v>
      </c>
      <c r="T10" s="93" t="str">
        <f t="shared" si="1"/>
        <v>Year 18</v>
      </c>
      <c r="U10" s="93" t="str">
        <f t="shared" si="1"/>
        <v>Year 19</v>
      </c>
      <c r="V10" s="93" t="str">
        <f t="shared" si="1"/>
        <v>Year 20</v>
      </c>
    </row>
    <row r="11" spans="1:22" ht="11.65" x14ac:dyDescent="0.45">
      <c r="B11" s="117" t="s">
        <v>319</v>
      </c>
      <c r="C11" s="141">
        <f>input!B4</f>
        <v>0</v>
      </c>
      <c r="D11" s="141">
        <f t="array" ref="D11:V11">TRANSPOSE(winter!T4:T38)</f>
        <v>8.4001067648159754E-3</v>
      </c>
      <c r="E11" s="141">
        <v>8.9918494294318248E-3</v>
      </c>
      <c r="F11" s="141">
        <v>1.0618181684760296E-2</v>
      </c>
      <c r="G11" s="141">
        <v>1.0762515726462014E-2</v>
      </c>
      <c r="H11" s="141">
        <v>9.7883759923695496E-3</v>
      </c>
      <c r="I11" s="141">
        <v>9.3449583236410172E-3</v>
      </c>
      <c r="J11" s="141">
        <v>9.2658606048533938E-3</v>
      </c>
      <c r="K11" s="141">
        <v>9.2249097809350977E-3</v>
      </c>
      <c r="L11" s="141">
        <v>9.1986190602804593E-3</v>
      </c>
      <c r="M11" s="141">
        <v>9.1418120763281565E-3</v>
      </c>
      <c r="N11" s="141">
        <v>8.9792536742463579E-3</v>
      </c>
      <c r="O11" s="141">
        <v>8.8615371980197474E-3</v>
      </c>
      <c r="P11" s="141">
        <v>8.7917826143660022E-3</v>
      </c>
      <c r="Q11" s="141">
        <v>8.7112220313471916E-3</v>
      </c>
      <c r="R11" s="141">
        <v>1.303277695034968E-2</v>
      </c>
      <c r="S11" s="141">
        <v>5.1658707828744158E-3</v>
      </c>
      <c r="T11" s="141">
        <v>5.1393217110037494E-3</v>
      </c>
      <c r="U11" s="141">
        <v>8.4084549336985951E-3</v>
      </c>
      <c r="V11" s="141">
        <v>8.33520484835229E-3</v>
      </c>
    </row>
    <row r="12" spans="1:22" ht="11.65" x14ac:dyDescent="0.45">
      <c r="A12" s="95">
        <f>NPV($B$1,D12:V12)</f>
        <v>16692.405471434853</v>
      </c>
      <c r="B12" s="91" t="s">
        <v>327</v>
      </c>
      <c r="C12" s="129">
        <f>'Volumes by Gen'!F89</f>
        <v>1615</v>
      </c>
      <c r="D12" s="129">
        <f>C12*(1+D$11)</f>
        <v>1628.5661724251779</v>
      </c>
      <c r="E12" s="129">
        <f>D12*(1+E11)</f>
        <v>1643.2099942334912</v>
      </c>
      <c r="F12" s="129">
        <f t="shared" ref="F12:V12" si="2">E12*(1+F11)</f>
        <v>1660.6578964984765</v>
      </c>
      <c r="G12" s="129">
        <f t="shared" si="2"/>
        <v>1678.5307532258146</v>
      </c>
      <c r="H12" s="129">
        <f t="shared" si="2"/>
        <v>1694.9608433531441</v>
      </c>
      <c r="I12" s="129">
        <f t="shared" si="2"/>
        <v>1710.8001817944826</v>
      </c>
      <c r="J12" s="129">
        <f t="shared" si="2"/>
        <v>1726.6522178017483</v>
      </c>
      <c r="K12" s="129">
        <f t="shared" si="2"/>
        <v>1742.5804287340211</v>
      </c>
      <c r="L12" s="129">
        <f t="shared" si="2"/>
        <v>1758.6097622798454</v>
      </c>
      <c r="M12" s="129">
        <f t="shared" si="2"/>
        <v>1774.686642242204</v>
      </c>
      <c r="N12" s="129">
        <f t="shared" si="2"/>
        <v>1790.6220037951932</v>
      </c>
      <c r="O12" s="129">
        <f t="shared" si="2"/>
        <v>1806.4896672894172</v>
      </c>
      <c r="P12" s="129">
        <f t="shared" si="2"/>
        <v>1822.3719317393241</v>
      </c>
      <c r="Q12" s="129">
        <f t="shared" si="2"/>
        <v>1838.2470182604004</v>
      </c>
      <c r="R12" s="129">
        <f t="shared" si="2"/>
        <v>1862.2044816290338</v>
      </c>
      <c r="S12" s="129">
        <f t="shared" si="2"/>
        <v>1871.8243893524188</v>
      </c>
      <c r="T12" s="129">
        <f t="shared" si="2"/>
        <v>1881.4442970758043</v>
      </c>
      <c r="U12" s="129">
        <f t="shared" si="2"/>
        <v>1897.2643366580307</v>
      </c>
      <c r="V12" s="129">
        <f t="shared" si="2"/>
        <v>1913.0784235555486</v>
      </c>
    </row>
    <row r="13" spans="1:22" ht="11.65" x14ac:dyDescent="0.45">
      <c r="A13" s="95">
        <f t="shared" ref="A13:A15" si="3">NPV($B$1,D13:V13)</f>
        <v>28992.072660913156</v>
      </c>
      <c r="B13" s="91" t="s">
        <v>328</v>
      </c>
      <c r="C13" s="129">
        <f>'Volumes by Gen'!F90</f>
        <v>2805</v>
      </c>
      <c r="D13" s="129">
        <f>C13*(1+D$11)</f>
        <v>2828.5622994753089</v>
      </c>
      <c r="E13" s="129">
        <f t="shared" ref="E13:T15" si="4">D13*(1+E$11)</f>
        <v>2853.9963057739583</v>
      </c>
      <c r="F13" s="129">
        <f t="shared" si="4"/>
        <v>2884.3005570763012</v>
      </c>
      <c r="G13" s="129">
        <f t="shared" si="4"/>
        <v>2915.3428871816777</v>
      </c>
      <c r="H13" s="129">
        <f t="shared" si="4"/>
        <v>2943.8793595080924</v>
      </c>
      <c r="I13" s="129">
        <f t="shared" si="4"/>
        <v>2971.3897894325223</v>
      </c>
      <c r="J13" s="129">
        <f t="shared" si="4"/>
        <v>2998.922273024089</v>
      </c>
      <c r="K13" s="129">
        <f t="shared" si="4"/>
        <v>3026.5870604327733</v>
      </c>
      <c r="L13" s="129">
        <f t="shared" si="4"/>
        <v>3054.4274818544682</v>
      </c>
      <c r="M13" s="129">
        <f t="shared" si="4"/>
        <v>3082.3504838943541</v>
      </c>
      <c r="N13" s="129">
        <f t="shared" si="4"/>
        <v>3110.0276908021774</v>
      </c>
      <c r="O13" s="129">
        <f t="shared" si="4"/>
        <v>3137.5873168710928</v>
      </c>
      <c r="P13" s="129">
        <f t="shared" si="4"/>
        <v>3165.172302494615</v>
      </c>
      <c r="Q13" s="129">
        <f t="shared" si="4"/>
        <v>3192.744821189116</v>
      </c>
      <c r="R13" s="129">
        <f t="shared" si="4"/>
        <v>3234.3551523030583</v>
      </c>
      <c r="S13" s="129">
        <f t="shared" si="4"/>
        <v>3251.0634130857798</v>
      </c>
      <c r="T13" s="129">
        <f t="shared" si="4"/>
        <v>3267.7716738685017</v>
      </c>
      <c r="U13" s="129">
        <f t="shared" ref="U13:V15" si="5">T13*(1+U$11)</f>
        <v>3295.2485847218422</v>
      </c>
      <c r="V13" s="129">
        <f t="shared" si="5"/>
        <v>3322.7151567017418</v>
      </c>
    </row>
    <row r="14" spans="1:22" ht="11.65" x14ac:dyDescent="0.45">
      <c r="A14" s="95">
        <f t="shared" si="3"/>
        <v>2821.6883552332579</v>
      </c>
      <c r="B14" s="91" t="s">
        <v>329</v>
      </c>
      <c r="C14" s="129">
        <f>'Volumes by Gen'!F91</f>
        <v>273</v>
      </c>
      <c r="D14" s="129">
        <f>C14*(1+D$11)</f>
        <v>275.29322914679477</v>
      </c>
      <c r="E14" s="129">
        <f t="shared" si="4"/>
        <v>277.76862441222482</v>
      </c>
      <c r="F14" s="129">
        <f t="shared" si="4"/>
        <v>280.71802213255978</v>
      </c>
      <c r="G14" s="129">
        <f t="shared" si="4"/>
        <v>283.73925426046276</v>
      </c>
      <c r="H14" s="129">
        <f t="shared" si="4"/>
        <v>286.5166007649587</v>
      </c>
      <c r="I14" s="129">
        <f t="shared" si="4"/>
        <v>289.19408645813849</v>
      </c>
      <c r="J14" s="129">
        <f t="shared" si="4"/>
        <v>291.87371855100753</v>
      </c>
      <c r="K14" s="129">
        <f t="shared" si="4"/>
        <v>294.56622727206661</v>
      </c>
      <c r="L14" s="294">
        <f>K14*(1+L$11)</f>
        <v>297.27582978476636</v>
      </c>
      <c r="M14" s="129">
        <f t="shared" si="4"/>
        <v>299.99346955549322</v>
      </c>
      <c r="N14" s="129">
        <f t="shared" si="4"/>
        <v>302.68718701924928</v>
      </c>
      <c r="O14" s="129">
        <f t="shared" si="4"/>
        <v>305.36946078638437</v>
      </c>
      <c r="P14" s="129">
        <f t="shared" si="4"/>
        <v>308.05420270268439</v>
      </c>
      <c r="Q14" s="129">
        <f t="shared" si="4"/>
        <v>310.73773126011713</v>
      </c>
      <c r="R14" s="129">
        <f t="shared" si="4"/>
        <v>314.78750680168798</v>
      </c>
      <c r="S14" s="129">
        <f t="shared" si="4"/>
        <v>316.41365838588865</v>
      </c>
      <c r="T14" s="129">
        <f t="shared" si="4"/>
        <v>318.03980997008938</v>
      </c>
      <c r="U14" s="129">
        <f t="shared" si="5"/>
        <v>320.71403337934498</v>
      </c>
      <c r="V14" s="129">
        <f t="shared" si="5"/>
        <v>323.38725054530312</v>
      </c>
    </row>
    <row r="15" spans="1:22" ht="11.65" x14ac:dyDescent="0.45">
      <c r="A15" s="95">
        <f t="shared" si="3"/>
        <v>33374.47508808862</v>
      </c>
      <c r="B15" s="91" t="s">
        <v>330</v>
      </c>
      <c r="C15" s="129">
        <f>'Volumes by Gen'!F92</f>
        <v>3229</v>
      </c>
      <c r="D15" s="129">
        <f>C15*(1+D$11)</f>
        <v>3256.123944743591</v>
      </c>
      <c r="E15" s="129">
        <f t="shared" si="4"/>
        <v>3285.4025209782931</v>
      </c>
      <c r="F15" s="129">
        <f t="shared" si="4"/>
        <v>3320.2875218536101</v>
      </c>
      <c r="G15" s="129">
        <f t="shared" si="4"/>
        <v>3356.0221685239349</v>
      </c>
      <c r="H15" s="129">
        <f t="shared" si="4"/>
        <v>3388.8721753481746</v>
      </c>
      <c r="I15" s="129">
        <f t="shared" si="4"/>
        <v>3420.5410445909497</v>
      </c>
      <c r="J15" s="129">
        <f t="shared" si="4"/>
        <v>3452.2353011033092</v>
      </c>
      <c r="K15" s="129">
        <f t="shared" si="4"/>
        <v>3484.0818602985469</v>
      </c>
      <c r="L15" s="129">
        <f t="shared" si="4"/>
        <v>3516.1306021062665</v>
      </c>
      <c r="M15" s="129">
        <f t="shared" si="4"/>
        <v>3548.2744073065487</v>
      </c>
      <c r="N15" s="129">
        <f t="shared" si="4"/>
        <v>3580.1352633155902</v>
      </c>
      <c r="O15" s="129">
        <f t="shared" si="4"/>
        <v>3611.8607651254038</v>
      </c>
      <c r="P15" s="129">
        <f t="shared" si="4"/>
        <v>3643.6154598057437</v>
      </c>
      <c r="Q15" s="129">
        <f t="shared" si="4"/>
        <v>3675.355803072961</v>
      </c>
      <c r="R15" s="129">
        <f t="shared" si="4"/>
        <v>3723.2558954675847</v>
      </c>
      <c r="S15" s="129">
        <f t="shared" si="4"/>
        <v>3742.4897543151451</v>
      </c>
      <c r="T15" s="129">
        <f t="shared" si="4"/>
        <v>3761.7236131627064</v>
      </c>
      <c r="U15" s="129">
        <f t="shared" si="5"/>
        <v>3793.3538966370152</v>
      </c>
      <c r="V15" s="129">
        <f t="shared" si="5"/>
        <v>3824.9722784277801</v>
      </c>
    </row>
    <row r="16" spans="1:22" ht="11.65" x14ac:dyDescent="0.45">
      <c r="A16" s="95">
        <f>NPV($B$1,D16:V16)</f>
        <v>1182.5927633618051</v>
      </c>
      <c r="B16" s="91" t="s">
        <v>320</v>
      </c>
      <c r="D16" s="98">
        <f>D12-$C$12</f>
        <v>13.566172425177911</v>
      </c>
      <c r="E16" s="98">
        <f t="shared" ref="E16:V16" si="6">E12-$C$12</f>
        <v>28.209994233491216</v>
      </c>
      <c r="F16" s="98">
        <f t="shared" si="6"/>
        <v>45.657896498476475</v>
      </c>
      <c r="G16" s="98">
        <f t="shared" si="6"/>
        <v>63.530753225814578</v>
      </c>
      <c r="H16" s="98">
        <f t="shared" si="6"/>
        <v>79.960843353144128</v>
      </c>
      <c r="I16" s="98">
        <f t="shared" si="6"/>
        <v>95.800181794482569</v>
      </c>
      <c r="J16" s="98">
        <f t="shared" si="6"/>
        <v>111.65221780174829</v>
      </c>
      <c r="K16" s="98">
        <f t="shared" si="6"/>
        <v>127.5804287340211</v>
      </c>
      <c r="L16" s="98">
        <f t="shared" si="6"/>
        <v>143.60976227984543</v>
      </c>
      <c r="M16" s="98">
        <f t="shared" si="6"/>
        <v>159.68664224220402</v>
      </c>
      <c r="N16" s="98">
        <f t="shared" si="6"/>
        <v>175.62200379519322</v>
      </c>
      <c r="O16" s="98">
        <f t="shared" si="6"/>
        <v>191.48966728941718</v>
      </c>
      <c r="P16" s="98">
        <f t="shared" si="6"/>
        <v>207.37193173932405</v>
      </c>
      <c r="Q16" s="98">
        <f t="shared" si="6"/>
        <v>223.24701826040041</v>
      </c>
      <c r="R16" s="98">
        <f t="shared" si="6"/>
        <v>247.20448162903381</v>
      </c>
      <c r="S16" s="98">
        <f t="shared" si="6"/>
        <v>256.82438935241885</v>
      </c>
      <c r="T16" s="98">
        <f t="shared" si="6"/>
        <v>266.44429707580434</v>
      </c>
      <c r="U16" s="98">
        <f t="shared" si="6"/>
        <v>282.26433665803074</v>
      </c>
      <c r="V16" s="98">
        <f t="shared" si="6"/>
        <v>298.07842355554862</v>
      </c>
    </row>
    <row r="17" spans="1:22" ht="11.65" x14ac:dyDescent="0.45">
      <c r="A17" s="95">
        <f t="shared" ref="A17:A19" si="7">NPV($B$1,D17:V17)</f>
        <v>2053.976904786291</v>
      </c>
      <c r="B17" s="91" t="s">
        <v>321</v>
      </c>
      <c r="D17" s="120">
        <f t="shared" ref="D17:V17" si="8">D13-$C$13</f>
        <v>23.562299475308919</v>
      </c>
      <c r="E17" s="120">
        <f t="shared" si="8"/>
        <v>48.996305773958284</v>
      </c>
      <c r="F17" s="120">
        <f t="shared" si="8"/>
        <v>79.300557076301175</v>
      </c>
      <c r="G17" s="120">
        <f t="shared" si="8"/>
        <v>110.34288718167772</v>
      </c>
      <c r="H17" s="120">
        <f t="shared" si="8"/>
        <v>138.87935950809242</v>
      </c>
      <c r="I17" s="120">
        <f t="shared" si="8"/>
        <v>166.38978943252232</v>
      </c>
      <c r="J17" s="120">
        <f t="shared" si="8"/>
        <v>193.92227302408901</v>
      </c>
      <c r="K17" s="120">
        <f t="shared" si="8"/>
        <v>221.58706043277334</v>
      </c>
      <c r="L17" s="120">
        <f t="shared" si="8"/>
        <v>249.42748185446817</v>
      </c>
      <c r="M17" s="120">
        <f t="shared" si="8"/>
        <v>277.35048389435406</v>
      </c>
      <c r="N17" s="120">
        <f t="shared" si="8"/>
        <v>305.0276908021774</v>
      </c>
      <c r="O17" s="120">
        <f t="shared" si="8"/>
        <v>332.58731687109275</v>
      </c>
      <c r="P17" s="120">
        <f t="shared" si="8"/>
        <v>360.172302494615</v>
      </c>
      <c r="Q17" s="120">
        <f t="shared" si="8"/>
        <v>387.74482118911601</v>
      </c>
      <c r="R17" s="120">
        <f t="shared" si="8"/>
        <v>429.35515230305828</v>
      </c>
      <c r="S17" s="120">
        <f t="shared" si="8"/>
        <v>446.06341308577976</v>
      </c>
      <c r="T17" s="120">
        <f t="shared" si="8"/>
        <v>462.77167386850169</v>
      </c>
      <c r="U17" s="120">
        <f t="shared" si="8"/>
        <v>490.24858472184224</v>
      </c>
      <c r="V17" s="120">
        <f t="shared" si="8"/>
        <v>517.71515670174176</v>
      </c>
    </row>
    <row r="18" spans="1:22" ht="11.65" x14ac:dyDescent="0.45">
      <c r="A18" s="95">
        <f t="shared" si="7"/>
        <v>199.90577362091133</v>
      </c>
      <c r="B18" s="91" t="s">
        <v>322</v>
      </c>
      <c r="D18" s="120">
        <f t="shared" ref="D18:V18" si="9">D14-$C$14</f>
        <v>2.2932291467947721</v>
      </c>
      <c r="E18" s="120">
        <f t="shared" si="9"/>
        <v>4.768624412224824</v>
      </c>
      <c r="F18" s="120">
        <f t="shared" si="9"/>
        <v>7.7180221325597813</v>
      </c>
      <c r="G18" s="120">
        <f t="shared" si="9"/>
        <v>10.739254260462758</v>
      </c>
      <c r="H18" s="120">
        <f t="shared" si="9"/>
        <v>13.516600764958696</v>
      </c>
      <c r="I18" s="120">
        <f t="shared" si="9"/>
        <v>16.194086458138486</v>
      </c>
      <c r="J18" s="120">
        <f t="shared" si="9"/>
        <v>18.873718551007528</v>
      </c>
      <c r="K18" s="120">
        <f t="shared" si="9"/>
        <v>21.566227272066612</v>
      </c>
      <c r="L18" s="120">
        <f t="shared" si="9"/>
        <v>24.275829784766358</v>
      </c>
      <c r="M18" s="120">
        <f t="shared" si="9"/>
        <v>26.99346955549322</v>
      </c>
      <c r="N18" s="120">
        <f t="shared" si="9"/>
        <v>29.687187019249279</v>
      </c>
      <c r="O18" s="120">
        <f t="shared" si="9"/>
        <v>32.369460786384366</v>
      </c>
      <c r="P18" s="120">
        <f t="shared" si="9"/>
        <v>35.054202702684393</v>
      </c>
      <c r="Q18" s="120">
        <f t="shared" si="9"/>
        <v>37.73773126011713</v>
      </c>
      <c r="R18" s="120">
        <f t="shared" si="9"/>
        <v>41.787506801687982</v>
      </c>
      <c r="S18" s="120">
        <f t="shared" si="9"/>
        <v>43.413658385888652</v>
      </c>
      <c r="T18" s="120">
        <f t="shared" si="9"/>
        <v>45.039809970089379</v>
      </c>
      <c r="U18" s="120">
        <f t="shared" si="9"/>
        <v>47.714033379344983</v>
      </c>
      <c r="V18" s="120">
        <f t="shared" si="9"/>
        <v>50.387250545303118</v>
      </c>
    </row>
    <row r="19" spans="1:22" ht="11.65" x14ac:dyDescent="0.45">
      <c r="A19" s="95">
        <f t="shared" si="7"/>
        <v>2364.4532711425773</v>
      </c>
      <c r="B19" s="91" t="s">
        <v>323</v>
      </c>
      <c r="D19" s="98">
        <f t="shared" ref="D19:V19" si="10">D15-$C$15</f>
        <v>27.123944743590982</v>
      </c>
      <c r="E19" s="98">
        <f t="shared" si="10"/>
        <v>56.402520978293069</v>
      </c>
      <c r="F19" s="98">
        <f t="shared" si="10"/>
        <v>91.287521853610087</v>
      </c>
      <c r="G19" s="98">
        <f t="shared" si="10"/>
        <v>127.02216852393485</v>
      </c>
      <c r="H19" s="98">
        <f t="shared" si="10"/>
        <v>159.87217534817455</v>
      </c>
      <c r="I19" s="98">
        <f t="shared" si="10"/>
        <v>191.5410445909497</v>
      </c>
      <c r="J19" s="98">
        <f t="shared" si="10"/>
        <v>223.23530110330921</v>
      </c>
      <c r="K19" s="98">
        <f t="shared" si="10"/>
        <v>255.08186029854687</v>
      </c>
      <c r="L19" s="98">
        <f t="shared" si="10"/>
        <v>287.13060210626645</v>
      </c>
      <c r="M19" s="98">
        <f t="shared" si="10"/>
        <v>319.27440730654871</v>
      </c>
      <c r="N19" s="98">
        <f t="shared" si="10"/>
        <v>351.13526331559024</v>
      </c>
      <c r="O19" s="98">
        <f t="shared" si="10"/>
        <v>382.86076512540376</v>
      </c>
      <c r="P19" s="98">
        <f t="shared" si="10"/>
        <v>414.61545980574374</v>
      </c>
      <c r="Q19" s="98">
        <f t="shared" si="10"/>
        <v>446.35580307296095</v>
      </c>
      <c r="R19" s="98">
        <f t="shared" si="10"/>
        <v>494.25589546758465</v>
      </c>
      <c r="S19" s="98">
        <f t="shared" si="10"/>
        <v>513.48975431514509</v>
      </c>
      <c r="T19" s="98">
        <f t="shared" si="10"/>
        <v>532.72361316270644</v>
      </c>
      <c r="U19" s="98">
        <f t="shared" si="10"/>
        <v>564.35389663701517</v>
      </c>
      <c r="V19" s="98">
        <f t="shared" si="10"/>
        <v>595.97227842778011</v>
      </c>
    </row>
    <row r="20" spans="1:22" ht="11.65" x14ac:dyDescent="0.45">
      <c r="A20" s="99">
        <f>SUM(A16:A19)</f>
        <v>5800.9287129115846</v>
      </c>
      <c r="B20" s="130" t="s">
        <v>384</v>
      </c>
      <c r="C20" s="299"/>
      <c r="D20" s="98"/>
      <c r="E20" s="98"/>
      <c r="F20" s="98"/>
      <c r="G20" s="98"/>
      <c r="H20" s="98"/>
      <c r="I20" s="98"/>
      <c r="J20" s="98"/>
      <c r="K20" s="98"/>
      <c r="L20" s="98"/>
      <c r="M20" s="98"/>
      <c r="N20" s="98"/>
      <c r="O20" s="98"/>
      <c r="P20" s="98"/>
      <c r="Q20" s="98"/>
      <c r="R20" s="98"/>
      <c r="S20" s="98"/>
      <c r="T20" s="98"/>
      <c r="U20" s="98"/>
      <c r="V20" s="98"/>
    </row>
    <row r="21" spans="1:22" x14ac:dyDescent="0.25">
      <c r="A21" s="95"/>
      <c r="C21" s="299"/>
      <c r="D21" s="98"/>
      <c r="E21" s="98"/>
      <c r="F21" s="98"/>
      <c r="G21" s="98"/>
      <c r="H21" s="98"/>
      <c r="I21" s="98"/>
      <c r="J21" s="98"/>
      <c r="K21" s="98"/>
      <c r="L21" s="98"/>
      <c r="M21" s="98"/>
      <c r="N21" s="98"/>
      <c r="O21" s="98"/>
      <c r="P21" s="98"/>
      <c r="Q21" s="98"/>
      <c r="R21" s="98"/>
      <c r="S21" s="98"/>
      <c r="T21" s="98"/>
      <c r="U21" s="98"/>
      <c r="V21" s="98"/>
    </row>
    <row r="22" spans="1:22" x14ac:dyDescent="0.25">
      <c r="A22" s="218" t="s">
        <v>324</v>
      </c>
      <c r="B22" s="219" t="s">
        <v>7</v>
      </c>
      <c r="C22" s="299"/>
      <c r="D22" s="118"/>
      <c r="E22" s="98"/>
      <c r="F22" s="98"/>
      <c r="G22" s="98"/>
      <c r="H22" s="98"/>
      <c r="I22" s="98"/>
      <c r="J22" s="98"/>
      <c r="K22" s="98"/>
      <c r="L22" s="98"/>
      <c r="M22" s="98"/>
      <c r="N22" s="98"/>
      <c r="O22" s="98"/>
      <c r="P22" s="98"/>
      <c r="Q22" s="98"/>
      <c r="R22" s="98"/>
      <c r="S22" s="98"/>
      <c r="T22" s="98"/>
      <c r="U22" s="98"/>
      <c r="V22" s="98"/>
    </row>
    <row r="23" spans="1:22" x14ac:dyDescent="0.25">
      <c r="A23" s="251">
        <f>(A4/A16)*(1-$A$80)</f>
        <v>24893.918725288961</v>
      </c>
      <c r="B23" s="224" t="s">
        <v>24</v>
      </c>
      <c r="C23" s="299"/>
      <c r="D23" s="98"/>
      <c r="E23" s="98"/>
      <c r="F23" s="98"/>
      <c r="G23" s="98"/>
      <c r="H23" s="98"/>
      <c r="I23" s="98"/>
      <c r="J23" s="98"/>
      <c r="K23" s="98"/>
      <c r="L23" s="98"/>
      <c r="M23" s="98"/>
      <c r="N23" s="98"/>
      <c r="O23" s="98"/>
      <c r="P23" s="98"/>
      <c r="Q23" s="98"/>
      <c r="R23" s="98"/>
      <c r="S23" s="98"/>
      <c r="T23" s="98"/>
      <c r="U23" s="98"/>
      <c r="V23" s="98"/>
    </row>
    <row r="24" spans="1:22" x14ac:dyDescent="0.25">
      <c r="A24" s="251">
        <f t="shared" ref="A24:A26" si="11">(A5/A17)*(1-$A$80)</f>
        <v>33834.008253665743</v>
      </c>
      <c r="B24" s="224" t="s">
        <v>20</v>
      </c>
      <c r="D24" s="98"/>
      <c r="E24" s="98"/>
      <c r="F24" s="98"/>
      <c r="G24" s="98"/>
      <c r="H24" s="98"/>
      <c r="I24" s="98"/>
      <c r="J24" s="98"/>
      <c r="K24" s="98"/>
      <c r="L24" s="98"/>
      <c r="M24" s="98"/>
      <c r="N24" s="98"/>
      <c r="O24" s="98"/>
      <c r="P24" s="98"/>
      <c r="Q24" s="98"/>
      <c r="R24" s="98"/>
      <c r="S24" s="98"/>
      <c r="T24" s="98"/>
      <c r="U24" s="98"/>
      <c r="V24" s="98"/>
    </row>
    <row r="25" spans="1:22" x14ac:dyDescent="0.25">
      <c r="A25" s="251">
        <f t="shared" si="11"/>
        <v>16396.459301982613</v>
      </c>
      <c r="B25" s="224" t="s">
        <v>34</v>
      </c>
      <c r="D25" s="98"/>
      <c r="E25" s="98"/>
      <c r="F25" s="98"/>
      <c r="G25" s="98"/>
      <c r="H25" s="98"/>
      <c r="I25" s="98"/>
      <c r="J25" s="98"/>
      <c r="K25" s="98"/>
      <c r="L25" s="98"/>
      <c r="M25" s="98"/>
      <c r="N25" s="98"/>
      <c r="O25" s="98"/>
      <c r="P25" s="98"/>
      <c r="Q25" s="98"/>
      <c r="R25" s="98"/>
      <c r="S25" s="98"/>
      <c r="T25" s="98"/>
      <c r="U25" s="98"/>
      <c r="V25" s="98"/>
    </row>
    <row r="26" spans="1:22" x14ac:dyDescent="0.25">
      <c r="A26" s="251">
        <f t="shared" si="11"/>
        <v>35524.641400719564</v>
      </c>
      <c r="B26" s="224" t="s">
        <v>29</v>
      </c>
      <c r="D26" s="98"/>
      <c r="E26" s="98"/>
      <c r="F26" s="98"/>
      <c r="G26" s="98"/>
      <c r="H26" s="98"/>
      <c r="I26" s="98"/>
      <c r="J26" s="98"/>
      <c r="K26" s="98"/>
      <c r="L26" s="98"/>
      <c r="M26" s="98"/>
      <c r="N26" s="98"/>
      <c r="O26" s="98"/>
      <c r="P26" s="98"/>
      <c r="Q26" s="98"/>
      <c r="R26" s="98"/>
      <c r="S26" s="98"/>
      <c r="T26" s="98"/>
      <c r="U26" s="98"/>
      <c r="V26" s="98"/>
    </row>
    <row r="27" spans="1:22" x14ac:dyDescent="0.25">
      <c r="A27" s="251">
        <f>(A8/A20)*(1-$A$80)</f>
        <v>32099.643065543896</v>
      </c>
      <c r="B27" s="274" t="s">
        <v>384</v>
      </c>
      <c r="C27" s="303"/>
      <c r="D27" s="98"/>
      <c r="E27" s="98"/>
      <c r="F27" s="98"/>
      <c r="G27" s="98"/>
      <c r="H27" s="98"/>
      <c r="I27" s="98"/>
      <c r="J27" s="98"/>
      <c r="K27" s="98"/>
      <c r="L27" s="98"/>
      <c r="M27" s="98"/>
      <c r="N27" s="98"/>
      <c r="O27" s="98"/>
      <c r="P27" s="98"/>
      <c r="Q27" s="98"/>
      <c r="R27" s="98"/>
      <c r="S27" s="98"/>
      <c r="T27" s="98"/>
      <c r="U27" s="98"/>
      <c r="V27" s="98"/>
    </row>
    <row r="28" spans="1:22" x14ac:dyDescent="0.25">
      <c r="A28" s="95"/>
      <c r="B28" s="304"/>
      <c r="C28" s="303"/>
      <c r="D28" s="98"/>
      <c r="E28" s="98"/>
      <c r="F28" s="98"/>
      <c r="G28" s="98"/>
      <c r="H28" s="98"/>
      <c r="I28" s="98"/>
      <c r="J28" s="98"/>
      <c r="K28" s="98"/>
      <c r="L28" s="98"/>
      <c r="M28" s="98"/>
      <c r="N28" s="98"/>
      <c r="O28" s="98"/>
      <c r="P28" s="98"/>
      <c r="Q28" s="98"/>
      <c r="R28" s="98"/>
      <c r="S28" s="98"/>
      <c r="T28" s="98"/>
      <c r="U28" s="98"/>
      <c r="V28" s="98"/>
    </row>
    <row r="29" spans="1:22" x14ac:dyDescent="0.25">
      <c r="A29" s="91" t="s">
        <v>325</v>
      </c>
      <c r="B29" s="89" t="s">
        <v>318</v>
      </c>
      <c r="C29" s="93" t="s">
        <v>87</v>
      </c>
      <c r="D29" s="90" t="s">
        <v>88</v>
      </c>
      <c r="E29" s="93" t="s">
        <v>89</v>
      </c>
      <c r="F29" s="93" t="s">
        <v>90</v>
      </c>
      <c r="G29" s="93" t="s">
        <v>91</v>
      </c>
      <c r="H29" s="93" t="s">
        <v>92</v>
      </c>
      <c r="I29" s="93" t="s">
        <v>93</v>
      </c>
      <c r="J29" s="93" t="s">
        <v>94</v>
      </c>
      <c r="K29" s="93" t="s">
        <v>95</v>
      </c>
      <c r="L29" s="93" t="s">
        <v>96</v>
      </c>
      <c r="M29" s="93" t="s">
        <v>97</v>
      </c>
      <c r="N29" s="93" t="s">
        <v>98</v>
      </c>
      <c r="O29" s="93" t="s">
        <v>99</v>
      </c>
      <c r="P29" s="93" t="s">
        <v>100</v>
      </c>
      <c r="Q29" s="93" t="s">
        <v>101</v>
      </c>
      <c r="R29" s="93" t="s">
        <v>102</v>
      </c>
      <c r="S29" s="93" t="s">
        <v>103</v>
      </c>
      <c r="T29" s="93" t="s">
        <v>104</v>
      </c>
      <c r="U29" s="93" t="s">
        <v>105</v>
      </c>
      <c r="V29" s="93" t="s">
        <v>106</v>
      </c>
    </row>
    <row r="30" spans="1:22" x14ac:dyDescent="0.25">
      <c r="B30" s="117" t="s">
        <v>319</v>
      </c>
      <c r="C30" s="144"/>
      <c r="D30" s="144">
        <f t="array" ref="D30:V30">TRANSPOSE(winter!T4:T38)</f>
        <v>8.4001067648159754E-3</v>
      </c>
      <c r="E30" s="144">
        <v>8.9918494294318248E-3</v>
      </c>
      <c r="F30" s="144">
        <v>1.0618181684760296E-2</v>
      </c>
      <c r="G30" s="144">
        <v>1.0762515726462014E-2</v>
      </c>
      <c r="H30" s="144">
        <v>9.7883759923695496E-3</v>
      </c>
      <c r="I30" s="144">
        <v>9.3449583236410172E-3</v>
      </c>
      <c r="J30" s="144">
        <v>9.2658606048533938E-3</v>
      </c>
      <c r="K30" s="144">
        <v>9.2249097809350977E-3</v>
      </c>
      <c r="L30" s="144">
        <v>9.1986190602804593E-3</v>
      </c>
      <c r="M30" s="144">
        <v>9.1418120763281565E-3</v>
      </c>
      <c r="N30" s="144">
        <v>8.9792536742463579E-3</v>
      </c>
      <c r="O30" s="144">
        <v>8.8615371980197474E-3</v>
      </c>
      <c r="P30" s="144">
        <v>8.7917826143660022E-3</v>
      </c>
      <c r="Q30" s="144">
        <v>8.7112220313471916E-3</v>
      </c>
      <c r="R30" s="144">
        <v>1.303277695034968E-2</v>
      </c>
      <c r="S30" s="144">
        <v>5.1658707828744158E-3</v>
      </c>
      <c r="T30" s="144">
        <v>5.1393217110037494E-3</v>
      </c>
      <c r="U30" s="144">
        <v>8.4084549336985951E-3</v>
      </c>
      <c r="V30" s="144">
        <v>8.33520484835229E-3</v>
      </c>
    </row>
    <row r="31" spans="1:22" x14ac:dyDescent="0.25">
      <c r="B31" s="91" t="s">
        <v>327</v>
      </c>
      <c r="C31" s="121">
        <f>'Volumes by Gen'!L89</f>
        <v>8803800.0000000019</v>
      </c>
      <c r="D31" s="121">
        <f>C31*(1+D$30)</f>
        <v>8877752.8599360902</v>
      </c>
      <c r="E31" s="121">
        <f t="shared" ref="E31:T31" si="12">D31*(1+E$30)</f>
        <v>8957580.2769243438</v>
      </c>
      <c r="F31" s="121">
        <f t="shared" si="12"/>
        <v>9052693.4917605519</v>
      </c>
      <c r="G31" s="121">
        <f t="shared" si="12"/>
        <v>9150123.2478324641</v>
      </c>
      <c r="H31" s="121">
        <f t="shared" si="12"/>
        <v>9239688.0945587698</v>
      </c>
      <c r="I31" s="121">
        <f t="shared" si="12"/>
        <v>9326032.5947258621</v>
      </c>
      <c r="J31" s="121">
        <f t="shared" si="12"/>
        <v>9412446.3127449118</v>
      </c>
      <c r="K31" s="121">
        <f t="shared" si="12"/>
        <v>9499275.2807978801</v>
      </c>
      <c r="L31" s="121">
        <f t="shared" si="12"/>
        <v>9586655.4954546783</v>
      </c>
      <c r="M31" s="121">
        <f t="shared" si="12"/>
        <v>9674294.8984346241</v>
      </c>
      <c r="N31" s="121">
        <f t="shared" si="12"/>
        <v>9761162.8464471363</v>
      </c>
      <c r="O31" s="121">
        <f t="shared" si="12"/>
        <v>9847661.7541068569</v>
      </c>
      <c r="P31" s="121">
        <f t="shared" si="12"/>
        <v>9934240.2555087712</v>
      </c>
      <c r="Q31" s="121">
        <f t="shared" si="12"/>
        <v>10020779.628087256</v>
      </c>
      <c r="R31" s="121">
        <f t="shared" si="12"/>
        <v>10151378.213848727</v>
      </c>
      <c r="S31" s="121">
        <f t="shared" si="12"/>
        <v>10203818.921969555</v>
      </c>
      <c r="T31" s="121">
        <f t="shared" si="12"/>
        <v>10256259.630090386</v>
      </c>
      <c r="U31" s="121">
        <f t="shared" ref="T31:V34" si="13">T31*(1+U$30)</f>
        <v>10342498.926978314</v>
      </c>
      <c r="V31" s="121">
        <f t="shared" si="13"/>
        <v>10428705.774178542</v>
      </c>
    </row>
    <row r="32" spans="1:22" x14ac:dyDescent="0.25">
      <c r="A32" s="96"/>
      <c r="B32" s="91" t="s">
        <v>328</v>
      </c>
      <c r="C32" s="121">
        <f>'Volumes by Gen'!L90</f>
        <v>16287166.656000005</v>
      </c>
      <c r="D32" s="121">
        <f t="shared" ref="D32:S34" si="14">C32*(1+D$30)</f>
        <v>16423980.594806757</v>
      </c>
      <c r="E32" s="121">
        <f t="shared" si="14"/>
        <v>16571662.555347171</v>
      </c>
      <c r="F32" s="121">
        <f t="shared" si="14"/>
        <v>16747623.479178388</v>
      </c>
      <c r="G32" s="121">
        <f t="shared" si="14"/>
        <v>16927870.040253907</v>
      </c>
      <c r="H32" s="121">
        <f t="shared" si="14"/>
        <v>17093566.396957882</v>
      </c>
      <c r="I32" s="121">
        <f t="shared" si="14"/>
        <v>17253305.062539842</v>
      </c>
      <c r="J32" s="121">
        <f t="shared" si="14"/>
        <v>17413171.782222349</v>
      </c>
      <c r="K32" s="121">
        <f t="shared" si="14"/>
        <v>17573806.720913276</v>
      </c>
      <c r="L32" s="121">
        <f t="shared" si="14"/>
        <v>17735461.474377953</v>
      </c>
      <c r="M32" s="121">
        <f t="shared" si="14"/>
        <v>17897595.730263676</v>
      </c>
      <c r="N32" s="121">
        <f t="shared" si="14"/>
        <v>18058302.782484822</v>
      </c>
      <c r="O32" s="121">
        <f t="shared" si="14"/>
        <v>18218327.104324918</v>
      </c>
      <c r="P32" s="121">
        <f t="shared" si="14"/>
        <v>18378498.675823554</v>
      </c>
      <c r="Q32" s="121">
        <f t="shared" si="14"/>
        <v>18538597.858391475</v>
      </c>
      <c r="R32" s="121">
        <f t="shared" si="14"/>
        <v>18780207.269252121</v>
      </c>
      <c r="S32" s="121">
        <f t="shared" si="14"/>
        <v>18877223.393280674</v>
      </c>
      <c r="T32" s="121">
        <f t="shared" si="13"/>
        <v>18974239.51730923</v>
      </c>
      <c r="U32" s="121">
        <f t="shared" si="13"/>
        <v>19133783.555191729</v>
      </c>
      <c r="V32" s="121">
        <f t="shared" si="13"/>
        <v>19293267.560648285</v>
      </c>
    </row>
    <row r="33" spans="1:38" x14ac:dyDescent="0.25">
      <c r="A33" s="96"/>
      <c r="B33" s="91" t="s">
        <v>329</v>
      </c>
      <c r="C33" s="121">
        <f>'Volumes by Gen'!L91</f>
        <v>1195740</v>
      </c>
      <c r="D33" s="121">
        <f t="shared" si="14"/>
        <v>1205784.3436629612</v>
      </c>
      <c r="E33" s="121">
        <f t="shared" si="14"/>
        <v>1216626.5749255449</v>
      </c>
      <c r="F33" s="121">
        <f t="shared" si="14"/>
        <v>1229544.936940612</v>
      </c>
      <c r="G33" s="121">
        <f t="shared" si="14"/>
        <v>1242777.9336608271</v>
      </c>
      <c r="H33" s="121">
        <f t="shared" si="14"/>
        <v>1254942.7113505194</v>
      </c>
      <c r="I33" s="121">
        <f t="shared" si="14"/>
        <v>1266670.0986866469</v>
      </c>
      <c r="J33" s="121">
        <f t="shared" si="14"/>
        <v>1278406.8872534134</v>
      </c>
      <c r="K33" s="121">
        <f t="shared" si="14"/>
        <v>1290200.0754516523</v>
      </c>
      <c r="L33" s="303">
        <f>K33*(1+L$30)</f>
        <v>1302068.1344572771</v>
      </c>
      <c r="M33" s="121">
        <f t="shared" si="14"/>
        <v>1313971.3966530608</v>
      </c>
      <c r="N33" s="121">
        <f t="shared" si="14"/>
        <v>1325769.8791443123</v>
      </c>
      <c r="O33" s="121">
        <f t="shared" si="14"/>
        <v>1337518.238244364</v>
      </c>
      <c r="P33" s="121">
        <f t="shared" si="14"/>
        <v>1349277.4078377583</v>
      </c>
      <c r="Q33" s="121">
        <f t="shared" si="14"/>
        <v>1361031.2629193137</v>
      </c>
      <c r="R33" s="121">
        <f t="shared" si="14"/>
        <v>1378769.279791394</v>
      </c>
      <c r="S33" s="121">
        <f t="shared" si="14"/>
        <v>1385891.8237301931</v>
      </c>
      <c r="T33" s="121">
        <f t="shared" si="13"/>
        <v>1393014.3676689924</v>
      </c>
      <c r="U33" s="121">
        <f t="shared" si="13"/>
        <v>1404727.4662015319</v>
      </c>
      <c r="V33" s="121">
        <f t="shared" si="13"/>
        <v>1416436.1573884285</v>
      </c>
    </row>
    <row r="34" spans="1:38" x14ac:dyDescent="0.25">
      <c r="A34" s="95"/>
      <c r="B34" s="91" t="s">
        <v>330</v>
      </c>
      <c r="C34" s="121">
        <f>'Volumes by Gen'!L92</f>
        <v>14143020.000000004</v>
      </c>
      <c r="D34" s="121">
        <f t="shared" si="14"/>
        <v>14261822.877976933</v>
      </c>
      <c r="E34" s="121">
        <f t="shared" si="14"/>
        <v>14390063.041884929</v>
      </c>
      <c r="F34" s="121">
        <f t="shared" si="14"/>
        <v>14542859.345718818</v>
      </c>
      <c r="G34" s="121">
        <f t="shared" si="14"/>
        <v>14699377.09813484</v>
      </c>
      <c r="H34" s="121">
        <f t="shared" si="14"/>
        <v>14843260.12802501</v>
      </c>
      <c r="I34" s="121">
        <f t="shared" si="14"/>
        <v>14981969.775308365</v>
      </c>
      <c r="J34" s="121">
        <f t="shared" si="14"/>
        <v>15120790.618832501</v>
      </c>
      <c r="K34" s="121">
        <f t="shared" si="14"/>
        <v>15260278.548107641</v>
      </c>
      <c r="L34" s="121">
        <f t="shared" si="14"/>
        <v>15400652.037225451</v>
      </c>
      <c r="M34" s="121">
        <f t="shared" si="14"/>
        <v>15541441.904002689</v>
      </c>
      <c r="N34" s="121">
        <f t="shared" si="14"/>
        <v>15680992.453322291</v>
      </c>
      <c r="O34" s="121">
        <f t="shared" si="14"/>
        <v>15819950.151249275</v>
      </c>
      <c r="P34" s="121">
        <f t="shared" si="14"/>
        <v>15959035.713949164</v>
      </c>
      <c r="Q34" s="121">
        <f t="shared" si="14"/>
        <v>16098058.417459575</v>
      </c>
      <c r="R34" s="121">
        <f t="shared" si="14"/>
        <v>16307860.822148027</v>
      </c>
      <c r="S34" s="121">
        <f t="shared" si="14"/>
        <v>16392105.123900343</v>
      </c>
      <c r="T34" s="121">
        <f t="shared" si="13"/>
        <v>16476349.42565266</v>
      </c>
      <c r="U34" s="121">
        <f t="shared" si="13"/>
        <v>16614890.067270134</v>
      </c>
      <c r="V34" s="121">
        <f t="shared" si="13"/>
        <v>16753378.579513684</v>
      </c>
      <c r="Y34" s="98"/>
      <c r="Z34" s="98"/>
      <c r="AA34" s="98"/>
      <c r="AB34" s="98"/>
      <c r="AC34" s="98"/>
      <c r="AD34" s="98"/>
      <c r="AE34" s="98"/>
      <c r="AF34" s="98"/>
      <c r="AG34" s="98"/>
      <c r="AH34" s="98"/>
      <c r="AI34" s="98"/>
      <c r="AJ34" s="98"/>
      <c r="AK34" s="98"/>
      <c r="AL34" s="98"/>
    </row>
    <row r="35" spans="1:38" x14ac:dyDescent="0.25">
      <c r="A35" s="95">
        <f>NPV($B$1,D35:V35)</f>
        <v>6446631.6842629481</v>
      </c>
      <c r="B35" s="91" t="s">
        <v>320</v>
      </c>
      <c r="D35" s="118">
        <f>D31-$C$31</f>
        <v>73952.859936088324</v>
      </c>
      <c r="E35" s="98">
        <f t="shared" ref="E35:V35" si="15">E31-$C$31</f>
        <v>153780.27692434192</v>
      </c>
      <c r="F35" s="98">
        <f t="shared" si="15"/>
        <v>248893.49176055007</v>
      </c>
      <c r="G35" s="98">
        <f t="shared" si="15"/>
        <v>346323.24783246219</v>
      </c>
      <c r="H35" s="98">
        <f t="shared" si="15"/>
        <v>435888.09455876797</v>
      </c>
      <c r="I35" s="98">
        <f t="shared" si="15"/>
        <v>522232.59472586028</v>
      </c>
      <c r="J35" s="98">
        <f t="shared" si="15"/>
        <v>608646.3127449099</v>
      </c>
      <c r="K35" s="98">
        <f t="shared" si="15"/>
        <v>695475.28079787828</v>
      </c>
      <c r="L35" s="98">
        <f t="shared" si="15"/>
        <v>782855.49545467645</v>
      </c>
      <c r="M35" s="98">
        <f t="shared" si="15"/>
        <v>870494.89843462221</v>
      </c>
      <c r="N35" s="98">
        <f t="shared" si="15"/>
        <v>957362.84644713439</v>
      </c>
      <c r="O35" s="98">
        <f t="shared" si="15"/>
        <v>1043861.754106855</v>
      </c>
      <c r="P35" s="98">
        <f t="shared" si="15"/>
        <v>1130440.2555087693</v>
      </c>
      <c r="Q35" s="98">
        <f t="shared" si="15"/>
        <v>1216979.6280872542</v>
      </c>
      <c r="R35" s="98">
        <f t="shared" si="15"/>
        <v>1347578.213848725</v>
      </c>
      <c r="S35" s="98">
        <f t="shared" si="15"/>
        <v>1400018.9219695535</v>
      </c>
      <c r="T35" s="98">
        <f t="shared" si="15"/>
        <v>1452459.6300903838</v>
      </c>
      <c r="U35" s="98">
        <f t="shared" si="15"/>
        <v>1538698.9269783124</v>
      </c>
      <c r="V35" s="98">
        <f t="shared" si="15"/>
        <v>1624905.7741785403</v>
      </c>
      <c r="Y35" s="98"/>
      <c r="Z35" s="98"/>
      <c r="AA35" s="98"/>
      <c r="AB35" s="98"/>
      <c r="AC35" s="98"/>
      <c r="AD35" s="98"/>
      <c r="AE35" s="98"/>
      <c r="AF35" s="98"/>
      <c r="AG35" s="98"/>
      <c r="AH35" s="98"/>
    </row>
    <row r="36" spans="1:38" x14ac:dyDescent="0.25">
      <c r="A36" s="95">
        <f>NPV($B$1,D36:V36)</f>
        <v>11926368.683005143</v>
      </c>
      <c r="B36" s="91" t="s">
        <v>321</v>
      </c>
      <c r="D36" s="118">
        <f>D32-$C$32</f>
        <v>136813.93880675174</v>
      </c>
      <c r="E36" s="120">
        <f t="shared" ref="E36:V36" si="16">E32-$C$32</f>
        <v>284495.8993471656</v>
      </c>
      <c r="F36" s="120">
        <f t="shared" si="16"/>
        <v>460456.82317838259</v>
      </c>
      <c r="G36" s="120">
        <f t="shared" si="16"/>
        <v>640703.38425390236</v>
      </c>
      <c r="H36" s="120">
        <f t="shared" si="16"/>
        <v>806399.74095787667</v>
      </c>
      <c r="I36" s="120">
        <f t="shared" si="16"/>
        <v>966138.4065398369</v>
      </c>
      <c r="J36" s="120">
        <f t="shared" si="16"/>
        <v>1126005.1262223441</v>
      </c>
      <c r="K36" s="120">
        <f t="shared" si="16"/>
        <v>1286640.064913271</v>
      </c>
      <c r="L36" s="120">
        <f t="shared" si="16"/>
        <v>1448294.8183779474</v>
      </c>
      <c r="M36" s="120">
        <f t="shared" si="16"/>
        <v>1610429.0742636714</v>
      </c>
      <c r="N36" s="120">
        <f t="shared" si="16"/>
        <v>1771136.1264848169</v>
      </c>
      <c r="O36" s="120">
        <f t="shared" si="16"/>
        <v>1931160.4483249132</v>
      </c>
      <c r="P36" s="120">
        <f t="shared" si="16"/>
        <v>2091332.0198235493</v>
      </c>
      <c r="Q36" s="120">
        <f t="shared" si="16"/>
        <v>2251431.2023914699</v>
      </c>
      <c r="R36" s="120">
        <f t="shared" si="16"/>
        <v>2493040.6132521164</v>
      </c>
      <c r="S36" s="120">
        <f t="shared" si="16"/>
        <v>2590056.7372806687</v>
      </c>
      <c r="T36" s="120">
        <f t="shared" si="16"/>
        <v>2687072.8613092247</v>
      </c>
      <c r="U36" s="120">
        <f t="shared" si="16"/>
        <v>2846616.8991917241</v>
      </c>
      <c r="V36" s="120">
        <f t="shared" si="16"/>
        <v>3006100.9046482798</v>
      </c>
    </row>
    <row r="37" spans="1:38" x14ac:dyDescent="0.25">
      <c r="A37" s="248">
        <f>NPV($B$1,D37:V37)</f>
        <v>875587.28845959553</v>
      </c>
      <c r="B37" s="91" t="s">
        <v>322</v>
      </c>
      <c r="D37" s="118">
        <f>D33-$C$33</f>
        <v>10044.343662961153</v>
      </c>
      <c r="E37" s="120">
        <f t="shared" ref="E37:V37" si="17">E33-$C$33</f>
        <v>20886.574925544905</v>
      </c>
      <c r="F37" s="120">
        <f t="shared" si="17"/>
        <v>33804.936940612039</v>
      </c>
      <c r="G37" s="120">
        <f t="shared" si="17"/>
        <v>47037.933660827111</v>
      </c>
      <c r="H37" s="120">
        <f t="shared" si="17"/>
        <v>59202.711350519443</v>
      </c>
      <c r="I37" s="120">
        <f t="shared" si="17"/>
        <v>70930.098686646903</v>
      </c>
      <c r="J37" s="120">
        <f t="shared" si="17"/>
        <v>82666.887253413443</v>
      </c>
      <c r="K37" s="120">
        <f t="shared" si="17"/>
        <v>94460.075451652287</v>
      </c>
      <c r="L37" s="120">
        <f t="shared" si="17"/>
        <v>106328.13445727713</v>
      </c>
      <c r="M37" s="120">
        <f t="shared" si="17"/>
        <v>118231.3966530608</v>
      </c>
      <c r="N37" s="120">
        <f t="shared" si="17"/>
        <v>130029.87914431235</v>
      </c>
      <c r="O37" s="120">
        <f t="shared" si="17"/>
        <v>141778.23824436404</v>
      </c>
      <c r="P37" s="120">
        <f t="shared" si="17"/>
        <v>153537.40783775831</v>
      </c>
      <c r="Q37" s="120">
        <f t="shared" si="17"/>
        <v>165291.26291931374</v>
      </c>
      <c r="R37" s="120">
        <f t="shared" si="17"/>
        <v>183029.27979139402</v>
      </c>
      <c r="S37" s="120">
        <f t="shared" si="17"/>
        <v>190151.82373019308</v>
      </c>
      <c r="T37" s="120">
        <f t="shared" si="17"/>
        <v>197274.36766899237</v>
      </c>
      <c r="U37" s="120">
        <f t="shared" si="17"/>
        <v>208987.46620153193</v>
      </c>
      <c r="V37" s="120">
        <f t="shared" si="17"/>
        <v>220696.15738842846</v>
      </c>
    </row>
    <row r="38" spans="1:38" x14ac:dyDescent="0.25">
      <c r="A38" s="95">
        <f>NPV($B$1,D38:V38)</f>
        <v>10356305.327604506</v>
      </c>
      <c r="B38" s="91" t="s">
        <v>323</v>
      </c>
      <c r="D38" s="118">
        <f>D34-$C$34</f>
        <v>118802.87797692977</v>
      </c>
      <c r="E38" s="98">
        <f t="shared" ref="E38:V38" si="18">E34-$C$34</f>
        <v>247043.04188492522</v>
      </c>
      <c r="F38" s="98">
        <f t="shared" si="18"/>
        <v>399839.34571881406</v>
      </c>
      <c r="G38" s="98">
        <f t="shared" si="18"/>
        <v>556357.09813483618</v>
      </c>
      <c r="H38" s="98">
        <f t="shared" si="18"/>
        <v>700240.1280250065</v>
      </c>
      <c r="I38" s="98">
        <f t="shared" si="18"/>
        <v>838949.77530836128</v>
      </c>
      <c r="J38" s="98">
        <f t="shared" si="18"/>
        <v>977770.61883249693</v>
      </c>
      <c r="K38" s="98">
        <f t="shared" si="18"/>
        <v>1117258.5481076371</v>
      </c>
      <c r="L38" s="98">
        <f t="shared" si="18"/>
        <v>1257632.0372254476</v>
      </c>
      <c r="M38" s="98">
        <f t="shared" si="18"/>
        <v>1398421.9040026851</v>
      </c>
      <c r="N38" s="98">
        <f t="shared" si="18"/>
        <v>1537972.4533222876</v>
      </c>
      <c r="O38" s="98">
        <f t="shared" si="18"/>
        <v>1676930.1512492709</v>
      </c>
      <c r="P38" s="98">
        <f t="shared" si="18"/>
        <v>1816015.7139491607</v>
      </c>
      <c r="Q38" s="98">
        <f t="shared" si="18"/>
        <v>1955038.4174595717</v>
      </c>
      <c r="R38" s="98">
        <f t="shared" si="18"/>
        <v>2164840.8221480232</v>
      </c>
      <c r="S38" s="98">
        <f t="shared" si="18"/>
        <v>2249085.123900339</v>
      </c>
      <c r="T38" s="98">
        <f t="shared" si="18"/>
        <v>2333329.4256526567</v>
      </c>
      <c r="U38" s="98">
        <f t="shared" si="18"/>
        <v>2471870.0672701299</v>
      </c>
      <c r="V38" s="98">
        <f t="shared" si="18"/>
        <v>2610358.5795136802</v>
      </c>
      <c r="W38" s="98"/>
    </row>
    <row r="39" spans="1:38" x14ac:dyDescent="0.25">
      <c r="A39" s="99">
        <f>SUM(A35:A38)</f>
        <v>29604892.983332194</v>
      </c>
      <c r="B39" s="130" t="s">
        <v>384</v>
      </c>
      <c r="D39" s="98"/>
      <c r="E39" s="98"/>
      <c r="F39" s="98"/>
      <c r="G39" s="98"/>
      <c r="H39" s="98"/>
      <c r="I39" s="98"/>
      <c r="J39" s="98"/>
      <c r="K39" s="98"/>
      <c r="L39" s="98"/>
      <c r="M39" s="98"/>
      <c r="N39" s="98"/>
      <c r="O39" s="98"/>
      <c r="P39" s="98"/>
      <c r="Q39" s="98"/>
      <c r="R39" s="98"/>
      <c r="S39" s="98"/>
      <c r="T39" s="98"/>
      <c r="U39" s="98"/>
      <c r="V39" s="98"/>
      <c r="W39" s="98"/>
    </row>
    <row r="40" spans="1:38" x14ac:dyDescent="0.25">
      <c r="D40" s="98"/>
      <c r="E40" s="98"/>
      <c r="F40" s="98"/>
      <c r="G40" s="98"/>
      <c r="H40" s="98"/>
      <c r="I40" s="98"/>
      <c r="J40" s="98"/>
      <c r="K40" s="98"/>
      <c r="L40" s="98"/>
      <c r="M40" s="98"/>
      <c r="N40" s="98"/>
      <c r="O40" s="98"/>
      <c r="P40" s="98"/>
      <c r="Q40" s="98"/>
      <c r="R40" s="98"/>
      <c r="S40" s="98"/>
      <c r="T40" s="98"/>
      <c r="U40" s="98"/>
      <c r="V40" s="98"/>
      <c r="W40" s="98"/>
    </row>
    <row r="41" spans="1:38" x14ac:dyDescent="0.25">
      <c r="A41" s="218" t="s">
        <v>326</v>
      </c>
      <c r="B41" s="220"/>
      <c r="D41" s="98"/>
      <c r="E41" s="98"/>
      <c r="F41" s="98"/>
      <c r="G41" s="98"/>
      <c r="H41" s="98"/>
      <c r="I41" s="98"/>
      <c r="J41" s="98"/>
      <c r="K41" s="98"/>
      <c r="L41" s="98"/>
      <c r="M41" s="98"/>
      <c r="N41" s="98"/>
      <c r="O41" s="98"/>
      <c r="P41" s="98"/>
      <c r="Q41" s="98"/>
      <c r="R41" s="98"/>
      <c r="S41" s="98"/>
      <c r="T41" s="98"/>
      <c r="U41" s="98"/>
      <c r="V41" s="98"/>
      <c r="W41" s="98"/>
    </row>
    <row r="42" spans="1:38" x14ac:dyDescent="0.25">
      <c r="A42" s="227">
        <f>(A4/A35)*(1-$A$80)</f>
        <v>4.5666279040120932</v>
      </c>
      <c r="B42" s="224" t="s">
        <v>24</v>
      </c>
      <c r="C42" s="95">
        <f>+NPV($B$1,D42:V42)</f>
        <v>29439368136.243671</v>
      </c>
      <c r="D42" s="269">
        <f t="shared" ref="D42:V45" si="19">D35*1000*$A42</f>
        <v>337715193.76563895</v>
      </c>
      <c r="E42" s="269">
        <f t="shared" si="19"/>
        <v>702257303.68940675</v>
      </c>
      <c r="F42" s="269">
        <f t="shared" si="19"/>
        <v>1136603964.6007321</v>
      </c>
      <c r="G42" s="269">
        <f t="shared" si="19"/>
        <v>1581529407.3598175</v>
      </c>
      <c r="H42" s="269">
        <f t="shared" si="19"/>
        <v>1990538735.6387317</v>
      </c>
      <c r="I42" s="269">
        <f t="shared" si="19"/>
        <v>2384841939.4597521</v>
      </c>
      <c r="J42" s="269">
        <f t="shared" si="19"/>
        <v>2779461235.4549766</v>
      </c>
      <c r="K42" s="269">
        <f t="shared" si="19"/>
        <v>3175976823.842237</v>
      </c>
      <c r="L42" s="269">
        <f t="shared" si="19"/>
        <v>3575009750.3525376</v>
      </c>
      <c r="M42" s="269">
        <f t="shared" si="19"/>
        <v>3975226293.4917188</v>
      </c>
      <c r="N42" s="269">
        <f t="shared" si="19"/>
        <v>4371919888.8499289</v>
      </c>
      <c r="O42" s="269">
        <f t="shared" si="19"/>
        <v>4766928214.2353745</v>
      </c>
      <c r="P42" s="269">
        <f t="shared" si="19"/>
        <v>5162300014.6249065</v>
      </c>
      <c r="Q42" s="269">
        <f t="shared" si="19"/>
        <v>5557493128.2375145</v>
      </c>
      <c r="R42" s="269">
        <f t="shared" si="19"/>
        <v>6153888274.2003622</v>
      </c>
      <c r="S42" s="269">
        <f t="shared" si="19"/>
        <v>6393365475.211092</v>
      </c>
      <c r="T42" s="269">
        <f t="shared" si="19"/>
        <v>6632842676.2218294</v>
      </c>
      <c r="U42" s="269">
        <f t="shared" si="19"/>
        <v>7026665455.8126278</v>
      </c>
      <c r="V42" s="269">
        <f t="shared" si="19"/>
        <v>7420340049.7540951</v>
      </c>
      <c r="W42" s="98"/>
    </row>
    <row r="43" spans="1:38" x14ac:dyDescent="0.25">
      <c r="A43" s="227">
        <f>A5/A36*(1-$A$80)</f>
        <v>5.8269430869101209</v>
      </c>
      <c r="B43" s="224" t="s">
        <v>20</v>
      </c>
      <c r="C43" s="95">
        <f t="shared" ref="C43:C45" si="20">+NPV($B$1,D43:V43)</f>
        <v>69494271549.378189</v>
      </c>
      <c r="D43" s="269">
        <f t="shared" si="19"/>
        <v>797207034.92294633</v>
      </c>
      <c r="E43" s="269">
        <f t="shared" si="19"/>
        <v>1657741413.9552441</v>
      </c>
      <c r="F43" s="269">
        <f t="shared" si="19"/>
        <v>2683055702.6398721</v>
      </c>
      <c r="G43" s="269">
        <f t="shared" si="19"/>
        <v>3733342155.638195</v>
      </c>
      <c r="H43" s="269">
        <f t="shared" si="19"/>
        <v>4698845395.8606119</v>
      </c>
      <c r="I43" s="269">
        <f t="shared" si="19"/>
        <v>5629633508.9856625</v>
      </c>
      <c r="J43" s="269">
        <f t="shared" si="19"/>
        <v>6561167786.0666466</v>
      </c>
      <c r="K43" s="269">
        <f t="shared" si="19"/>
        <v>7497178431.5879736</v>
      </c>
      <c r="L43" s="269">
        <f t="shared" si="19"/>
        <v>8439131479.7551289</v>
      </c>
      <c r="M43" s="269">
        <f t="shared" si="19"/>
        <v>9383878561.2397652</v>
      </c>
      <c r="N43" s="269">
        <f t="shared" si="19"/>
        <v>10320309408.197474</v>
      </c>
      <c r="O43" s="269">
        <f t="shared" si="19"/>
        <v>11252762024.081102</v>
      </c>
      <c r="P43" s="269">
        <f t="shared" si="19"/>
        <v>12186072655.34461</v>
      </c>
      <c r="Q43" s="269">
        <f t="shared" si="19"/>
        <v>13118961480.428717</v>
      </c>
      <c r="R43" s="269">
        <f t="shared" si="19"/>
        <v>14526805766.775587</v>
      </c>
      <c r="S43" s="269">
        <f t="shared" si="19"/>
        <v>15092113200.002575</v>
      </c>
      <c r="T43" s="269">
        <f t="shared" si="19"/>
        <v>15657420633.229584</v>
      </c>
      <c r="U43" s="269">
        <f t="shared" si="19"/>
        <v>16587074661.826742</v>
      </c>
      <c r="V43" s="269">
        <f t="shared" si="19"/>
        <v>17516378884.894554</v>
      </c>
      <c r="W43" s="98"/>
    </row>
    <row r="44" spans="1:38" x14ac:dyDescent="0.25">
      <c r="A44" s="227">
        <f>A6/A37*(1-$A$80)</f>
        <v>3.7434838589001238</v>
      </c>
      <c r="B44" s="224" t="s">
        <v>34</v>
      </c>
      <c r="C44" s="95">
        <f t="shared" si="20"/>
        <v>3277746881.4066224</v>
      </c>
      <c r="D44" s="269">
        <f t="shared" si="19"/>
        <v>37600838.375540823</v>
      </c>
      <c r="E44" s="269">
        <f t="shared" si="19"/>
        <v>78188556.101485401</v>
      </c>
      <c r="F44" s="269">
        <f t="shared" si="19"/>
        <v>126548235.78831771</v>
      </c>
      <c r="G44" s="269">
        <f t="shared" si="19"/>
        <v>176085745.41532111</v>
      </c>
      <c r="H44" s="269">
        <f t="shared" si="19"/>
        <v>221624394.34379268</v>
      </c>
      <c r="I44" s="269">
        <f t="shared" si="19"/>
        <v>265525679.54365557</v>
      </c>
      <c r="J44" s="269">
        <f t="shared" si="19"/>
        <v>309462158.09866959</v>
      </c>
      <c r="K44" s="269">
        <f t="shared" si="19"/>
        <v>353609767.76374817</v>
      </c>
      <c r="L44" s="269">
        <f t="shared" si="19"/>
        <v>398037655.08777905</v>
      </c>
      <c r="M44" s="269">
        <f t="shared" si="19"/>
        <v>442597324.98595119</v>
      </c>
      <c r="N44" s="269">
        <f t="shared" si="19"/>
        <v>486764753.75146711</v>
      </c>
      <c r="O44" s="269">
        <f t="shared" si="19"/>
        <v>530744546.41107297</v>
      </c>
      <c r="P44" s="269">
        <f t="shared" si="19"/>
        <v>574764807.97801352</v>
      </c>
      <c r="Q44" s="269">
        <f t="shared" si="19"/>
        <v>618765174.75566745</v>
      </c>
      <c r="R44" s="269">
        <f t="shared" si="19"/>
        <v>685167154.60519814</v>
      </c>
      <c r="S44" s="269">
        <f t="shared" si="19"/>
        <v>711830282.8743993</v>
      </c>
      <c r="T44" s="269">
        <f t="shared" si="19"/>
        <v>738493411.14360142</v>
      </c>
      <c r="U44" s="269">
        <f t="shared" si="19"/>
        <v>782341206.43787003</v>
      </c>
      <c r="V44" s="269">
        <f t="shared" si="19"/>
        <v>826172502.90486324</v>
      </c>
      <c r="W44" s="98"/>
    </row>
    <row r="45" spans="1:38" x14ac:dyDescent="0.25">
      <c r="A45" s="227">
        <f>A7/A38*(1-$A$80)</f>
        <v>8.1106487216254575</v>
      </c>
      <c r="B45" s="224" t="s">
        <v>29</v>
      </c>
      <c r="C45" s="95">
        <f t="shared" si="20"/>
        <v>83996354566.098419</v>
      </c>
      <c r="D45" s="269">
        <f t="shared" si="19"/>
        <v>963568410.38901067</v>
      </c>
      <c r="E45" s="269">
        <f t="shared" si="19"/>
        <v>2003679331.8504331</v>
      </c>
      <c r="F45" s="269">
        <f t="shared" si="19"/>
        <v>3242956478.2098589</v>
      </c>
      <c r="G45" s="269">
        <f t="shared" si="19"/>
        <v>4512416986.7545586</v>
      </c>
      <c r="H45" s="269">
        <f t="shared" si="19"/>
        <v>5679401699.196866</v>
      </c>
      <c r="I45" s="269">
        <f t="shared" si="19"/>
        <v>6804426922.6127253</v>
      </c>
      <c r="J45" s="269">
        <f t="shared" si="19"/>
        <v>7930354019.6767235</v>
      </c>
      <c r="K45" s="269">
        <f t="shared" si="19"/>
        <v>9061691614.9343224</v>
      </c>
      <c r="L45" s="269">
        <f t="shared" si="19"/>
        <v>10200211674.997797</v>
      </c>
      <c r="M45" s="269">
        <f t="shared" si="19"/>
        <v>11342108827.992416</v>
      </c>
      <c r="N45" s="269">
        <f t="shared" si="19"/>
        <v>12473954312.43358</v>
      </c>
      <c r="O45" s="269">
        <f t="shared" si="19"/>
        <v>13600991387.485085</v>
      </c>
      <c r="P45" s="269">
        <f t="shared" si="19"/>
        <v>14729065528.793501</v>
      </c>
      <c r="Q45" s="269">
        <f t="shared" si="19"/>
        <v>15856629841.297134</v>
      </c>
      <c r="R45" s="269">
        <f t="shared" si="19"/>
        <v>17558263446.677467</v>
      </c>
      <c r="S45" s="269">
        <f t="shared" si="19"/>
        <v>18241539384.98912</v>
      </c>
      <c r="T45" s="269">
        <f t="shared" si="19"/>
        <v>18924815323.300781</v>
      </c>
      <c r="U45" s="269">
        <f t="shared" si="19"/>
        <v>20048469801.128716</v>
      </c>
      <c r="V45" s="269">
        <f t="shared" si="19"/>
        <v>21171701475.916672</v>
      </c>
      <c r="W45" s="98"/>
    </row>
    <row r="46" spans="1:38" x14ac:dyDescent="0.25">
      <c r="A46" s="275">
        <f>A8/A39*(1-$A$80)</f>
        <v>6.289762345635344</v>
      </c>
      <c r="B46" s="274" t="s">
        <v>384</v>
      </c>
      <c r="C46" s="95"/>
      <c r="D46" s="269"/>
      <c r="E46" s="269"/>
      <c r="F46" s="269"/>
      <c r="G46" s="269"/>
      <c r="H46" s="269"/>
      <c r="I46" s="269"/>
      <c r="J46" s="269"/>
      <c r="K46" s="269"/>
      <c r="L46" s="269"/>
      <c r="M46" s="269"/>
      <c r="N46" s="269"/>
      <c r="O46" s="269"/>
      <c r="P46" s="269"/>
      <c r="Q46" s="269"/>
      <c r="R46" s="269"/>
      <c r="S46" s="269"/>
      <c r="T46" s="269"/>
      <c r="U46" s="269"/>
      <c r="V46" s="269"/>
      <c r="W46" s="98"/>
    </row>
    <row r="47" spans="1:38" x14ac:dyDescent="0.25">
      <c r="A47" s="95"/>
      <c r="D47" s="98"/>
      <c r="E47" s="98"/>
      <c r="F47" s="98"/>
      <c r="G47" s="98"/>
      <c r="H47" s="98"/>
      <c r="I47" s="98"/>
      <c r="J47" s="98"/>
      <c r="K47" s="98"/>
      <c r="L47" s="98"/>
      <c r="M47" s="98"/>
      <c r="N47" s="98"/>
      <c r="O47" s="98"/>
      <c r="P47" s="98"/>
      <c r="Q47" s="98"/>
      <c r="R47" s="98"/>
      <c r="S47" s="98"/>
      <c r="T47" s="98"/>
      <c r="U47" s="98"/>
      <c r="V47" s="98"/>
      <c r="W47" s="98"/>
    </row>
    <row r="48" spans="1:38" ht="11.65" hidden="1" x14ac:dyDescent="0.45">
      <c r="A48" s="91" t="s">
        <v>331</v>
      </c>
    </row>
    <row r="49" spans="1:23" ht="11.65" hidden="1" x14ac:dyDescent="0.45">
      <c r="A49" s="224"/>
      <c r="B49" s="224"/>
      <c r="C49" s="224"/>
      <c r="D49" s="224"/>
      <c r="E49" s="224"/>
      <c r="F49" s="224"/>
      <c r="G49" s="224"/>
      <c r="H49" s="224"/>
      <c r="I49" s="224"/>
      <c r="J49" s="224"/>
      <c r="K49" s="224"/>
      <c r="L49" s="224"/>
      <c r="M49" s="224"/>
      <c r="N49" s="224"/>
      <c r="O49" s="224"/>
      <c r="P49" s="224"/>
      <c r="Q49" s="224"/>
      <c r="R49" s="224"/>
      <c r="S49" s="224"/>
      <c r="T49" s="224"/>
      <c r="U49" s="224"/>
      <c r="V49" s="224"/>
      <c r="W49" s="224"/>
    </row>
    <row r="50" spans="1:23" ht="11.65" hidden="1" x14ac:dyDescent="0.45">
      <c r="A50" s="224"/>
      <c r="B50" s="224"/>
      <c r="C50" s="224" t="s">
        <v>318</v>
      </c>
      <c r="D50" s="224"/>
      <c r="E50" s="224"/>
      <c r="F50" s="224"/>
      <c r="G50" s="224"/>
      <c r="H50" s="224"/>
      <c r="I50" s="224"/>
      <c r="J50" s="224"/>
      <c r="K50" s="224"/>
      <c r="L50" s="224"/>
      <c r="M50" s="224"/>
      <c r="N50" s="224"/>
      <c r="O50" s="224"/>
      <c r="P50" s="224"/>
      <c r="Q50" s="224"/>
      <c r="R50" s="224"/>
      <c r="S50" s="224"/>
      <c r="T50" s="224"/>
      <c r="U50" s="224"/>
      <c r="V50" s="224"/>
      <c r="W50" s="224"/>
    </row>
    <row r="51" spans="1:23" ht="11.65" hidden="1" x14ac:dyDescent="0.45">
      <c r="A51" s="224" t="s">
        <v>7</v>
      </c>
      <c r="B51" s="224" t="s">
        <v>332</v>
      </c>
      <c r="C51" s="225" t="str">
        <f>C29</f>
        <v>Year 1</v>
      </c>
      <c r="D51" s="225" t="str">
        <f t="shared" ref="D51:V51" si="21">D29</f>
        <v>Year 2</v>
      </c>
      <c r="E51" s="225" t="str">
        <f t="shared" si="21"/>
        <v>Year 3</v>
      </c>
      <c r="F51" s="225" t="str">
        <f t="shared" si="21"/>
        <v>Year 4</v>
      </c>
      <c r="G51" s="225" t="str">
        <f t="shared" si="21"/>
        <v>Year 5</v>
      </c>
      <c r="H51" s="225" t="str">
        <f t="shared" si="21"/>
        <v>Year 6</v>
      </c>
      <c r="I51" s="225" t="str">
        <f t="shared" si="21"/>
        <v>Year 7</v>
      </c>
      <c r="J51" s="225" t="str">
        <f t="shared" si="21"/>
        <v>Year 8</v>
      </c>
      <c r="K51" s="225" t="str">
        <f t="shared" si="21"/>
        <v>Year 9</v>
      </c>
      <c r="L51" s="225" t="str">
        <f t="shared" si="21"/>
        <v>Year 10</v>
      </c>
      <c r="M51" s="225" t="str">
        <f t="shared" si="21"/>
        <v>Year 11</v>
      </c>
      <c r="N51" s="225" t="str">
        <f t="shared" si="21"/>
        <v>Year 12</v>
      </c>
      <c r="O51" s="225" t="str">
        <f t="shared" si="21"/>
        <v>Year 13</v>
      </c>
      <c r="P51" s="225" t="str">
        <f t="shared" si="21"/>
        <v>Year 14</v>
      </c>
      <c r="Q51" s="225" t="str">
        <f t="shared" si="21"/>
        <v>Year 15</v>
      </c>
      <c r="R51" s="225" t="str">
        <f t="shared" si="21"/>
        <v>Year 16</v>
      </c>
      <c r="S51" s="225" t="str">
        <f t="shared" si="21"/>
        <v>Year 17</v>
      </c>
      <c r="T51" s="225" t="str">
        <f t="shared" si="21"/>
        <v>Year 18</v>
      </c>
      <c r="U51" s="225" t="str">
        <f t="shared" si="21"/>
        <v>Year 19</v>
      </c>
      <c r="V51" s="225" t="str">
        <f t="shared" si="21"/>
        <v>Year 20</v>
      </c>
      <c r="W51" s="224"/>
    </row>
    <row r="52" spans="1:23" ht="11.65" hidden="1" x14ac:dyDescent="0.45">
      <c r="A52" s="224" t="str">
        <f>'Project list_gen-S1b)Huntlygoes'!B8</f>
        <v>LNI</v>
      </c>
      <c r="B52" s="224" t="str">
        <f>'Project list_gen-S1b)Huntlygoes'!C8</f>
        <v>Tauhara_stage_2</v>
      </c>
      <c r="C52" s="224"/>
      <c r="D52" s="224"/>
      <c r="E52" s="224"/>
      <c r="F52" s="224"/>
      <c r="G52" s="226">
        <f>'Project list_gen-S1b)Huntlygoes'!G8*1000</f>
        <v>1971000</v>
      </c>
      <c r="H52" s="226">
        <f>G52</f>
        <v>1971000</v>
      </c>
      <c r="I52" s="226">
        <f>H52</f>
        <v>1971000</v>
      </c>
      <c r="J52" s="226">
        <f t="shared" ref="J52:V57" si="22">I52</f>
        <v>1971000</v>
      </c>
      <c r="K52" s="226">
        <f t="shared" si="22"/>
        <v>1971000</v>
      </c>
      <c r="L52" s="226">
        <f t="shared" si="22"/>
        <v>1971000</v>
      </c>
      <c r="M52" s="226">
        <f t="shared" si="22"/>
        <v>1971000</v>
      </c>
      <c r="N52" s="226">
        <f t="shared" si="22"/>
        <v>1971000</v>
      </c>
      <c r="O52" s="226">
        <f t="shared" si="22"/>
        <v>1971000</v>
      </c>
      <c r="P52" s="226">
        <f t="shared" si="22"/>
        <v>1971000</v>
      </c>
      <c r="Q52" s="226">
        <f t="shared" si="22"/>
        <v>1971000</v>
      </c>
      <c r="R52" s="226">
        <f t="shared" si="22"/>
        <v>1971000</v>
      </c>
      <c r="S52" s="226">
        <f t="shared" si="22"/>
        <v>1971000</v>
      </c>
      <c r="T52" s="226">
        <f t="shared" si="22"/>
        <v>1971000</v>
      </c>
      <c r="U52" s="226">
        <f t="shared" si="22"/>
        <v>1971000</v>
      </c>
      <c r="V52" s="226">
        <f t="shared" si="22"/>
        <v>1971000</v>
      </c>
      <c r="W52" s="224"/>
    </row>
    <row r="53" spans="1:23" ht="11.65" hidden="1" x14ac:dyDescent="0.45">
      <c r="A53" s="224" t="e">
        <f>'Project list_gen-S1b)Huntlygoes'!#REF!</f>
        <v>#REF!</v>
      </c>
      <c r="B53" s="224" t="e">
        <f>'Project list_gen-S1b)Huntlygoes'!#REF!</f>
        <v>#REF!</v>
      </c>
      <c r="C53" s="224"/>
      <c r="D53" s="224"/>
      <c r="E53" s="224"/>
      <c r="F53" s="224"/>
      <c r="G53" s="224"/>
      <c r="H53" s="224"/>
      <c r="I53" s="224"/>
      <c r="J53" s="224"/>
      <c r="K53" s="224" t="e">
        <f>'Project list_gen-S1b)Huntlygoes'!#REF!*1000</f>
        <v>#REF!</v>
      </c>
      <c r="L53" s="224" t="e">
        <f>K53</f>
        <v>#REF!</v>
      </c>
      <c r="M53" s="224" t="e">
        <f t="shared" si="22"/>
        <v>#REF!</v>
      </c>
      <c r="N53" s="224" t="e">
        <f t="shared" si="22"/>
        <v>#REF!</v>
      </c>
      <c r="O53" s="224" t="e">
        <f t="shared" si="22"/>
        <v>#REF!</v>
      </c>
      <c r="P53" s="224" t="e">
        <f t="shared" si="22"/>
        <v>#REF!</v>
      </c>
      <c r="Q53" s="224" t="e">
        <f t="shared" si="22"/>
        <v>#REF!</v>
      </c>
      <c r="R53" s="224" t="e">
        <f t="shared" si="22"/>
        <v>#REF!</v>
      </c>
      <c r="S53" s="224" t="e">
        <f t="shared" si="22"/>
        <v>#REF!</v>
      </c>
      <c r="T53" s="224" t="e">
        <f t="shared" si="22"/>
        <v>#REF!</v>
      </c>
      <c r="U53" s="224" t="e">
        <f t="shared" si="22"/>
        <v>#REF!</v>
      </c>
      <c r="V53" s="224" t="e">
        <f t="shared" si="22"/>
        <v>#REF!</v>
      </c>
      <c r="W53" s="224"/>
    </row>
    <row r="54" spans="1:23" ht="11.65" hidden="1" x14ac:dyDescent="0.45">
      <c r="A54" s="224" t="str">
        <f>'Project list_gen-S1b)Huntlygoes'!B9</f>
        <v>LSI</v>
      </c>
      <c r="B54" s="224" t="str">
        <f>'Project list_gen-S1b)Huntlygoes'!C9</f>
        <v>Hawea_Control_Gate_Retrofit</v>
      </c>
      <c r="C54" s="224"/>
      <c r="D54" s="224"/>
      <c r="E54" s="224"/>
      <c r="F54" s="224"/>
      <c r="G54" s="224"/>
      <c r="H54" s="224"/>
      <c r="I54" s="224"/>
      <c r="J54" s="224"/>
      <c r="K54" s="224"/>
      <c r="L54" s="224">
        <f>'Project list_gen-S1b)Huntlygoes'!$G$9*1000</f>
        <v>74460</v>
      </c>
      <c r="M54" s="224">
        <f>L54</f>
        <v>74460</v>
      </c>
      <c r="N54" s="224">
        <f t="shared" si="22"/>
        <v>74460</v>
      </c>
      <c r="O54" s="224">
        <f t="shared" si="22"/>
        <v>74460</v>
      </c>
      <c r="P54" s="224">
        <f t="shared" si="22"/>
        <v>74460</v>
      </c>
      <c r="Q54" s="224">
        <f t="shared" si="22"/>
        <v>74460</v>
      </c>
      <c r="R54" s="224">
        <f t="shared" si="22"/>
        <v>74460</v>
      </c>
      <c r="S54" s="224">
        <f t="shared" si="22"/>
        <v>74460</v>
      </c>
      <c r="T54" s="224">
        <f t="shared" si="22"/>
        <v>74460</v>
      </c>
      <c r="U54" s="224">
        <f t="shared" si="22"/>
        <v>74460</v>
      </c>
      <c r="V54" s="224">
        <f t="shared" si="22"/>
        <v>74460</v>
      </c>
      <c r="W54" s="224"/>
    </row>
    <row r="55" spans="1:23" ht="11.65" hidden="1" x14ac:dyDescent="0.45">
      <c r="A55" s="224" t="str">
        <f>'Project list_gen-S1b)Huntlygoes'!B10</f>
        <v>LNI</v>
      </c>
      <c r="B55" s="224" t="str">
        <f>'Project list_gen-S1b)Huntlygoes'!C10</f>
        <v>Hauauru_ma_raki_stage1</v>
      </c>
      <c r="C55" s="224"/>
      <c r="D55" s="224"/>
      <c r="E55" s="224"/>
      <c r="F55" s="224"/>
      <c r="G55" s="224"/>
      <c r="H55" s="224"/>
      <c r="I55" s="224"/>
      <c r="J55" s="224"/>
      <c r="K55" s="224"/>
      <c r="L55" s="224"/>
      <c r="M55" s="224"/>
      <c r="N55" s="224">
        <f>'Project list_gen-S1b)Huntlygoes'!$G$10*1000</f>
        <v>974840.83199999994</v>
      </c>
      <c r="O55" s="224">
        <f>N55</f>
        <v>974840.83199999994</v>
      </c>
      <c r="P55" s="224">
        <f t="shared" si="22"/>
        <v>974840.83199999994</v>
      </c>
      <c r="Q55" s="224">
        <f t="shared" si="22"/>
        <v>974840.83199999994</v>
      </c>
      <c r="R55" s="224">
        <f t="shared" si="22"/>
        <v>974840.83199999994</v>
      </c>
      <c r="S55" s="224">
        <f t="shared" si="22"/>
        <v>974840.83199999994</v>
      </c>
      <c r="T55" s="224">
        <f t="shared" si="22"/>
        <v>974840.83199999994</v>
      </c>
      <c r="U55" s="224">
        <f t="shared" si="22"/>
        <v>974840.83199999994</v>
      </c>
      <c r="V55" s="224">
        <f t="shared" si="22"/>
        <v>974840.83199999994</v>
      </c>
      <c r="W55" s="224"/>
    </row>
    <row r="56" spans="1:23" ht="11.65" hidden="1" x14ac:dyDescent="0.45">
      <c r="A56" s="224" t="str">
        <f>'Project list_gen-S1b)Huntlygoes'!B11</f>
        <v>LNI</v>
      </c>
      <c r="B56" s="224" t="str">
        <f>'Project list_gen-S1b)Huntlygoes'!C11</f>
        <v>Hauauru_ma_raki_stage2</v>
      </c>
      <c r="C56" s="224"/>
      <c r="D56" s="224"/>
      <c r="E56" s="224"/>
      <c r="F56" s="224"/>
      <c r="G56" s="224"/>
      <c r="H56" s="224"/>
      <c r="I56" s="224"/>
      <c r="J56" s="224"/>
      <c r="K56" s="224"/>
      <c r="L56" s="224"/>
      <c r="M56" s="224"/>
      <c r="N56" s="224"/>
      <c r="O56" s="224"/>
      <c r="P56" s="224"/>
      <c r="Q56" s="224"/>
      <c r="R56" s="224">
        <f>'Project list_gen-S1b)Huntlygoes'!$G$11*1000</f>
        <v>974840.83199999994</v>
      </c>
      <c r="S56" s="224">
        <f t="shared" si="22"/>
        <v>974840.83199999994</v>
      </c>
      <c r="T56" s="224">
        <f t="shared" si="22"/>
        <v>974840.83199999994</v>
      </c>
      <c r="U56" s="224">
        <f t="shared" si="22"/>
        <v>974840.83199999994</v>
      </c>
      <c r="V56" s="224">
        <f t="shared" si="22"/>
        <v>974840.83199999994</v>
      </c>
      <c r="W56" s="224"/>
    </row>
    <row r="57" spans="1:23" ht="11.65" hidden="1" x14ac:dyDescent="0.45">
      <c r="A57" s="224" t="str">
        <f>'Project list_gen-S1b)Huntlygoes'!B12</f>
        <v>USI</v>
      </c>
      <c r="B57" s="224" t="str">
        <f>'Project list_gen-S1b)Huntlygoes'!C12</f>
        <v>Lake_Pukaki</v>
      </c>
      <c r="C57" s="224"/>
      <c r="D57" s="224"/>
      <c r="E57" s="224"/>
      <c r="F57" s="224"/>
      <c r="G57" s="224"/>
      <c r="H57" s="224"/>
      <c r="I57" s="224"/>
      <c r="J57" s="224"/>
      <c r="K57" s="224"/>
      <c r="L57" s="224"/>
      <c r="M57" s="224"/>
      <c r="N57" s="224"/>
      <c r="O57" s="224"/>
      <c r="P57" s="224"/>
      <c r="Q57" s="224"/>
      <c r="R57" s="224"/>
      <c r="S57" s="224">
        <f>'Project list_gen-S1b)Huntlygoes'!$G$12*1000</f>
        <v>153299.99999999997</v>
      </c>
      <c r="T57" s="224">
        <f t="shared" si="22"/>
        <v>153299.99999999997</v>
      </c>
      <c r="U57" s="224">
        <f t="shared" si="22"/>
        <v>153299.99999999997</v>
      </c>
      <c r="V57" s="224">
        <f t="shared" si="22"/>
        <v>153299.99999999997</v>
      </c>
      <c r="W57" s="224"/>
    </row>
    <row r="58" spans="1:23" ht="11.65" hidden="1" x14ac:dyDescent="0.45">
      <c r="A58" s="224" t="str">
        <f>'Project list_gen-S1b)Huntlygoes'!B13</f>
        <v>USI</v>
      </c>
      <c r="B58" s="224" t="str">
        <f>'Project list_gen-S1b)Huntlygoes'!C13</f>
        <v>Rodney_CCGT_stage_1</v>
      </c>
      <c r="C58" s="224"/>
      <c r="D58" s="224"/>
      <c r="E58" s="224"/>
      <c r="F58" s="224"/>
      <c r="G58" s="224"/>
      <c r="H58" s="224"/>
      <c r="I58" s="224"/>
      <c r="J58" s="224"/>
      <c r="K58" s="224"/>
      <c r="L58" s="224"/>
      <c r="M58" s="224"/>
      <c r="N58" s="224"/>
      <c r="O58" s="224"/>
      <c r="P58" s="224"/>
      <c r="Q58" s="224"/>
      <c r="R58" s="224"/>
      <c r="S58" s="224"/>
      <c r="T58" s="224"/>
      <c r="U58" s="224"/>
      <c r="V58" s="224"/>
      <c r="W58" s="224"/>
    </row>
    <row r="59" spans="1:23" ht="11.65" hidden="1" x14ac:dyDescent="0.45">
      <c r="A59" s="224" t="str">
        <f>'Project list_gen-S1b)Huntlygoes'!B14</f>
        <v>USI</v>
      </c>
      <c r="B59" s="224" t="str">
        <f>'Project list_gen-S1b)Huntlygoes'!C14</f>
        <v>Rodney_CCGT_stage_2</v>
      </c>
      <c r="C59" s="224"/>
      <c r="D59" s="224"/>
      <c r="E59" s="224"/>
      <c r="F59" s="224"/>
      <c r="G59" s="224"/>
      <c r="H59" s="224"/>
      <c r="I59" s="224"/>
      <c r="J59" s="224"/>
      <c r="K59" s="224"/>
      <c r="L59" s="224"/>
      <c r="M59" s="224"/>
      <c r="N59" s="224"/>
      <c r="O59" s="224"/>
      <c r="P59" s="224"/>
      <c r="Q59" s="224"/>
      <c r="R59" s="224"/>
      <c r="S59" s="224"/>
      <c r="T59" s="224"/>
      <c r="U59" s="224"/>
      <c r="V59" s="224"/>
      <c r="W59" s="224"/>
    </row>
    <row r="60" spans="1:23" ht="11.65" hidden="1" x14ac:dyDescent="0.45">
      <c r="A60" s="224" t="str">
        <f>'Project list_gen-S1b)Huntlygoes'!B15</f>
        <v>LNI</v>
      </c>
      <c r="B60" s="224" t="str">
        <f>'Project list_gen-S1b)Huntlygoes'!C15</f>
        <v>Turitea</v>
      </c>
      <c r="C60" s="224"/>
      <c r="D60" s="224"/>
      <c r="E60" s="224"/>
      <c r="F60" s="224"/>
      <c r="G60" s="224"/>
      <c r="H60" s="224"/>
      <c r="I60" s="224"/>
      <c r="J60" s="224"/>
      <c r="K60" s="224"/>
      <c r="L60" s="224"/>
      <c r="M60" s="224"/>
      <c r="N60" s="224"/>
      <c r="O60" s="224"/>
      <c r="P60" s="224"/>
      <c r="Q60" s="224"/>
      <c r="R60" s="224"/>
      <c r="S60" s="224"/>
      <c r="T60" s="224"/>
      <c r="U60" s="224"/>
      <c r="V60" s="224"/>
      <c r="W60" s="224"/>
    </row>
    <row r="61" spans="1:23" ht="11.65" hidden="1" x14ac:dyDescent="0.45">
      <c r="A61" s="224" t="str">
        <f>'Project list_gen-S1b)Huntlygoes'!B16</f>
        <v>USI</v>
      </c>
      <c r="B61" s="224" t="str">
        <f>'Project list_gen-S1b)Huntlygoes'!C16</f>
        <v>PropopsedCCGT1</v>
      </c>
      <c r="C61" s="224"/>
      <c r="D61" s="224"/>
      <c r="E61" s="224"/>
      <c r="F61" s="224"/>
      <c r="G61" s="224"/>
      <c r="H61" s="224"/>
      <c r="I61" s="224"/>
      <c r="J61" s="224"/>
      <c r="K61" s="224"/>
      <c r="L61" s="224"/>
      <c r="M61" s="224"/>
      <c r="N61" s="224"/>
      <c r="O61" s="224"/>
      <c r="P61" s="224"/>
      <c r="Q61" s="224"/>
      <c r="R61" s="224"/>
      <c r="S61" s="224"/>
      <c r="T61" s="224"/>
      <c r="U61" s="224"/>
      <c r="V61" s="224"/>
      <c r="W61" s="224"/>
    </row>
    <row r="62" spans="1:23" ht="11.65" hidden="1" x14ac:dyDescent="0.45">
      <c r="A62" s="224" t="str">
        <f>'Project list_gen-S1b)Huntlygoes'!B17</f>
        <v>LNI</v>
      </c>
      <c r="B62" s="224" t="str">
        <f>'Project list_gen-S1b)Huntlygoes'!C17</f>
        <v>Hawkes_Bay_windfarm_Maungaharuru</v>
      </c>
      <c r="C62" s="224"/>
      <c r="D62" s="224"/>
      <c r="E62" s="224"/>
      <c r="F62" s="224"/>
      <c r="G62" s="224"/>
      <c r="H62" s="224"/>
      <c r="I62" s="224"/>
      <c r="J62" s="224"/>
      <c r="K62" s="224"/>
      <c r="L62" s="224"/>
      <c r="M62" s="224"/>
      <c r="N62" s="224"/>
      <c r="O62" s="224"/>
      <c r="P62" s="224"/>
      <c r="Q62" s="224"/>
      <c r="R62" s="224"/>
      <c r="S62" s="224"/>
      <c r="T62" s="224"/>
      <c r="U62" s="224"/>
      <c r="V62" s="224"/>
      <c r="W62" s="224"/>
    </row>
    <row r="63" spans="1:23" ht="11.65" hidden="1" x14ac:dyDescent="0.45">
      <c r="A63" s="224"/>
      <c r="B63" s="224"/>
      <c r="C63" s="224"/>
      <c r="D63" s="224"/>
      <c r="E63" s="224"/>
      <c r="F63" s="224"/>
      <c r="G63" s="224"/>
      <c r="H63" s="224"/>
      <c r="I63" s="224"/>
      <c r="J63" s="224"/>
      <c r="K63" s="224"/>
      <c r="L63" s="224"/>
      <c r="M63" s="224"/>
      <c r="N63" s="224"/>
      <c r="O63" s="224"/>
      <c r="P63" s="224"/>
      <c r="Q63" s="224"/>
      <c r="R63" s="224"/>
      <c r="S63" s="224"/>
      <c r="T63" s="224"/>
      <c r="U63" s="224"/>
      <c r="V63" s="224"/>
      <c r="W63" s="224"/>
    </row>
    <row r="64" spans="1:23" ht="11.65" hidden="1" x14ac:dyDescent="0.45">
      <c r="A64" s="224"/>
      <c r="B64" s="224"/>
      <c r="C64" s="224"/>
      <c r="D64" s="224"/>
      <c r="E64" s="224"/>
      <c r="F64" s="224"/>
      <c r="G64" s="224"/>
      <c r="H64" s="224"/>
      <c r="I64" s="224"/>
      <c r="J64" s="224"/>
      <c r="K64" s="224"/>
      <c r="L64" s="224"/>
      <c r="M64" s="224"/>
      <c r="N64" s="224"/>
      <c r="O64" s="224"/>
      <c r="P64" s="224"/>
      <c r="Q64" s="224"/>
      <c r="R64" s="224"/>
      <c r="S64" s="224"/>
      <c r="T64" s="224"/>
      <c r="U64" s="224"/>
      <c r="V64" s="224"/>
      <c r="W64" s="224"/>
    </row>
    <row r="65" spans="1:23" ht="11.65" hidden="1" x14ac:dyDescent="0.45">
      <c r="A65" s="224"/>
      <c r="B65" s="224"/>
      <c r="C65" s="224"/>
      <c r="D65" s="224"/>
      <c r="E65" s="224"/>
      <c r="F65" s="224"/>
      <c r="G65" s="224"/>
      <c r="H65" s="224"/>
      <c r="I65" s="224"/>
      <c r="J65" s="224"/>
      <c r="K65" s="224"/>
      <c r="L65" s="224"/>
      <c r="M65" s="224"/>
      <c r="N65" s="224"/>
      <c r="O65" s="224"/>
      <c r="P65" s="224"/>
      <c r="Q65" s="224"/>
      <c r="R65" s="224"/>
      <c r="S65" s="224"/>
      <c r="T65" s="224"/>
      <c r="U65" s="224"/>
      <c r="V65" s="224"/>
      <c r="W65" s="224"/>
    </row>
    <row r="66" spans="1:23" ht="11.65" hidden="1" x14ac:dyDescent="0.45">
      <c r="A66" s="224" t="s">
        <v>20</v>
      </c>
      <c r="B66" s="227">
        <f>NPV($B$1,C66:V66)</f>
        <v>16662145.330324689</v>
      </c>
      <c r="C66" s="224">
        <f>SUMIF($A$52:$A$62,$A66,C$52:C$62)</f>
        <v>0</v>
      </c>
      <c r="D66" s="224">
        <f t="shared" ref="D66:V69" si="23">SUMIF($A$52:$A$62,$A66,D$52:D$62)</f>
        <v>0</v>
      </c>
      <c r="E66" s="224">
        <f t="shared" si="23"/>
        <v>0</v>
      </c>
      <c r="F66" s="224">
        <f t="shared" si="23"/>
        <v>0</v>
      </c>
      <c r="G66" s="224">
        <f t="shared" si="23"/>
        <v>1971000</v>
      </c>
      <c r="H66" s="224">
        <f t="shared" si="23"/>
        <v>1971000</v>
      </c>
      <c r="I66" s="224">
        <f t="shared" si="23"/>
        <v>1971000</v>
      </c>
      <c r="J66" s="224">
        <f t="shared" si="23"/>
        <v>1971000</v>
      </c>
      <c r="K66" s="224">
        <f t="shared" si="23"/>
        <v>1971000</v>
      </c>
      <c r="L66" s="224">
        <f t="shared" si="23"/>
        <v>1971000</v>
      </c>
      <c r="M66" s="224">
        <f t="shared" si="23"/>
        <v>1971000</v>
      </c>
      <c r="N66" s="224">
        <f t="shared" si="23"/>
        <v>2945840.8319999999</v>
      </c>
      <c r="O66" s="224">
        <f t="shared" si="23"/>
        <v>2945840.8319999999</v>
      </c>
      <c r="P66" s="224">
        <f t="shared" si="23"/>
        <v>2945840.8319999999</v>
      </c>
      <c r="Q66" s="224">
        <f t="shared" si="23"/>
        <v>2945840.8319999999</v>
      </c>
      <c r="R66" s="224">
        <f t="shared" si="23"/>
        <v>3920681.6639999999</v>
      </c>
      <c r="S66" s="224">
        <f t="shared" si="23"/>
        <v>3920681.6639999999</v>
      </c>
      <c r="T66" s="224">
        <f t="shared" si="23"/>
        <v>3920681.6639999999</v>
      </c>
      <c r="U66" s="224">
        <f t="shared" si="23"/>
        <v>3920681.6639999999</v>
      </c>
      <c r="V66" s="224">
        <f t="shared" si="23"/>
        <v>3920681.6639999999</v>
      </c>
      <c r="W66" s="224"/>
    </row>
    <row r="67" spans="1:23" ht="11.65" hidden="1" x14ac:dyDescent="0.45">
      <c r="A67" s="224" t="s">
        <v>24</v>
      </c>
      <c r="B67" s="227">
        <f t="shared" ref="B67:B69" si="24">NPV($B$1,C67:V67)</f>
        <v>0</v>
      </c>
      <c r="C67" s="224">
        <f>SUMIF($A$52:$A$62,$A67,C$52:C$62)</f>
        <v>0</v>
      </c>
      <c r="D67" s="224">
        <f t="shared" si="23"/>
        <v>0</v>
      </c>
      <c r="E67" s="224">
        <f t="shared" si="23"/>
        <v>0</v>
      </c>
      <c r="F67" s="224">
        <f t="shared" si="23"/>
        <v>0</v>
      </c>
      <c r="G67" s="224">
        <f t="shared" si="23"/>
        <v>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224">
        <f t="shared" si="23"/>
        <v>0</v>
      </c>
      <c r="S67" s="224">
        <f t="shared" si="23"/>
        <v>0</v>
      </c>
      <c r="T67" s="224">
        <f t="shared" si="23"/>
        <v>0</v>
      </c>
      <c r="U67" s="224">
        <f t="shared" si="23"/>
        <v>0</v>
      </c>
      <c r="V67" s="224">
        <f t="shared" si="23"/>
        <v>0</v>
      </c>
      <c r="W67" s="224"/>
    </row>
    <row r="68" spans="1:23" ht="11.65" hidden="1" x14ac:dyDescent="0.45">
      <c r="A68" s="224" t="s">
        <v>29</v>
      </c>
      <c r="B68" s="227">
        <f t="shared" si="24"/>
        <v>265915.98211627966</v>
      </c>
      <c r="C68" s="224">
        <f t="shared" ref="C68:R69" si="25">SUMIF($A$52:$A$62,$A68,C$52:C$62)</f>
        <v>0</v>
      </c>
      <c r="D68" s="224">
        <f t="shared" si="25"/>
        <v>0</v>
      </c>
      <c r="E68" s="224">
        <f t="shared" si="25"/>
        <v>0</v>
      </c>
      <c r="F68" s="224">
        <f t="shared" si="25"/>
        <v>0</v>
      </c>
      <c r="G68" s="224">
        <f t="shared" si="25"/>
        <v>0</v>
      </c>
      <c r="H68" s="224">
        <f t="shared" si="25"/>
        <v>0</v>
      </c>
      <c r="I68" s="224">
        <f t="shared" si="25"/>
        <v>0</v>
      </c>
      <c r="J68" s="224">
        <f t="shared" si="25"/>
        <v>0</v>
      </c>
      <c r="K68" s="224">
        <f t="shared" si="25"/>
        <v>0</v>
      </c>
      <c r="L68" s="224">
        <f t="shared" si="25"/>
        <v>74460</v>
      </c>
      <c r="M68" s="224">
        <f t="shared" si="25"/>
        <v>74460</v>
      </c>
      <c r="N68" s="224">
        <f t="shared" si="25"/>
        <v>74460</v>
      </c>
      <c r="O68" s="224">
        <f t="shared" si="25"/>
        <v>74460</v>
      </c>
      <c r="P68" s="224">
        <f t="shared" si="25"/>
        <v>74460</v>
      </c>
      <c r="Q68" s="224">
        <f t="shared" si="25"/>
        <v>74460</v>
      </c>
      <c r="R68" s="224">
        <f t="shared" si="25"/>
        <v>74460</v>
      </c>
      <c r="S68" s="224">
        <f t="shared" si="23"/>
        <v>74460</v>
      </c>
      <c r="T68" s="224">
        <f t="shared" si="23"/>
        <v>74460</v>
      </c>
      <c r="U68" s="224">
        <f t="shared" si="23"/>
        <v>74460</v>
      </c>
      <c r="V68" s="224">
        <f t="shared" si="23"/>
        <v>74460</v>
      </c>
      <c r="W68" s="224"/>
    </row>
    <row r="69" spans="1:23" ht="11.65" hidden="1" x14ac:dyDescent="0.45">
      <c r="A69" s="224" t="s">
        <v>34</v>
      </c>
      <c r="B69" s="227">
        <f t="shared" si="24"/>
        <v>148207.10602576041</v>
      </c>
      <c r="C69" s="224">
        <f t="shared" si="25"/>
        <v>0</v>
      </c>
      <c r="D69" s="224">
        <f t="shared" si="23"/>
        <v>0</v>
      </c>
      <c r="E69" s="224">
        <f t="shared" si="23"/>
        <v>0</v>
      </c>
      <c r="F69" s="224">
        <f t="shared" si="23"/>
        <v>0</v>
      </c>
      <c r="G69" s="224">
        <f t="shared" si="23"/>
        <v>0</v>
      </c>
      <c r="H69" s="224">
        <f t="shared" si="23"/>
        <v>0</v>
      </c>
      <c r="I69" s="224">
        <f t="shared" si="23"/>
        <v>0</v>
      </c>
      <c r="J69" s="224">
        <f t="shared" si="23"/>
        <v>0</v>
      </c>
      <c r="K69" s="224">
        <f t="shared" si="23"/>
        <v>0</v>
      </c>
      <c r="L69" s="224">
        <f t="shared" si="23"/>
        <v>0</v>
      </c>
      <c r="M69" s="224">
        <f t="shared" si="23"/>
        <v>0</v>
      </c>
      <c r="N69" s="224">
        <f t="shared" si="23"/>
        <v>0</v>
      </c>
      <c r="O69" s="224">
        <f t="shared" si="23"/>
        <v>0</v>
      </c>
      <c r="P69" s="224">
        <f t="shared" si="23"/>
        <v>0</v>
      </c>
      <c r="Q69" s="224">
        <f t="shared" si="23"/>
        <v>0</v>
      </c>
      <c r="R69" s="224">
        <f t="shared" si="23"/>
        <v>0</v>
      </c>
      <c r="S69" s="224">
        <f t="shared" si="23"/>
        <v>153299.99999999997</v>
      </c>
      <c r="T69" s="224">
        <f t="shared" si="23"/>
        <v>153299.99999999997</v>
      </c>
      <c r="U69" s="224">
        <f t="shared" si="23"/>
        <v>153299.99999999997</v>
      </c>
      <c r="V69" s="224">
        <f t="shared" si="23"/>
        <v>153299.99999999997</v>
      </c>
      <c r="W69" s="224"/>
    </row>
    <row r="70" spans="1:23" ht="11.65" hidden="1" x14ac:dyDescent="0.45">
      <c r="A70" s="224"/>
      <c r="B70" s="224"/>
      <c r="C70" s="224"/>
      <c r="D70" s="224"/>
      <c r="E70" s="224"/>
      <c r="F70" s="224"/>
      <c r="G70" s="224"/>
      <c r="H70" s="224"/>
      <c r="I70" s="224"/>
      <c r="J70" s="224"/>
      <c r="K70" s="224"/>
      <c r="L70" s="224"/>
      <c r="M70" s="224"/>
      <c r="N70" s="224"/>
      <c r="O70" s="224"/>
      <c r="P70" s="224"/>
      <c r="Q70" s="224"/>
      <c r="R70" s="224"/>
      <c r="S70" s="224"/>
      <c r="T70" s="224"/>
      <c r="U70" s="224"/>
      <c r="V70" s="224"/>
      <c r="W70" s="224"/>
    </row>
    <row r="71" spans="1:23" ht="11.65" hidden="1" x14ac:dyDescent="0.45">
      <c r="A71" s="224"/>
      <c r="B71" s="224"/>
      <c r="C71" s="224"/>
      <c r="D71" s="224"/>
      <c r="E71" s="224"/>
      <c r="F71" s="224"/>
      <c r="G71" s="224"/>
      <c r="H71" s="224"/>
      <c r="I71" s="224"/>
      <c r="J71" s="224"/>
      <c r="K71" s="224"/>
      <c r="L71" s="224"/>
      <c r="M71" s="224"/>
      <c r="N71" s="224"/>
      <c r="O71" s="224"/>
      <c r="P71" s="224"/>
      <c r="Q71" s="224"/>
      <c r="R71" s="224"/>
      <c r="S71" s="224"/>
      <c r="T71" s="224"/>
      <c r="U71" s="224"/>
      <c r="V71" s="224"/>
      <c r="W71" s="224"/>
    </row>
    <row r="72" spans="1:23" ht="11.65" hidden="1" x14ac:dyDescent="0.45">
      <c r="A72" s="224" t="s">
        <v>20</v>
      </c>
      <c r="B72" s="224">
        <f>A4/B66</f>
        <v>2.5240591388968676</v>
      </c>
      <c r="C72" s="224"/>
      <c r="D72" s="224"/>
      <c r="E72" s="224"/>
      <c r="F72" s="224"/>
      <c r="G72" s="224"/>
      <c r="H72" s="224"/>
      <c r="I72" s="224"/>
      <c r="J72" s="224"/>
      <c r="K72" s="224"/>
      <c r="L72" s="224"/>
      <c r="M72" s="224"/>
      <c r="N72" s="224"/>
      <c r="O72" s="224"/>
      <c r="P72" s="224"/>
      <c r="Q72" s="224"/>
      <c r="R72" s="224"/>
      <c r="S72" s="224"/>
      <c r="T72" s="224"/>
      <c r="U72" s="224"/>
      <c r="V72" s="224"/>
      <c r="W72" s="224"/>
    </row>
    <row r="73" spans="1:23" ht="11.65" hidden="1" x14ac:dyDescent="0.45">
      <c r="A73" s="224" t="s">
        <v>24</v>
      </c>
      <c r="B73" s="224" t="e">
        <f>A5/B67</f>
        <v>#DIV/0!</v>
      </c>
      <c r="C73" s="224"/>
      <c r="D73" s="224"/>
      <c r="E73" s="224"/>
      <c r="F73" s="224"/>
      <c r="G73" s="224"/>
      <c r="H73" s="224"/>
      <c r="I73" s="224"/>
      <c r="J73" s="224"/>
      <c r="K73" s="224"/>
      <c r="L73" s="224"/>
      <c r="M73" s="224"/>
      <c r="N73" s="224"/>
      <c r="O73" s="224"/>
      <c r="P73" s="224"/>
      <c r="Q73" s="224"/>
      <c r="R73" s="224"/>
      <c r="S73" s="224"/>
      <c r="T73" s="224"/>
      <c r="U73" s="224"/>
      <c r="V73" s="224"/>
      <c r="W73" s="224"/>
    </row>
    <row r="74" spans="1:23" ht="11.65" hidden="1" x14ac:dyDescent="0.45">
      <c r="A74" s="224" t="s">
        <v>29</v>
      </c>
      <c r="B74" s="224">
        <f>A6/B68</f>
        <v>17.608928608206195</v>
      </c>
      <c r="C74" s="224"/>
      <c r="D74" s="224"/>
      <c r="E74" s="224"/>
      <c r="F74" s="224"/>
      <c r="G74" s="224"/>
      <c r="H74" s="224"/>
      <c r="I74" s="224"/>
      <c r="J74" s="224"/>
      <c r="K74" s="224"/>
      <c r="L74" s="224"/>
      <c r="M74" s="224"/>
      <c r="N74" s="224"/>
      <c r="O74" s="224"/>
      <c r="P74" s="224"/>
      <c r="Q74" s="224"/>
      <c r="R74" s="224"/>
      <c r="S74" s="224"/>
      <c r="T74" s="224"/>
      <c r="U74" s="224"/>
      <c r="V74" s="224"/>
      <c r="W74" s="224"/>
    </row>
    <row r="75" spans="1:23" ht="11.65" hidden="1" x14ac:dyDescent="0.45">
      <c r="A75" s="224" t="s">
        <v>34</v>
      </c>
      <c r="B75" s="224">
        <f>A7/B69</f>
        <v>809.64263762377709</v>
      </c>
      <c r="C75" s="224"/>
      <c r="D75" s="224"/>
      <c r="E75" s="224"/>
      <c r="F75" s="224"/>
      <c r="G75" s="224"/>
      <c r="H75" s="224"/>
      <c r="I75" s="224"/>
      <c r="J75" s="224"/>
      <c r="K75" s="224"/>
      <c r="L75" s="224"/>
      <c r="M75" s="224"/>
      <c r="N75" s="224"/>
      <c r="O75" s="224"/>
      <c r="P75" s="224"/>
      <c r="Q75" s="224"/>
      <c r="R75" s="224"/>
      <c r="S75" s="224"/>
      <c r="T75" s="224"/>
      <c r="U75" s="224"/>
      <c r="V75" s="224"/>
      <c r="W75" s="224"/>
    </row>
    <row r="76" spans="1:23" ht="11.65" hidden="1" x14ac:dyDescent="0.45">
      <c r="A76" s="224"/>
      <c r="B76" s="224"/>
      <c r="C76" s="224"/>
      <c r="D76" s="224"/>
      <c r="E76" s="224"/>
      <c r="F76" s="224"/>
      <c r="G76" s="224"/>
      <c r="H76" s="224"/>
      <c r="I76" s="224"/>
      <c r="J76" s="224"/>
      <c r="K76" s="224"/>
      <c r="L76" s="224"/>
      <c r="M76" s="224"/>
      <c r="N76" s="224"/>
      <c r="O76" s="224"/>
      <c r="P76" s="224"/>
      <c r="Q76" s="224"/>
      <c r="R76" s="224"/>
      <c r="S76" s="224"/>
      <c r="T76" s="224"/>
      <c r="U76" s="224"/>
      <c r="V76" s="224"/>
      <c r="W76" s="224"/>
    </row>
    <row r="77" spans="1:23" ht="11.65" hidden="1" x14ac:dyDescent="0.45">
      <c r="A77" s="224"/>
      <c r="B77" s="224"/>
      <c r="C77" s="224"/>
      <c r="D77" s="224"/>
      <c r="E77" s="224"/>
      <c r="F77" s="224"/>
      <c r="G77" s="224"/>
      <c r="H77" s="224"/>
      <c r="I77" s="224"/>
      <c r="J77" s="224"/>
      <c r="K77" s="224"/>
      <c r="L77" s="224"/>
      <c r="M77" s="224"/>
      <c r="N77" s="224"/>
      <c r="O77" s="224"/>
      <c r="P77" s="224"/>
      <c r="Q77" s="224"/>
      <c r="R77" s="224"/>
      <c r="S77" s="224"/>
      <c r="T77" s="224"/>
      <c r="U77" s="224"/>
      <c r="V77" s="224"/>
      <c r="W77" s="224"/>
    </row>
    <row r="78" spans="1:23" ht="11.65" hidden="1" x14ac:dyDescent="0.45">
      <c r="A78" s="224"/>
      <c r="B78" s="224"/>
      <c r="C78" s="224"/>
      <c r="D78" s="224"/>
      <c r="E78" s="224"/>
      <c r="F78" s="224"/>
      <c r="G78" s="224"/>
      <c r="H78" s="224"/>
      <c r="I78" s="224"/>
      <c r="J78" s="224"/>
      <c r="K78" s="224"/>
      <c r="L78" s="224"/>
      <c r="M78" s="224"/>
      <c r="N78" s="224"/>
      <c r="O78" s="224"/>
      <c r="P78" s="224"/>
      <c r="Q78" s="224"/>
      <c r="R78" s="224"/>
      <c r="S78" s="224"/>
      <c r="T78" s="224"/>
      <c r="U78" s="224"/>
      <c r="V78" s="224"/>
      <c r="W78" s="224"/>
    </row>
    <row r="79" spans="1:23" ht="11.65" hidden="1" x14ac:dyDescent="0.45"/>
    <row r="80" spans="1:23" x14ac:dyDescent="0.25">
      <c r="A80" s="91">
        <v>0.3</v>
      </c>
      <c r="B80" s="91" t="s">
        <v>381</v>
      </c>
    </row>
    <row r="86" spans="3:7" x14ac:dyDescent="0.25">
      <c r="C86" s="119"/>
      <c r="G86" s="119"/>
    </row>
  </sheetData>
  <pageMargins left="0.7" right="0.7" top="0.75" bottom="0.75" header="0.3" footer="0.3"/>
  <pageSetup paperSize="9" orientation="portrait" horizontalDpi="0" verticalDpi="0"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AL86"/>
  <sheetViews>
    <sheetView zoomScale="90" zoomScaleNormal="90" workbookViewId="0">
      <pane xSplit="1" topLeftCell="B1" activePane="topRight" state="frozen"/>
      <selection activeCell="A10" sqref="A10"/>
      <selection pane="topRight" activeCell="C12" sqref="C12"/>
    </sheetView>
  </sheetViews>
  <sheetFormatPr defaultColWidth="8.5703125" defaultRowHeight="13.5" x14ac:dyDescent="0.25"/>
  <cols>
    <col min="1" max="1" width="16.140625" style="91" customWidth="1"/>
    <col min="2" max="2" width="33.42578125" style="91" customWidth="1"/>
    <col min="3" max="3" width="26.42578125" style="91" bestFit="1" customWidth="1"/>
    <col min="4" max="4" width="16.42578125" style="91" bestFit="1" customWidth="1"/>
    <col min="5" max="5" width="16.5703125" style="91" bestFit="1" customWidth="1"/>
    <col min="6" max="6" width="19.85546875" style="91" customWidth="1"/>
    <col min="7" max="7" width="17.42578125" style="91" bestFit="1" customWidth="1"/>
    <col min="8" max="8" width="17" style="91" bestFit="1" customWidth="1"/>
    <col min="9" max="9" width="17.5703125" style="91" bestFit="1" customWidth="1"/>
    <col min="10" max="12" width="17.42578125" style="91" bestFit="1" customWidth="1"/>
    <col min="13" max="18" width="17.5703125" style="91" bestFit="1" customWidth="1"/>
    <col min="19" max="19" width="17.42578125" style="91" bestFit="1" customWidth="1"/>
    <col min="20" max="21" width="17.5703125" style="91" bestFit="1" customWidth="1"/>
    <col min="22" max="22" width="17.42578125" style="91" bestFit="1" customWidth="1"/>
    <col min="23" max="23" width="8.140625" style="91" bestFit="1" customWidth="1"/>
    <col min="24" max="25" width="9.42578125" style="91" bestFit="1" customWidth="1"/>
    <col min="26" max="26" width="8.5703125" style="91"/>
    <col min="27" max="27" width="9.42578125" style="91" bestFit="1" customWidth="1"/>
    <col min="28" max="16384" width="8.5703125" style="91"/>
  </cols>
  <sheetData>
    <row r="1" spans="1:22" ht="11.65" x14ac:dyDescent="0.45">
      <c r="A1" s="89" t="s">
        <v>83</v>
      </c>
      <c r="B1" s="90">
        <v>0.08</v>
      </c>
      <c r="C1" s="305"/>
      <c r="D1" s="305"/>
      <c r="E1" s="305"/>
      <c r="F1" s="305"/>
      <c r="G1" s="305"/>
    </row>
    <row r="2" spans="1:22" ht="17.45" x14ac:dyDescent="0.55000000000000004">
      <c r="A2" s="92" t="s">
        <v>410</v>
      </c>
      <c r="C2" s="304"/>
    </row>
    <row r="3" spans="1:22" ht="11.65" x14ac:dyDescent="0.45">
      <c r="A3" s="91" t="s">
        <v>314</v>
      </c>
      <c r="B3" s="89" t="s">
        <v>315</v>
      </c>
      <c r="C3" s="93" t="s">
        <v>87</v>
      </c>
      <c r="D3" s="93" t="s">
        <v>88</v>
      </c>
      <c r="E3" s="93" t="s">
        <v>89</v>
      </c>
      <c r="F3" s="93" t="s">
        <v>90</v>
      </c>
      <c r="G3" s="93" t="s">
        <v>91</v>
      </c>
      <c r="H3" s="93" t="s">
        <v>92</v>
      </c>
      <c r="I3" s="93" t="s">
        <v>93</v>
      </c>
      <c r="J3" s="93" t="s">
        <v>94</v>
      </c>
      <c r="K3" s="93" t="s">
        <v>95</v>
      </c>
      <c r="L3" s="93" t="s">
        <v>96</v>
      </c>
      <c r="M3" s="93" t="s">
        <v>97</v>
      </c>
      <c r="N3" s="93" t="s">
        <v>98</v>
      </c>
      <c r="O3" s="93" t="s">
        <v>99</v>
      </c>
      <c r="P3" s="93" t="s">
        <v>100</v>
      </c>
      <c r="Q3" s="93" t="s">
        <v>101</v>
      </c>
      <c r="R3" s="93" t="s">
        <v>102</v>
      </c>
      <c r="S3" s="93" t="s">
        <v>103</v>
      </c>
      <c r="T3" s="93" t="s">
        <v>104</v>
      </c>
      <c r="U3" s="93" t="s">
        <v>105</v>
      </c>
      <c r="V3" s="93" t="s">
        <v>106</v>
      </c>
    </row>
    <row r="4" spans="1:22" ht="11.65" x14ac:dyDescent="0.45">
      <c r="A4" s="250">
        <f>NPV($B$1,D4:V4)</f>
        <v>42056240.194633797</v>
      </c>
      <c r="B4" s="250" t="s">
        <v>24</v>
      </c>
      <c r="C4" s="119">
        <f>'capex_load_S2b)_Low_Inv'!D50+'capex_load_S2b)_Low_Inv'!D57</f>
        <v>3161991.8653324246</v>
      </c>
      <c r="D4" s="119">
        <f>'capex_load_S2b)_Low_Inv'!E50+'capex_load_S2b)_Low_Inv'!E57</f>
        <v>3161991.8653324246</v>
      </c>
      <c r="E4" s="119">
        <f>'capex_load_S2b)_Low_Inv'!F50+'capex_load_S2b)_Low_Inv'!F57</f>
        <v>6323983.7306648493</v>
      </c>
      <c r="F4" s="119">
        <f>'capex_load_S2b)_Low_Inv'!G50+'capex_load_S2b)_Low_Inv'!G57</f>
        <v>6323983.7306648493</v>
      </c>
      <c r="G4" s="119">
        <f>'capex_load_S2b)_Low_Inv'!H50+'capex_load_S2b)_Low_Inv'!H57</f>
        <v>6323983.7306648493</v>
      </c>
      <c r="H4" s="119">
        <f>'capex_load_S2b)_Low_Inv'!I50+'capex_load_S2b)_Low_Inv'!I57</f>
        <v>6323983.7306648493</v>
      </c>
      <c r="I4" s="119">
        <f>'capex_load_S2b)_Low_Inv'!J50+'capex_load_S2b)_Low_Inv'!J57</f>
        <v>6323983.7306648493</v>
      </c>
      <c r="J4" s="119">
        <f>'capex_load_S2b)_Low_Inv'!K50+'capex_load_S2b)_Low_Inv'!K57</f>
        <v>3161991.8653324246</v>
      </c>
      <c r="K4" s="119">
        <f>'capex_load_S2b)_Low_Inv'!L50+'capex_load_S2b)_Low_Inv'!L57</f>
        <v>3161991.8653324246</v>
      </c>
      <c r="L4" s="119">
        <f>'capex_load_S2b)_Low_Inv'!M50+'capex_load_S2b)_Low_Inv'!M57</f>
        <v>3161991.8653324246</v>
      </c>
      <c r="M4" s="119">
        <f>'capex_load_S2b)_Low_Inv'!N50+'capex_load_S2b)_Low_Inv'!N57</f>
        <v>3161991.8653324246</v>
      </c>
      <c r="N4" s="119">
        <f>'capex_load_S2b)_Low_Inv'!O50+'capex_load_S2b)_Low_Inv'!O57</f>
        <v>3161991.8653324246</v>
      </c>
      <c r="O4" s="119">
        <f>'capex_load_S2b)_Low_Inv'!P50+'capex_load_S2b)_Low_Inv'!P57</f>
        <v>3161991.8653324246</v>
      </c>
      <c r="P4" s="119">
        <f>'capex_load_S2b)_Low_Inv'!Q50+'capex_load_S2b)_Low_Inv'!Q57</f>
        <v>3161991.8653324246</v>
      </c>
      <c r="Q4" s="119">
        <f>'capex_load_S2b)_Low_Inv'!R50+'capex_load_S2b)_Low_Inv'!R57</f>
        <v>3161991.8653324246</v>
      </c>
      <c r="R4" s="119">
        <f>'capex_load_S2b)_Low_Inv'!S50+'capex_load_S2b)_Low_Inv'!S57</f>
        <v>3161991.8653324246</v>
      </c>
      <c r="S4" s="119">
        <f>'capex_load_S2b)_Low_Inv'!T50+'capex_load_S2b)_Low_Inv'!T57</f>
        <v>3161991.8653324246</v>
      </c>
      <c r="T4" s="119">
        <f>'capex_load_S2b)_Low_Inv'!U50+'capex_load_S2b)_Low_Inv'!U57</f>
        <v>3161991.8653324246</v>
      </c>
      <c r="U4" s="119">
        <f>'capex_load_S2b)_Low_Inv'!V50+'capex_load_S2b)_Low_Inv'!V57</f>
        <v>3161991.8653324246</v>
      </c>
      <c r="V4" s="119">
        <f>'capex_load_S2b)_Low_Inv'!W50+'capex_load_S2b)_Low_Inv'!W57</f>
        <v>3161991.8653324246</v>
      </c>
    </row>
    <row r="5" spans="1:22" ht="11.65" x14ac:dyDescent="0.45">
      <c r="A5" s="250">
        <f t="shared" ref="A5:A7" si="0">NPV($B$1,D5:V5)</f>
        <v>99277530.784825981</v>
      </c>
      <c r="B5" s="250" t="s">
        <v>20</v>
      </c>
      <c r="C5" s="119">
        <f>'capex_load_S2b)_Low_Inv'!D51+'capex_load_S2b)_Low_Inv'!D58</f>
        <v>7464165.6814572653</v>
      </c>
      <c r="D5" s="119">
        <f>'capex_load_S2b)_Low_Inv'!E51+'capex_load_S2b)_Low_Inv'!E58</f>
        <v>7464165.6814572653</v>
      </c>
      <c r="E5" s="119">
        <f>'capex_load_S2b)_Low_Inv'!F51+'capex_load_S2b)_Low_Inv'!F58</f>
        <v>14928331.362914529</v>
      </c>
      <c r="F5" s="119">
        <f>'capex_load_S2b)_Low_Inv'!G51+'capex_load_S2b)_Low_Inv'!G58</f>
        <v>14928331.362914529</v>
      </c>
      <c r="G5" s="119">
        <f>'capex_load_S2b)_Low_Inv'!H51+'capex_load_S2b)_Low_Inv'!H58</f>
        <v>14928331.362914529</v>
      </c>
      <c r="H5" s="119">
        <f>'capex_load_S2b)_Low_Inv'!I51+'capex_load_S2b)_Low_Inv'!I58</f>
        <v>14928331.362914529</v>
      </c>
      <c r="I5" s="119">
        <f>'capex_load_S2b)_Low_Inv'!J51+'capex_load_S2b)_Low_Inv'!J58</f>
        <v>14928331.362914529</v>
      </c>
      <c r="J5" s="119">
        <f>'capex_load_S2b)_Low_Inv'!K51+'capex_load_S2b)_Low_Inv'!K58</f>
        <v>7464165.6814572653</v>
      </c>
      <c r="K5" s="119">
        <f>'capex_load_S2b)_Low_Inv'!L51+'capex_load_S2b)_Low_Inv'!L58</f>
        <v>7464165.6814572653</v>
      </c>
      <c r="L5" s="119">
        <f>'capex_load_S2b)_Low_Inv'!M51+'capex_load_S2b)_Low_Inv'!M58</f>
        <v>7464165.6814572653</v>
      </c>
      <c r="M5" s="119">
        <f>'capex_load_S2b)_Low_Inv'!N51+'capex_load_S2b)_Low_Inv'!N58</f>
        <v>7464165.6814572653</v>
      </c>
      <c r="N5" s="119">
        <f>'capex_load_S2b)_Low_Inv'!O51+'capex_load_S2b)_Low_Inv'!O58</f>
        <v>7464165.6814572653</v>
      </c>
      <c r="O5" s="119">
        <f>'capex_load_S2b)_Low_Inv'!P51+'capex_load_S2b)_Low_Inv'!P58</f>
        <v>7464165.6814572653</v>
      </c>
      <c r="P5" s="119">
        <f>'capex_load_S2b)_Low_Inv'!Q51+'capex_load_S2b)_Low_Inv'!Q58</f>
        <v>7464165.6814572653</v>
      </c>
      <c r="Q5" s="119">
        <f>'capex_load_S2b)_Low_Inv'!R51+'capex_load_S2b)_Low_Inv'!R58</f>
        <v>7464165.6814572653</v>
      </c>
      <c r="R5" s="119">
        <f>'capex_load_S2b)_Low_Inv'!S51+'capex_load_S2b)_Low_Inv'!S58</f>
        <v>7464165.6814572653</v>
      </c>
      <c r="S5" s="119">
        <f>'capex_load_S2b)_Low_Inv'!T51+'capex_load_S2b)_Low_Inv'!T58</f>
        <v>7464165.6814572653</v>
      </c>
      <c r="T5" s="119">
        <f>'capex_load_S2b)_Low_Inv'!U51+'capex_load_S2b)_Low_Inv'!U58</f>
        <v>7464165.6814572653</v>
      </c>
      <c r="U5" s="119">
        <f>'capex_load_S2b)_Low_Inv'!V51+'capex_load_S2b)_Low_Inv'!V58</f>
        <v>7464165.6814572653</v>
      </c>
      <c r="V5" s="119">
        <f>'capex_load_S2b)_Low_Inv'!W51+'capex_load_S2b)_Low_Inv'!W58</f>
        <v>7464165.6814572653</v>
      </c>
    </row>
    <row r="6" spans="1:22" ht="11.65" x14ac:dyDescent="0.45">
      <c r="A6" s="250">
        <f t="shared" si="0"/>
        <v>4682495.5448666038</v>
      </c>
      <c r="B6" s="250" t="s">
        <v>34</v>
      </c>
      <c r="C6" s="119">
        <f>'capex_load_S2b)_Low_Inv'!D52+'capex_load_S2b)_Low_Inv'!D59</f>
        <v>352052.69785891852</v>
      </c>
      <c r="D6" s="119">
        <f>'capex_load_S2b)_Low_Inv'!E52+'capex_load_S2b)_Low_Inv'!E59</f>
        <v>352052.69785891852</v>
      </c>
      <c r="E6" s="119">
        <f>'capex_load_S2b)_Low_Inv'!F52+'capex_load_S2b)_Low_Inv'!F59</f>
        <v>704105.39571783703</v>
      </c>
      <c r="F6" s="119">
        <f>'capex_load_S2b)_Low_Inv'!G52+'capex_load_S2b)_Low_Inv'!G59</f>
        <v>704105.39571783703</v>
      </c>
      <c r="G6" s="119">
        <f>'capex_load_S2b)_Low_Inv'!H52+'capex_load_S2b)_Low_Inv'!H59</f>
        <v>704105.39571783703</v>
      </c>
      <c r="H6" s="119">
        <f>'capex_load_S2b)_Low_Inv'!I52+'capex_load_S2b)_Low_Inv'!I59</f>
        <v>704105.39571783703</v>
      </c>
      <c r="I6" s="119">
        <f>'capex_load_S2b)_Low_Inv'!J52+'capex_load_S2b)_Low_Inv'!J59</f>
        <v>704105.39571783703</v>
      </c>
      <c r="J6" s="119">
        <f>'capex_load_S2b)_Low_Inv'!K52+'capex_load_S2b)_Low_Inv'!K59</f>
        <v>352052.69785891852</v>
      </c>
      <c r="K6" s="119">
        <f>'capex_load_S2b)_Low_Inv'!L52+'capex_load_S2b)_Low_Inv'!L59</f>
        <v>352052.69785891852</v>
      </c>
      <c r="L6" s="119">
        <f>'capex_load_S2b)_Low_Inv'!M52+'capex_load_S2b)_Low_Inv'!M59</f>
        <v>352052.69785891852</v>
      </c>
      <c r="M6" s="119">
        <f>'capex_load_S2b)_Low_Inv'!N52+'capex_load_S2b)_Low_Inv'!N59</f>
        <v>352052.69785891852</v>
      </c>
      <c r="N6" s="119">
        <f>'capex_load_S2b)_Low_Inv'!O52+'capex_load_S2b)_Low_Inv'!O59</f>
        <v>352052.69785891852</v>
      </c>
      <c r="O6" s="119">
        <f>'capex_load_S2b)_Low_Inv'!P52+'capex_load_S2b)_Low_Inv'!P59</f>
        <v>352052.69785891852</v>
      </c>
      <c r="P6" s="119">
        <f>'capex_load_S2b)_Low_Inv'!Q52+'capex_load_S2b)_Low_Inv'!Q59</f>
        <v>352052.69785891852</v>
      </c>
      <c r="Q6" s="119">
        <f>'capex_load_S2b)_Low_Inv'!R52+'capex_load_S2b)_Low_Inv'!R59</f>
        <v>352052.69785891852</v>
      </c>
      <c r="R6" s="119">
        <f>'capex_load_S2b)_Low_Inv'!S52+'capex_load_S2b)_Low_Inv'!S59</f>
        <v>352052.69785891852</v>
      </c>
      <c r="S6" s="119">
        <f>'capex_load_S2b)_Low_Inv'!T52+'capex_load_S2b)_Low_Inv'!T59</f>
        <v>352052.69785891852</v>
      </c>
      <c r="T6" s="119">
        <f>'capex_load_S2b)_Low_Inv'!U52+'capex_load_S2b)_Low_Inv'!U59</f>
        <v>352052.69785891852</v>
      </c>
      <c r="U6" s="119">
        <f>'capex_load_S2b)_Low_Inv'!V52+'capex_load_S2b)_Low_Inv'!V59</f>
        <v>352052.69785891852</v>
      </c>
      <c r="V6" s="119">
        <f>'capex_load_S2b)_Low_Inv'!W52+'capex_load_S2b)_Low_Inv'!W59</f>
        <v>352052.69785891852</v>
      </c>
    </row>
    <row r="7" spans="1:22" ht="11.65" x14ac:dyDescent="0.45">
      <c r="A7" s="250">
        <f t="shared" si="0"/>
        <v>119994792.23728345</v>
      </c>
      <c r="B7" s="250" t="s">
        <v>29</v>
      </c>
      <c r="C7" s="119">
        <f>'capex_load_S2b)_Low_Inv'!D53+'capex_load_S2b)_Low_Inv'!D60</f>
        <v>9021789.7553513926</v>
      </c>
      <c r="D7" s="119">
        <f>'capex_load_S2b)_Low_Inv'!E53+'capex_load_S2b)_Low_Inv'!E60</f>
        <v>9021789.7553513926</v>
      </c>
      <c r="E7" s="119">
        <f>'capex_load_S2b)_Low_Inv'!F53+'capex_load_S2b)_Low_Inv'!F60</f>
        <v>18043579.510702785</v>
      </c>
      <c r="F7" s="119">
        <f>'capex_load_S2b)_Low_Inv'!G53+'capex_load_S2b)_Low_Inv'!G60</f>
        <v>18043579.510702785</v>
      </c>
      <c r="G7" s="119">
        <f>'capex_load_S2b)_Low_Inv'!H53+'capex_load_S2b)_Low_Inv'!H60</f>
        <v>18043579.510702785</v>
      </c>
      <c r="H7" s="119">
        <f>'capex_load_S2b)_Low_Inv'!I53+'capex_load_S2b)_Low_Inv'!I60</f>
        <v>18043579.510702785</v>
      </c>
      <c r="I7" s="119">
        <f>'capex_load_S2b)_Low_Inv'!J53+'capex_load_S2b)_Low_Inv'!J60</f>
        <v>18043579.510702785</v>
      </c>
      <c r="J7" s="119">
        <f>'capex_load_S2b)_Low_Inv'!K53+'capex_load_S2b)_Low_Inv'!K60</f>
        <v>9021789.7553513926</v>
      </c>
      <c r="K7" s="119">
        <f>'capex_load_S2b)_Low_Inv'!L53+'capex_load_S2b)_Low_Inv'!L60</f>
        <v>9021789.7553513926</v>
      </c>
      <c r="L7" s="119">
        <f>'capex_load_S2b)_Low_Inv'!M53+'capex_load_S2b)_Low_Inv'!M60</f>
        <v>9021789.7553513926</v>
      </c>
      <c r="M7" s="119">
        <f>'capex_load_S2b)_Low_Inv'!N53+'capex_load_S2b)_Low_Inv'!N60</f>
        <v>9021789.7553513926</v>
      </c>
      <c r="N7" s="119">
        <f>'capex_load_S2b)_Low_Inv'!O53+'capex_load_S2b)_Low_Inv'!O60</f>
        <v>9021789.7553513926</v>
      </c>
      <c r="O7" s="119">
        <f>'capex_load_S2b)_Low_Inv'!P53+'capex_load_S2b)_Low_Inv'!P60</f>
        <v>9021789.7553513926</v>
      </c>
      <c r="P7" s="119">
        <f>'capex_load_S2b)_Low_Inv'!Q53+'capex_load_S2b)_Low_Inv'!Q60</f>
        <v>9021789.7553513926</v>
      </c>
      <c r="Q7" s="119">
        <f>'capex_load_S2b)_Low_Inv'!R53+'capex_load_S2b)_Low_Inv'!R60</f>
        <v>9021789.7553513926</v>
      </c>
      <c r="R7" s="119">
        <f>'capex_load_S2b)_Low_Inv'!S53+'capex_load_S2b)_Low_Inv'!S60</f>
        <v>9021789.7553513926</v>
      </c>
      <c r="S7" s="119">
        <f>'capex_load_S2b)_Low_Inv'!T53+'capex_load_S2b)_Low_Inv'!T60</f>
        <v>9021789.7553513926</v>
      </c>
      <c r="T7" s="119">
        <f>'capex_load_S2b)_Low_Inv'!U53+'capex_load_S2b)_Low_Inv'!U60</f>
        <v>9021789.7553513926</v>
      </c>
      <c r="U7" s="119">
        <f>'capex_load_S2b)_Low_Inv'!V53+'capex_load_S2b)_Low_Inv'!V60</f>
        <v>9021789.7553513926</v>
      </c>
      <c r="V7" s="119">
        <f>'capex_load_S2b)_Low_Inv'!W53+'capex_load_S2b)_Low_Inv'!W60</f>
        <v>9021789.7553513926</v>
      </c>
    </row>
    <row r="8" spans="1:22" ht="11.65" x14ac:dyDescent="0.45">
      <c r="A8" s="250">
        <f>SUM(A4:A7)</f>
        <v>266011058.76160979</v>
      </c>
      <c r="B8" s="272" t="s">
        <v>384</v>
      </c>
      <c r="C8" s="119">
        <f>'capex_load_S2b)_Low_Inv'!D54+'capex_load_S2b)_Low_Inv'!D61</f>
        <v>0</v>
      </c>
      <c r="D8" s="119">
        <f>'capex_load_S2b)_Low_Inv'!E54+'capex_load_S2b)_Low_Inv'!E61</f>
        <v>0</v>
      </c>
      <c r="E8" s="119">
        <f>'capex_load_S2b)_Low_Inv'!F54+'capex_load_S2b)_Low_Inv'!F61</f>
        <v>0</v>
      </c>
      <c r="F8" s="119">
        <f>'capex_load_S2b)_Low_Inv'!G54+'capex_load_S2b)_Low_Inv'!G61</f>
        <v>0</v>
      </c>
      <c r="G8" s="119">
        <f>'capex_load_S2b)_Low_Inv'!H54+'capex_load_S2b)_Low_Inv'!H61</f>
        <v>0</v>
      </c>
      <c r="H8" s="119">
        <f>'capex_load_S2b)_Low_Inv'!I54+'capex_load_S2b)_Low_Inv'!I61</f>
        <v>0</v>
      </c>
      <c r="I8" s="119">
        <f>'capex_load_S2b)_Low_Inv'!J54+'capex_load_S2b)_Low_Inv'!J61</f>
        <v>0</v>
      </c>
      <c r="J8" s="119">
        <f>'capex_load_S2b)_Low_Inv'!K54+'capex_load_S2b)_Low_Inv'!K61</f>
        <v>0</v>
      </c>
      <c r="K8" s="119">
        <f>'capex_load_S2b)_Low_Inv'!L54+'capex_load_S2b)_Low_Inv'!L61</f>
        <v>0</v>
      </c>
      <c r="L8" s="119">
        <f>'capex_load_S2b)_Low_Inv'!M54+'capex_load_S2b)_Low_Inv'!M61</f>
        <v>0</v>
      </c>
      <c r="M8" s="119">
        <f>'capex_load_S2b)_Low_Inv'!N54+'capex_load_S2b)_Low_Inv'!N61</f>
        <v>0</v>
      </c>
      <c r="N8" s="119">
        <f>'capex_load_S2b)_Low_Inv'!O54+'capex_load_S2b)_Low_Inv'!O61</f>
        <v>0</v>
      </c>
      <c r="O8" s="119">
        <f>'capex_load_S2b)_Low_Inv'!P54+'capex_load_S2b)_Low_Inv'!P61</f>
        <v>0</v>
      </c>
      <c r="P8" s="119">
        <f>'capex_load_S2b)_Low_Inv'!Q54+'capex_load_S2b)_Low_Inv'!Q61</f>
        <v>0</v>
      </c>
      <c r="Q8" s="119">
        <f>'capex_load_S2b)_Low_Inv'!R54+'capex_load_S2b)_Low_Inv'!R61</f>
        <v>0</v>
      </c>
      <c r="R8" s="119">
        <f>'capex_load_S2b)_Low_Inv'!S54+'capex_load_S2b)_Low_Inv'!S61</f>
        <v>0</v>
      </c>
      <c r="S8" s="119">
        <f>'capex_load_S2b)_Low_Inv'!T54+'capex_load_S2b)_Low_Inv'!T61</f>
        <v>0</v>
      </c>
      <c r="T8" s="119">
        <f>'capex_load_S2b)_Low_Inv'!U54+'capex_load_S2b)_Low_Inv'!U61</f>
        <v>0</v>
      </c>
      <c r="U8" s="119">
        <f>'capex_load_S2b)_Low_Inv'!V54+'capex_load_S2b)_Low_Inv'!V61</f>
        <v>0</v>
      </c>
      <c r="V8" s="119">
        <f>'capex_load_S2b)_Low_Inv'!W54+'capex_load_S2b)_Low_Inv'!W61</f>
        <v>0</v>
      </c>
    </row>
    <row r="10" spans="1:22" ht="11.65" x14ac:dyDescent="0.45">
      <c r="A10" s="91" t="s">
        <v>317</v>
      </c>
      <c r="B10" s="89" t="s">
        <v>318</v>
      </c>
      <c r="C10" s="93" t="str">
        <f t="shared" ref="C10:V10" si="1">C3</f>
        <v>Year 1</v>
      </c>
      <c r="D10" s="90" t="str">
        <f t="shared" si="1"/>
        <v>Year 2</v>
      </c>
      <c r="E10" s="93" t="str">
        <f t="shared" si="1"/>
        <v>Year 3</v>
      </c>
      <c r="F10" s="93" t="str">
        <f t="shared" si="1"/>
        <v>Year 4</v>
      </c>
      <c r="G10" s="93" t="str">
        <f t="shared" si="1"/>
        <v>Year 5</v>
      </c>
      <c r="H10" s="93" t="str">
        <f t="shared" si="1"/>
        <v>Year 6</v>
      </c>
      <c r="I10" s="93" t="str">
        <f t="shared" si="1"/>
        <v>Year 7</v>
      </c>
      <c r="J10" s="93" t="str">
        <f t="shared" si="1"/>
        <v>Year 8</v>
      </c>
      <c r="K10" s="93" t="str">
        <f t="shared" si="1"/>
        <v>Year 9</v>
      </c>
      <c r="L10" s="93" t="str">
        <f t="shared" si="1"/>
        <v>Year 10</v>
      </c>
      <c r="M10" s="93" t="str">
        <f t="shared" si="1"/>
        <v>Year 11</v>
      </c>
      <c r="N10" s="93" t="str">
        <f t="shared" si="1"/>
        <v>Year 12</v>
      </c>
      <c r="O10" s="93" t="str">
        <f t="shared" si="1"/>
        <v>Year 13</v>
      </c>
      <c r="P10" s="93" t="str">
        <f t="shared" si="1"/>
        <v>Year 14</v>
      </c>
      <c r="Q10" s="93" t="str">
        <f t="shared" si="1"/>
        <v>Year 15</v>
      </c>
      <c r="R10" s="93" t="str">
        <f t="shared" si="1"/>
        <v>Year 16</v>
      </c>
      <c r="S10" s="93" t="str">
        <f t="shared" si="1"/>
        <v>Year 17</v>
      </c>
      <c r="T10" s="93" t="str">
        <f t="shared" si="1"/>
        <v>Year 18</v>
      </c>
      <c r="U10" s="93" t="str">
        <f t="shared" si="1"/>
        <v>Year 19</v>
      </c>
      <c r="V10" s="93" t="str">
        <f t="shared" si="1"/>
        <v>Year 20</v>
      </c>
    </row>
    <row r="11" spans="1:22" ht="11.65" x14ac:dyDescent="0.45">
      <c r="B11" s="117" t="s">
        <v>319</v>
      </c>
      <c r="C11" s="141">
        <f>input!B4</f>
        <v>0</v>
      </c>
      <c r="D11" s="141">
        <f t="array" ref="D11:V11">TRANSPOSE(winter!T4:T38)</f>
        <v>8.4001067648159754E-3</v>
      </c>
      <c r="E11" s="141">
        <v>8.9918494294318248E-3</v>
      </c>
      <c r="F11" s="141">
        <v>1.0618181684760296E-2</v>
      </c>
      <c r="G11" s="141">
        <v>1.0762515726462014E-2</v>
      </c>
      <c r="H11" s="141">
        <v>9.7883759923695496E-3</v>
      </c>
      <c r="I11" s="141">
        <v>9.3449583236410172E-3</v>
      </c>
      <c r="J11" s="141">
        <v>9.2658606048533938E-3</v>
      </c>
      <c r="K11" s="141">
        <v>9.2249097809350977E-3</v>
      </c>
      <c r="L11" s="141">
        <v>9.1986190602804593E-3</v>
      </c>
      <c r="M11" s="141">
        <v>9.1418120763281565E-3</v>
      </c>
      <c r="N11" s="141">
        <v>8.9792536742463579E-3</v>
      </c>
      <c r="O11" s="141">
        <v>8.8615371980197474E-3</v>
      </c>
      <c r="P11" s="141">
        <v>8.7917826143660022E-3</v>
      </c>
      <c r="Q11" s="141">
        <v>8.7112220313471916E-3</v>
      </c>
      <c r="R11" s="141">
        <v>1.303277695034968E-2</v>
      </c>
      <c r="S11" s="141">
        <v>5.1658707828744158E-3</v>
      </c>
      <c r="T11" s="141">
        <v>5.1393217110037494E-3</v>
      </c>
      <c r="U11" s="141">
        <v>8.4084549336985951E-3</v>
      </c>
      <c r="V11" s="141">
        <v>8.33520484835229E-3</v>
      </c>
    </row>
    <row r="12" spans="1:22" ht="11.65" x14ac:dyDescent="0.45">
      <c r="A12" s="95">
        <f>NPV($B$1,D12:V12)</f>
        <v>12196.308641667569</v>
      </c>
      <c r="B12" s="91" t="s">
        <v>327</v>
      </c>
      <c r="C12" s="129">
        <f>'Volumes by Gen'!R89</f>
        <v>1180</v>
      </c>
      <c r="D12" s="129">
        <f>C12*(1+D$11)</f>
        <v>1189.9121259824828</v>
      </c>
      <c r="E12" s="129">
        <f>D12*(1+E11)</f>
        <v>1200.6116366535725</v>
      </c>
      <c r="F12" s="129">
        <f t="shared" ref="F12:V12" si="2">E12*(1+F11)</f>
        <v>1213.3599491443977</v>
      </c>
      <c r="G12" s="129">
        <f t="shared" si="2"/>
        <v>1226.4187546789233</v>
      </c>
      <c r="H12" s="129">
        <f t="shared" si="2"/>
        <v>1238.4234025738142</v>
      </c>
      <c r="I12" s="129">
        <f t="shared" si="2"/>
        <v>1249.9964176578881</v>
      </c>
      <c r="J12" s="129">
        <f t="shared" si="2"/>
        <v>1261.5787102204722</v>
      </c>
      <c r="K12" s="129">
        <f t="shared" si="2"/>
        <v>1273.2166600038047</v>
      </c>
      <c r="L12" s="129">
        <f t="shared" si="2"/>
        <v>1284.9284950403824</v>
      </c>
      <c r="M12" s="129">
        <f t="shared" si="2"/>
        <v>1296.6750698735609</v>
      </c>
      <c r="N12" s="129">
        <f t="shared" si="2"/>
        <v>1308.3182442590266</v>
      </c>
      <c r="O12" s="129">
        <f t="shared" si="2"/>
        <v>1319.9119550473761</v>
      </c>
      <c r="P12" s="129">
        <f t="shared" si="2"/>
        <v>1331.5163340262554</v>
      </c>
      <c r="Q12" s="129">
        <f t="shared" si="2"/>
        <v>1343.1154684503235</v>
      </c>
      <c r="R12" s="129">
        <f t="shared" si="2"/>
        <v>1360.6199927692012</v>
      </c>
      <c r="S12" s="129">
        <f t="shared" si="2"/>
        <v>1367.6487798364424</v>
      </c>
      <c r="T12" s="129">
        <f t="shared" si="2"/>
        <v>1374.6775669036838</v>
      </c>
      <c r="U12" s="129">
        <f t="shared" si="2"/>
        <v>1386.2364812733599</v>
      </c>
      <c r="V12" s="129">
        <f t="shared" si="2"/>
        <v>1397.7910463130324</v>
      </c>
    </row>
    <row r="13" spans="1:22" ht="11.65" x14ac:dyDescent="0.45">
      <c r="A13" s="95">
        <f t="shared" ref="A13:A15" si="3">NPV($B$1,D13:V13)</f>
        <v>28992.072660913156</v>
      </c>
      <c r="B13" s="91" t="s">
        <v>328</v>
      </c>
      <c r="C13" s="129">
        <f>'Volumes by Gen'!R90</f>
        <v>2805</v>
      </c>
      <c r="D13" s="129">
        <f>C13*(1+D$11)</f>
        <v>2828.5622994753089</v>
      </c>
      <c r="E13" s="129">
        <f t="shared" ref="E13:T15" si="4">D13*(1+E$11)</f>
        <v>2853.9963057739583</v>
      </c>
      <c r="F13" s="129">
        <f t="shared" si="4"/>
        <v>2884.3005570763012</v>
      </c>
      <c r="G13" s="129">
        <f t="shared" si="4"/>
        <v>2915.3428871816777</v>
      </c>
      <c r="H13" s="129">
        <f t="shared" si="4"/>
        <v>2943.8793595080924</v>
      </c>
      <c r="I13" s="129">
        <f t="shared" si="4"/>
        <v>2971.3897894325223</v>
      </c>
      <c r="J13" s="129">
        <f t="shared" si="4"/>
        <v>2998.922273024089</v>
      </c>
      <c r="K13" s="129">
        <f t="shared" si="4"/>
        <v>3026.5870604327733</v>
      </c>
      <c r="L13" s="129">
        <f t="shared" si="4"/>
        <v>3054.4274818544682</v>
      </c>
      <c r="M13" s="129">
        <f t="shared" si="4"/>
        <v>3082.3504838943541</v>
      </c>
      <c r="N13" s="129">
        <f t="shared" si="4"/>
        <v>3110.0276908021774</v>
      </c>
      <c r="O13" s="129">
        <f t="shared" si="4"/>
        <v>3137.5873168710928</v>
      </c>
      <c r="P13" s="129">
        <f t="shared" si="4"/>
        <v>3165.172302494615</v>
      </c>
      <c r="Q13" s="129">
        <f t="shared" si="4"/>
        <v>3192.744821189116</v>
      </c>
      <c r="R13" s="129">
        <f t="shared" si="4"/>
        <v>3234.3551523030583</v>
      </c>
      <c r="S13" s="129">
        <f t="shared" si="4"/>
        <v>3251.0634130857798</v>
      </c>
      <c r="T13" s="129">
        <f t="shared" si="4"/>
        <v>3267.7716738685017</v>
      </c>
      <c r="U13" s="129">
        <f t="shared" ref="U13:V15" si="5">T13*(1+U$11)</f>
        <v>3295.2485847218422</v>
      </c>
      <c r="V13" s="129">
        <f t="shared" si="5"/>
        <v>3322.7151567017418</v>
      </c>
    </row>
    <row r="14" spans="1:22" ht="11.65" x14ac:dyDescent="0.45">
      <c r="A14" s="95">
        <f t="shared" si="3"/>
        <v>2821.6883552332579</v>
      </c>
      <c r="B14" s="91" t="s">
        <v>329</v>
      </c>
      <c r="C14" s="129">
        <f>'Volumes by Gen'!R91</f>
        <v>273</v>
      </c>
      <c r="D14" s="129">
        <f>C14*(1+D$11)</f>
        <v>275.29322914679477</v>
      </c>
      <c r="E14" s="129">
        <f t="shared" si="4"/>
        <v>277.76862441222482</v>
      </c>
      <c r="F14" s="129">
        <f t="shared" si="4"/>
        <v>280.71802213255978</v>
      </c>
      <c r="G14" s="129">
        <f t="shared" si="4"/>
        <v>283.73925426046276</v>
      </c>
      <c r="H14" s="129">
        <f t="shared" si="4"/>
        <v>286.5166007649587</v>
      </c>
      <c r="I14" s="129">
        <f t="shared" si="4"/>
        <v>289.19408645813849</v>
      </c>
      <c r="J14" s="129">
        <f t="shared" si="4"/>
        <v>291.87371855100753</v>
      </c>
      <c r="K14" s="129">
        <f t="shared" si="4"/>
        <v>294.56622727206661</v>
      </c>
      <c r="L14" s="294">
        <f>K14*(1+L$11)</f>
        <v>297.27582978476636</v>
      </c>
      <c r="M14" s="129">
        <f t="shared" si="4"/>
        <v>299.99346955549322</v>
      </c>
      <c r="N14" s="129">
        <f t="shared" si="4"/>
        <v>302.68718701924928</v>
      </c>
      <c r="O14" s="129">
        <f t="shared" si="4"/>
        <v>305.36946078638437</v>
      </c>
      <c r="P14" s="129">
        <f t="shared" si="4"/>
        <v>308.05420270268439</v>
      </c>
      <c r="Q14" s="129">
        <f t="shared" si="4"/>
        <v>310.73773126011713</v>
      </c>
      <c r="R14" s="129">
        <f t="shared" si="4"/>
        <v>314.78750680168798</v>
      </c>
      <c r="S14" s="129">
        <f t="shared" si="4"/>
        <v>316.41365838588865</v>
      </c>
      <c r="T14" s="129">
        <f t="shared" si="4"/>
        <v>318.03980997008938</v>
      </c>
      <c r="U14" s="129">
        <f t="shared" si="5"/>
        <v>320.71403337934498</v>
      </c>
      <c r="V14" s="129">
        <f t="shared" si="5"/>
        <v>323.38725054530312</v>
      </c>
    </row>
    <row r="15" spans="1:22" ht="11.65" x14ac:dyDescent="0.45">
      <c r="A15" s="95">
        <f t="shared" si="3"/>
        <v>33374.47508808862</v>
      </c>
      <c r="B15" s="91" t="s">
        <v>330</v>
      </c>
      <c r="C15" s="129">
        <f>'Volumes by Gen'!R92</f>
        <v>3229</v>
      </c>
      <c r="D15" s="129">
        <f>C15*(1+D$11)</f>
        <v>3256.123944743591</v>
      </c>
      <c r="E15" s="129">
        <f t="shared" si="4"/>
        <v>3285.4025209782931</v>
      </c>
      <c r="F15" s="129">
        <f t="shared" si="4"/>
        <v>3320.2875218536101</v>
      </c>
      <c r="G15" s="129">
        <f t="shared" si="4"/>
        <v>3356.0221685239349</v>
      </c>
      <c r="H15" s="129">
        <f t="shared" si="4"/>
        <v>3388.8721753481746</v>
      </c>
      <c r="I15" s="129">
        <f t="shared" si="4"/>
        <v>3420.5410445909497</v>
      </c>
      <c r="J15" s="129">
        <f t="shared" si="4"/>
        <v>3452.2353011033092</v>
      </c>
      <c r="K15" s="129">
        <f t="shared" si="4"/>
        <v>3484.0818602985469</v>
      </c>
      <c r="L15" s="129">
        <f t="shared" si="4"/>
        <v>3516.1306021062665</v>
      </c>
      <c r="M15" s="129">
        <f t="shared" si="4"/>
        <v>3548.2744073065487</v>
      </c>
      <c r="N15" s="129">
        <f t="shared" si="4"/>
        <v>3580.1352633155902</v>
      </c>
      <c r="O15" s="129">
        <f t="shared" si="4"/>
        <v>3611.8607651254038</v>
      </c>
      <c r="P15" s="129">
        <f t="shared" si="4"/>
        <v>3643.6154598057437</v>
      </c>
      <c r="Q15" s="129">
        <f t="shared" si="4"/>
        <v>3675.355803072961</v>
      </c>
      <c r="R15" s="129">
        <f t="shared" si="4"/>
        <v>3723.2558954675847</v>
      </c>
      <c r="S15" s="129">
        <f t="shared" si="4"/>
        <v>3742.4897543151451</v>
      </c>
      <c r="T15" s="129">
        <f t="shared" si="4"/>
        <v>3761.7236131627064</v>
      </c>
      <c r="U15" s="129">
        <f t="shared" si="5"/>
        <v>3793.3538966370152</v>
      </c>
      <c r="V15" s="129">
        <f t="shared" si="5"/>
        <v>3824.9722784277801</v>
      </c>
    </row>
    <row r="16" spans="1:22" ht="11.65" x14ac:dyDescent="0.45">
      <c r="A16" s="95">
        <f>NPV($B$1,D16:V16)</f>
        <v>864.06158561419772</v>
      </c>
      <c r="B16" s="91" t="s">
        <v>320</v>
      </c>
      <c r="D16" s="98">
        <f>D12-$C$12</f>
        <v>9.9121259824828485</v>
      </c>
      <c r="E16" s="98">
        <f t="shared" ref="E16:V16" si="6">E12-$C$12</f>
        <v>20.611636653572532</v>
      </c>
      <c r="F16" s="98">
        <f t="shared" si="6"/>
        <v>33.35994914439766</v>
      </c>
      <c r="G16" s="98">
        <f t="shared" si="6"/>
        <v>46.418754678923278</v>
      </c>
      <c r="H16" s="98">
        <f t="shared" si="6"/>
        <v>58.423402573814201</v>
      </c>
      <c r="I16" s="98">
        <f t="shared" si="6"/>
        <v>69.99641765788806</v>
      </c>
      <c r="J16" s="98">
        <f t="shared" si="6"/>
        <v>81.578710220472203</v>
      </c>
      <c r="K16" s="98">
        <f t="shared" si="6"/>
        <v>93.216660003804691</v>
      </c>
      <c r="L16" s="98">
        <f t="shared" si="6"/>
        <v>104.92849504038236</v>
      </c>
      <c r="M16" s="98">
        <f t="shared" si="6"/>
        <v>116.67506987356091</v>
      </c>
      <c r="N16" s="98">
        <f t="shared" si="6"/>
        <v>128.31824425902664</v>
      </c>
      <c r="O16" s="98">
        <f t="shared" si="6"/>
        <v>139.91195504737607</v>
      </c>
      <c r="P16" s="98">
        <f t="shared" si="6"/>
        <v>151.51633402625544</v>
      </c>
      <c r="Q16" s="98">
        <f t="shared" si="6"/>
        <v>163.11546845032353</v>
      </c>
      <c r="R16" s="98">
        <f t="shared" si="6"/>
        <v>180.61999276920119</v>
      </c>
      <c r="S16" s="98">
        <f t="shared" si="6"/>
        <v>187.64877983644237</v>
      </c>
      <c r="T16" s="98">
        <f t="shared" si="6"/>
        <v>194.67756690368378</v>
      </c>
      <c r="U16" s="98">
        <f t="shared" si="6"/>
        <v>206.23648127335991</v>
      </c>
      <c r="V16" s="98">
        <f t="shared" si="6"/>
        <v>217.79104631303244</v>
      </c>
    </row>
    <row r="17" spans="1:22" ht="11.65" x14ac:dyDescent="0.45">
      <c r="A17" s="95">
        <f t="shared" ref="A17:A19" si="7">NPV($B$1,D17:V17)</f>
        <v>2053.976904786291</v>
      </c>
      <c r="B17" s="91" t="s">
        <v>321</v>
      </c>
      <c r="D17" s="120">
        <f t="shared" ref="D17:V17" si="8">D13-$C$13</f>
        <v>23.562299475308919</v>
      </c>
      <c r="E17" s="120">
        <f t="shared" si="8"/>
        <v>48.996305773958284</v>
      </c>
      <c r="F17" s="120">
        <f t="shared" si="8"/>
        <v>79.300557076301175</v>
      </c>
      <c r="G17" s="120">
        <f t="shared" si="8"/>
        <v>110.34288718167772</v>
      </c>
      <c r="H17" s="120">
        <f t="shared" si="8"/>
        <v>138.87935950809242</v>
      </c>
      <c r="I17" s="120">
        <f t="shared" si="8"/>
        <v>166.38978943252232</v>
      </c>
      <c r="J17" s="120">
        <f t="shared" si="8"/>
        <v>193.92227302408901</v>
      </c>
      <c r="K17" s="120">
        <f t="shared" si="8"/>
        <v>221.58706043277334</v>
      </c>
      <c r="L17" s="120">
        <f t="shared" si="8"/>
        <v>249.42748185446817</v>
      </c>
      <c r="M17" s="120">
        <f t="shared" si="8"/>
        <v>277.35048389435406</v>
      </c>
      <c r="N17" s="120">
        <f t="shared" si="8"/>
        <v>305.0276908021774</v>
      </c>
      <c r="O17" s="120">
        <f t="shared" si="8"/>
        <v>332.58731687109275</v>
      </c>
      <c r="P17" s="120">
        <f t="shared" si="8"/>
        <v>360.172302494615</v>
      </c>
      <c r="Q17" s="120">
        <f t="shared" si="8"/>
        <v>387.74482118911601</v>
      </c>
      <c r="R17" s="120">
        <f t="shared" si="8"/>
        <v>429.35515230305828</v>
      </c>
      <c r="S17" s="120">
        <f t="shared" si="8"/>
        <v>446.06341308577976</v>
      </c>
      <c r="T17" s="120">
        <f t="shared" si="8"/>
        <v>462.77167386850169</v>
      </c>
      <c r="U17" s="120">
        <f t="shared" si="8"/>
        <v>490.24858472184224</v>
      </c>
      <c r="V17" s="120">
        <f t="shared" si="8"/>
        <v>517.71515670174176</v>
      </c>
    </row>
    <row r="18" spans="1:22" ht="11.65" x14ac:dyDescent="0.45">
      <c r="A18" s="95">
        <f t="shared" si="7"/>
        <v>199.90577362091133</v>
      </c>
      <c r="B18" s="91" t="s">
        <v>322</v>
      </c>
      <c r="D18" s="120">
        <f t="shared" ref="D18:V18" si="9">D14-$C$14</f>
        <v>2.2932291467947721</v>
      </c>
      <c r="E18" s="120">
        <f t="shared" si="9"/>
        <v>4.768624412224824</v>
      </c>
      <c r="F18" s="120">
        <f t="shared" si="9"/>
        <v>7.7180221325597813</v>
      </c>
      <c r="G18" s="120">
        <f t="shared" si="9"/>
        <v>10.739254260462758</v>
      </c>
      <c r="H18" s="120">
        <f t="shared" si="9"/>
        <v>13.516600764958696</v>
      </c>
      <c r="I18" s="120">
        <f t="shared" si="9"/>
        <v>16.194086458138486</v>
      </c>
      <c r="J18" s="120">
        <f t="shared" si="9"/>
        <v>18.873718551007528</v>
      </c>
      <c r="K18" s="120">
        <f t="shared" si="9"/>
        <v>21.566227272066612</v>
      </c>
      <c r="L18" s="120">
        <f t="shared" si="9"/>
        <v>24.275829784766358</v>
      </c>
      <c r="M18" s="120">
        <f t="shared" si="9"/>
        <v>26.99346955549322</v>
      </c>
      <c r="N18" s="120">
        <f t="shared" si="9"/>
        <v>29.687187019249279</v>
      </c>
      <c r="O18" s="120">
        <f t="shared" si="9"/>
        <v>32.369460786384366</v>
      </c>
      <c r="P18" s="120">
        <f t="shared" si="9"/>
        <v>35.054202702684393</v>
      </c>
      <c r="Q18" s="120">
        <f t="shared" si="9"/>
        <v>37.73773126011713</v>
      </c>
      <c r="R18" s="120">
        <f t="shared" si="9"/>
        <v>41.787506801687982</v>
      </c>
      <c r="S18" s="120">
        <f t="shared" si="9"/>
        <v>43.413658385888652</v>
      </c>
      <c r="T18" s="120">
        <f t="shared" si="9"/>
        <v>45.039809970089379</v>
      </c>
      <c r="U18" s="120">
        <f t="shared" si="9"/>
        <v>47.714033379344983</v>
      </c>
      <c r="V18" s="120">
        <f t="shared" si="9"/>
        <v>50.387250545303118</v>
      </c>
    </row>
    <row r="19" spans="1:22" ht="11.65" x14ac:dyDescent="0.45">
      <c r="A19" s="95">
        <f t="shared" si="7"/>
        <v>2364.4532711425773</v>
      </c>
      <c r="B19" s="91" t="s">
        <v>323</v>
      </c>
      <c r="D19" s="98">
        <f t="shared" ref="D19:V19" si="10">D15-$C$15</f>
        <v>27.123944743590982</v>
      </c>
      <c r="E19" s="98">
        <f t="shared" si="10"/>
        <v>56.402520978293069</v>
      </c>
      <c r="F19" s="98">
        <f t="shared" si="10"/>
        <v>91.287521853610087</v>
      </c>
      <c r="G19" s="98">
        <f t="shared" si="10"/>
        <v>127.02216852393485</v>
      </c>
      <c r="H19" s="98">
        <f t="shared" si="10"/>
        <v>159.87217534817455</v>
      </c>
      <c r="I19" s="98">
        <f t="shared" si="10"/>
        <v>191.5410445909497</v>
      </c>
      <c r="J19" s="98">
        <f t="shared" si="10"/>
        <v>223.23530110330921</v>
      </c>
      <c r="K19" s="98">
        <f t="shared" si="10"/>
        <v>255.08186029854687</v>
      </c>
      <c r="L19" s="98">
        <f t="shared" si="10"/>
        <v>287.13060210626645</v>
      </c>
      <c r="M19" s="98">
        <f t="shared" si="10"/>
        <v>319.27440730654871</v>
      </c>
      <c r="N19" s="98">
        <f t="shared" si="10"/>
        <v>351.13526331559024</v>
      </c>
      <c r="O19" s="98">
        <f t="shared" si="10"/>
        <v>382.86076512540376</v>
      </c>
      <c r="P19" s="98">
        <f t="shared" si="10"/>
        <v>414.61545980574374</v>
      </c>
      <c r="Q19" s="98">
        <f t="shared" si="10"/>
        <v>446.35580307296095</v>
      </c>
      <c r="R19" s="98">
        <f t="shared" si="10"/>
        <v>494.25589546758465</v>
      </c>
      <c r="S19" s="98">
        <f t="shared" si="10"/>
        <v>513.48975431514509</v>
      </c>
      <c r="T19" s="98">
        <f t="shared" si="10"/>
        <v>532.72361316270644</v>
      </c>
      <c r="U19" s="98">
        <f t="shared" si="10"/>
        <v>564.35389663701517</v>
      </c>
      <c r="V19" s="98">
        <f t="shared" si="10"/>
        <v>595.97227842778011</v>
      </c>
    </row>
    <row r="20" spans="1:22" ht="11.65" x14ac:dyDescent="0.45">
      <c r="A20" s="99">
        <f>SUM(A16:A19)</f>
        <v>5482.3975351639774</v>
      </c>
      <c r="B20" s="130" t="s">
        <v>384</v>
      </c>
      <c r="C20" s="299"/>
      <c r="D20" s="98"/>
      <c r="E20" s="98"/>
      <c r="F20" s="98"/>
      <c r="G20" s="98"/>
      <c r="H20" s="98"/>
      <c r="I20" s="98"/>
      <c r="J20" s="98"/>
      <c r="K20" s="98"/>
      <c r="L20" s="98"/>
      <c r="M20" s="98"/>
      <c r="N20" s="98"/>
      <c r="O20" s="98"/>
      <c r="P20" s="98"/>
      <c r="Q20" s="98"/>
      <c r="R20" s="98"/>
      <c r="S20" s="98"/>
      <c r="T20" s="98"/>
      <c r="U20" s="98"/>
      <c r="V20" s="98"/>
    </row>
    <row r="21" spans="1:22" x14ac:dyDescent="0.25">
      <c r="A21" s="95"/>
      <c r="C21" s="299"/>
      <c r="D21" s="98"/>
      <c r="E21" s="98"/>
      <c r="F21" s="98"/>
      <c r="G21" s="98"/>
      <c r="H21" s="98"/>
      <c r="I21" s="98"/>
      <c r="J21" s="98"/>
      <c r="K21" s="98"/>
      <c r="L21" s="98"/>
      <c r="M21" s="98"/>
      <c r="N21" s="98"/>
      <c r="O21" s="98"/>
      <c r="P21" s="98"/>
      <c r="Q21" s="98"/>
      <c r="R21" s="98"/>
      <c r="S21" s="98"/>
      <c r="T21" s="98"/>
      <c r="U21" s="98"/>
      <c r="V21" s="98"/>
    </row>
    <row r="22" spans="1:22" x14ac:dyDescent="0.25">
      <c r="A22" s="218" t="s">
        <v>324</v>
      </c>
      <c r="B22" s="219" t="s">
        <v>7</v>
      </c>
      <c r="C22" s="299"/>
      <c r="D22" s="118"/>
      <c r="E22" s="98"/>
      <c r="F22" s="98"/>
      <c r="G22" s="98"/>
      <c r="H22" s="98"/>
      <c r="I22" s="98"/>
      <c r="J22" s="98"/>
      <c r="K22" s="98"/>
      <c r="L22" s="98"/>
      <c r="M22" s="98"/>
      <c r="N22" s="98"/>
      <c r="O22" s="98"/>
      <c r="P22" s="98"/>
      <c r="Q22" s="98"/>
      <c r="R22" s="98"/>
      <c r="S22" s="98"/>
      <c r="T22" s="98"/>
      <c r="U22" s="98"/>
      <c r="V22" s="98"/>
    </row>
    <row r="23" spans="1:22" x14ac:dyDescent="0.25">
      <c r="A23" s="251">
        <f>(A4/A16)*(1-$A$80)</f>
        <v>34070.914187577706</v>
      </c>
      <c r="B23" s="224" t="s">
        <v>24</v>
      </c>
      <c r="C23" s="299"/>
      <c r="D23" s="98"/>
      <c r="E23" s="98"/>
      <c r="F23" s="98"/>
      <c r="G23" s="98"/>
      <c r="H23" s="98"/>
      <c r="I23" s="98"/>
      <c r="J23" s="98"/>
      <c r="K23" s="98"/>
      <c r="L23" s="98"/>
      <c r="M23" s="98"/>
      <c r="N23" s="98"/>
      <c r="O23" s="98"/>
      <c r="P23" s="98"/>
      <c r="Q23" s="98"/>
      <c r="R23" s="98"/>
      <c r="S23" s="98"/>
      <c r="T23" s="98"/>
      <c r="U23" s="98"/>
      <c r="V23" s="98"/>
    </row>
    <row r="24" spans="1:22" x14ac:dyDescent="0.25">
      <c r="A24" s="251">
        <f t="shared" ref="A24:A26" si="11">(A5/A17)*(1-$A$80)</f>
        <v>33834.008253665743</v>
      </c>
      <c r="B24" s="224" t="s">
        <v>20</v>
      </c>
      <c r="D24" s="98"/>
      <c r="E24" s="98"/>
      <c r="F24" s="98"/>
      <c r="G24" s="98"/>
      <c r="H24" s="98"/>
      <c r="I24" s="98"/>
      <c r="J24" s="98"/>
      <c r="K24" s="98"/>
      <c r="L24" s="98"/>
      <c r="M24" s="98"/>
      <c r="N24" s="98"/>
      <c r="O24" s="98"/>
      <c r="P24" s="98"/>
      <c r="Q24" s="98"/>
      <c r="R24" s="98"/>
      <c r="S24" s="98"/>
      <c r="T24" s="98"/>
      <c r="U24" s="98"/>
      <c r="V24" s="98"/>
    </row>
    <row r="25" spans="1:22" x14ac:dyDescent="0.25">
      <c r="A25" s="251">
        <f t="shared" si="11"/>
        <v>16396.459301982613</v>
      </c>
      <c r="B25" s="224" t="s">
        <v>34</v>
      </c>
      <c r="D25" s="98"/>
      <c r="E25" s="98"/>
      <c r="F25" s="98"/>
      <c r="G25" s="98"/>
      <c r="H25" s="98"/>
      <c r="I25" s="98"/>
      <c r="J25" s="98"/>
      <c r="K25" s="98"/>
      <c r="L25" s="98"/>
      <c r="M25" s="98"/>
      <c r="N25" s="98"/>
      <c r="O25" s="98"/>
      <c r="P25" s="98"/>
      <c r="Q25" s="98"/>
      <c r="R25" s="98"/>
      <c r="S25" s="98"/>
      <c r="T25" s="98"/>
      <c r="U25" s="98"/>
      <c r="V25" s="98"/>
    </row>
    <row r="26" spans="1:22" x14ac:dyDescent="0.25">
      <c r="A26" s="251">
        <f t="shared" si="11"/>
        <v>35524.641400719564</v>
      </c>
      <c r="B26" s="224" t="s">
        <v>29</v>
      </c>
      <c r="D26" s="98"/>
      <c r="E26" s="98"/>
      <c r="F26" s="98"/>
      <c r="G26" s="98"/>
      <c r="H26" s="98"/>
      <c r="I26" s="98"/>
      <c r="J26" s="98"/>
      <c r="K26" s="98"/>
      <c r="L26" s="98"/>
      <c r="M26" s="98"/>
      <c r="N26" s="98"/>
      <c r="O26" s="98"/>
      <c r="P26" s="98"/>
      <c r="Q26" s="98"/>
      <c r="R26" s="98"/>
      <c r="S26" s="98"/>
      <c r="T26" s="98"/>
      <c r="U26" s="98"/>
      <c r="V26" s="98"/>
    </row>
    <row r="27" spans="1:22" x14ac:dyDescent="0.25">
      <c r="A27" s="251">
        <f>(A8/A20)*(1-$A$80)</f>
        <v>33964.65505078654</v>
      </c>
      <c r="B27" s="274" t="s">
        <v>384</v>
      </c>
      <c r="C27" s="303"/>
      <c r="D27" s="98"/>
      <c r="E27" s="98"/>
      <c r="F27" s="98"/>
      <c r="G27" s="98"/>
      <c r="H27" s="98"/>
      <c r="I27" s="98"/>
      <c r="J27" s="98"/>
      <c r="K27" s="98"/>
      <c r="L27" s="98"/>
      <c r="M27" s="98"/>
      <c r="N27" s="98"/>
      <c r="O27" s="98"/>
      <c r="P27" s="98"/>
      <c r="Q27" s="98"/>
      <c r="R27" s="98"/>
      <c r="S27" s="98"/>
      <c r="T27" s="98"/>
      <c r="U27" s="98"/>
      <c r="V27" s="98"/>
    </row>
    <row r="28" spans="1:22" x14ac:dyDescent="0.25">
      <c r="A28" s="95"/>
      <c r="B28" s="304"/>
      <c r="C28" s="303"/>
      <c r="D28" s="98"/>
      <c r="E28" s="98"/>
      <c r="F28" s="98"/>
      <c r="G28" s="98"/>
      <c r="H28" s="98"/>
      <c r="I28" s="98"/>
      <c r="J28" s="98"/>
      <c r="K28" s="98"/>
      <c r="L28" s="98"/>
      <c r="M28" s="98"/>
      <c r="N28" s="98"/>
      <c r="O28" s="98"/>
      <c r="P28" s="98"/>
      <c r="Q28" s="98"/>
      <c r="R28" s="98"/>
      <c r="S28" s="98"/>
      <c r="T28" s="98"/>
      <c r="U28" s="98"/>
      <c r="V28" s="98"/>
    </row>
    <row r="29" spans="1:22" x14ac:dyDescent="0.25">
      <c r="A29" s="91" t="s">
        <v>325</v>
      </c>
      <c r="B29" s="89" t="s">
        <v>318</v>
      </c>
      <c r="C29" s="93" t="s">
        <v>87</v>
      </c>
      <c r="D29" s="90" t="s">
        <v>88</v>
      </c>
      <c r="E29" s="93" t="s">
        <v>89</v>
      </c>
      <c r="F29" s="93" t="s">
        <v>90</v>
      </c>
      <c r="G29" s="93" t="s">
        <v>91</v>
      </c>
      <c r="H29" s="93" t="s">
        <v>92</v>
      </c>
      <c r="I29" s="93" t="s">
        <v>93</v>
      </c>
      <c r="J29" s="93" t="s">
        <v>94</v>
      </c>
      <c r="K29" s="93" t="s">
        <v>95</v>
      </c>
      <c r="L29" s="93" t="s">
        <v>96</v>
      </c>
      <c r="M29" s="93" t="s">
        <v>97</v>
      </c>
      <c r="N29" s="93" t="s">
        <v>98</v>
      </c>
      <c r="O29" s="93" t="s">
        <v>99</v>
      </c>
      <c r="P29" s="93" t="s">
        <v>100</v>
      </c>
      <c r="Q29" s="93" t="s">
        <v>101</v>
      </c>
      <c r="R29" s="93" t="s">
        <v>102</v>
      </c>
      <c r="S29" s="93" t="s">
        <v>103</v>
      </c>
      <c r="T29" s="93" t="s">
        <v>104</v>
      </c>
      <c r="U29" s="93" t="s">
        <v>105</v>
      </c>
      <c r="V29" s="93" t="s">
        <v>106</v>
      </c>
    </row>
    <row r="30" spans="1:22" x14ac:dyDescent="0.25">
      <c r="B30" s="117" t="s">
        <v>319</v>
      </c>
      <c r="C30" s="144"/>
      <c r="D30" s="144">
        <f t="array" ref="D30:V30">TRANSPOSE(winter!T4:T38)</f>
        <v>8.4001067648159754E-3</v>
      </c>
      <c r="E30" s="144">
        <v>8.9918494294318248E-3</v>
      </c>
      <c r="F30" s="144">
        <v>1.0618181684760296E-2</v>
      </c>
      <c r="G30" s="144">
        <v>1.0762515726462014E-2</v>
      </c>
      <c r="H30" s="144">
        <v>9.7883759923695496E-3</v>
      </c>
      <c r="I30" s="144">
        <v>9.3449583236410172E-3</v>
      </c>
      <c r="J30" s="144">
        <v>9.2658606048533938E-3</v>
      </c>
      <c r="K30" s="144">
        <v>9.2249097809350977E-3</v>
      </c>
      <c r="L30" s="144">
        <v>9.1986190602804593E-3</v>
      </c>
      <c r="M30" s="144">
        <v>9.1418120763281565E-3</v>
      </c>
      <c r="N30" s="144">
        <v>8.9792536742463579E-3</v>
      </c>
      <c r="O30" s="144">
        <v>8.8615371980197474E-3</v>
      </c>
      <c r="P30" s="144">
        <v>8.7917826143660022E-3</v>
      </c>
      <c r="Q30" s="144">
        <v>8.7112220313471916E-3</v>
      </c>
      <c r="R30" s="144">
        <v>1.303277695034968E-2</v>
      </c>
      <c r="S30" s="144">
        <v>5.1658707828744158E-3</v>
      </c>
      <c r="T30" s="144">
        <v>5.1393217110037494E-3</v>
      </c>
      <c r="U30" s="144">
        <v>8.4084549336985951E-3</v>
      </c>
      <c r="V30" s="144">
        <v>8.33520484835229E-3</v>
      </c>
    </row>
    <row r="31" spans="1:22" x14ac:dyDescent="0.25">
      <c r="B31" s="91" t="s">
        <v>327</v>
      </c>
      <c r="C31" s="121">
        <f>'Volumes by Gen'!U89</f>
        <v>5522908.7925696587</v>
      </c>
      <c r="D31" s="121">
        <f>C31*(1+D$30)</f>
        <v>5569301.8160795849</v>
      </c>
      <c r="E31" s="121">
        <f t="shared" ref="E31:T31" si="12">D31*(1+E$30)</f>
        <v>5619380.1394368336</v>
      </c>
      <c r="F31" s="121">
        <f t="shared" si="12"/>
        <v>5679047.738713108</v>
      </c>
      <c r="G31" s="121">
        <f t="shared" si="12"/>
        <v>5740168.5793123357</v>
      </c>
      <c r="H31" s="121">
        <f t="shared" si="12"/>
        <v>5796355.5076262308</v>
      </c>
      <c r="I31" s="121">
        <f t="shared" si="12"/>
        <v>5850522.208274004</v>
      </c>
      <c r="J31" s="121">
        <f t="shared" si="12"/>
        <v>5904732.3315214701</v>
      </c>
      <c r="K31" s="121">
        <f t="shared" si="12"/>
        <v>5959202.9545603264</v>
      </c>
      <c r="L31" s="121">
        <f t="shared" si="12"/>
        <v>6014019.3924422245</v>
      </c>
      <c r="M31" s="121">
        <f t="shared" si="12"/>
        <v>6068998.4275513254</v>
      </c>
      <c r="N31" s="121">
        <f t="shared" si="12"/>
        <v>6123493.5039809113</v>
      </c>
      <c r="O31" s="121">
        <f t="shared" si="12"/>
        <v>6177757.0694482708</v>
      </c>
      <c r="P31" s="121">
        <f t="shared" si="12"/>
        <v>6232070.5666472223</v>
      </c>
      <c r="Q31" s="121">
        <f t="shared" si="12"/>
        <v>6286359.5170683097</v>
      </c>
      <c r="R31" s="121">
        <f t="shared" si="12"/>
        <v>6368288.2384839691</v>
      </c>
      <c r="S31" s="121">
        <f t="shared" si="12"/>
        <v>6401185.9926320761</v>
      </c>
      <c r="T31" s="121">
        <f t="shared" si="12"/>
        <v>6434083.7467801841</v>
      </c>
      <c r="U31" s="121">
        <f t="shared" ref="T31:V34" si="13">T31*(1+U$30)</f>
        <v>6488184.4500046289</v>
      </c>
      <c r="V31" s="121">
        <f t="shared" si="13"/>
        <v>6542264.7964893114</v>
      </c>
    </row>
    <row r="32" spans="1:22" x14ac:dyDescent="0.25">
      <c r="A32" s="96"/>
      <c r="B32" s="91" t="s">
        <v>328</v>
      </c>
      <c r="C32" s="121">
        <f>'Volumes by Gen'!U90</f>
        <v>16287166.656000005</v>
      </c>
      <c r="D32" s="121">
        <f t="shared" ref="D32:S34" si="14">C32*(1+D$30)</f>
        <v>16423980.594806757</v>
      </c>
      <c r="E32" s="121">
        <f t="shared" si="14"/>
        <v>16571662.555347171</v>
      </c>
      <c r="F32" s="121">
        <f t="shared" si="14"/>
        <v>16747623.479178388</v>
      </c>
      <c r="G32" s="121">
        <f t="shared" si="14"/>
        <v>16927870.040253907</v>
      </c>
      <c r="H32" s="121">
        <f t="shared" si="14"/>
        <v>17093566.396957882</v>
      </c>
      <c r="I32" s="121">
        <f t="shared" si="14"/>
        <v>17253305.062539842</v>
      </c>
      <c r="J32" s="121">
        <f t="shared" si="14"/>
        <v>17413171.782222349</v>
      </c>
      <c r="K32" s="121">
        <f t="shared" si="14"/>
        <v>17573806.720913276</v>
      </c>
      <c r="L32" s="121">
        <f t="shared" si="14"/>
        <v>17735461.474377953</v>
      </c>
      <c r="M32" s="121">
        <f t="shared" si="14"/>
        <v>17897595.730263676</v>
      </c>
      <c r="N32" s="121">
        <f t="shared" si="14"/>
        <v>18058302.782484822</v>
      </c>
      <c r="O32" s="121">
        <f t="shared" si="14"/>
        <v>18218327.104324918</v>
      </c>
      <c r="P32" s="121">
        <f t="shared" si="14"/>
        <v>18378498.675823554</v>
      </c>
      <c r="Q32" s="121">
        <f t="shared" si="14"/>
        <v>18538597.858391475</v>
      </c>
      <c r="R32" s="121">
        <f t="shared" si="14"/>
        <v>18780207.269252121</v>
      </c>
      <c r="S32" s="121">
        <f t="shared" si="14"/>
        <v>18877223.393280674</v>
      </c>
      <c r="T32" s="121">
        <f t="shared" si="13"/>
        <v>18974239.51730923</v>
      </c>
      <c r="U32" s="121">
        <f t="shared" si="13"/>
        <v>19133783.555191729</v>
      </c>
      <c r="V32" s="121">
        <f t="shared" si="13"/>
        <v>19293267.560648285</v>
      </c>
    </row>
    <row r="33" spans="1:38" x14ac:dyDescent="0.25">
      <c r="A33" s="96"/>
      <c r="B33" s="91" t="s">
        <v>329</v>
      </c>
      <c r="C33" s="121">
        <f>'Volumes by Gen'!U91</f>
        <v>1195740</v>
      </c>
      <c r="D33" s="121">
        <f t="shared" si="14"/>
        <v>1205784.3436629612</v>
      </c>
      <c r="E33" s="121">
        <f t="shared" si="14"/>
        <v>1216626.5749255449</v>
      </c>
      <c r="F33" s="121">
        <f t="shared" si="14"/>
        <v>1229544.936940612</v>
      </c>
      <c r="G33" s="121">
        <f t="shared" si="14"/>
        <v>1242777.9336608271</v>
      </c>
      <c r="H33" s="121">
        <f t="shared" si="14"/>
        <v>1254942.7113505194</v>
      </c>
      <c r="I33" s="121">
        <f t="shared" si="14"/>
        <v>1266670.0986866469</v>
      </c>
      <c r="J33" s="121">
        <f t="shared" si="14"/>
        <v>1278406.8872534134</v>
      </c>
      <c r="K33" s="121">
        <f t="shared" si="14"/>
        <v>1290200.0754516523</v>
      </c>
      <c r="L33" s="303">
        <f>K33*(1+L$30)</f>
        <v>1302068.1344572771</v>
      </c>
      <c r="M33" s="121">
        <f t="shared" si="14"/>
        <v>1313971.3966530608</v>
      </c>
      <c r="N33" s="121">
        <f t="shared" si="14"/>
        <v>1325769.8791443123</v>
      </c>
      <c r="O33" s="121">
        <f t="shared" si="14"/>
        <v>1337518.238244364</v>
      </c>
      <c r="P33" s="121">
        <f t="shared" si="14"/>
        <v>1349277.4078377583</v>
      </c>
      <c r="Q33" s="121">
        <f t="shared" si="14"/>
        <v>1361031.2629193137</v>
      </c>
      <c r="R33" s="121">
        <f t="shared" si="14"/>
        <v>1378769.279791394</v>
      </c>
      <c r="S33" s="121">
        <f t="shared" si="14"/>
        <v>1385891.8237301931</v>
      </c>
      <c r="T33" s="121">
        <f t="shared" si="13"/>
        <v>1393014.3676689924</v>
      </c>
      <c r="U33" s="121">
        <f t="shared" si="13"/>
        <v>1404727.4662015319</v>
      </c>
      <c r="V33" s="121">
        <f t="shared" si="13"/>
        <v>1416436.1573884285</v>
      </c>
    </row>
    <row r="34" spans="1:38" x14ac:dyDescent="0.25">
      <c r="A34" s="95"/>
      <c r="B34" s="91" t="s">
        <v>330</v>
      </c>
      <c r="C34" s="121">
        <f>'Volumes by Gen'!U92</f>
        <v>14143020.000000004</v>
      </c>
      <c r="D34" s="121">
        <f t="shared" si="14"/>
        <v>14261822.877976933</v>
      </c>
      <c r="E34" s="121">
        <f t="shared" si="14"/>
        <v>14390063.041884929</v>
      </c>
      <c r="F34" s="121">
        <f t="shared" si="14"/>
        <v>14542859.345718818</v>
      </c>
      <c r="G34" s="121">
        <f t="shared" si="14"/>
        <v>14699377.09813484</v>
      </c>
      <c r="H34" s="121">
        <f t="shared" si="14"/>
        <v>14843260.12802501</v>
      </c>
      <c r="I34" s="121">
        <f t="shared" si="14"/>
        <v>14981969.775308365</v>
      </c>
      <c r="J34" s="121">
        <f t="shared" si="14"/>
        <v>15120790.618832501</v>
      </c>
      <c r="K34" s="121">
        <f t="shared" si="14"/>
        <v>15260278.548107641</v>
      </c>
      <c r="L34" s="121">
        <f t="shared" si="14"/>
        <v>15400652.037225451</v>
      </c>
      <c r="M34" s="121">
        <f t="shared" si="14"/>
        <v>15541441.904002689</v>
      </c>
      <c r="N34" s="121">
        <f t="shared" si="14"/>
        <v>15680992.453322291</v>
      </c>
      <c r="O34" s="121">
        <f t="shared" si="14"/>
        <v>15819950.151249275</v>
      </c>
      <c r="P34" s="121">
        <f t="shared" si="14"/>
        <v>15959035.713949164</v>
      </c>
      <c r="Q34" s="121">
        <f t="shared" si="14"/>
        <v>16098058.417459575</v>
      </c>
      <c r="R34" s="121">
        <f t="shared" si="14"/>
        <v>16307860.822148027</v>
      </c>
      <c r="S34" s="121">
        <f t="shared" si="14"/>
        <v>16392105.123900343</v>
      </c>
      <c r="T34" s="121">
        <f t="shared" si="13"/>
        <v>16476349.42565266</v>
      </c>
      <c r="U34" s="121">
        <f t="shared" si="13"/>
        <v>16614890.067270134</v>
      </c>
      <c r="V34" s="121">
        <f t="shared" si="13"/>
        <v>16753378.579513684</v>
      </c>
      <c r="Y34" s="98"/>
      <c r="Z34" s="98"/>
      <c r="AA34" s="98"/>
      <c r="AB34" s="98"/>
      <c r="AC34" s="98"/>
      <c r="AD34" s="98"/>
      <c r="AE34" s="98"/>
      <c r="AF34" s="98"/>
      <c r="AG34" s="98"/>
      <c r="AH34" s="98"/>
      <c r="AI34" s="98"/>
      <c r="AJ34" s="98"/>
      <c r="AK34" s="98"/>
      <c r="AL34" s="98"/>
    </row>
    <row r="35" spans="1:38" x14ac:dyDescent="0.25">
      <c r="A35" s="95">
        <f>NPV($B$1,D35:V35)</f>
        <v>4044180.7868731534</v>
      </c>
      <c r="B35" s="91" t="s">
        <v>320</v>
      </c>
      <c r="D35" s="118">
        <f>D31-$C$31</f>
        <v>46393.023509926163</v>
      </c>
      <c r="E35" s="98">
        <f t="shared" ref="E35:V35" si="15">E31-$C$31</f>
        <v>96471.346867174841</v>
      </c>
      <c r="F35" s="98">
        <f t="shared" si="15"/>
        <v>156138.94614344928</v>
      </c>
      <c r="G35" s="98">
        <f t="shared" si="15"/>
        <v>217259.78674267698</v>
      </c>
      <c r="H35" s="98">
        <f t="shared" si="15"/>
        <v>273446.71505657211</v>
      </c>
      <c r="I35" s="98">
        <f t="shared" si="15"/>
        <v>327613.41570434533</v>
      </c>
      <c r="J35" s="98">
        <f t="shared" si="15"/>
        <v>381823.53895181138</v>
      </c>
      <c r="K35" s="98">
        <f t="shared" si="15"/>
        <v>436294.16199066769</v>
      </c>
      <c r="L35" s="98">
        <f t="shared" si="15"/>
        <v>491110.59987256583</v>
      </c>
      <c r="M35" s="98">
        <f t="shared" si="15"/>
        <v>546089.63498166669</v>
      </c>
      <c r="N35" s="98">
        <f t="shared" si="15"/>
        <v>600584.71141125262</v>
      </c>
      <c r="O35" s="98">
        <f t="shared" si="15"/>
        <v>654848.27687861212</v>
      </c>
      <c r="P35" s="98">
        <f t="shared" si="15"/>
        <v>709161.77407756355</v>
      </c>
      <c r="Q35" s="98">
        <f t="shared" si="15"/>
        <v>763450.72449865099</v>
      </c>
      <c r="R35" s="98">
        <f t="shared" si="15"/>
        <v>845379.4459143104</v>
      </c>
      <c r="S35" s="98">
        <f t="shared" si="15"/>
        <v>878277.20006241743</v>
      </c>
      <c r="T35" s="98">
        <f t="shared" si="15"/>
        <v>911174.95421052538</v>
      </c>
      <c r="U35" s="98">
        <f t="shared" si="15"/>
        <v>965275.65743497014</v>
      </c>
      <c r="V35" s="98">
        <f t="shared" si="15"/>
        <v>1019356.0039196527</v>
      </c>
      <c r="Y35" s="98"/>
      <c r="Z35" s="98"/>
      <c r="AA35" s="98"/>
      <c r="AB35" s="98"/>
      <c r="AC35" s="98"/>
      <c r="AD35" s="98"/>
      <c r="AE35" s="98"/>
      <c r="AF35" s="98"/>
      <c r="AG35" s="98"/>
      <c r="AH35" s="98"/>
    </row>
    <row r="36" spans="1:38" x14ac:dyDescent="0.25">
      <c r="A36" s="95">
        <f>NPV($B$1,D36:V36)</f>
        <v>11926368.683005143</v>
      </c>
      <c r="B36" s="91" t="s">
        <v>321</v>
      </c>
      <c r="D36" s="118">
        <f>D32-$C$32</f>
        <v>136813.93880675174</v>
      </c>
      <c r="E36" s="120">
        <f t="shared" ref="E36:V36" si="16">E32-$C$32</f>
        <v>284495.8993471656</v>
      </c>
      <c r="F36" s="120">
        <f t="shared" si="16"/>
        <v>460456.82317838259</v>
      </c>
      <c r="G36" s="120">
        <f t="shared" si="16"/>
        <v>640703.38425390236</v>
      </c>
      <c r="H36" s="120">
        <f t="shared" si="16"/>
        <v>806399.74095787667</v>
      </c>
      <c r="I36" s="120">
        <f t="shared" si="16"/>
        <v>966138.4065398369</v>
      </c>
      <c r="J36" s="120">
        <f t="shared" si="16"/>
        <v>1126005.1262223441</v>
      </c>
      <c r="K36" s="120">
        <f t="shared" si="16"/>
        <v>1286640.064913271</v>
      </c>
      <c r="L36" s="120">
        <f t="shared" si="16"/>
        <v>1448294.8183779474</v>
      </c>
      <c r="M36" s="120">
        <f t="shared" si="16"/>
        <v>1610429.0742636714</v>
      </c>
      <c r="N36" s="120">
        <f t="shared" si="16"/>
        <v>1771136.1264848169</v>
      </c>
      <c r="O36" s="120">
        <f t="shared" si="16"/>
        <v>1931160.4483249132</v>
      </c>
      <c r="P36" s="120">
        <f t="shared" si="16"/>
        <v>2091332.0198235493</v>
      </c>
      <c r="Q36" s="120">
        <f t="shared" si="16"/>
        <v>2251431.2023914699</v>
      </c>
      <c r="R36" s="120">
        <f t="shared" si="16"/>
        <v>2493040.6132521164</v>
      </c>
      <c r="S36" s="120">
        <f t="shared" si="16"/>
        <v>2590056.7372806687</v>
      </c>
      <c r="T36" s="120">
        <f t="shared" si="16"/>
        <v>2687072.8613092247</v>
      </c>
      <c r="U36" s="120">
        <f t="shared" si="16"/>
        <v>2846616.8991917241</v>
      </c>
      <c r="V36" s="120">
        <f t="shared" si="16"/>
        <v>3006100.9046482798</v>
      </c>
    </row>
    <row r="37" spans="1:38" x14ac:dyDescent="0.25">
      <c r="A37" s="248">
        <f>NPV($B$1,D37:V37)</f>
        <v>875587.28845959553</v>
      </c>
      <c r="B37" s="91" t="s">
        <v>322</v>
      </c>
      <c r="D37" s="118">
        <f>D33-$C$33</f>
        <v>10044.343662961153</v>
      </c>
      <c r="E37" s="120">
        <f t="shared" ref="E37:V37" si="17">E33-$C$33</f>
        <v>20886.574925544905</v>
      </c>
      <c r="F37" s="120">
        <f t="shared" si="17"/>
        <v>33804.936940612039</v>
      </c>
      <c r="G37" s="120">
        <f t="shared" si="17"/>
        <v>47037.933660827111</v>
      </c>
      <c r="H37" s="120">
        <f t="shared" si="17"/>
        <v>59202.711350519443</v>
      </c>
      <c r="I37" s="120">
        <f t="shared" si="17"/>
        <v>70930.098686646903</v>
      </c>
      <c r="J37" s="120">
        <f t="shared" si="17"/>
        <v>82666.887253413443</v>
      </c>
      <c r="K37" s="120">
        <f t="shared" si="17"/>
        <v>94460.075451652287</v>
      </c>
      <c r="L37" s="120">
        <f t="shared" si="17"/>
        <v>106328.13445727713</v>
      </c>
      <c r="M37" s="120">
        <f t="shared" si="17"/>
        <v>118231.3966530608</v>
      </c>
      <c r="N37" s="120">
        <f t="shared" si="17"/>
        <v>130029.87914431235</v>
      </c>
      <c r="O37" s="120">
        <f t="shared" si="17"/>
        <v>141778.23824436404</v>
      </c>
      <c r="P37" s="120">
        <f t="shared" si="17"/>
        <v>153537.40783775831</v>
      </c>
      <c r="Q37" s="120">
        <f t="shared" si="17"/>
        <v>165291.26291931374</v>
      </c>
      <c r="R37" s="120">
        <f t="shared" si="17"/>
        <v>183029.27979139402</v>
      </c>
      <c r="S37" s="120">
        <f t="shared" si="17"/>
        <v>190151.82373019308</v>
      </c>
      <c r="T37" s="120">
        <f t="shared" si="17"/>
        <v>197274.36766899237</v>
      </c>
      <c r="U37" s="120">
        <f t="shared" si="17"/>
        <v>208987.46620153193</v>
      </c>
      <c r="V37" s="120">
        <f t="shared" si="17"/>
        <v>220696.15738842846</v>
      </c>
    </row>
    <row r="38" spans="1:38" x14ac:dyDescent="0.25">
      <c r="A38" s="95">
        <f>NPV($B$1,D38:V38)</f>
        <v>10356305.327604506</v>
      </c>
      <c r="B38" s="91" t="s">
        <v>323</v>
      </c>
      <c r="D38" s="118">
        <f>D34-$C$34</f>
        <v>118802.87797692977</v>
      </c>
      <c r="E38" s="98">
        <f t="shared" ref="E38:V38" si="18">E34-$C$34</f>
        <v>247043.04188492522</v>
      </c>
      <c r="F38" s="98">
        <f t="shared" si="18"/>
        <v>399839.34571881406</v>
      </c>
      <c r="G38" s="98">
        <f t="shared" si="18"/>
        <v>556357.09813483618</v>
      </c>
      <c r="H38" s="98">
        <f t="shared" si="18"/>
        <v>700240.1280250065</v>
      </c>
      <c r="I38" s="98">
        <f t="shared" si="18"/>
        <v>838949.77530836128</v>
      </c>
      <c r="J38" s="98">
        <f t="shared" si="18"/>
        <v>977770.61883249693</v>
      </c>
      <c r="K38" s="98">
        <f t="shared" si="18"/>
        <v>1117258.5481076371</v>
      </c>
      <c r="L38" s="98">
        <f t="shared" si="18"/>
        <v>1257632.0372254476</v>
      </c>
      <c r="M38" s="98">
        <f t="shared" si="18"/>
        <v>1398421.9040026851</v>
      </c>
      <c r="N38" s="98">
        <f t="shared" si="18"/>
        <v>1537972.4533222876</v>
      </c>
      <c r="O38" s="98">
        <f t="shared" si="18"/>
        <v>1676930.1512492709</v>
      </c>
      <c r="P38" s="98">
        <f t="shared" si="18"/>
        <v>1816015.7139491607</v>
      </c>
      <c r="Q38" s="98">
        <f t="shared" si="18"/>
        <v>1955038.4174595717</v>
      </c>
      <c r="R38" s="98">
        <f t="shared" si="18"/>
        <v>2164840.8221480232</v>
      </c>
      <c r="S38" s="98">
        <f t="shared" si="18"/>
        <v>2249085.123900339</v>
      </c>
      <c r="T38" s="98">
        <f t="shared" si="18"/>
        <v>2333329.4256526567</v>
      </c>
      <c r="U38" s="98">
        <f t="shared" si="18"/>
        <v>2471870.0672701299</v>
      </c>
      <c r="V38" s="98">
        <f t="shared" si="18"/>
        <v>2610358.5795136802</v>
      </c>
      <c r="W38" s="98"/>
    </row>
    <row r="39" spans="1:38" x14ac:dyDescent="0.25">
      <c r="A39" s="99">
        <f>SUM(A35:A38)</f>
        <v>27202442.085942399</v>
      </c>
      <c r="B39" s="130" t="s">
        <v>384</v>
      </c>
      <c r="D39" s="98"/>
      <c r="E39" s="98"/>
      <c r="F39" s="98"/>
      <c r="G39" s="98"/>
      <c r="H39" s="98"/>
      <c r="I39" s="98"/>
      <c r="J39" s="98"/>
      <c r="K39" s="98"/>
      <c r="L39" s="98"/>
      <c r="M39" s="98"/>
      <c r="N39" s="98"/>
      <c r="O39" s="98"/>
      <c r="P39" s="98"/>
      <c r="Q39" s="98"/>
      <c r="R39" s="98"/>
      <c r="S39" s="98"/>
      <c r="T39" s="98"/>
      <c r="U39" s="98"/>
      <c r="V39" s="98"/>
      <c r="W39" s="98"/>
    </row>
    <row r="40" spans="1:38" x14ac:dyDescent="0.25">
      <c r="D40" s="98"/>
      <c r="E40" s="98"/>
      <c r="F40" s="98"/>
      <c r="G40" s="98"/>
      <c r="H40" s="98"/>
      <c r="I40" s="98"/>
      <c r="J40" s="98"/>
      <c r="K40" s="98"/>
      <c r="L40" s="98"/>
      <c r="M40" s="98"/>
      <c r="N40" s="98"/>
      <c r="O40" s="98"/>
      <c r="P40" s="98"/>
      <c r="Q40" s="98"/>
      <c r="R40" s="98"/>
      <c r="S40" s="98"/>
      <c r="T40" s="98"/>
      <c r="U40" s="98"/>
      <c r="V40" s="98"/>
      <c r="W40" s="98"/>
    </row>
    <row r="41" spans="1:38" x14ac:dyDescent="0.25">
      <c r="A41" s="218" t="s">
        <v>326</v>
      </c>
      <c r="B41" s="220"/>
      <c r="D41" s="98"/>
      <c r="E41" s="98"/>
      <c r="F41" s="98"/>
      <c r="G41" s="98"/>
      <c r="H41" s="98"/>
      <c r="I41" s="98"/>
      <c r="J41" s="98"/>
      <c r="K41" s="98"/>
      <c r="L41" s="98"/>
      <c r="M41" s="98"/>
      <c r="N41" s="98"/>
      <c r="O41" s="98"/>
      <c r="P41" s="98"/>
      <c r="Q41" s="98"/>
      <c r="R41" s="98"/>
      <c r="S41" s="98"/>
      <c r="T41" s="98"/>
      <c r="U41" s="98"/>
      <c r="V41" s="98"/>
      <c r="W41" s="98"/>
    </row>
    <row r="42" spans="1:38" x14ac:dyDescent="0.25">
      <c r="A42" s="227">
        <f>(A4/A35)*(1-$A$80)</f>
        <v>7.2794391961407214</v>
      </c>
      <c r="B42" s="224" t="s">
        <v>24</v>
      </c>
      <c r="C42" s="95">
        <f>+NPV($B$1,D42:V42)</f>
        <v>29439368136.24366</v>
      </c>
      <c r="D42" s="269">
        <f t="shared" ref="D42:V45" si="19">D35*1000*$A42</f>
        <v>337715193.76563448</v>
      </c>
      <c r="E42" s="269">
        <f t="shared" si="19"/>
        <v>702257303.68939984</v>
      </c>
      <c r="F42" s="269">
        <f t="shared" si="19"/>
        <v>1136603964.6007297</v>
      </c>
      <c r="G42" s="269">
        <f t="shared" si="19"/>
        <v>1581529407.359817</v>
      </c>
      <c r="H42" s="269">
        <f t="shared" si="19"/>
        <v>1990538735.6387339</v>
      </c>
      <c r="I42" s="269">
        <f t="shared" si="19"/>
        <v>2384841939.4597559</v>
      </c>
      <c r="J42" s="269">
        <f t="shared" si="19"/>
        <v>2779461235.4549794</v>
      </c>
      <c r="K42" s="269">
        <f t="shared" si="19"/>
        <v>3175976823.8422356</v>
      </c>
      <c r="L42" s="269">
        <f t="shared" si="19"/>
        <v>3575009750.3525381</v>
      </c>
      <c r="M42" s="269">
        <f t="shared" si="19"/>
        <v>3975226293.4917235</v>
      </c>
      <c r="N42" s="269">
        <f t="shared" si="19"/>
        <v>4371919888.8499355</v>
      </c>
      <c r="O42" s="269">
        <f t="shared" si="19"/>
        <v>4766928214.2353811</v>
      </c>
      <c r="P42" s="269">
        <f t="shared" si="19"/>
        <v>5162300014.6249065</v>
      </c>
      <c r="Q42" s="269">
        <f t="shared" si="19"/>
        <v>5557493128.2375116</v>
      </c>
      <c r="R42" s="269">
        <f t="shared" si="19"/>
        <v>6153888274.2003565</v>
      </c>
      <c r="S42" s="269">
        <f t="shared" si="19"/>
        <v>6393365475.2110872</v>
      </c>
      <c r="T42" s="269">
        <f t="shared" si="19"/>
        <v>6632842676.2218256</v>
      </c>
      <c r="U42" s="269">
        <f t="shared" si="19"/>
        <v>7026665455.8126259</v>
      </c>
      <c r="V42" s="269">
        <f t="shared" si="19"/>
        <v>7420340049.7540951</v>
      </c>
      <c r="W42" s="98"/>
    </row>
    <row r="43" spans="1:38" x14ac:dyDescent="0.25">
      <c r="A43" s="227">
        <f>A5/A36*(1-$A$80)</f>
        <v>5.8269430869101209</v>
      </c>
      <c r="B43" s="224" t="s">
        <v>20</v>
      </c>
      <c r="C43" s="95">
        <f t="shared" ref="C43:C45" si="20">+NPV($B$1,D43:V43)</f>
        <v>69494271549.378189</v>
      </c>
      <c r="D43" s="269">
        <f t="shared" si="19"/>
        <v>797207034.92294633</v>
      </c>
      <c r="E43" s="269">
        <f t="shared" si="19"/>
        <v>1657741413.9552441</v>
      </c>
      <c r="F43" s="269">
        <f t="shared" si="19"/>
        <v>2683055702.6398721</v>
      </c>
      <c r="G43" s="269">
        <f t="shared" si="19"/>
        <v>3733342155.638195</v>
      </c>
      <c r="H43" s="269">
        <f t="shared" si="19"/>
        <v>4698845395.8606119</v>
      </c>
      <c r="I43" s="269">
        <f t="shared" si="19"/>
        <v>5629633508.9856625</v>
      </c>
      <c r="J43" s="269">
        <f t="shared" si="19"/>
        <v>6561167786.0666466</v>
      </c>
      <c r="K43" s="269">
        <f t="shared" si="19"/>
        <v>7497178431.5879736</v>
      </c>
      <c r="L43" s="269">
        <f t="shared" si="19"/>
        <v>8439131479.7551289</v>
      </c>
      <c r="M43" s="269">
        <f t="shared" si="19"/>
        <v>9383878561.2397652</v>
      </c>
      <c r="N43" s="269">
        <f t="shared" si="19"/>
        <v>10320309408.197474</v>
      </c>
      <c r="O43" s="269">
        <f t="shared" si="19"/>
        <v>11252762024.081102</v>
      </c>
      <c r="P43" s="269">
        <f t="shared" si="19"/>
        <v>12186072655.34461</v>
      </c>
      <c r="Q43" s="269">
        <f t="shared" si="19"/>
        <v>13118961480.428717</v>
      </c>
      <c r="R43" s="269">
        <f t="shared" si="19"/>
        <v>14526805766.775587</v>
      </c>
      <c r="S43" s="269">
        <f t="shared" si="19"/>
        <v>15092113200.002575</v>
      </c>
      <c r="T43" s="269">
        <f t="shared" si="19"/>
        <v>15657420633.229584</v>
      </c>
      <c r="U43" s="269">
        <f t="shared" si="19"/>
        <v>16587074661.826742</v>
      </c>
      <c r="V43" s="269">
        <f t="shared" si="19"/>
        <v>17516378884.894554</v>
      </c>
      <c r="W43" s="98"/>
    </row>
    <row r="44" spans="1:38" x14ac:dyDescent="0.25">
      <c r="A44" s="227">
        <f>A6/A37*(1-$A$80)</f>
        <v>3.7434838589001238</v>
      </c>
      <c r="B44" s="224" t="s">
        <v>34</v>
      </c>
      <c r="C44" s="95">
        <f t="shared" si="20"/>
        <v>3277746881.4066224</v>
      </c>
      <c r="D44" s="269">
        <f t="shared" si="19"/>
        <v>37600838.375540823</v>
      </c>
      <c r="E44" s="269">
        <f t="shared" si="19"/>
        <v>78188556.101485401</v>
      </c>
      <c r="F44" s="269">
        <f t="shared" si="19"/>
        <v>126548235.78831771</v>
      </c>
      <c r="G44" s="269">
        <f t="shared" si="19"/>
        <v>176085745.41532111</v>
      </c>
      <c r="H44" s="269">
        <f t="shared" si="19"/>
        <v>221624394.34379268</v>
      </c>
      <c r="I44" s="269">
        <f t="shared" si="19"/>
        <v>265525679.54365557</v>
      </c>
      <c r="J44" s="269">
        <f t="shared" si="19"/>
        <v>309462158.09866959</v>
      </c>
      <c r="K44" s="269">
        <f t="shared" si="19"/>
        <v>353609767.76374817</v>
      </c>
      <c r="L44" s="269">
        <f t="shared" si="19"/>
        <v>398037655.08777905</v>
      </c>
      <c r="M44" s="269">
        <f t="shared" si="19"/>
        <v>442597324.98595119</v>
      </c>
      <c r="N44" s="269">
        <f t="shared" si="19"/>
        <v>486764753.75146711</v>
      </c>
      <c r="O44" s="269">
        <f t="shared" si="19"/>
        <v>530744546.41107297</v>
      </c>
      <c r="P44" s="269">
        <f t="shared" si="19"/>
        <v>574764807.97801352</v>
      </c>
      <c r="Q44" s="269">
        <f t="shared" si="19"/>
        <v>618765174.75566745</v>
      </c>
      <c r="R44" s="269">
        <f t="shared" si="19"/>
        <v>685167154.60519814</v>
      </c>
      <c r="S44" s="269">
        <f t="shared" si="19"/>
        <v>711830282.8743993</v>
      </c>
      <c r="T44" s="269">
        <f t="shared" si="19"/>
        <v>738493411.14360142</v>
      </c>
      <c r="U44" s="269">
        <f t="shared" si="19"/>
        <v>782341206.43787003</v>
      </c>
      <c r="V44" s="269">
        <f t="shared" si="19"/>
        <v>826172502.90486324</v>
      </c>
      <c r="W44" s="98"/>
    </row>
    <row r="45" spans="1:38" x14ac:dyDescent="0.25">
      <c r="A45" s="227">
        <f>A7/A38*(1-$A$80)</f>
        <v>8.1106487216254575</v>
      </c>
      <c r="B45" s="224" t="s">
        <v>29</v>
      </c>
      <c r="C45" s="95">
        <f t="shared" si="20"/>
        <v>83996354566.098419</v>
      </c>
      <c r="D45" s="269">
        <f t="shared" si="19"/>
        <v>963568410.38901067</v>
      </c>
      <c r="E45" s="269">
        <f t="shared" si="19"/>
        <v>2003679331.8504331</v>
      </c>
      <c r="F45" s="269">
        <f t="shared" si="19"/>
        <v>3242956478.2098589</v>
      </c>
      <c r="G45" s="269">
        <f t="shared" si="19"/>
        <v>4512416986.7545586</v>
      </c>
      <c r="H45" s="269">
        <f t="shared" si="19"/>
        <v>5679401699.196866</v>
      </c>
      <c r="I45" s="269">
        <f t="shared" si="19"/>
        <v>6804426922.6127253</v>
      </c>
      <c r="J45" s="269">
        <f t="shared" si="19"/>
        <v>7930354019.6767235</v>
      </c>
      <c r="K45" s="269">
        <f t="shared" si="19"/>
        <v>9061691614.9343224</v>
      </c>
      <c r="L45" s="269">
        <f t="shared" si="19"/>
        <v>10200211674.997797</v>
      </c>
      <c r="M45" s="269">
        <f t="shared" si="19"/>
        <v>11342108827.992416</v>
      </c>
      <c r="N45" s="269">
        <f t="shared" si="19"/>
        <v>12473954312.43358</v>
      </c>
      <c r="O45" s="269">
        <f t="shared" si="19"/>
        <v>13600991387.485085</v>
      </c>
      <c r="P45" s="269">
        <f t="shared" si="19"/>
        <v>14729065528.793501</v>
      </c>
      <c r="Q45" s="269">
        <f t="shared" si="19"/>
        <v>15856629841.297134</v>
      </c>
      <c r="R45" s="269">
        <f t="shared" si="19"/>
        <v>17558263446.677467</v>
      </c>
      <c r="S45" s="269">
        <f t="shared" si="19"/>
        <v>18241539384.98912</v>
      </c>
      <c r="T45" s="269">
        <f t="shared" si="19"/>
        <v>18924815323.300781</v>
      </c>
      <c r="U45" s="269">
        <f t="shared" si="19"/>
        <v>20048469801.128716</v>
      </c>
      <c r="V45" s="269">
        <f t="shared" si="19"/>
        <v>21171701475.916672</v>
      </c>
      <c r="W45" s="98"/>
    </row>
    <row r="46" spans="1:38" x14ac:dyDescent="0.25">
      <c r="A46" s="275">
        <f>A8/A39*(1-$A$80)</f>
        <v>6.8452582508889801</v>
      </c>
      <c r="B46" s="274" t="s">
        <v>384</v>
      </c>
      <c r="C46" s="95"/>
      <c r="D46" s="269"/>
      <c r="E46" s="269"/>
      <c r="F46" s="269"/>
      <c r="G46" s="269"/>
      <c r="H46" s="269"/>
      <c r="I46" s="269"/>
      <c r="J46" s="269"/>
      <c r="K46" s="269"/>
      <c r="L46" s="269"/>
      <c r="M46" s="269"/>
      <c r="N46" s="269"/>
      <c r="O46" s="269"/>
      <c r="P46" s="269"/>
      <c r="Q46" s="269"/>
      <c r="R46" s="269"/>
      <c r="S46" s="269"/>
      <c r="T46" s="269"/>
      <c r="U46" s="269"/>
      <c r="V46" s="269"/>
      <c r="W46" s="98"/>
    </row>
    <row r="47" spans="1:38" x14ac:dyDescent="0.25">
      <c r="A47" s="95"/>
      <c r="D47" s="98"/>
      <c r="E47" s="98"/>
      <c r="F47" s="98"/>
      <c r="G47" s="98"/>
      <c r="H47" s="98"/>
      <c r="I47" s="98"/>
      <c r="J47" s="98"/>
      <c r="K47" s="98"/>
      <c r="L47" s="98"/>
      <c r="M47" s="98"/>
      <c r="N47" s="98"/>
      <c r="O47" s="98"/>
      <c r="P47" s="98"/>
      <c r="Q47" s="98"/>
      <c r="R47" s="98"/>
      <c r="S47" s="98"/>
      <c r="T47" s="98"/>
      <c r="U47" s="98"/>
      <c r="V47" s="98"/>
      <c r="W47" s="98"/>
    </row>
    <row r="48" spans="1:38" ht="11.65" hidden="1" x14ac:dyDescent="0.45">
      <c r="A48" s="91" t="s">
        <v>331</v>
      </c>
    </row>
    <row r="49" spans="1:23" ht="11.65" hidden="1" x14ac:dyDescent="0.45">
      <c r="A49" s="224"/>
      <c r="B49" s="224"/>
      <c r="C49" s="224"/>
      <c r="D49" s="224"/>
      <c r="E49" s="224"/>
      <c r="F49" s="224"/>
      <c r="G49" s="224"/>
      <c r="H49" s="224"/>
      <c r="I49" s="224"/>
      <c r="J49" s="224"/>
      <c r="K49" s="224"/>
      <c r="L49" s="224"/>
      <c r="M49" s="224"/>
      <c r="N49" s="224"/>
      <c r="O49" s="224"/>
      <c r="P49" s="224"/>
      <c r="Q49" s="224"/>
      <c r="R49" s="224"/>
      <c r="S49" s="224"/>
      <c r="T49" s="224"/>
      <c r="U49" s="224"/>
      <c r="V49" s="224"/>
      <c r="W49" s="224"/>
    </row>
    <row r="50" spans="1:23" ht="11.65" hidden="1" x14ac:dyDescent="0.45">
      <c r="A50" s="224"/>
      <c r="B50" s="224"/>
      <c r="C50" s="224" t="s">
        <v>318</v>
      </c>
      <c r="D50" s="224"/>
      <c r="E50" s="224"/>
      <c r="F50" s="224"/>
      <c r="G50" s="224"/>
      <c r="H50" s="224"/>
      <c r="I50" s="224"/>
      <c r="J50" s="224"/>
      <c r="K50" s="224"/>
      <c r="L50" s="224"/>
      <c r="M50" s="224"/>
      <c r="N50" s="224"/>
      <c r="O50" s="224"/>
      <c r="P50" s="224"/>
      <c r="Q50" s="224"/>
      <c r="R50" s="224"/>
      <c r="S50" s="224"/>
      <c r="T50" s="224"/>
      <c r="U50" s="224"/>
      <c r="V50" s="224"/>
      <c r="W50" s="224"/>
    </row>
    <row r="51" spans="1:23" ht="11.65" hidden="1" x14ac:dyDescent="0.45">
      <c r="A51" s="224" t="s">
        <v>7</v>
      </c>
      <c r="B51" s="224" t="s">
        <v>332</v>
      </c>
      <c r="C51" s="225" t="str">
        <f>C29</f>
        <v>Year 1</v>
      </c>
      <c r="D51" s="225" t="str">
        <f t="shared" ref="D51:V51" si="21">D29</f>
        <v>Year 2</v>
      </c>
      <c r="E51" s="225" t="str">
        <f t="shared" si="21"/>
        <v>Year 3</v>
      </c>
      <c r="F51" s="225" t="str">
        <f t="shared" si="21"/>
        <v>Year 4</v>
      </c>
      <c r="G51" s="225" t="str">
        <f t="shared" si="21"/>
        <v>Year 5</v>
      </c>
      <c r="H51" s="225" t="str">
        <f t="shared" si="21"/>
        <v>Year 6</v>
      </c>
      <c r="I51" s="225" t="str">
        <f t="shared" si="21"/>
        <v>Year 7</v>
      </c>
      <c r="J51" s="225" t="str">
        <f t="shared" si="21"/>
        <v>Year 8</v>
      </c>
      <c r="K51" s="225" t="str">
        <f t="shared" si="21"/>
        <v>Year 9</v>
      </c>
      <c r="L51" s="225" t="str">
        <f t="shared" si="21"/>
        <v>Year 10</v>
      </c>
      <c r="M51" s="225" t="str">
        <f t="shared" si="21"/>
        <v>Year 11</v>
      </c>
      <c r="N51" s="225" t="str">
        <f t="shared" si="21"/>
        <v>Year 12</v>
      </c>
      <c r="O51" s="225" t="str">
        <f t="shared" si="21"/>
        <v>Year 13</v>
      </c>
      <c r="P51" s="225" t="str">
        <f t="shared" si="21"/>
        <v>Year 14</v>
      </c>
      <c r="Q51" s="225" t="str">
        <f t="shared" si="21"/>
        <v>Year 15</v>
      </c>
      <c r="R51" s="225" t="str">
        <f t="shared" si="21"/>
        <v>Year 16</v>
      </c>
      <c r="S51" s="225" t="str">
        <f t="shared" si="21"/>
        <v>Year 17</v>
      </c>
      <c r="T51" s="225" t="str">
        <f t="shared" si="21"/>
        <v>Year 18</v>
      </c>
      <c r="U51" s="225" t="str">
        <f t="shared" si="21"/>
        <v>Year 19</v>
      </c>
      <c r="V51" s="225" t="str">
        <f t="shared" si="21"/>
        <v>Year 20</v>
      </c>
      <c r="W51" s="224"/>
    </row>
    <row r="52" spans="1:23" ht="11.65" hidden="1" x14ac:dyDescent="0.45">
      <c r="A52" s="224" t="str">
        <f>'Project list_gen-S1b)Huntlygoes'!B8</f>
        <v>LNI</v>
      </c>
      <c r="B52" s="224" t="str">
        <f>'Project list_gen-S1b)Huntlygoes'!C8</f>
        <v>Tauhara_stage_2</v>
      </c>
      <c r="C52" s="224"/>
      <c r="D52" s="224"/>
      <c r="E52" s="224"/>
      <c r="F52" s="224"/>
      <c r="G52" s="226">
        <f>'Project list_gen-S1b)Huntlygoes'!G8*1000</f>
        <v>1971000</v>
      </c>
      <c r="H52" s="226">
        <f>G52</f>
        <v>1971000</v>
      </c>
      <c r="I52" s="226">
        <f>H52</f>
        <v>1971000</v>
      </c>
      <c r="J52" s="226">
        <f t="shared" ref="J52:V57" si="22">I52</f>
        <v>1971000</v>
      </c>
      <c r="K52" s="226">
        <f t="shared" si="22"/>
        <v>1971000</v>
      </c>
      <c r="L52" s="226">
        <f t="shared" si="22"/>
        <v>1971000</v>
      </c>
      <c r="M52" s="226">
        <f t="shared" si="22"/>
        <v>1971000</v>
      </c>
      <c r="N52" s="226">
        <f t="shared" si="22"/>
        <v>1971000</v>
      </c>
      <c r="O52" s="226">
        <f t="shared" si="22"/>
        <v>1971000</v>
      </c>
      <c r="P52" s="226">
        <f t="shared" si="22"/>
        <v>1971000</v>
      </c>
      <c r="Q52" s="226">
        <f t="shared" si="22"/>
        <v>1971000</v>
      </c>
      <c r="R52" s="226">
        <f t="shared" si="22"/>
        <v>1971000</v>
      </c>
      <c r="S52" s="226">
        <f t="shared" si="22"/>
        <v>1971000</v>
      </c>
      <c r="T52" s="226">
        <f t="shared" si="22"/>
        <v>1971000</v>
      </c>
      <c r="U52" s="226">
        <f t="shared" si="22"/>
        <v>1971000</v>
      </c>
      <c r="V52" s="226">
        <f t="shared" si="22"/>
        <v>1971000</v>
      </c>
      <c r="W52" s="224"/>
    </row>
    <row r="53" spans="1:23" ht="11.65" hidden="1" x14ac:dyDescent="0.45">
      <c r="A53" s="224" t="e">
        <f>'Project list_gen-S1b)Huntlygoes'!#REF!</f>
        <v>#REF!</v>
      </c>
      <c r="B53" s="224" t="e">
        <f>'Project list_gen-S1b)Huntlygoes'!#REF!</f>
        <v>#REF!</v>
      </c>
      <c r="C53" s="224"/>
      <c r="D53" s="224"/>
      <c r="E53" s="224"/>
      <c r="F53" s="224"/>
      <c r="G53" s="224"/>
      <c r="H53" s="224"/>
      <c r="I53" s="224"/>
      <c r="J53" s="224"/>
      <c r="K53" s="224" t="e">
        <f>'Project list_gen-S1b)Huntlygoes'!#REF!*1000</f>
        <v>#REF!</v>
      </c>
      <c r="L53" s="224" t="e">
        <f>K53</f>
        <v>#REF!</v>
      </c>
      <c r="M53" s="224" t="e">
        <f t="shared" si="22"/>
        <v>#REF!</v>
      </c>
      <c r="N53" s="224" t="e">
        <f t="shared" si="22"/>
        <v>#REF!</v>
      </c>
      <c r="O53" s="224" t="e">
        <f t="shared" si="22"/>
        <v>#REF!</v>
      </c>
      <c r="P53" s="224" t="e">
        <f t="shared" si="22"/>
        <v>#REF!</v>
      </c>
      <c r="Q53" s="224" t="e">
        <f t="shared" si="22"/>
        <v>#REF!</v>
      </c>
      <c r="R53" s="224" t="e">
        <f t="shared" si="22"/>
        <v>#REF!</v>
      </c>
      <c r="S53" s="224" t="e">
        <f t="shared" si="22"/>
        <v>#REF!</v>
      </c>
      <c r="T53" s="224" t="e">
        <f t="shared" si="22"/>
        <v>#REF!</v>
      </c>
      <c r="U53" s="224" t="e">
        <f t="shared" si="22"/>
        <v>#REF!</v>
      </c>
      <c r="V53" s="224" t="e">
        <f t="shared" si="22"/>
        <v>#REF!</v>
      </c>
      <c r="W53" s="224"/>
    </row>
    <row r="54" spans="1:23" ht="11.65" hidden="1" x14ac:dyDescent="0.45">
      <c r="A54" s="224" t="str">
        <f>'Project list_gen-S1b)Huntlygoes'!B9</f>
        <v>LSI</v>
      </c>
      <c r="B54" s="224" t="str">
        <f>'Project list_gen-S1b)Huntlygoes'!C9</f>
        <v>Hawea_Control_Gate_Retrofit</v>
      </c>
      <c r="C54" s="224"/>
      <c r="D54" s="224"/>
      <c r="E54" s="224"/>
      <c r="F54" s="224"/>
      <c r="G54" s="224"/>
      <c r="H54" s="224"/>
      <c r="I54" s="224"/>
      <c r="J54" s="224"/>
      <c r="K54" s="224"/>
      <c r="L54" s="224">
        <f>'Project list_gen-S1b)Huntlygoes'!$G$9*1000</f>
        <v>74460</v>
      </c>
      <c r="M54" s="224">
        <f>L54</f>
        <v>74460</v>
      </c>
      <c r="N54" s="224">
        <f t="shared" si="22"/>
        <v>74460</v>
      </c>
      <c r="O54" s="224">
        <f t="shared" si="22"/>
        <v>74460</v>
      </c>
      <c r="P54" s="224">
        <f t="shared" si="22"/>
        <v>74460</v>
      </c>
      <c r="Q54" s="224">
        <f t="shared" si="22"/>
        <v>74460</v>
      </c>
      <c r="R54" s="224">
        <f t="shared" si="22"/>
        <v>74460</v>
      </c>
      <c r="S54" s="224">
        <f t="shared" si="22"/>
        <v>74460</v>
      </c>
      <c r="T54" s="224">
        <f t="shared" si="22"/>
        <v>74460</v>
      </c>
      <c r="U54" s="224">
        <f t="shared" si="22"/>
        <v>74460</v>
      </c>
      <c r="V54" s="224">
        <f t="shared" si="22"/>
        <v>74460</v>
      </c>
      <c r="W54" s="224"/>
    </row>
    <row r="55" spans="1:23" ht="11.65" hidden="1" x14ac:dyDescent="0.45">
      <c r="A55" s="224" t="str">
        <f>'Project list_gen-S1b)Huntlygoes'!B10</f>
        <v>LNI</v>
      </c>
      <c r="B55" s="224" t="str">
        <f>'Project list_gen-S1b)Huntlygoes'!C10</f>
        <v>Hauauru_ma_raki_stage1</v>
      </c>
      <c r="C55" s="224"/>
      <c r="D55" s="224"/>
      <c r="E55" s="224"/>
      <c r="F55" s="224"/>
      <c r="G55" s="224"/>
      <c r="H55" s="224"/>
      <c r="I55" s="224"/>
      <c r="J55" s="224"/>
      <c r="K55" s="224"/>
      <c r="L55" s="224"/>
      <c r="M55" s="224"/>
      <c r="N55" s="224">
        <f>'Project list_gen-S1b)Huntlygoes'!$G$10*1000</f>
        <v>974840.83199999994</v>
      </c>
      <c r="O55" s="224">
        <f>N55</f>
        <v>974840.83199999994</v>
      </c>
      <c r="P55" s="224">
        <f t="shared" si="22"/>
        <v>974840.83199999994</v>
      </c>
      <c r="Q55" s="224">
        <f t="shared" si="22"/>
        <v>974840.83199999994</v>
      </c>
      <c r="R55" s="224">
        <f t="shared" si="22"/>
        <v>974840.83199999994</v>
      </c>
      <c r="S55" s="224">
        <f t="shared" si="22"/>
        <v>974840.83199999994</v>
      </c>
      <c r="T55" s="224">
        <f t="shared" si="22"/>
        <v>974840.83199999994</v>
      </c>
      <c r="U55" s="224">
        <f t="shared" si="22"/>
        <v>974840.83199999994</v>
      </c>
      <c r="V55" s="224">
        <f t="shared" si="22"/>
        <v>974840.83199999994</v>
      </c>
      <c r="W55" s="224"/>
    </row>
    <row r="56" spans="1:23" ht="11.65" hidden="1" x14ac:dyDescent="0.45">
      <c r="A56" s="224" t="str">
        <f>'Project list_gen-S1b)Huntlygoes'!B11</f>
        <v>LNI</v>
      </c>
      <c r="B56" s="224" t="str">
        <f>'Project list_gen-S1b)Huntlygoes'!C11</f>
        <v>Hauauru_ma_raki_stage2</v>
      </c>
      <c r="C56" s="224"/>
      <c r="D56" s="224"/>
      <c r="E56" s="224"/>
      <c r="F56" s="224"/>
      <c r="G56" s="224"/>
      <c r="H56" s="224"/>
      <c r="I56" s="224"/>
      <c r="J56" s="224"/>
      <c r="K56" s="224"/>
      <c r="L56" s="224"/>
      <c r="M56" s="224"/>
      <c r="N56" s="224"/>
      <c r="O56" s="224"/>
      <c r="P56" s="224"/>
      <c r="Q56" s="224"/>
      <c r="R56" s="224">
        <f>'Project list_gen-S1b)Huntlygoes'!$G$11*1000</f>
        <v>974840.83199999994</v>
      </c>
      <c r="S56" s="224">
        <f t="shared" si="22"/>
        <v>974840.83199999994</v>
      </c>
      <c r="T56" s="224">
        <f t="shared" si="22"/>
        <v>974840.83199999994</v>
      </c>
      <c r="U56" s="224">
        <f t="shared" si="22"/>
        <v>974840.83199999994</v>
      </c>
      <c r="V56" s="224">
        <f t="shared" si="22"/>
        <v>974840.83199999994</v>
      </c>
      <c r="W56" s="224"/>
    </row>
    <row r="57" spans="1:23" ht="11.65" hidden="1" x14ac:dyDescent="0.45">
      <c r="A57" s="224" t="str">
        <f>'Project list_gen-S1b)Huntlygoes'!B12</f>
        <v>USI</v>
      </c>
      <c r="B57" s="224" t="str">
        <f>'Project list_gen-S1b)Huntlygoes'!C12</f>
        <v>Lake_Pukaki</v>
      </c>
      <c r="C57" s="224"/>
      <c r="D57" s="224"/>
      <c r="E57" s="224"/>
      <c r="F57" s="224"/>
      <c r="G57" s="224"/>
      <c r="H57" s="224"/>
      <c r="I57" s="224"/>
      <c r="J57" s="224"/>
      <c r="K57" s="224"/>
      <c r="L57" s="224"/>
      <c r="M57" s="224"/>
      <c r="N57" s="224"/>
      <c r="O57" s="224"/>
      <c r="P57" s="224"/>
      <c r="Q57" s="224"/>
      <c r="R57" s="224"/>
      <c r="S57" s="224">
        <f>'Project list_gen-S1b)Huntlygoes'!$G$12*1000</f>
        <v>153299.99999999997</v>
      </c>
      <c r="T57" s="224">
        <f t="shared" si="22"/>
        <v>153299.99999999997</v>
      </c>
      <c r="U57" s="224">
        <f t="shared" si="22"/>
        <v>153299.99999999997</v>
      </c>
      <c r="V57" s="224">
        <f t="shared" si="22"/>
        <v>153299.99999999997</v>
      </c>
      <c r="W57" s="224"/>
    </row>
    <row r="58" spans="1:23" ht="11.65" hidden="1" x14ac:dyDescent="0.45">
      <c r="A58" s="224" t="str">
        <f>'Project list_gen-S1b)Huntlygoes'!B13</f>
        <v>USI</v>
      </c>
      <c r="B58" s="224" t="str">
        <f>'Project list_gen-S1b)Huntlygoes'!C13</f>
        <v>Rodney_CCGT_stage_1</v>
      </c>
      <c r="C58" s="224"/>
      <c r="D58" s="224"/>
      <c r="E58" s="224"/>
      <c r="F58" s="224"/>
      <c r="G58" s="224"/>
      <c r="H58" s="224"/>
      <c r="I58" s="224"/>
      <c r="J58" s="224"/>
      <c r="K58" s="224"/>
      <c r="L58" s="224"/>
      <c r="M58" s="224"/>
      <c r="N58" s="224"/>
      <c r="O58" s="224"/>
      <c r="P58" s="224"/>
      <c r="Q58" s="224"/>
      <c r="R58" s="224"/>
      <c r="S58" s="224"/>
      <c r="T58" s="224"/>
      <c r="U58" s="224"/>
      <c r="V58" s="224"/>
      <c r="W58" s="224"/>
    </row>
    <row r="59" spans="1:23" ht="11.65" hidden="1" x14ac:dyDescent="0.45">
      <c r="A59" s="224" t="str">
        <f>'Project list_gen-S1b)Huntlygoes'!B14</f>
        <v>USI</v>
      </c>
      <c r="B59" s="224" t="str">
        <f>'Project list_gen-S1b)Huntlygoes'!C14</f>
        <v>Rodney_CCGT_stage_2</v>
      </c>
      <c r="C59" s="224"/>
      <c r="D59" s="224"/>
      <c r="E59" s="224"/>
      <c r="F59" s="224"/>
      <c r="G59" s="224"/>
      <c r="H59" s="224"/>
      <c r="I59" s="224"/>
      <c r="J59" s="224"/>
      <c r="K59" s="224"/>
      <c r="L59" s="224"/>
      <c r="M59" s="224"/>
      <c r="N59" s="224"/>
      <c r="O59" s="224"/>
      <c r="P59" s="224"/>
      <c r="Q59" s="224"/>
      <c r="R59" s="224"/>
      <c r="S59" s="224"/>
      <c r="T59" s="224"/>
      <c r="U59" s="224"/>
      <c r="V59" s="224"/>
      <c r="W59" s="224"/>
    </row>
    <row r="60" spans="1:23" ht="11.65" hidden="1" x14ac:dyDescent="0.45">
      <c r="A60" s="224" t="str">
        <f>'Project list_gen-S1b)Huntlygoes'!B15</f>
        <v>LNI</v>
      </c>
      <c r="B60" s="224" t="str">
        <f>'Project list_gen-S1b)Huntlygoes'!C15</f>
        <v>Turitea</v>
      </c>
      <c r="C60" s="224"/>
      <c r="D60" s="224"/>
      <c r="E60" s="224"/>
      <c r="F60" s="224"/>
      <c r="G60" s="224"/>
      <c r="H60" s="224"/>
      <c r="I60" s="224"/>
      <c r="J60" s="224"/>
      <c r="K60" s="224"/>
      <c r="L60" s="224"/>
      <c r="M60" s="224"/>
      <c r="N60" s="224"/>
      <c r="O60" s="224"/>
      <c r="P60" s="224"/>
      <c r="Q60" s="224"/>
      <c r="R60" s="224"/>
      <c r="S60" s="224"/>
      <c r="T60" s="224"/>
      <c r="U60" s="224"/>
      <c r="V60" s="224"/>
      <c r="W60" s="224"/>
    </row>
    <row r="61" spans="1:23" ht="11.65" hidden="1" x14ac:dyDescent="0.45">
      <c r="A61" s="224" t="str">
        <f>'Project list_gen-S1b)Huntlygoes'!B16</f>
        <v>USI</v>
      </c>
      <c r="B61" s="224" t="str">
        <f>'Project list_gen-S1b)Huntlygoes'!C16</f>
        <v>PropopsedCCGT1</v>
      </c>
      <c r="C61" s="224"/>
      <c r="D61" s="224"/>
      <c r="E61" s="224"/>
      <c r="F61" s="224"/>
      <c r="G61" s="224"/>
      <c r="H61" s="224"/>
      <c r="I61" s="224"/>
      <c r="J61" s="224"/>
      <c r="K61" s="224"/>
      <c r="L61" s="224"/>
      <c r="M61" s="224"/>
      <c r="N61" s="224"/>
      <c r="O61" s="224"/>
      <c r="P61" s="224"/>
      <c r="Q61" s="224"/>
      <c r="R61" s="224"/>
      <c r="S61" s="224"/>
      <c r="T61" s="224"/>
      <c r="U61" s="224"/>
      <c r="V61" s="224"/>
      <c r="W61" s="224"/>
    </row>
    <row r="62" spans="1:23" ht="11.65" hidden="1" x14ac:dyDescent="0.45">
      <c r="A62" s="224" t="str">
        <f>'Project list_gen-S1b)Huntlygoes'!B17</f>
        <v>LNI</v>
      </c>
      <c r="B62" s="224" t="str">
        <f>'Project list_gen-S1b)Huntlygoes'!C17</f>
        <v>Hawkes_Bay_windfarm_Maungaharuru</v>
      </c>
      <c r="C62" s="224"/>
      <c r="D62" s="224"/>
      <c r="E62" s="224"/>
      <c r="F62" s="224"/>
      <c r="G62" s="224"/>
      <c r="H62" s="224"/>
      <c r="I62" s="224"/>
      <c r="J62" s="224"/>
      <c r="K62" s="224"/>
      <c r="L62" s="224"/>
      <c r="M62" s="224"/>
      <c r="N62" s="224"/>
      <c r="O62" s="224"/>
      <c r="P62" s="224"/>
      <c r="Q62" s="224"/>
      <c r="R62" s="224"/>
      <c r="S62" s="224"/>
      <c r="T62" s="224"/>
      <c r="U62" s="224"/>
      <c r="V62" s="224"/>
      <c r="W62" s="224"/>
    </row>
    <row r="63" spans="1:23" ht="11.65" hidden="1" x14ac:dyDescent="0.45">
      <c r="A63" s="224"/>
      <c r="B63" s="224"/>
      <c r="C63" s="224"/>
      <c r="D63" s="224"/>
      <c r="E63" s="224"/>
      <c r="F63" s="224"/>
      <c r="G63" s="224"/>
      <c r="H63" s="224"/>
      <c r="I63" s="224"/>
      <c r="J63" s="224"/>
      <c r="K63" s="224"/>
      <c r="L63" s="224"/>
      <c r="M63" s="224"/>
      <c r="N63" s="224"/>
      <c r="O63" s="224"/>
      <c r="P63" s="224"/>
      <c r="Q63" s="224"/>
      <c r="R63" s="224"/>
      <c r="S63" s="224"/>
      <c r="T63" s="224"/>
      <c r="U63" s="224"/>
      <c r="V63" s="224"/>
      <c r="W63" s="224"/>
    </row>
    <row r="64" spans="1:23" ht="11.65" hidden="1" x14ac:dyDescent="0.45">
      <c r="A64" s="224"/>
      <c r="B64" s="224"/>
      <c r="C64" s="224"/>
      <c r="D64" s="224"/>
      <c r="E64" s="224"/>
      <c r="F64" s="224"/>
      <c r="G64" s="224"/>
      <c r="H64" s="224"/>
      <c r="I64" s="224"/>
      <c r="J64" s="224"/>
      <c r="K64" s="224"/>
      <c r="L64" s="224"/>
      <c r="M64" s="224"/>
      <c r="N64" s="224"/>
      <c r="O64" s="224"/>
      <c r="P64" s="224"/>
      <c r="Q64" s="224"/>
      <c r="R64" s="224"/>
      <c r="S64" s="224"/>
      <c r="T64" s="224"/>
      <c r="U64" s="224"/>
      <c r="V64" s="224"/>
      <c r="W64" s="224"/>
    </row>
    <row r="65" spans="1:23" ht="11.65" hidden="1" x14ac:dyDescent="0.45">
      <c r="A65" s="224"/>
      <c r="B65" s="224"/>
      <c r="C65" s="224"/>
      <c r="D65" s="224"/>
      <c r="E65" s="224"/>
      <c r="F65" s="224"/>
      <c r="G65" s="224"/>
      <c r="H65" s="224"/>
      <c r="I65" s="224"/>
      <c r="J65" s="224"/>
      <c r="K65" s="224"/>
      <c r="L65" s="224"/>
      <c r="M65" s="224"/>
      <c r="N65" s="224"/>
      <c r="O65" s="224"/>
      <c r="P65" s="224"/>
      <c r="Q65" s="224"/>
      <c r="R65" s="224"/>
      <c r="S65" s="224"/>
      <c r="T65" s="224"/>
      <c r="U65" s="224"/>
      <c r="V65" s="224"/>
      <c r="W65" s="224"/>
    </row>
    <row r="66" spans="1:23" ht="11.65" hidden="1" x14ac:dyDescent="0.45">
      <c r="A66" s="224" t="s">
        <v>20</v>
      </c>
      <c r="B66" s="227">
        <f>NPV($B$1,C66:V66)</f>
        <v>16662145.330324689</v>
      </c>
      <c r="C66" s="224">
        <f>SUMIF($A$52:$A$62,$A66,C$52:C$62)</f>
        <v>0</v>
      </c>
      <c r="D66" s="224">
        <f t="shared" ref="D66:V69" si="23">SUMIF($A$52:$A$62,$A66,D$52:D$62)</f>
        <v>0</v>
      </c>
      <c r="E66" s="224">
        <f t="shared" si="23"/>
        <v>0</v>
      </c>
      <c r="F66" s="224">
        <f t="shared" si="23"/>
        <v>0</v>
      </c>
      <c r="G66" s="224">
        <f t="shared" si="23"/>
        <v>1971000</v>
      </c>
      <c r="H66" s="224">
        <f t="shared" si="23"/>
        <v>1971000</v>
      </c>
      <c r="I66" s="224">
        <f t="shared" si="23"/>
        <v>1971000</v>
      </c>
      <c r="J66" s="224">
        <f t="shared" si="23"/>
        <v>1971000</v>
      </c>
      <c r="K66" s="224">
        <f t="shared" si="23"/>
        <v>1971000</v>
      </c>
      <c r="L66" s="224">
        <f t="shared" si="23"/>
        <v>1971000</v>
      </c>
      <c r="M66" s="224">
        <f t="shared" si="23"/>
        <v>1971000</v>
      </c>
      <c r="N66" s="224">
        <f t="shared" si="23"/>
        <v>2945840.8319999999</v>
      </c>
      <c r="O66" s="224">
        <f t="shared" si="23"/>
        <v>2945840.8319999999</v>
      </c>
      <c r="P66" s="224">
        <f t="shared" si="23"/>
        <v>2945840.8319999999</v>
      </c>
      <c r="Q66" s="224">
        <f t="shared" si="23"/>
        <v>2945840.8319999999</v>
      </c>
      <c r="R66" s="224">
        <f t="shared" si="23"/>
        <v>3920681.6639999999</v>
      </c>
      <c r="S66" s="224">
        <f t="shared" si="23"/>
        <v>3920681.6639999999</v>
      </c>
      <c r="T66" s="224">
        <f t="shared" si="23"/>
        <v>3920681.6639999999</v>
      </c>
      <c r="U66" s="224">
        <f t="shared" si="23"/>
        <v>3920681.6639999999</v>
      </c>
      <c r="V66" s="224">
        <f t="shared" si="23"/>
        <v>3920681.6639999999</v>
      </c>
      <c r="W66" s="224"/>
    </row>
    <row r="67" spans="1:23" ht="11.65" hidden="1" x14ac:dyDescent="0.45">
      <c r="A67" s="224" t="s">
        <v>24</v>
      </c>
      <c r="B67" s="227">
        <f t="shared" ref="B67:B69" si="24">NPV($B$1,C67:V67)</f>
        <v>0</v>
      </c>
      <c r="C67" s="224">
        <f>SUMIF($A$52:$A$62,$A67,C$52:C$62)</f>
        <v>0</v>
      </c>
      <c r="D67" s="224">
        <f t="shared" si="23"/>
        <v>0</v>
      </c>
      <c r="E67" s="224">
        <f t="shared" si="23"/>
        <v>0</v>
      </c>
      <c r="F67" s="224">
        <f t="shared" si="23"/>
        <v>0</v>
      </c>
      <c r="G67" s="224">
        <f t="shared" si="23"/>
        <v>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224">
        <f t="shared" si="23"/>
        <v>0</v>
      </c>
      <c r="S67" s="224">
        <f t="shared" si="23"/>
        <v>0</v>
      </c>
      <c r="T67" s="224">
        <f t="shared" si="23"/>
        <v>0</v>
      </c>
      <c r="U67" s="224">
        <f t="shared" si="23"/>
        <v>0</v>
      </c>
      <c r="V67" s="224">
        <f t="shared" si="23"/>
        <v>0</v>
      </c>
      <c r="W67" s="224"/>
    </row>
    <row r="68" spans="1:23" ht="11.65" hidden="1" x14ac:dyDescent="0.45">
      <c r="A68" s="224" t="s">
        <v>29</v>
      </c>
      <c r="B68" s="227">
        <f t="shared" si="24"/>
        <v>265915.98211627966</v>
      </c>
      <c r="C68" s="224">
        <f t="shared" ref="C68:R69" si="25">SUMIF($A$52:$A$62,$A68,C$52:C$62)</f>
        <v>0</v>
      </c>
      <c r="D68" s="224">
        <f t="shared" si="25"/>
        <v>0</v>
      </c>
      <c r="E68" s="224">
        <f t="shared" si="25"/>
        <v>0</v>
      </c>
      <c r="F68" s="224">
        <f t="shared" si="25"/>
        <v>0</v>
      </c>
      <c r="G68" s="224">
        <f t="shared" si="25"/>
        <v>0</v>
      </c>
      <c r="H68" s="224">
        <f t="shared" si="25"/>
        <v>0</v>
      </c>
      <c r="I68" s="224">
        <f t="shared" si="25"/>
        <v>0</v>
      </c>
      <c r="J68" s="224">
        <f t="shared" si="25"/>
        <v>0</v>
      </c>
      <c r="K68" s="224">
        <f t="shared" si="25"/>
        <v>0</v>
      </c>
      <c r="L68" s="224">
        <f t="shared" si="25"/>
        <v>74460</v>
      </c>
      <c r="M68" s="224">
        <f t="shared" si="25"/>
        <v>74460</v>
      </c>
      <c r="N68" s="224">
        <f t="shared" si="25"/>
        <v>74460</v>
      </c>
      <c r="O68" s="224">
        <f t="shared" si="25"/>
        <v>74460</v>
      </c>
      <c r="P68" s="224">
        <f t="shared" si="25"/>
        <v>74460</v>
      </c>
      <c r="Q68" s="224">
        <f t="shared" si="25"/>
        <v>74460</v>
      </c>
      <c r="R68" s="224">
        <f t="shared" si="25"/>
        <v>74460</v>
      </c>
      <c r="S68" s="224">
        <f t="shared" si="23"/>
        <v>74460</v>
      </c>
      <c r="T68" s="224">
        <f t="shared" si="23"/>
        <v>74460</v>
      </c>
      <c r="U68" s="224">
        <f t="shared" si="23"/>
        <v>74460</v>
      </c>
      <c r="V68" s="224">
        <f t="shared" si="23"/>
        <v>74460</v>
      </c>
      <c r="W68" s="224"/>
    </row>
    <row r="69" spans="1:23" ht="11.65" hidden="1" x14ac:dyDescent="0.45">
      <c r="A69" s="224" t="s">
        <v>34</v>
      </c>
      <c r="B69" s="227">
        <f t="shared" si="24"/>
        <v>148207.10602576041</v>
      </c>
      <c r="C69" s="224">
        <f t="shared" si="25"/>
        <v>0</v>
      </c>
      <c r="D69" s="224">
        <f t="shared" si="23"/>
        <v>0</v>
      </c>
      <c r="E69" s="224">
        <f t="shared" si="23"/>
        <v>0</v>
      </c>
      <c r="F69" s="224">
        <f t="shared" si="23"/>
        <v>0</v>
      </c>
      <c r="G69" s="224">
        <f t="shared" si="23"/>
        <v>0</v>
      </c>
      <c r="H69" s="224">
        <f t="shared" si="23"/>
        <v>0</v>
      </c>
      <c r="I69" s="224">
        <f t="shared" si="23"/>
        <v>0</v>
      </c>
      <c r="J69" s="224">
        <f t="shared" si="23"/>
        <v>0</v>
      </c>
      <c r="K69" s="224">
        <f t="shared" si="23"/>
        <v>0</v>
      </c>
      <c r="L69" s="224">
        <f t="shared" si="23"/>
        <v>0</v>
      </c>
      <c r="M69" s="224">
        <f t="shared" si="23"/>
        <v>0</v>
      </c>
      <c r="N69" s="224">
        <f t="shared" si="23"/>
        <v>0</v>
      </c>
      <c r="O69" s="224">
        <f t="shared" si="23"/>
        <v>0</v>
      </c>
      <c r="P69" s="224">
        <f t="shared" si="23"/>
        <v>0</v>
      </c>
      <c r="Q69" s="224">
        <f t="shared" si="23"/>
        <v>0</v>
      </c>
      <c r="R69" s="224">
        <f t="shared" si="23"/>
        <v>0</v>
      </c>
      <c r="S69" s="224">
        <f t="shared" si="23"/>
        <v>153299.99999999997</v>
      </c>
      <c r="T69" s="224">
        <f t="shared" si="23"/>
        <v>153299.99999999997</v>
      </c>
      <c r="U69" s="224">
        <f t="shared" si="23"/>
        <v>153299.99999999997</v>
      </c>
      <c r="V69" s="224">
        <f t="shared" si="23"/>
        <v>153299.99999999997</v>
      </c>
      <c r="W69" s="224"/>
    </row>
    <row r="70" spans="1:23" ht="11.65" hidden="1" x14ac:dyDescent="0.45">
      <c r="A70" s="224"/>
      <c r="B70" s="224"/>
      <c r="C70" s="224"/>
      <c r="D70" s="224"/>
      <c r="E70" s="224"/>
      <c r="F70" s="224"/>
      <c r="G70" s="224"/>
      <c r="H70" s="224"/>
      <c r="I70" s="224"/>
      <c r="J70" s="224"/>
      <c r="K70" s="224"/>
      <c r="L70" s="224"/>
      <c r="M70" s="224"/>
      <c r="N70" s="224"/>
      <c r="O70" s="224"/>
      <c r="P70" s="224"/>
      <c r="Q70" s="224"/>
      <c r="R70" s="224"/>
      <c r="S70" s="224"/>
      <c r="T70" s="224"/>
      <c r="U70" s="224"/>
      <c r="V70" s="224"/>
      <c r="W70" s="224"/>
    </row>
    <row r="71" spans="1:23" ht="11.65" hidden="1" x14ac:dyDescent="0.45">
      <c r="A71" s="224"/>
      <c r="B71" s="224"/>
      <c r="C71" s="224"/>
      <c r="D71" s="224"/>
      <c r="E71" s="224"/>
      <c r="F71" s="224"/>
      <c r="G71" s="224"/>
      <c r="H71" s="224"/>
      <c r="I71" s="224"/>
      <c r="J71" s="224"/>
      <c r="K71" s="224"/>
      <c r="L71" s="224"/>
      <c r="M71" s="224"/>
      <c r="N71" s="224"/>
      <c r="O71" s="224"/>
      <c r="P71" s="224"/>
      <c r="Q71" s="224"/>
      <c r="R71" s="224"/>
      <c r="S71" s="224"/>
      <c r="T71" s="224"/>
      <c r="U71" s="224"/>
      <c r="V71" s="224"/>
      <c r="W71" s="224"/>
    </row>
    <row r="72" spans="1:23" ht="11.65" hidden="1" x14ac:dyDescent="0.45">
      <c r="A72" s="224" t="s">
        <v>20</v>
      </c>
      <c r="B72" s="224">
        <f>A4/B66</f>
        <v>2.5240591388968676</v>
      </c>
      <c r="C72" s="224"/>
      <c r="D72" s="224"/>
      <c r="E72" s="224"/>
      <c r="F72" s="224"/>
      <c r="G72" s="224"/>
      <c r="H72" s="224"/>
      <c r="I72" s="224"/>
      <c r="J72" s="224"/>
      <c r="K72" s="224"/>
      <c r="L72" s="224"/>
      <c r="M72" s="224"/>
      <c r="N72" s="224"/>
      <c r="O72" s="224"/>
      <c r="P72" s="224"/>
      <c r="Q72" s="224"/>
      <c r="R72" s="224"/>
      <c r="S72" s="224"/>
      <c r="T72" s="224"/>
      <c r="U72" s="224"/>
      <c r="V72" s="224"/>
      <c r="W72" s="224"/>
    </row>
    <row r="73" spans="1:23" ht="11.65" hidden="1" x14ac:dyDescent="0.45">
      <c r="A73" s="224" t="s">
        <v>24</v>
      </c>
      <c r="B73" s="224" t="e">
        <f>A5/B67</f>
        <v>#DIV/0!</v>
      </c>
      <c r="C73" s="224"/>
      <c r="D73" s="224"/>
      <c r="E73" s="224"/>
      <c r="F73" s="224"/>
      <c r="G73" s="224"/>
      <c r="H73" s="224"/>
      <c r="I73" s="224"/>
      <c r="J73" s="224"/>
      <c r="K73" s="224"/>
      <c r="L73" s="224"/>
      <c r="M73" s="224"/>
      <c r="N73" s="224"/>
      <c r="O73" s="224"/>
      <c r="P73" s="224"/>
      <c r="Q73" s="224"/>
      <c r="R73" s="224"/>
      <c r="S73" s="224"/>
      <c r="T73" s="224"/>
      <c r="U73" s="224"/>
      <c r="V73" s="224"/>
      <c r="W73" s="224"/>
    </row>
    <row r="74" spans="1:23" ht="11.65" hidden="1" x14ac:dyDescent="0.45">
      <c r="A74" s="224" t="s">
        <v>29</v>
      </c>
      <c r="B74" s="224">
        <f>A6/B68</f>
        <v>17.608928608206195</v>
      </c>
      <c r="C74" s="224"/>
      <c r="D74" s="224"/>
      <c r="E74" s="224"/>
      <c r="F74" s="224"/>
      <c r="G74" s="224"/>
      <c r="H74" s="224"/>
      <c r="I74" s="224"/>
      <c r="J74" s="224"/>
      <c r="K74" s="224"/>
      <c r="L74" s="224"/>
      <c r="M74" s="224"/>
      <c r="N74" s="224"/>
      <c r="O74" s="224"/>
      <c r="P74" s="224"/>
      <c r="Q74" s="224"/>
      <c r="R74" s="224"/>
      <c r="S74" s="224"/>
      <c r="T74" s="224"/>
      <c r="U74" s="224"/>
      <c r="V74" s="224"/>
      <c r="W74" s="224"/>
    </row>
    <row r="75" spans="1:23" ht="11.65" hidden="1" x14ac:dyDescent="0.45">
      <c r="A75" s="224" t="s">
        <v>34</v>
      </c>
      <c r="B75" s="224">
        <f>A7/B69</f>
        <v>809.64263762377709</v>
      </c>
      <c r="C75" s="224"/>
      <c r="D75" s="224"/>
      <c r="E75" s="224"/>
      <c r="F75" s="224"/>
      <c r="G75" s="224"/>
      <c r="H75" s="224"/>
      <c r="I75" s="224"/>
      <c r="J75" s="224"/>
      <c r="K75" s="224"/>
      <c r="L75" s="224"/>
      <c r="M75" s="224"/>
      <c r="N75" s="224"/>
      <c r="O75" s="224"/>
      <c r="P75" s="224"/>
      <c r="Q75" s="224"/>
      <c r="R75" s="224"/>
      <c r="S75" s="224"/>
      <c r="T75" s="224"/>
      <c r="U75" s="224"/>
      <c r="V75" s="224"/>
      <c r="W75" s="224"/>
    </row>
    <row r="76" spans="1:23" ht="11.65" hidden="1" x14ac:dyDescent="0.45">
      <c r="A76" s="224"/>
      <c r="B76" s="224"/>
      <c r="C76" s="224"/>
      <c r="D76" s="224"/>
      <c r="E76" s="224"/>
      <c r="F76" s="224"/>
      <c r="G76" s="224"/>
      <c r="H76" s="224"/>
      <c r="I76" s="224"/>
      <c r="J76" s="224"/>
      <c r="K76" s="224"/>
      <c r="L76" s="224"/>
      <c r="M76" s="224"/>
      <c r="N76" s="224"/>
      <c r="O76" s="224"/>
      <c r="P76" s="224"/>
      <c r="Q76" s="224"/>
      <c r="R76" s="224"/>
      <c r="S76" s="224"/>
      <c r="T76" s="224"/>
      <c r="U76" s="224"/>
      <c r="V76" s="224"/>
      <c r="W76" s="224"/>
    </row>
    <row r="77" spans="1:23" ht="11.65" hidden="1" x14ac:dyDescent="0.45">
      <c r="A77" s="224"/>
      <c r="B77" s="224"/>
      <c r="C77" s="224"/>
      <c r="D77" s="224"/>
      <c r="E77" s="224"/>
      <c r="F77" s="224"/>
      <c r="G77" s="224"/>
      <c r="H77" s="224"/>
      <c r="I77" s="224"/>
      <c r="J77" s="224"/>
      <c r="K77" s="224"/>
      <c r="L77" s="224"/>
      <c r="M77" s="224"/>
      <c r="N77" s="224"/>
      <c r="O77" s="224"/>
      <c r="P77" s="224"/>
      <c r="Q77" s="224"/>
      <c r="R77" s="224"/>
      <c r="S77" s="224"/>
      <c r="T77" s="224"/>
      <c r="U77" s="224"/>
      <c r="V77" s="224"/>
      <c r="W77" s="224"/>
    </row>
    <row r="78" spans="1:23" ht="11.65" hidden="1" x14ac:dyDescent="0.45">
      <c r="A78" s="224"/>
      <c r="B78" s="224"/>
      <c r="C78" s="224"/>
      <c r="D78" s="224"/>
      <c r="E78" s="224"/>
      <c r="F78" s="224"/>
      <c r="G78" s="224"/>
      <c r="H78" s="224"/>
      <c r="I78" s="224"/>
      <c r="J78" s="224"/>
      <c r="K78" s="224"/>
      <c r="L78" s="224"/>
      <c r="M78" s="224"/>
      <c r="N78" s="224"/>
      <c r="O78" s="224"/>
      <c r="P78" s="224"/>
      <c r="Q78" s="224"/>
      <c r="R78" s="224"/>
      <c r="S78" s="224"/>
      <c r="T78" s="224"/>
      <c r="U78" s="224"/>
      <c r="V78" s="224"/>
      <c r="W78" s="224"/>
    </row>
    <row r="79" spans="1:23" ht="11.65" hidden="1" x14ac:dyDescent="0.45"/>
    <row r="80" spans="1:23" x14ac:dyDescent="0.25">
      <c r="A80" s="91">
        <v>0.3</v>
      </c>
      <c r="B80" s="91" t="s">
        <v>381</v>
      </c>
    </row>
    <row r="86" spans="3:7" x14ac:dyDescent="0.25">
      <c r="C86" s="119"/>
      <c r="G86" s="119"/>
    </row>
  </sheetData>
  <pageMargins left="0.7" right="0.7" top="0.75" bottom="0.75" header="0.3" footer="0.3"/>
  <pageSetup paperSize="9" orientation="portrait" horizontalDpi="0" verticalDpi="0"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X83"/>
  <sheetViews>
    <sheetView workbookViewId="0">
      <selection activeCell="A2" sqref="A2"/>
    </sheetView>
  </sheetViews>
  <sheetFormatPr defaultColWidth="11.42578125" defaultRowHeight="15" x14ac:dyDescent="0.25"/>
  <cols>
    <col min="1" max="1" width="37.42578125" customWidth="1"/>
    <col min="2" max="2" width="8.42578125" style="4" customWidth="1"/>
    <col min="3" max="3" width="12.5703125" style="4" bestFit="1" customWidth="1"/>
    <col min="4" max="5" width="14.42578125" style="4" bestFit="1" customWidth="1"/>
    <col min="6" max="9" width="14.42578125" bestFit="1" customWidth="1"/>
    <col min="10" max="12" width="14" bestFit="1" customWidth="1"/>
    <col min="13" max="13" width="12.42578125" bestFit="1" customWidth="1"/>
    <col min="14" max="14" width="13.140625" customWidth="1"/>
    <col min="15" max="16" width="12.140625" customWidth="1"/>
    <col min="17" max="18" width="12.42578125" customWidth="1"/>
    <col min="19" max="23" width="14" bestFit="1" customWidth="1"/>
    <col min="24" max="24" width="18.140625" customWidth="1"/>
  </cols>
  <sheetData>
    <row r="1" spans="1:24" ht="18.399999999999999" x14ac:dyDescent="0.7">
      <c r="A1" s="1" t="s">
        <v>413</v>
      </c>
      <c r="B1" s="2" t="s">
        <v>392</v>
      </c>
      <c r="C1" s="3"/>
    </row>
    <row r="3" spans="1:24" ht="14.45" x14ac:dyDescent="0.55000000000000004">
      <c r="A3" t="s">
        <v>144</v>
      </c>
      <c r="B3" s="5"/>
      <c r="C3" s="5"/>
      <c r="D3" s="5"/>
      <c r="E3" s="5"/>
    </row>
    <row r="4" spans="1:24" ht="14.45" x14ac:dyDescent="0.55000000000000004">
      <c r="A4" s="6" t="s">
        <v>145</v>
      </c>
      <c r="B4" s="4" t="s">
        <v>7</v>
      </c>
      <c r="C4" s="4" t="s">
        <v>146</v>
      </c>
      <c r="D4" s="4">
        <v>1</v>
      </c>
      <c r="E4" s="4">
        <v>2</v>
      </c>
      <c r="F4" s="4">
        <v>3</v>
      </c>
      <c r="G4" s="4">
        <v>4</v>
      </c>
      <c r="H4" s="4">
        <v>5</v>
      </c>
      <c r="I4" s="4">
        <v>6</v>
      </c>
      <c r="J4" s="4">
        <v>7</v>
      </c>
      <c r="K4" s="4">
        <v>8</v>
      </c>
      <c r="L4" s="4">
        <v>9</v>
      </c>
      <c r="M4" s="4">
        <v>10</v>
      </c>
      <c r="N4" s="4">
        <v>11</v>
      </c>
      <c r="O4" s="4">
        <v>12</v>
      </c>
      <c r="P4" s="4">
        <v>13</v>
      </c>
      <c r="Q4" s="4">
        <v>14</v>
      </c>
      <c r="R4" s="4">
        <v>15</v>
      </c>
      <c r="S4" s="4">
        <v>16</v>
      </c>
      <c r="T4" s="4">
        <v>17</v>
      </c>
      <c r="U4" s="4">
        <v>18</v>
      </c>
      <c r="V4" s="4">
        <v>19</v>
      </c>
      <c r="W4" s="4">
        <v>20</v>
      </c>
      <c r="X4" s="4" t="s">
        <v>147</v>
      </c>
    </row>
    <row r="5" spans="1:24" ht="14.45" x14ac:dyDescent="0.55000000000000004">
      <c r="A5" s="7" t="s">
        <v>148</v>
      </c>
    </row>
    <row r="6" spans="1:24" ht="14.45" x14ac:dyDescent="0.55000000000000004">
      <c r="A6" t="s">
        <v>149</v>
      </c>
      <c r="B6" s="4" t="s">
        <v>24</v>
      </c>
      <c r="C6" s="249">
        <f>'S1a (Huntly stays)'!C6</f>
        <v>0.50199162336629966</v>
      </c>
      <c r="D6" s="284">
        <f>'S1a (Huntly stays)'!D6</f>
        <v>30119497.401977979</v>
      </c>
      <c r="E6" s="284">
        <f>'S1a (Huntly stays)'!E6</f>
        <v>30119497.401977979</v>
      </c>
      <c r="F6" s="284">
        <f>'S1a (Huntly stays)'!F6</f>
        <v>30119497.401977979</v>
      </c>
      <c r="G6" s="284">
        <f>'S1a (Huntly stays)'!G6</f>
        <v>30119497.401977979</v>
      </c>
      <c r="H6" s="284">
        <f>'S1a (Huntly stays)'!H6</f>
        <v>30119497.401977979</v>
      </c>
      <c r="I6" s="284">
        <f>'S1a (Huntly stays)'!I6</f>
        <v>30119497.401977979</v>
      </c>
      <c r="J6" s="284">
        <f>'S1a (Huntly stays)'!J6</f>
        <v>30119497.401977979</v>
      </c>
      <c r="K6" s="284">
        <f>'S1a (Huntly stays)'!K6</f>
        <v>30119497.401977979</v>
      </c>
      <c r="L6" s="284">
        <f>'S1a (Huntly stays)'!L6</f>
        <v>30119497.401977979</v>
      </c>
      <c r="M6" s="284">
        <f>'S1a (Huntly stays)'!M6</f>
        <v>30119497.401977979</v>
      </c>
      <c r="N6" s="284">
        <f>'S1a (Huntly stays)'!N6</f>
        <v>30119497.401977979</v>
      </c>
      <c r="O6" s="284">
        <f>'S1a (Huntly stays)'!O6</f>
        <v>30119497.401977979</v>
      </c>
      <c r="P6" s="284">
        <f>'S1a (Huntly stays)'!P6</f>
        <v>30119497.401977979</v>
      </c>
      <c r="Q6" s="284">
        <f>'S1a (Huntly stays)'!Q6</f>
        <v>30119497.401977979</v>
      </c>
      <c r="R6" s="284">
        <f>'S1a (Huntly stays)'!R6</f>
        <v>30119497.401977979</v>
      </c>
      <c r="S6" s="284">
        <f>'S1a (Huntly stays)'!S6</f>
        <v>30119497.401977979</v>
      </c>
      <c r="T6" s="284">
        <f>'S1a (Huntly stays)'!T6</f>
        <v>30119497.401977979</v>
      </c>
      <c r="U6" s="284">
        <f>'S1a (Huntly stays)'!U6</f>
        <v>30119497.401977979</v>
      </c>
      <c r="V6" s="284">
        <f>'S1a (Huntly stays)'!V6</f>
        <v>30119497.401977979</v>
      </c>
      <c r="W6" s="284">
        <f>'S1a (Huntly stays)'!W6</f>
        <v>30119497.401977979</v>
      </c>
      <c r="X6" s="284">
        <f>'S1a (Huntly stays)'!X6</f>
        <v>602389948.03955948</v>
      </c>
    </row>
    <row r="7" spans="1:24" ht="14.45" x14ac:dyDescent="0.55000000000000004">
      <c r="A7" t="s">
        <v>149</v>
      </c>
      <c r="B7" s="4" t="s">
        <v>20</v>
      </c>
      <c r="C7" s="249">
        <f>'S1a (Huntly stays)'!C7</f>
        <v>0.28336016237550316</v>
      </c>
      <c r="D7" s="284">
        <f>'S1a (Huntly stays)'!D7</f>
        <v>17001609.742530189</v>
      </c>
      <c r="E7" s="284">
        <f>'S1a (Huntly stays)'!E7</f>
        <v>17001609.742530189</v>
      </c>
      <c r="F7" s="284">
        <f>'S1a (Huntly stays)'!F7</f>
        <v>17001609.742530189</v>
      </c>
      <c r="G7" s="284">
        <f>'S1a (Huntly stays)'!G7</f>
        <v>17001609.742530189</v>
      </c>
      <c r="H7" s="284">
        <f>'S1a (Huntly stays)'!H7</f>
        <v>17001609.742530189</v>
      </c>
      <c r="I7" s="284">
        <f>'S1a (Huntly stays)'!I7</f>
        <v>17001609.742530189</v>
      </c>
      <c r="J7" s="284">
        <f>'S1a (Huntly stays)'!J7</f>
        <v>17001609.742530189</v>
      </c>
      <c r="K7" s="284">
        <f>'S1a (Huntly stays)'!K7</f>
        <v>17001609.742530189</v>
      </c>
      <c r="L7" s="284">
        <f>'S1a (Huntly stays)'!L7</f>
        <v>17001609.742530189</v>
      </c>
      <c r="M7" s="284">
        <f>'S1a (Huntly stays)'!M7</f>
        <v>17001609.742530189</v>
      </c>
      <c r="N7" s="284">
        <f>'S1a (Huntly stays)'!N7</f>
        <v>17001609.742530189</v>
      </c>
      <c r="O7" s="284">
        <f>'S1a (Huntly stays)'!O7</f>
        <v>17001609.742530189</v>
      </c>
      <c r="P7" s="284">
        <f>'S1a (Huntly stays)'!P7</f>
        <v>17001609.742530189</v>
      </c>
      <c r="Q7" s="284">
        <f>'S1a (Huntly stays)'!Q7</f>
        <v>17001609.742530189</v>
      </c>
      <c r="R7" s="284">
        <f>'S1a (Huntly stays)'!R7</f>
        <v>17001609.742530189</v>
      </c>
      <c r="S7" s="284">
        <f>'S1a (Huntly stays)'!S7</f>
        <v>17001609.742530189</v>
      </c>
      <c r="T7" s="284">
        <f>'S1a (Huntly stays)'!T7</f>
        <v>17001609.742530189</v>
      </c>
      <c r="U7" s="284">
        <f>'S1a (Huntly stays)'!U7</f>
        <v>17001609.742530189</v>
      </c>
      <c r="V7" s="284">
        <f>'S1a (Huntly stays)'!V7</f>
        <v>17001609.742530189</v>
      </c>
      <c r="W7" s="284">
        <f>'S1a (Huntly stays)'!W7</f>
        <v>17001609.742530189</v>
      </c>
      <c r="X7" s="284">
        <f>'S1a (Huntly stays)'!X7</f>
        <v>340032194.85060376</v>
      </c>
    </row>
    <row r="8" spans="1:24" ht="14.45" x14ac:dyDescent="0.55000000000000004">
      <c r="A8" t="s">
        <v>149</v>
      </c>
      <c r="B8" s="4" t="s">
        <v>34</v>
      </c>
      <c r="C8" s="249">
        <f>'S1a (Huntly stays)'!C8</f>
        <v>0.10514289540216357</v>
      </c>
      <c r="D8" s="284">
        <f>'S1a (Huntly stays)'!D8</f>
        <v>6308573.7241298137</v>
      </c>
      <c r="E8" s="284">
        <f>'S1a (Huntly stays)'!E8</f>
        <v>6308573.7241298137</v>
      </c>
      <c r="F8" s="284">
        <f>'S1a (Huntly stays)'!F8</f>
        <v>6308573.7241298137</v>
      </c>
      <c r="G8" s="284">
        <f>'S1a (Huntly stays)'!G8</f>
        <v>6308573.7241298137</v>
      </c>
      <c r="H8" s="284">
        <f>'S1a (Huntly stays)'!H8</f>
        <v>6308573.7241298137</v>
      </c>
      <c r="I8" s="284">
        <f>'S1a (Huntly stays)'!I8</f>
        <v>6308573.7241298137</v>
      </c>
      <c r="J8" s="284">
        <f>'S1a (Huntly stays)'!J8</f>
        <v>6308573.7241298137</v>
      </c>
      <c r="K8" s="284">
        <f>'S1a (Huntly stays)'!K8</f>
        <v>6308573.7241298137</v>
      </c>
      <c r="L8" s="284">
        <f>'S1a (Huntly stays)'!L8</f>
        <v>6308573.7241298137</v>
      </c>
      <c r="M8" s="284">
        <f>'S1a (Huntly stays)'!M8</f>
        <v>6308573.7241298137</v>
      </c>
      <c r="N8" s="284">
        <f>'S1a (Huntly stays)'!N8</f>
        <v>6308573.7241298137</v>
      </c>
      <c r="O8" s="284">
        <f>'S1a (Huntly stays)'!O8</f>
        <v>6308573.7241298137</v>
      </c>
      <c r="P8" s="284">
        <f>'S1a (Huntly stays)'!P8</f>
        <v>6308573.7241298137</v>
      </c>
      <c r="Q8" s="284">
        <f>'S1a (Huntly stays)'!Q8</f>
        <v>6308573.7241298137</v>
      </c>
      <c r="R8" s="284">
        <f>'S1a (Huntly stays)'!R8</f>
        <v>6308573.7241298137</v>
      </c>
      <c r="S8" s="284">
        <f>'S1a (Huntly stays)'!S8</f>
        <v>6308573.7241298137</v>
      </c>
      <c r="T8" s="284">
        <f>'S1a (Huntly stays)'!T8</f>
        <v>6308573.7241298137</v>
      </c>
      <c r="U8" s="284">
        <f>'S1a (Huntly stays)'!U8</f>
        <v>6308573.7241298137</v>
      </c>
      <c r="V8" s="284">
        <f>'S1a (Huntly stays)'!V8</f>
        <v>6308573.7241298137</v>
      </c>
      <c r="W8" s="284">
        <f>'S1a (Huntly stays)'!W8</f>
        <v>6308573.7241298137</v>
      </c>
      <c r="X8" s="284">
        <f>'S1a (Huntly stays)'!X8</f>
        <v>126171474.48259623</v>
      </c>
    </row>
    <row r="9" spans="1:24" ht="14.45" x14ac:dyDescent="0.55000000000000004">
      <c r="A9" t="s">
        <v>149</v>
      </c>
      <c r="B9" s="4" t="s">
        <v>29</v>
      </c>
      <c r="C9" s="249">
        <f>'S1a (Huntly stays)'!C9</f>
        <v>0.10950531885603368</v>
      </c>
      <c r="D9" s="284">
        <f>'S1a (Huntly stays)'!D9</f>
        <v>6570319.131362021</v>
      </c>
      <c r="E9" s="284">
        <f>'S1a (Huntly stays)'!E9</f>
        <v>6570319.131362021</v>
      </c>
      <c r="F9" s="284">
        <f>'S1a (Huntly stays)'!F9</f>
        <v>6570319.131362021</v>
      </c>
      <c r="G9" s="284">
        <f>'S1a (Huntly stays)'!G9</f>
        <v>6570319.131362021</v>
      </c>
      <c r="H9" s="284">
        <f>'S1a (Huntly stays)'!H9</f>
        <v>6570319.131362021</v>
      </c>
      <c r="I9" s="284">
        <f>'S1a (Huntly stays)'!I9</f>
        <v>6570319.131362021</v>
      </c>
      <c r="J9" s="284">
        <f>'S1a (Huntly stays)'!J9</f>
        <v>6570319.131362021</v>
      </c>
      <c r="K9" s="284">
        <f>'S1a (Huntly stays)'!K9</f>
        <v>6570319.131362021</v>
      </c>
      <c r="L9" s="284">
        <f>'S1a (Huntly stays)'!L9</f>
        <v>6570319.131362021</v>
      </c>
      <c r="M9" s="284">
        <f>'S1a (Huntly stays)'!M9</f>
        <v>6570319.131362021</v>
      </c>
      <c r="N9" s="284">
        <f>'S1a (Huntly stays)'!N9</f>
        <v>6570319.131362021</v>
      </c>
      <c r="O9" s="284">
        <f>'S1a (Huntly stays)'!O9</f>
        <v>6570319.131362021</v>
      </c>
      <c r="P9" s="284">
        <f>'S1a (Huntly stays)'!P9</f>
        <v>6570319.131362021</v>
      </c>
      <c r="Q9" s="284">
        <f>'S1a (Huntly stays)'!Q9</f>
        <v>6570319.131362021</v>
      </c>
      <c r="R9" s="284">
        <f>'S1a (Huntly stays)'!R9</f>
        <v>6570319.131362021</v>
      </c>
      <c r="S9" s="284">
        <f>'S1a (Huntly stays)'!S9</f>
        <v>6570319.131362021</v>
      </c>
      <c r="T9" s="284">
        <f>'S1a (Huntly stays)'!T9</f>
        <v>6570319.131362021</v>
      </c>
      <c r="U9" s="284">
        <f>'S1a (Huntly stays)'!U9</f>
        <v>6570319.131362021</v>
      </c>
      <c r="V9" s="284">
        <f>'S1a (Huntly stays)'!V9</f>
        <v>6570319.131362021</v>
      </c>
      <c r="W9" s="284">
        <f>'S1a (Huntly stays)'!W9</f>
        <v>6570319.131362021</v>
      </c>
      <c r="X9" s="284">
        <f>'S1a (Huntly stays)'!X9</f>
        <v>131406382.62724042</v>
      </c>
    </row>
    <row r="10" spans="1:24" ht="14.45" x14ac:dyDescent="0.55000000000000004">
      <c r="C10" s="8"/>
      <c r="D10" s="9"/>
      <c r="E10" s="9"/>
      <c r="F10" s="9"/>
      <c r="G10" s="9"/>
      <c r="H10" s="9"/>
      <c r="I10" s="9"/>
      <c r="J10" s="9"/>
      <c r="K10" s="9"/>
      <c r="L10" s="9"/>
      <c r="M10" s="9"/>
      <c r="N10" s="9"/>
      <c r="O10" s="9"/>
      <c r="P10" s="9"/>
      <c r="Q10" s="9"/>
      <c r="R10" s="9"/>
      <c r="S10" s="9"/>
      <c r="T10" s="9"/>
      <c r="U10" s="9"/>
      <c r="V10" s="9"/>
      <c r="W10" s="9"/>
      <c r="X10" s="10"/>
    </row>
    <row r="11" spans="1:24" ht="14.45" x14ac:dyDescent="0.55000000000000004">
      <c r="A11" s="7" t="s">
        <v>150</v>
      </c>
      <c r="C11" s="11">
        <f>SUM(C6:C9)</f>
        <v>1.0000000000000002</v>
      </c>
      <c r="D11" s="12">
        <f>SUM(D6:D9)</f>
        <v>60000000</v>
      </c>
      <c r="E11" s="12">
        <f t="shared" ref="E11:W11" si="0">SUM(E6:E9)</f>
        <v>60000000</v>
      </c>
      <c r="F11" s="12">
        <f t="shared" si="0"/>
        <v>60000000</v>
      </c>
      <c r="G11" s="12">
        <f t="shared" si="0"/>
        <v>60000000</v>
      </c>
      <c r="H11" s="12">
        <f t="shared" si="0"/>
        <v>60000000</v>
      </c>
      <c r="I11" s="12">
        <f t="shared" si="0"/>
        <v>60000000</v>
      </c>
      <c r="J11" s="12">
        <f t="shared" si="0"/>
        <v>60000000</v>
      </c>
      <c r="K11" s="12">
        <f t="shared" si="0"/>
        <v>60000000</v>
      </c>
      <c r="L11" s="12">
        <f t="shared" si="0"/>
        <v>60000000</v>
      </c>
      <c r="M11" s="12">
        <f t="shared" si="0"/>
        <v>60000000</v>
      </c>
      <c r="N11" s="12">
        <f t="shared" si="0"/>
        <v>60000000</v>
      </c>
      <c r="O11" s="12">
        <f t="shared" si="0"/>
        <v>60000000</v>
      </c>
      <c r="P11" s="12">
        <f t="shared" si="0"/>
        <v>60000000</v>
      </c>
      <c r="Q11" s="12">
        <f t="shared" si="0"/>
        <v>60000000</v>
      </c>
      <c r="R11" s="12">
        <f t="shared" si="0"/>
        <v>60000000</v>
      </c>
      <c r="S11" s="12">
        <f t="shared" si="0"/>
        <v>60000000</v>
      </c>
      <c r="T11" s="12">
        <f t="shared" si="0"/>
        <v>60000000</v>
      </c>
      <c r="U11" s="12">
        <f t="shared" si="0"/>
        <v>60000000</v>
      </c>
      <c r="V11" s="12">
        <f t="shared" si="0"/>
        <v>60000000</v>
      </c>
      <c r="W11" s="12">
        <f t="shared" si="0"/>
        <v>60000000</v>
      </c>
      <c r="X11" s="10">
        <f>SUM(D11:W11)</f>
        <v>1200000000</v>
      </c>
    </row>
    <row r="12" spans="1:24" ht="14.45" x14ac:dyDescent="0.55000000000000004">
      <c r="A12" s="13"/>
    </row>
    <row r="13" spans="1:24" s="15" customFormat="1" ht="14.45" x14ac:dyDescent="0.55000000000000004">
      <c r="A13" s="14" t="s">
        <v>151</v>
      </c>
      <c r="B13" s="9"/>
      <c r="D13" s="9">
        <v>0</v>
      </c>
      <c r="E13" s="9">
        <v>0</v>
      </c>
      <c r="F13" s="15">
        <v>0</v>
      </c>
      <c r="G13" s="15">
        <v>0</v>
      </c>
      <c r="H13" s="15">
        <v>0</v>
      </c>
      <c r="I13" s="15">
        <v>0</v>
      </c>
      <c r="J13" s="15">
        <v>0</v>
      </c>
      <c r="K13" s="15">
        <v>0</v>
      </c>
      <c r="L13" s="15">
        <v>0</v>
      </c>
      <c r="M13" s="15">
        <v>0</v>
      </c>
      <c r="N13" s="15">
        <v>0</v>
      </c>
      <c r="O13" s="15">
        <v>0</v>
      </c>
      <c r="P13" s="15">
        <v>0</v>
      </c>
      <c r="Q13" s="15">
        <v>0</v>
      </c>
      <c r="R13" s="15">
        <v>0</v>
      </c>
      <c r="S13" s="15">
        <v>0</v>
      </c>
      <c r="T13" s="15">
        <v>0</v>
      </c>
      <c r="U13" s="15">
        <v>0</v>
      </c>
      <c r="V13" s="15">
        <v>0</v>
      </c>
      <c r="W13" s="15">
        <v>0</v>
      </c>
      <c r="X13" s="15">
        <v>0</v>
      </c>
    </row>
    <row r="14" spans="1:24" ht="14.45" x14ac:dyDescent="0.55000000000000004">
      <c r="A14" s="13"/>
    </row>
    <row r="15" spans="1:24" ht="14.45" x14ac:dyDescent="0.55000000000000004">
      <c r="A15" s="7" t="s">
        <v>152</v>
      </c>
      <c r="C15" s="4" t="s">
        <v>153</v>
      </c>
    </row>
    <row r="16" spans="1:24" x14ac:dyDescent="0.25">
      <c r="A16" s="16" t="s">
        <v>154</v>
      </c>
      <c r="B16" s="4" t="s">
        <v>24</v>
      </c>
      <c r="C16" s="270">
        <f>'S1a (Huntly stays)'!C16</f>
        <v>53.475000000000001</v>
      </c>
      <c r="D16" s="270">
        <f>'S1a (Huntly stays)'!D16</f>
        <v>32085000</v>
      </c>
      <c r="E16" s="270">
        <f>'S1a (Huntly stays)'!E16</f>
        <v>32085000</v>
      </c>
      <c r="F16" s="270">
        <f>'S1a (Huntly stays)'!F16</f>
        <v>32085000</v>
      </c>
      <c r="G16" s="270">
        <f>'S1a (Huntly stays)'!G16</f>
        <v>32085000</v>
      </c>
      <c r="H16" s="270">
        <f>'S1a (Huntly stays)'!H16</f>
        <v>32085000</v>
      </c>
      <c r="I16" s="270">
        <f>'S1a (Huntly stays)'!I16</f>
        <v>32085000</v>
      </c>
      <c r="J16" s="270">
        <f>'S1a (Huntly stays)'!J16</f>
        <v>32085000</v>
      </c>
      <c r="K16" s="270">
        <f>'S1a (Huntly stays)'!K16</f>
        <v>32085000</v>
      </c>
      <c r="L16" s="270">
        <f>'S1a (Huntly stays)'!L16</f>
        <v>32085000</v>
      </c>
      <c r="M16" s="270">
        <f>'S1a (Huntly stays)'!M16</f>
        <v>32085000</v>
      </c>
      <c r="N16" s="270">
        <f>'S1a (Huntly stays)'!N16</f>
        <v>32085000</v>
      </c>
      <c r="O16" s="270">
        <f>'S1a (Huntly stays)'!O16</f>
        <v>32085000</v>
      </c>
      <c r="P16" s="270">
        <f>'S1a (Huntly stays)'!P16</f>
        <v>32085000</v>
      </c>
      <c r="Q16" s="270">
        <f>'S1a (Huntly stays)'!Q16</f>
        <v>32085000</v>
      </c>
      <c r="R16" s="270">
        <f>'S1a (Huntly stays)'!R16</f>
        <v>32085000</v>
      </c>
      <c r="S16" s="270">
        <f>'S1a (Huntly stays)'!S16</f>
        <v>32085000</v>
      </c>
      <c r="T16" s="270">
        <f>'S1a (Huntly stays)'!T16</f>
        <v>32085000</v>
      </c>
      <c r="U16" s="270">
        <f>'S1a (Huntly stays)'!U16</f>
        <v>32085000</v>
      </c>
      <c r="V16" s="270">
        <f>'S1a (Huntly stays)'!V16</f>
        <v>32085000</v>
      </c>
      <c r="W16" s="270">
        <f>'S1a (Huntly stays)'!W16</f>
        <v>32085000</v>
      </c>
      <c r="X16" s="270">
        <f>'S1a (Huntly stays)'!X16</f>
        <v>641700000</v>
      </c>
    </row>
    <row r="17" spans="1:24" x14ac:dyDescent="0.25">
      <c r="A17" s="16" t="s">
        <v>155</v>
      </c>
      <c r="B17" s="4" t="s">
        <v>24</v>
      </c>
      <c r="C17" s="270">
        <f>'S1a (Huntly stays)'!C17</f>
        <v>31.050000000000004</v>
      </c>
      <c r="D17" s="270">
        <f>'S1a (Huntly stays)'!D17</f>
        <v>18630000</v>
      </c>
      <c r="E17" s="270">
        <f>'S1a (Huntly stays)'!E17</f>
        <v>18630000</v>
      </c>
      <c r="F17" s="270">
        <f>'S1a (Huntly stays)'!F17</f>
        <v>18630000</v>
      </c>
      <c r="G17" s="270">
        <f>'S1a (Huntly stays)'!G17</f>
        <v>18630000</v>
      </c>
      <c r="H17" s="270">
        <f>'S1a (Huntly stays)'!H17</f>
        <v>18630000</v>
      </c>
      <c r="I17" s="270">
        <f>'S1a (Huntly stays)'!I17</f>
        <v>18630000</v>
      </c>
      <c r="J17" s="270">
        <f>'S1a (Huntly stays)'!J17</f>
        <v>18630000</v>
      </c>
      <c r="K17" s="270">
        <f>'S1a (Huntly stays)'!K17</f>
        <v>18630000</v>
      </c>
      <c r="L17" s="270">
        <f>'S1a (Huntly stays)'!L17</f>
        <v>18630000</v>
      </c>
      <c r="M17" s="270">
        <f>'S1a (Huntly stays)'!M17</f>
        <v>18630000</v>
      </c>
      <c r="N17" s="270">
        <f>'S1a (Huntly stays)'!N17</f>
        <v>18630000</v>
      </c>
      <c r="O17" s="270">
        <f>'S1a (Huntly stays)'!O17</f>
        <v>18630000</v>
      </c>
      <c r="P17" s="270">
        <f>'S1a (Huntly stays)'!P17</f>
        <v>18630000</v>
      </c>
      <c r="Q17" s="270">
        <f>'S1a (Huntly stays)'!Q17</f>
        <v>18630000</v>
      </c>
      <c r="R17" s="270">
        <f>'S1a (Huntly stays)'!R17</f>
        <v>18630000</v>
      </c>
      <c r="S17" s="270">
        <f>'S1a (Huntly stays)'!S17</f>
        <v>18630000</v>
      </c>
      <c r="T17" s="270">
        <f>'S1a (Huntly stays)'!T17</f>
        <v>18630000</v>
      </c>
      <c r="U17" s="270">
        <f>'S1a (Huntly stays)'!U17</f>
        <v>18630000</v>
      </c>
      <c r="V17" s="270">
        <f>'S1a (Huntly stays)'!V17</f>
        <v>18630000</v>
      </c>
      <c r="W17" s="270">
        <f>'S1a (Huntly stays)'!W17</f>
        <v>18630000</v>
      </c>
      <c r="X17" s="270">
        <f>'S1a (Huntly stays)'!X17</f>
        <v>372600000</v>
      </c>
    </row>
    <row r="18" spans="1:24" x14ac:dyDescent="0.25">
      <c r="A18" s="16" t="s">
        <v>156</v>
      </c>
      <c r="B18" s="4" t="s">
        <v>20</v>
      </c>
      <c r="C18" s="270">
        <f>'S1a (Huntly stays)'!C18</f>
        <v>48.825000000000003</v>
      </c>
      <c r="D18" s="270">
        <f>'S1a (Huntly stays)'!D18</f>
        <v>29295000</v>
      </c>
      <c r="E18" s="270">
        <f>'S1a (Huntly stays)'!E18</f>
        <v>29295000</v>
      </c>
      <c r="F18" s="270">
        <f>'S1a (Huntly stays)'!F18</f>
        <v>29295000</v>
      </c>
      <c r="G18" s="270">
        <f>'S1a (Huntly stays)'!G18</f>
        <v>29295000</v>
      </c>
      <c r="H18" s="270">
        <f>'S1a (Huntly stays)'!H18</f>
        <v>29295000</v>
      </c>
      <c r="I18" s="270">
        <f>'S1a (Huntly stays)'!I18</f>
        <v>29295000</v>
      </c>
      <c r="J18" s="270">
        <f>'S1a (Huntly stays)'!J18</f>
        <v>29295000</v>
      </c>
      <c r="K18" s="270">
        <f>'S1a (Huntly stays)'!K18</f>
        <v>29295000</v>
      </c>
      <c r="L18" s="270">
        <f>'S1a (Huntly stays)'!L18</f>
        <v>29295000</v>
      </c>
      <c r="M18" s="270">
        <f>'S1a (Huntly stays)'!M18</f>
        <v>29295000</v>
      </c>
      <c r="N18" s="270">
        <f>'S1a (Huntly stays)'!N18</f>
        <v>29295000</v>
      </c>
      <c r="O18" s="270">
        <f>'S1a (Huntly stays)'!O18</f>
        <v>29295000</v>
      </c>
      <c r="P18" s="270">
        <f>'S1a (Huntly stays)'!P18</f>
        <v>29295000</v>
      </c>
      <c r="Q18" s="270">
        <f>'S1a (Huntly stays)'!Q18</f>
        <v>29295000</v>
      </c>
      <c r="R18" s="270">
        <f>'S1a (Huntly stays)'!R18</f>
        <v>29295000</v>
      </c>
      <c r="S18" s="270">
        <f>'S1a (Huntly stays)'!S18</f>
        <v>29295000</v>
      </c>
      <c r="T18" s="270">
        <f>'S1a (Huntly stays)'!T18</f>
        <v>29295000</v>
      </c>
      <c r="U18" s="270">
        <f>'S1a (Huntly stays)'!U18</f>
        <v>29295000</v>
      </c>
      <c r="V18" s="270">
        <f>'S1a (Huntly stays)'!V18</f>
        <v>29295000</v>
      </c>
      <c r="W18" s="270">
        <f>'S1a (Huntly stays)'!W18</f>
        <v>29295000</v>
      </c>
      <c r="X18" s="270">
        <f>'S1a (Huntly stays)'!X18</f>
        <v>585900000</v>
      </c>
    </row>
    <row r="19" spans="1:24" x14ac:dyDescent="0.25">
      <c r="A19" s="16" t="s">
        <v>157</v>
      </c>
      <c r="B19" s="4" t="s">
        <v>20</v>
      </c>
      <c r="C19" s="270">
        <f>'S1a (Huntly stays)'!C19</f>
        <v>28.35</v>
      </c>
      <c r="D19" s="270">
        <f>'S1a (Huntly stays)'!D19</f>
        <v>17010000</v>
      </c>
      <c r="E19" s="270">
        <f>'S1a (Huntly stays)'!E19</f>
        <v>17010000</v>
      </c>
      <c r="F19" s="270">
        <f>'S1a (Huntly stays)'!F19</f>
        <v>17010000</v>
      </c>
      <c r="G19" s="270">
        <f>'S1a (Huntly stays)'!G19</f>
        <v>17010000</v>
      </c>
      <c r="H19" s="270">
        <f>'S1a (Huntly stays)'!H19</f>
        <v>17010000</v>
      </c>
      <c r="I19" s="270">
        <f>'S1a (Huntly stays)'!I19</f>
        <v>17010000</v>
      </c>
      <c r="J19" s="270">
        <f>'S1a (Huntly stays)'!J19</f>
        <v>17010000</v>
      </c>
      <c r="K19" s="270">
        <f>'S1a (Huntly stays)'!K19</f>
        <v>17010000</v>
      </c>
      <c r="L19" s="270">
        <f>'S1a (Huntly stays)'!L19</f>
        <v>17010000</v>
      </c>
      <c r="M19" s="270">
        <f>'S1a (Huntly stays)'!M19</f>
        <v>17010000</v>
      </c>
      <c r="N19" s="270">
        <f>'S1a (Huntly stays)'!N19</f>
        <v>17010000</v>
      </c>
      <c r="O19" s="270">
        <f>'S1a (Huntly stays)'!O19</f>
        <v>17010000</v>
      </c>
      <c r="P19" s="270">
        <f>'S1a (Huntly stays)'!P19</f>
        <v>17010000</v>
      </c>
      <c r="Q19" s="270">
        <f>'S1a (Huntly stays)'!Q19</f>
        <v>17010000</v>
      </c>
      <c r="R19" s="270">
        <f>'S1a (Huntly stays)'!R19</f>
        <v>17010000</v>
      </c>
      <c r="S19" s="270">
        <f>'S1a (Huntly stays)'!S19</f>
        <v>17010000</v>
      </c>
      <c r="T19" s="270">
        <f>'S1a (Huntly stays)'!T19</f>
        <v>17010000</v>
      </c>
      <c r="U19" s="270">
        <f>'S1a (Huntly stays)'!U19</f>
        <v>17010000</v>
      </c>
      <c r="V19" s="270">
        <f>'S1a (Huntly stays)'!V19</f>
        <v>17010000</v>
      </c>
      <c r="W19" s="270">
        <f>'S1a (Huntly stays)'!W19</f>
        <v>17010000</v>
      </c>
      <c r="X19" s="270">
        <f>'S1a (Huntly stays)'!X19</f>
        <v>340200000</v>
      </c>
    </row>
    <row r="20" spans="1:24" x14ac:dyDescent="0.25">
      <c r="A20" s="16" t="s">
        <v>158</v>
      </c>
      <c r="B20" s="4" t="s">
        <v>34</v>
      </c>
      <c r="C20" s="270">
        <f>'S1a (Huntly stays)'!C20</f>
        <v>33.324999999999996</v>
      </c>
      <c r="D20" s="270">
        <f>'S1a (Huntly stays)'!D20</f>
        <v>19994999.999999996</v>
      </c>
      <c r="E20" s="270">
        <f>'S1a (Huntly stays)'!E20</f>
        <v>19994999.999999996</v>
      </c>
      <c r="F20" s="270">
        <f>'S1a (Huntly stays)'!F20</f>
        <v>19994999.999999996</v>
      </c>
      <c r="G20" s="270">
        <f>'S1a (Huntly stays)'!G20</f>
        <v>19994999.999999996</v>
      </c>
      <c r="H20" s="270">
        <f>'S1a (Huntly stays)'!H20</f>
        <v>19994999.999999996</v>
      </c>
      <c r="I20" s="270">
        <f>'S1a (Huntly stays)'!I20</f>
        <v>19994999.999999996</v>
      </c>
      <c r="J20" s="270">
        <f>'S1a (Huntly stays)'!J20</f>
        <v>19994999.999999996</v>
      </c>
      <c r="K20" s="270">
        <f>'S1a (Huntly stays)'!K20</f>
        <v>19994999.999999996</v>
      </c>
      <c r="L20" s="270">
        <f>'S1a (Huntly stays)'!L20</f>
        <v>19994999.999999996</v>
      </c>
      <c r="M20" s="270">
        <f>'S1a (Huntly stays)'!M20</f>
        <v>19994999.999999996</v>
      </c>
      <c r="N20" s="270">
        <f>'S1a (Huntly stays)'!N20</f>
        <v>19994999.999999996</v>
      </c>
      <c r="O20" s="270">
        <f>'S1a (Huntly stays)'!O20</f>
        <v>19994999.999999996</v>
      </c>
      <c r="P20" s="270">
        <f>'S1a (Huntly stays)'!P20</f>
        <v>19994999.999999996</v>
      </c>
      <c r="Q20" s="270">
        <f>'S1a (Huntly stays)'!Q20</f>
        <v>19994999.999999996</v>
      </c>
      <c r="R20" s="270">
        <f>'S1a (Huntly stays)'!R20</f>
        <v>19994999.999999996</v>
      </c>
      <c r="S20" s="270">
        <f>'S1a (Huntly stays)'!S20</f>
        <v>19994999.999999996</v>
      </c>
      <c r="T20" s="270">
        <f>'S1a (Huntly stays)'!T20</f>
        <v>19994999.999999996</v>
      </c>
      <c r="U20" s="270">
        <f>'S1a (Huntly stays)'!U20</f>
        <v>19994999.999999996</v>
      </c>
      <c r="V20" s="270">
        <f>'S1a (Huntly stays)'!V20</f>
        <v>19994999.999999996</v>
      </c>
      <c r="W20" s="270">
        <f>'S1a (Huntly stays)'!W20</f>
        <v>19994999.999999996</v>
      </c>
      <c r="X20" s="270">
        <f>'S1a (Huntly stays)'!X20</f>
        <v>399899999.99999994</v>
      </c>
    </row>
    <row r="21" spans="1:24" x14ac:dyDescent="0.25">
      <c r="A21" s="16" t="s">
        <v>159</v>
      </c>
      <c r="B21" s="4" t="s">
        <v>34</v>
      </c>
      <c r="C21" s="270">
        <f>'S1a (Huntly stays)'!C21</f>
        <v>19.349999999999998</v>
      </c>
      <c r="D21" s="270">
        <f>'S1a (Huntly stays)'!D21</f>
        <v>11609999.999999998</v>
      </c>
      <c r="E21" s="270">
        <f>'S1a (Huntly stays)'!E21</f>
        <v>11609999.999999998</v>
      </c>
      <c r="F21" s="270">
        <f>'S1a (Huntly stays)'!F21</f>
        <v>11609999.999999998</v>
      </c>
      <c r="G21" s="270">
        <f>'S1a (Huntly stays)'!G21</f>
        <v>11609999.999999998</v>
      </c>
      <c r="H21" s="270">
        <f>'S1a (Huntly stays)'!H21</f>
        <v>11609999.999999998</v>
      </c>
      <c r="I21" s="270">
        <f>'S1a (Huntly stays)'!I21</f>
        <v>11609999.999999998</v>
      </c>
      <c r="J21" s="270">
        <f>'S1a (Huntly stays)'!J21</f>
        <v>11609999.999999998</v>
      </c>
      <c r="K21" s="270">
        <f>'S1a (Huntly stays)'!K21</f>
        <v>11609999.999999998</v>
      </c>
      <c r="L21" s="270">
        <f>'S1a (Huntly stays)'!L21</f>
        <v>11609999.999999998</v>
      </c>
      <c r="M21" s="270">
        <f>'S1a (Huntly stays)'!M21</f>
        <v>11609999.999999998</v>
      </c>
      <c r="N21" s="270">
        <f>'S1a (Huntly stays)'!N21</f>
        <v>11609999.999999998</v>
      </c>
      <c r="O21" s="270">
        <f>'S1a (Huntly stays)'!O21</f>
        <v>11609999.999999998</v>
      </c>
      <c r="P21" s="270">
        <f>'S1a (Huntly stays)'!P21</f>
        <v>11609999.999999998</v>
      </c>
      <c r="Q21" s="270">
        <f>'S1a (Huntly stays)'!Q21</f>
        <v>11609999.999999998</v>
      </c>
      <c r="R21" s="270">
        <f>'S1a (Huntly stays)'!R21</f>
        <v>11609999.999999998</v>
      </c>
      <c r="S21" s="270">
        <f>'S1a (Huntly stays)'!S21</f>
        <v>11609999.999999998</v>
      </c>
      <c r="T21" s="270">
        <f>'S1a (Huntly stays)'!T21</f>
        <v>11609999.999999998</v>
      </c>
      <c r="U21" s="270">
        <f>'S1a (Huntly stays)'!U21</f>
        <v>11609999.999999998</v>
      </c>
      <c r="V21" s="270">
        <f>'S1a (Huntly stays)'!V21</f>
        <v>11609999.999999998</v>
      </c>
      <c r="W21" s="270">
        <f>'S1a (Huntly stays)'!W21</f>
        <v>11609999.999999998</v>
      </c>
      <c r="X21" s="270">
        <f>'S1a (Huntly stays)'!X21</f>
        <v>232199999.99999997</v>
      </c>
    </row>
    <row r="22" spans="1:24" x14ac:dyDescent="0.25">
      <c r="A22" s="16" t="s">
        <v>160</v>
      </c>
      <c r="B22" s="4" t="s">
        <v>29</v>
      </c>
      <c r="C22" s="270">
        <f>'S1a (Huntly stays)'!C22</f>
        <v>19.375</v>
      </c>
      <c r="D22" s="270">
        <f>'S1a (Huntly stays)'!D22</f>
        <v>11625000</v>
      </c>
      <c r="E22" s="270">
        <f>'S1a (Huntly stays)'!E22</f>
        <v>11625000</v>
      </c>
      <c r="F22" s="270">
        <f>'S1a (Huntly stays)'!F22</f>
        <v>11625000</v>
      </c>
      <c r="G22" s="270">
        <f>'S1a (Huntly stays)'!G22</f>
        <v>11625000</v>
      </c>
      <c r="H22" s="270">
        <f>'S1a (Huntly stays)'!H22</f>
        <v>11625000</v>
      </c>
      <c r="I22" s="270">
        <f>'S1a (Huntly stays)'!I22</f>
        <v>11625000</v>
      </c>
      <c r="J22" s="270">
        <f>'S1a (Huntly stays)'!J22</f>
        <v>11625000</v>
      </c>
      <c r="K22" s="270">
        <f>'S1a (Huntly stays)'!K22</f>
        <v>11625000</v>
      </c>
      <c r="L22" s="270">
        <f>'S1a (Huntly stays)'!L22</f>
        <v>11625000</v>
      </c>
      <c r="M22" s="270">
        <f>'S1a (Huntly stays)'!M22</f>
        <v>11625000</v>
      </c>
      <c r="N22" s="270">
        <f>'S1a (Huntly stays)'!N22</f>
        <v>11625000</v>
      </c>
      <c r="O22" s="270">
        <f>'S1a (Huntly stays)'!O22</f>
        <v>11625000</v>
      </c>
      <c r="P22" s="270">
        <f>'S1a (Huntly stays)'!P22</f>
        <v>11625000</v>
      </c>
      <c r="Q22" s="270">
        <f>'S1a (Huntly stays)'!Q22</f>
        <v>11625000</v>
      </c>
      <c r="R22" s="270">
        <f>'S1a (Huntly stays)'!R22</f>
        <v>11625000</v>
      </c>
      <c r="S22" s="270">
        <f>'S1a (Huntly stays)'!S22</f>
        <v>11625000</v>
      </c>
      <c r="T22" s="270">
        <f>'S1a (Huntly stays)'!T22</f>
        <v>11625000</v>
      </c>
      <c r="U22" s="270">
        <f>'S1a (Huntly stays)'!U22</f>
        <v>11625000</v>
      </c>
      <c r="V22" s="270">
        <f>'S1a (Huntly stays)'!V22</f>
        <v>11625000</v>
      </c>
      <c r="W22" s="270">
        <f>'S1a (Huntly stays)'!W22</f>
        <v>11625000</v>
      </c>
      <c r="X22" s="270">
        <f>'S1a (Huntly stays)'!X22</f>
        <v>232500000</v>
      </c>
    </row>
    <row r="23" spans="1:24" x14ac:dyDescent="0.25">
      <c r="A23" s="16" t="s">
        <v>161</v>
      </c>
      <c r="B23" s="4" t="s">
        <v>29</v>
      </c>
      <c r="C23" s="270">
        <f>'S1a (Huntly stays)'!C23</f>
        <v>11.25</v>
      </c>
      <c r="D23" s="270">
        <f>'S1a (Huntly stays)'!D23</f>
        <v>6750000</v>
      </c>
      <c r="E23" s="270">
        <f>'S1a (Huntly stays)'!E23</f>
        <v>6750000</v>
      </c>
      <c r="F23" s="270">
        <f>'S1a (Huntly stays)'!F23</f>
        <v>6750000</v>
      </c>
      <c r="G23" s="270">
        <f>'S1a (Huntly stays)'!G23</f>
        <v>6750000</v>
      </c>
      <c r="H23" s="270">
        <f>'S1a (Huntly stays)'!H23</f>
        <v>6750000</v>
      </c>
      <c r="I23" s="270">
        <f>'S1a (Huntly stays)'!I23</f>
        <v>6750000</v>
      </c>
      <c r="J23" s="270">
        <f>'S1a (Huntly stays)'!J23</f>
        <v>6750000</v>
      </c>
      <c r="K23" s="270">
        <f>'S1a (Huntly stays)'!K23</f>
        <v>6750000</v>
      </c>
      <c r="L23" s="270">
        <f>'S1a (Huntly stays)'!L23</f>
        <v>6750000</v>
      </c>
      <c r="M23" s="270">
        <f>'S1a (Huntly stays)'!M23</f>
        <v>6750000</v>
      </c>
      <c r="N23" s="270">
        <f>'S1a (Huntly stays)'!N23</f>
        <v>6750000</v>
      </c>
      <c r="O23" s="270">
        <f>'S1a (Huntly stays)'!O23</f>
        <v>6750000</v>
      </c>
      <c r="P23" s="270">
        <f>'S1a (Huntly stays)'!P23</f>
        <v>6750000</v>
      </c>
      <c r="Q23" s="270">
        <f>'S1a (Huntly stays)'!Q23</f>
        <v>6750000</v>
      </c>
      <c r="R23" s="270">
        <f>'S1a (Huntly stays)'!R23</f>
        <v>6750000</v>
      </c>
      <c r="S23" s="270">
        <f>'S1a (Huntly stays)'!S23</f>
        <v>6750000</v>
      </c>
      <c r="T23" s="270">
        <f>'S1a (Huntly stays)'!T23</f>
        <v>6750000</v>
      </c>
      <c r="U23" s="270">
        <f>'S1a (Huntly stays)'!U23</f>
        <v>6750000</v>
      </c>
      <c r="V23" s="270">
        <f>'S1a (Huntly stays)'!V23</f>
        <v>6750000</v>
      </c>
      <c r="W23" s="270">
        <f>'S1a (Huntly stays)'!W23</f>
        <v>6750000</v>
      </c>
      <c r="X23" s="270">
        <f>'S1a (Huntly stays)'!X23</f>
        <v>135000000</v>
      </c>
    </row>
    <row r="25" spans="1:24" s="3" customFormat="1" x14ac:dyDescent="0.25">
      <c r="A25" s="19" t="s">
        <v>147</v>
      </c>
      <c r="B25" s="5"/>
      <c r="C25" s="20">
        <f>'[27]allocaton assumptions'!B39</f>
        <v>249.99999999999997</v>
      </c>
      <c r="D25" s="21">
        <f t="shared" ref="D25:W25" si="1">SUM(D16:D23)</f>
        <v>147000000</v>
      </c>
      <c r="E25" s="21">
        <f t="shared" si="1"/>
        <v>147000000</v>
      </c>
      <c r="F25" s="21">
        <f t="shared" si="1"/>
        <v>147000000</v>
      </c>
      <c r="G25" s="21">
        <f t="shared" si="1"/>
        <v>147000000</v>
      </c>
      <c r="H25" s="21">
        <f t="shared" si="1"/>
        <v>147000000</v>
      </c>
      <c r="I25" s="21">
        <f t="shared" si="1"/>
        <v>147000000</v>
      </c>
      <c r="J25" s="21">
        <f t="shared" si="1"/>
        <v>147000000</v>
      </c>
      <c r="K25" s="21">
        <f t="shared" si="1"/>
        <v>147000000</v>
      </c>
      <c r="L25" s="21">
        <f t="shared" si="1"/>
        <v>147000000</v>
      </c>
      <c r="M25" s="21">
        <f t="shared" si="1"/>
        <v>147000000</v>
      </c>
      <c r="N25" s="21">
        <f t="shared" si="1"/>
        <v>147000000</v>
      </c>
      <c r="O25" s="21">
        <f t="shared" si="1"/>
        <v>147000000</v>
      </c>
      <c r="P25" s="21">
        <f t="shared" si="1"/>
        <v>147000000</v>
      </c>
      <c r="Q25" s="21">
        <f t="shared" si="1"/>
        <v>147000000</v>
      </c>
      <c r="R25" s="21">
        <f t="shared" si="1"/>
        <v>147000000</v>
      </c>
      <c r="S25" s="21">
        <f t="shared" si="1"/>
        <v>147000000</v>
      </c>
      <c r="T25" s="21">
        <f t="shared" si="1"/>
        <v>147000000</v>
      </c>
      <c r="U25" s="21">
        <f t="shared" si="1"/>
        <v>147000000</v>
      </c>
      <c r="V25" s="21">
        <f t="shared" si="1"/>
        <v>147000000</v>
      </c>
      <c r="W25" s="21">
        <f t="shared" si="1"/>
        <v>147000000</v>
      </c>
      <c r="X25" s="21">
        <f>SUM(X16:X23)</f>
        <v>2940000000</v>
      </c>
    </row>
    <row r="27" spans="1:24" x14ac:dyDescent="0.25">
      <c r="A27" s="3" t="s">
        <v>162</v>
      </c>
    </row>
    <row r="28" spans="1:24" x14ac:dyDescent="0.25">
      <c r="A28" s="16" t="s">
        <v>163</v>
      </c>
      <c r="B28" s="4" t="s">
        <v>24</v>
      </c>
      <c r="C28" s="270">
        <f>'S1a (Huntly stays)'!C28</f>
        <v>37.950000000000003</v>
      </c>
      <c r="D28" s="270">
        <f>'S1a (Huntly stays)'!D28</f>
        <v>22770000</v>
      </c>
      <c r="E28" s="270">
        <f>'S1a (Huntly stays)'!E28</f>
        <v>22770000</v>
      </c>
      <c r="F28" s="270">
        <f>'S1a (Huntly stays)'!F28</f>
        <v>22770000</v>
      </c>
      <c r="G28" s="270">
        <f>'S1a (Huntly stays)'!G28</f>
        <v>22770000</v>
      </c>
      <c r="H28" s="270">
        <f>'S1a (Huntly stays)'!H28</f>
        <v>22770000</v>
      </c>
      <c r="I28" s="270">
        <f>'S1a (Huntly stays)'!I28</f>
        <v>22770000</v>
      </c>
      <c r="J28" s="270">
        <f>'S1a (Huntly stays)'!J28</f>
        <v>22770000</v>
      </c>
      <c r="K28" s="270">
        <f>'S1a (Huntly stays)'!K28</f>
        <v>22770000</v>
      </c>
      <c r="L28" s="270">
        <f>'S1a (Huntly stays)'!L28</f>
        <v>22770000</v>
      </c>
      <c r="M28" s="270">
        <f>'S1a (Huntly stays)'!M28</f>
        <v>22770000</v>
      </c>
      <c r="N28" s="270">
        <f>'S1a (Huntly stays)'!N28</f>
        <v>22770000</v>
      </c>
      <c r="O28" s="270">
        <f>'S1a (Huntly stays)'!O28</f>
        <v>22770000</v>
      </c>
      <c r="P28" s="270">
        <f>'S1a (Huntly stays)'!P28</f>
        <v>22770000</v>
      </c>
      <c r="Q28" s="270">
        <f>'S1a (Huntly stays)'!Q28</f>
        <v>22770000</v>
      </c>
      <c r="R28" s="270">
        <f>'S1a (Huntly stays)'!R28</f>
        <v>22770000</v>
      </c>
      <c r="S28" s="270">
        <f>'S1a (Huntly stays)'!S28</f>
        <v>22770000</v>
      </c>
      <c r="T28" s="270">
        <f>'S1a (Huntly stays)'!T28</f>
        <v>22770000</v>
      </c>
      <c r="U28" s="270">
        <f>'S1a (Huntly stays)'!U28</f>
        <v>22770000</v>
      </c>
      <c r="V28" s="270">
        <f>'S1a (Huntly stays)'!V28</f>
        <v>22770000</v>
      </c>
      <c r="W28" s="270">
        <f>'S1a (Huntly stays)'!W28</f>
        <v>22770000</v>
      </c>
      <c r="X28" s="270">
        <f>'S1a (Huntly stays)'!X28</f>
        <v>455400000</v>
      </c>
    </row>
    <row r="29" spans="1:24" x14ac:dyDescent="0.25">
      <c r="A29" s="16" t="s">
        <v>164</v>
      </c>
      <c r="B29" s="4" t="s">
        <v>24</v>
      </c>
      <c r="C29" s="270">
        <f>'S1a (Huntly stays)'!C29</f>
        <v>62.100000000000009</v>
      </c>
      <c r="D29" s="270">
        <f>'S1a (Huntly stays)'!D29</f>
        <v>37260000</v>
      </c>
      <c r="E29" s="270">
        <f>'S1a (Huntly stays)'!E29</f>
        <v>37260000</v>
      </c>
      <c r="F29" s="270">
        <f>'S1a (Huntly stays)'!F29</f>
        <v>37260000</v>
      </c>
      <c r="G29" s="270">
        <f>'S1a (Huntly stays)'!G29</f>
        <v>37260000</v>
      </c>
      <c r="H29" s="270">
        <f>'S1a (Huntly stays)'!H29</f>
        <v>37260000</v>
      </c>
      <c r="I29" s="270">
        <f>'S1a (Huntly stays)'!I29</f>
        <v>37260000</v>
      </c>
      <c r="J29" s="270">
        <f>'S1a (Huntly stays)'!J29</f>
        <v>37260000</v>
      </c>
      <c r="K29" s="270">
        <f>'S1a (Huntly stays)'!K29</f>
        <v>37260000</v>
      </c>
      <c r="L29" s="270">
        <f>'S1a (Huntly stays)'!L29</f>
        <v>37260000</v>
      </c>
      <c r="M29" s="270">
        <f>'S1a (Huntly stays)'!M29</f>
        <v>37260000</v>
      </c>
      <c r="N29" s="270">
        <f>'S1a (Huntly stays)'!N29</f>
        <v>37260000</v>
      </c>
      <c r="O29" s="270">
        <f>'S1a (Huntly stays)'!O29</f>
        <v>37260000</v>
      </c>
      <c r="P29" s="270">
        <f>'S1a (Huntly stays)'!P29</f>
        <v>37260000</v>
      </c>
      <c r="Q29" s="270">
        <f>'S1a (Huntly stays)'!Q29</f>
        <v>37260000</v>
      </c>
      <c r="R29" s="270">
        <f>'S1a (Huntly stays)'!R29</f>
        <v>37260000</v>
      </c>
      <c r="S29" s="270">
        <f>'S1a (Huntly stays)'!S29</f>
        <v>37260000</v>
      </c>
      <c r="T29" s="270">
        <f>'S1a (Huntly stays)'!T29</f>
        <v>37260000</v>
      </c>
      <c r="U29" s="270">
        <f>'S1a (Huntly stays)'!U29</f>
        <v>37260000</v>
      </c>
      <c r="V29" s="270">
        <f>'S1a (Huntly stays)'!V29</f>
        <v>37260000</v>
      </c>
      <c r="W29" s="270">
        <f>'S1a (Huntly stays)'!W29</f>
        <v>37260000</v>
      </c>
      <c r="X29" s="270">
        <f>'S1a (Huntly stays)'!X29</f>
        <v>745200000</v>
      </c>
    </row>
    <row r="30" spans="1:24" x14ac:dyDescent="0.25">
      <c r="A30" s="16" t="s">
        <v>165</v>
      </c>
      <c r="B30" s="4" t="s">
        <v>20</v>
      </c>
      <c r="C30" s="270">
        <f>'S1a (Huntly stays)'!C30</f>
        <v>34.65</v>
      </c>
      <c r="D30" s="270">
        <f>'S1a (Huntly stays)'!D30</f>
        <v>20790000</v>
      </c>
      <c r="E30" s="270">
        <f>'S1a (Huntly stays)'!E30</f>
        <v>20790000</v>
      </c>
      <c r="F30" s="270">
        <f>'S1a (Huntly stays)'!F30</f>
        <v>20790000</v>
      </c>
      <c r="G30" s="270">
        <f>'S1a (Huntly stays)'!G30</f>
        <v>20790000</v>
      </c>
      <c r="H30" s="270">
        <f>'S1a (Huntly stays)'!H30</f>
        <v>20790000</v>
      </c>
      <c r="I30" s="270">
        <f>'S1a (Huntly stays)'!I30</f>
        <v>20790000</v>
      </c>
      <c r="J30" s="270">
        <f>'S1a (Huntly stays)'!J30</f>
        <v>20790000</v>
      </c>
      <c r="K30" s="270">
        <f>'S1a (Huntly stays)'!K30</f>
        <v>20790000</v>
      </c>
      <c r="L30" s="270">
        <f>'S1a (Huntly stays)'!L30</f>
        <v>20790000</v>
      </c>
      <c r="M30" s="270">
        <f>'S1a (Huntly stays)'!M30</f>
        <v>20790000</v>
      </c>
      <c r="N30" s="270">
        <f>'S1a (Huntly stays)'!N30</f>
        <v>20790000</v>
      </c>
      <c r="O30" s="270">
        <f>'S1a (Huntly stays)'!O30</f>
        <v>20790000</v>
      </c>
      <c r="P30" s="270">
        <f>'S1a (Huntly stays)'!P30</f>
        <v>20790000</v>
      </c>
      <c r="Q30" s="270">
        <f>'S1a (Huntly stays)'!Q30</f>
        <v>20790000</v>
      </c>
      <c r="R30" s="270">
        <f>'S1a (Huntly stays)'!R30</f>
        <v>20790000</v>
      </c>
      <c r="S30" s="270">
        <f>'S1a (Huntly stays)'!S30</f>
        <v>20790000</v>
      </c>
      <c r="T30" s="270">
        <f>'S1a (Huntly stays)'!T30</f>
        <v>20790000</v>
      </c>
      <c r="U30" s="270">
        <f>'S1a (Huntly stays)'!U30</f>
        <v>20790000</v>
      </c>
      <c r="V30" s="270">
        <f>'S1a (Huntly stays)'!V30</f>
        <v>20790000</v>
      </c>
      <c r="W30" s="270">
        <f>'S1a (Huntly stays)'!W30</f>
        <v>20790000</v>
      </c>
      <c r="X30" s="270">
        <f>'S1a (Huntly stays)'!X30</f>
        <v>415800000</v>
      </c>
    </row>
    <row r="31" spans="1:24" x14ac:dyDescent="0.25">
      <c r="A31" s="16" t="s">
        <v>166</v>
      </c>
      <c r="B31" s="4" t="s">
        <v>20</v>
      </c>
      <c r="C31" s="270">
        <f>'S1a (Huntly stays)'!C31</f>
        <v>56.7</v>
      </c>
      <c r="D31" s="270">
        <f>'S1a (Huntly stays)'!D31</f>
        <v>34020000</v>
      </c>
      <c r="E31" s="270">
        <f>'S1a (Huntly stays)'!E31</f>
        <v>34020000</v>
      </c>
      <c r="F31" s="270">
        <f>'S1a (Huntly stays)'!F31</f>
        <v>34020000</v>
      </c>
      <c r="G31" s="270">
        <f>'S1a (Huntly stays)'!G31</f>
        <v>34020000</v>
      </c>
      <c r="H31" s="270">
        <f>'S1a (Huntly stays)'!H31</f>
        <v>34020000</v>
      </c>
      <c r="I31" s="270">
        <f>'S1a (Huntly stays)'!I31</f>
        <v>34020000</v>
      </c>
      <c r="J31" s="270">
        <f>'S1a (Huntly stays)'!J31</f>
        <v>34020000</v>
      </c>
      <c r="K31" s="270">
        <f>'S1a (Huntly stays)'!K31</f>
        <v>34020000</v>
      </c>
      <c r="L31" s="270">
        <f>'S1a (Huntly stays)'!L31</f>
        <v>34020000</v>
      </c>
      <c r="M31" s="270">
        <f>'S1a (Huntly stays)'!M31</f>
        <v>34020000</v>
      </c>
      <c r="N31" s="270">
        <f>'S1a (Huntly stays)'!N31</f>
        <v>34020000</v>
      </c>
      <c r="O31" s="270">
        <f>'S1a (Huntly stays)'!O31</f>
        <v>34020000</v>
      </c>
      <c r="P31" s="270">
        <f>'S1a (Huntly stays)'!P31</f>
        <v>34020000</v>
      </c>
      <c r="Q31" s="270">
        <f>'S1a (Huntly stays)'!Q31</f>
        <v>34020000</v>
      </c>
      <c r="R31" s="270">
        <f>'S1a (Huntly stays)'!R31</f>
        <v>34020000</v>
      </c>
      <c r="S31" s="270">
        <f>'S1a (Huntly stays)'!S31</f>
        <v>34020000</v>
      </c>
      <c r="T31" s="270">
        <f>'S1a (Huntly stays)'!T31</f>
        <v>34020000</v>
      </c>
      <c r="U31" s="270">
        <f>'S1a (Huntly stays)'!U31</f>
        <v>34020000</v>
      </c>
      <c r="V31" s="270">
        <f>'S1a (Huntly stays)'!V31</f>
        <v>34020000</v>
      </c>
      <c r="W31" s="270">
        <f>'S1a (Huntly stays)'!W31</f>
        <v>34020000</v>
      </c>
      <c r="X31" s="270">
        <f>'S1a (Huntly stays)'!X31</f>
        <v>680400000</v>
      </c>
    </row>
    <row r="32" spans="1:24" x14ac:dyDescent="0.25">
      <c r="A32" s="16" t="s">
        <v>167</v>
      </c>
      <c r="B32" s="4" t="s">
        <v>34</v>
      </c>
      <c r="C32" s="270">
        <f>'S1a (Huntly stays)'!C32</f>
        <v>23.649999999999995</v>
      </c>
      <c r="D32" s="270">
        <f>'S1a (Huntly stays)'!D32</f>
        <v>14189999.999999998</v>
      </c>
      <c r="E32" s="270">
        <f>'S1a (Huntly stays)'!E32</f>
        <v>14189999.999999998</v>
      </c>
      <c r="F32" s="270">
        <f>'S1a (Huntly stays)'!F32</f>
        <v>14189999.999999998</v>
      </c>
      <c r="G32" s="270">
        <f>'S1a (Huntly stays)'!G32</f>
        <v>14189999.999999998</v>
      </c>
      <c r="H32" s="270">
        <f>'S1a (Huntly stays)'!H32</f>
        <v>14189999.999999998</v>
      </c>
      <c r="I32" s="270">
        <f>'S1a (Huntly stays)'!I32</f>
        <v>14189999.999999998</v>
      </c>
      <c r="J32" s="270">
        <f>'S1a (Huntly stays)'!J32</f>
        <v>14189999.999999998</v>
      </c>
      <c r="K32" s="270">
        <f>'S1a (Huntly stays)'!K32</f>
        <v>14189999.999999998</v>
      </c>
      <c r="L32" s="270">
        <f>'S1a (Huntly stays)'!L32</f>
        <v>14189999.999999998</v>
      </c>
      <c r="M32" s="270">
        <f>'S1a (Huntly stays)'!M32</f>
        <v>14189999.999999998</v>
      </c>
      <c r="N32" s="270">
        <f>'S1a (Huntly stays)'!N32</f>
        <v>14189999.999999998</v>
      </c>
      <c r="O32" s="270">
        <f>'S1a (Huntly stays)'!O32</f>
        <v>14189999.999999998</v>
      </c>
      <c r="P32" s="270">
        <f>'S1a (Huntly stays)'!P32</f>
        <v>14189999.999999998</v>
      </c>
      <c r="Q32" s="270">
        <f>'S1a (Huntly stays)'!Q32</f>
        <v>14189999.999999998</v>
      </c>
      <c r="R32" s="270">
        <f>'S1a (Huntly stays)'!R32</f>
        <v>14189999.999999998</v>
      </c>
      <c r="S32" s="270">
        <f>'S1a (Huntly stays)'!S32</f>
        <v>14189999.999999998</v>
      </c>
      <c r="T32" s="270">
        <f>'S1a (Huntly stays)'!T32</f>
        <v>14189999.999999998</v>
      </c>
      <c r="U32" s="270">
        <f>'S1a (Huntly stays)'!U32</f>
        <v>14189999.999999998</v>
      </c>
      <c r="V32" s="270">
        <f>'S1a (Huntly stays)'!V32</f>
        <v>14189999.999999998</v>
      </c>
      <c r="W32" s="270">
        <f>'S1a (Huntly stays)'!W32</f>
        <v>14189999.999999998</v>
      </c>
      <c r="X32" s="270">
        <f>'S1a (Huntly stays)'!X32</f>
        <v>283799999.99999994</v>
      </c>
    </row>
    <row r="33" spans="1:24" x14ac:dyDescent="0.25">
      <c r="A33" s="16" t="s">
        <v>168</v>
      </c>
      <c r="B33" s="4" t="s">
        <v>34</v>
      </c>
      <c r="C33" s="270">
        <f>'S1a (Huntly stays)'!C33</f>
        <v>38.699999999999996</v>
      </c>
      <c r="D33" s="270">
        <f>'S1a (Huntly stays)'!D33</f>
        <v>23219999.999999996</v>
      </c>
      <c r="E33" s="270">
        <f>'S1a (Huntly stays)'!E33</f>
        <v>23219999.999999996</v>
      </c>
      <c r="F33" s="270">
        <f>'S1a (Huntly stays)'!F33</f>
        <v>23219999.999999996</v>
      </c>
      <c r="G33" s="270">
        <f>'S1a (Huntly stays)'!G33</f>
        <v>23219999.999999996</v>
      </c>
      <c r="H33" s="270">
        <f>'S1a (Huntly stays)'!H33</f>
        <v>23219999.999999996</v>
      </c>
      <c r="I33" s="270">
        <f>'S1a (Huntly stays)'!I33</f>
        <v>23219999.999999996</v>
      </c>
      <c r="J33" s="270">
        <f>'S1a (Huntly stays)'!J33</f>
        <v>23219999.999999996</v>
      </c>
      <c r="K33" s="270">
        <f>'S1a (Huntly stays)'!K33</f>
        <v>23219999.999999996</v>
      </c>
      <c r="L33" s="270">
        <f>'S1a (Huntly stays)'!L33</f>
        <v>23219999.999999996</v>
      </c>
      <c r="M33" s="270">
        <f>'S1a (Huntly stays)'!M33</f>
        <v>23219999.999999996</v>
      </c>
      <c r="N33" s="270">
        <f>'S1a (Huntly stays)'!N33</f>
        <v>23219999.999999996</v>
      </c>
      <c r="O33" s="270">
        <f>'S1a (Huntly stays)'!O33</f>
        <v>23219999.999999996</v>
      </c>
      <c r="P33" s="270">
        <f>'S1a (Huntly stays)'!P33</f>
        <v>23219999.999999996</v>
      </c>
      <c r="Q33" s="270">
        <f>'S1a (Huntly stays)'!Q33</f>
        <v>23219999.999999996</v>
      </c>
      <c r="R33" s="270">
        <f>'S1a (Huntly stays)'!R33</f>
        <v>23219999.999999996</v>
      </c>
      <c r="S33" s="270">
        <f>'S1a (Huntly stays)'!S33</f>
        <v>23219999.999999996</v>
      </c>
      <c r="T33" s="270">
        <f>'S1a (Huntly stays)'!T33</f>
        <v>23219999.999999996</v>
      </c>
      <c r="U33" s="270">
        <f>'S1a (Huntly stays)'!U33</f>
        <v>23219999.999999996</v>
      </c>
      <c r="V33" s="270">
        <f>'S1a (Huntly stays)'!V33</f>
        <v>23219999.999999996</v>
      </c>
      <c r="W33" s="270">
        <f>'S1a (Huntly stays)'!W33</f>
        <v>23219999.999999996</v>
      </c>
      <c r="X33" s="270">
        <f>'S1a (Huntly stays)'!X33</f>
        <v>464399999.99999994</v>
      </c>
    </row>
    <row r="34" spans="1:24" x14ac:dyDescent="0.25">
      <c r="A34" s="16" t="s">
        <v>169</v>
      </c>
      <c r="B34" s="4" t="s">
        <v>29</v>
      </c>
      <c r="C34" s="270">
        <f>'S1a (Huntly stays)'!C34</f>
        <v>13.75</v>
      </c>
      <c r="D34" s="270">
        <f>'S1a (Huntly stays)'!D34</f>
        <v>8250000</v>
      </c>
      <c r="E34" s="270">
        <f>'S1a (Huntly stays)'!E34</f>
        <v>8250000</v>
      </c>
      <c r="F34" s="270">
        <f>'S1a (Huntly stays)'!F34</f>
        <v>8250000</v>
      </c>
      <c r="G34" s="270">
        <f>'S1a (Huntly stays)'!G34</f>
        <v>8250000</v>
      </c>
      <c r="H34" s="270">
        <f>'S1a (Huntly stays)'!H34</f>
        <v>8250000</v>
      </c>
      <c r="I34" s="270">
        <f>'S1a (Huntly stays)'!I34</f>
        <v>8250000</v>
      </c>
      <c r="J34" s="270">
        <f>'S1a (Huntly stays)'!J34</f>
        <v>8250000</v>
      </c>
      <c r="K34" s="270">
        <f>'S1a (Huntly stays)'!K34</f>
        <v>8250000</v>
      </c>
      <c r="L34" s="270">
        <f>'S1a (Huntly stays)'!L34</f>
        <v>8250000</v>
      </c>
      <c r="M34" s="270">
        <f>'S1a (Huntly stays)'!M34</f>
        <v>8250000</v>
      </c>
      <c r="N34" s="270">
        <f>'S1a (Huntly stays)'!N34</f>
        <v>8250000</v>
      </c>
      <c r="O34" s="270">
        <f>'S1a (Huntly stays)'!O34</f>
        <v>8250000</v>
      </c>
      <c r="P34" s="270">
        <f>'S1a (Huntly stays)'!P34</f>
        <v>8250000</v>
      </c>
      <c r="Q34" s="270">
        <f>'S1a (Huntly stays)'!Q34</f>
        <v>8250000</v>
      </c>
      <c r="R34" s="270">
        <f>'S1a (Huntly stays)'!R34</f>
        <v>8250000</v>
      </c>
      <c r="S34" s="270">
        <f>'S1a (Huntly stays)'!S34</f>
        <v>8250000</v>
      </c>
      <c r="T34" s="270">
        <f>'S1a (Huntly stays)'!T34</f>
        <v>8250000</v>
      </c>
      <c r="U34" s="270">
        <f>'S1a (Huntly stays)'!U34</f>
        <v>8250000</v>
      </c>
      <c r="V34" s="270">
        <f>'S1a (Huntly stays)'!V34</f>
        <v>8250000</v>
      </c>
      <c r="W34" s="270">
        <f>'S1a (Huntly stays)'!W34</f>
        <v>8250000</v>
      </c>
      <c r="X34" s="270">
        <f>'S1a (Huntly stays)'!X34</f>
        <v>165000000</v>
      </c>
    </row>
    <row r="35" spans="1:24" x14ac:dyDescent="0.25">
      <c r="A35" s="16" t="s">
        <v>170</v>
      </c>
      <c r="B35" s="4" t="s">
        <v>29</v>
      </c>
      <c r="C35" s="270">
        <f>'S1a (Huntly stays)'!C35</f>
        <v>22.5</v>
      </c>
      <c r="D35" s="270">
        <f>'S1a (Huntly stays)'!D35</f>
        <v>13500000</v>
      </c>
      <c r="E35" s="270">
        <f>'S1a (Huntly stays)'!E35</f>
        <v>13500000</v>
      </c>
      <c r="F35" s="270">
        <f>'S1a (Huntly stays)'!F35</f>
        <v>13500000</v>
      </c>
      <c r="G35" s="270">
        <f>'S1a (Huntly stays)'!G35</f>
        <v>13500000</v>
      </c>
      <c r="H35" s="270">
        <f>'S1a (Huntly stays)'!H35</f>
        <v>13500000</v>
      </c>
      <c r="I35" s="270">
        <f>'S1a (Huntly stays)'!I35</f>
        <v>13500000</v>
      </c>
      <c r="J35" s="270">
        <f>'S1a (Huntly stays)'!J35</f>
        <v>13500000</v>
      </c>
      <c r="K35" s="270">
        <f>'S1a (Huntly stays)'!K35</f>
        <v>13500000</v>
      </c>
      <c r="L35" s="270">
        <f>'S1a (Huntly stays)'!L35</f>
        <v>13500000</v>
      </c>
      <c r="M35" s="270">
        <f>'S1a (Huntly stays)'!M35</f>
        <v>13500000</v>
      </c>
      <c r="N35" s="270">
        <f>'S1a (Huntly stays)'!N35</f>
        <v>13500000</v>
      </c>
      <c r="O35" s="270">
        <f>'S1a (Huntly stays)'!O35</f>
        <v>13500000</v>
      </c>
      <c r="P35" s="270">
        <f>'S1a (Huntly stays)'!P35</f>
        <v>13500000</v>
      </c>
      <c r="Q35" s="270">
        <f>'S1a (Huntly stays)'!Q35</f>
        <v>13500000</v>
      </c>
      <c r="R35" s="270">
        <f>'S1a (Huntly stays)'!R35</f>
        <v>13500000</v>
      </c>
      <c r="S35" s="270">
        <f>'S1a (Huntly stays)'!S35</f>
        <v>13500000</v>
      </c>
      <c r="T35" s="270">
        <f>'S1a (Huntly stays)'!T35</f>
        <v>13500000</v>
      </c>
      <c r="U35" s="270">
        <f>'S1a (Huntly stays)'!U35</f>
        <v>13500000</v>
      </c>
      <c r="V35" s="270">
        <f>'S1a (Huntly stays)'!V35</f>
        <v>13500000</v>
      </c>
      <c r="W35" s="270">
        <f>'S1a (Huntly stays)'!W35</f>
        <v>13500000</v>
      </c>
      <c r="X35" s="270">
        <f>'S1a (Huntly stays)'!X35</f>
        <v>270000000</v>
      </c>
    </row>
    <row r="37" spans="1:24" x14ac:dyDescent="0.25">
      <c r="A37" s="19" t="s">
        <v>147</v>
      </c>
      <c r="B37" s="5"/>
      <c r="C37" s="20">
        <f>SUM(C28:C36)</f>
        <v>290</v>
      </c>
      <c r="D37" s="21">
        <f t="shared" ref="D37:X37" si="2">SUM(D28:D35)</f>
        <v>174000000</v>
      </c>
      <c r="E37" s="21">
        <f t="shared" si="2"/>
        <v>174000000</v>
      </c>
      <c r="F37" s="21">
        <f t="shared" si="2"/>
        <v>174000000</v>
      </c>
      <c r="G37" s="21">
        <f t="shared" si="2"/>
        <v>174000000</v>
      </c>
      <c r="H37" s="21">
        <f t="shared" si="2"/>
        <v>174000000</v>
      </c>
      <c r="I37" s="21">
        <f t="shared" si="2"/>
        <v>174000000</v>
      </c>
      <c r="J37" s="21">
        <f t="shared" si="2"/>
        <v>174000000</v>
      </c>
      <c r="K37" s="21">
        <f t="shared" si="2"/>
        <v>174000000</v>
      </c>
      <c r="L37" s="21">
        <f t="shared" si="2"/>
        <v>174000000</v>
      </c>
      <c r="M37" s="21">
        <f t="shared" si="2"/>
        <v>174000000</v>
      </c>
      <c r="N37" s="21">
        <f t="shared" si="2"/>
        <v>174000000</v>
      </c>
      <c r="O37" s="21">
        <f t="shared" si="2"/>
        <v>174000000</v>
      </c>
      <c r="P37" s="21">
        <f t="shared" si="2"/>
        <v>174000000</v>
      </c>
      <c r="Q37" s="21">
        <f t="shared" si="2"/>
        <v>174000000</v>
      </c>
      <c r="R37" s="21">
        <f t="shared" si="2"/>
        <v>174000000</v>
      </c>
      <c r="S37" s="21">
        <f t="shared" si="2"/>
        <v>174000000</v>
      </c>
      <c r="T37" s="21">
        <f t="shared" si="2"/>
        <v>174000000</v>
      </c>
      <c r="U37" s="21">
        <f t="shared" si="2"/>
        <v>174000000</v>
      </c>
      <c r="V37" s="21">
        <f t="shared" si="2"/>
        <v>174000000</v>
      </c>
      <c r="W37" s="21">
        <f t="shared" si="2"/>
        <v>174000000</v>
      </c>
      <c r="X37" s="21">
        <f t="shared" si="2"/>
        <v>3480000000</v>
      </c>
    </row>
    <row r="39" spans="1:24" ht="15.75" thickBot="1" x14ac:dyDescent="0.3">
      <c r="A39" s="22" t="s">
        <v>171</v>
      </c>
      <c r="B39" s="23"/>
      <c r="C39" s="23"/>
      <c r="D39" s="24">
        <f>D11+D25+D37</f>
        <v>381000000</v>
      </c>
      <c r="E39" s="24">
        <f t="shared" ref="E39:X39" si="3">E11+E25+E37</f>
        <v>381000000</v>
      </c>
      <c r="F39" s="24">
        <f t="shared" si="3"/>
        <v>381000000</v>
      </c>
      <c r="G39" s="24">
        <f t="shared" si="3"/>
        <v>381000000</v>
      </c>
      <c r="H39" s="24">
        <f t="shared" si="3"/>
        <v>381000000</v>
      </c>
      <c r="I39" s="24">
        <f t="shared" si="3"/>
        <v>381000000</v>
      </c>
      <c r="J39" s="24">
        <f t="shared" si="3"/>
        <v>381000000</v>
      </c>
      <c r="K39" s="24">
        <f t="shared" si="3"/>
        <v>381000000</v>
      </c>
      <c r="L39" s="24">
        <f t="shared" si="3"/>
        <v>381000000</v>
      </c>
      <c r="M39" s="24">
        <f t="shared" si="3"/>
        <v>381000000</v>
      </c>
      <c r="N39" s="24">
        <f t="shared" si="3"/>
        <v>381000000</v>
      </c>
      <c r="O39" s="24">
        <f t="shared" si="3"/>
        <v>381000000</v>
      </c>
      <c r="P39" s="24">
        <f t="shared" si="3"/>
        <v>381000000</v>
      </c>
      <c r="Q39" s="24">
        <f t="shared" si="3"/>
        <v>381000000</v>
      </c>
      <c r="R39" s="24">
        <f t="shared" si="3"/>
        <v>381000000</v>
      </c>
      <c r="S39" s="24">
        <f t="shared" si="3"/>
        <v>381000000</v>
      </c>
      <c r="T39" s="24">
        <f t="shared" si="3"/>
        <v>381000000</v>
      </c>
      <c r="U39" s="24">
        <f t="shared" si="3"/>
        <v>381000000</v>
      </c>
      <c r="V39" s="24">
        <f t="shared" si="3"/>
        <v>381000000</v>
      </c>
      <c r="W39" s="24">
        <f t="shared" si="3"/>
        <v>381000000</v>
      </c>
      <c r="X39" s="24">
        <f t="shared" si="3"/>
        <v>7620000000</v>
      </c>
    </row>
    <row r="42" spans="1:24" x14ac:dyDescent="0.25">
      <c r="A42" t="s">
        <v>172</v>
      </c>
      <c r="B42" s="5"/>
      <c r="C42" s="5"/>
      <c r="D42" s="5"/>
      <c r="E42" s="5"/>
    </row>
    <row r="43" spans="1:24" x14ac:dyDescent="0.25">
      <c r="A43" s="6" t="s">
        <v>145</v>
      </c>
      <c r="B43" s="4" t="s">
        <v>7</v>
      </c>
      <c r="C43" s="4" t="s">
        <v>146</v>
      </c>
      <c r="D43" s="4">
        <v>1</v>
      </c>
      <c r="E43" s="4">
        <v>2</v>
      </c>
      <c r="F43" s="4">
        <v>3</v>
      </c>
      <c r="G43" s="4">
        <v>4</v>
      </c>
      <c r="H43" s="4">
        <v>5</v>
      </c>
      <c r="I43" s="4">
        <v>6</v>
      </c>
      <c r="J43" s="4">
        <v>7</v>
      </c>
      <c r="K43" s="4">
        <v>8</v>
      </c>
      <c r="L43" s="4">
        <v>9</v>
      </c>
      <c r="M43" s="4">
        <v>10</v>
      </c>
      <c r="N43" s="4">
        <v>11</v>
      </c>
      <c r="O43" s="4">
        <v>12</v>
      </c>
      <c r="P43" s="4">
        <v>13</v>
      </c>
      <c r="Q43" s="4">
        <v>14</v>
      </c>
      <c r="R43" s="4">
        <v>15</v>
      </c>
      <c r="S43" s="4">
        <v>16</v>
      </c>
      <c r="T43" s="4">
        <v>17</v>
      </c>
      <c r="U43" s="4">
        <v>18</v>
      </c>
      <c r="V43" s="4">
        <v>19</v>
      </c>
      <c r="W43" s="4">
        <v>20</v>
      </c>
      <c r="X43" s="4" t="s">
        <v>147</v>
      </c>
    </row>
    <row r="44" spans="1:24" x14ac:dyDescent="0.25">
      <c r="A44" s="7" t="s">
        <v>148</v>
      </c>
    </row>
    <row r="45" spans="1:24" x14ac:dyDescent="0.25">
      <c r="A45" t="s">
        <v>149</v>
      </c>
      <c r="B45" s="4" t="s">
        <v>24</v>
      </c>
      <c r="C45" s="249">
        <f>'S1a (Huntly stays)'!C45</f>
        <v>0.15809959326662124</v>
      </c>
      <c r="D45" s="9">
        <f>'S1a (Huntly stays)'!D45</f>
        <v>6323983.7306648493</v>
      </c>
      <c r="E45" s="9">
        <f>'S1a (Huntly stays)'!E45</f>
        <v>6323983.7306648493</v>
      </c>
      <c r="F45" s="9">
        <f>'S1a (Huntly stays)'!F45</f>
        <v>6323983.7306648493</v>
      </c>
      <c r="G45" s="9">
        <f>'S1a (Huntly stays)'!G45</f>
        <v>6323983.7306648493</v>
      </c>
      <c r="H45" s="9">
        <f>'S1a (Huntly stays)'!H45</f>
        <v>6323983.7306648493</v>
      </c>
      <c r="I45" s="9">
        <f>'S1a (Huntly stays)'!I45</f>
        <v>6323983.7306648493</v>
      </c>
      <c r="J45" s="9">
        <f>'S1a (Huntly stays)'!J45</f>
        <v>6323983.7306648493</v>
      </c>
      <c r="K45" s="9">
        <f>'S1a (Huntly stays)'!K45</f>
        <v>6323983.7306648493</v>
      </c>
      <c r="L45" s="9">
        <f>'S1a (Huntly stays)'!L45</f>
        <v>6323983.7306648493</v>
      </c>
      <c r="M45" s="9">
        <f>'S1a (Huntly stays)'!M45</f>
        <v>6323983.7306648493</v>
      </c>
      <c r="N45" s="9">
        <f>'S1a (Huntly stays)'!N45</f>
        <v>6323983.7306648493</v>
      </c>
      <c r="O45" s="9">
        <f>'S1a (Huntly stays)'!O45</f>
        <v>6323983.7306648493</v>
      </c>
      <c r="P45" s="9">
        <f>'S1a (Huntly stays)'!P45</f>
        <v>6323983.7306648493</v>
      </c>
      <c r="Q45" s="9">
        <f>'S1a (Huntly stays)'!Q45</f>
        <v>6323983.7306648493</v>
      </c>
      <c r="R45" s="9">
        <f>'S1a (Huntly stays)'!R45</f>
        <v>6323983.7306648493</v>
      </c>
      <c r="S45" s="9">
        <f>'S1a (Huntly stays)'!S45</f>
        <v>6323983.7306648493</v>
      </c>
      <c r="T45" s="9">
        <f>'S1a (Huntly stays)'!T45</f>
        <v>6323983.7306648493</v>
      </c>
      <c r="U45" s="9">
        <f>'S1a (Huntly stays)'!U45</f>
        <v>6323983.7306648493</v>
      </c>
      <c r="V45" s="9">
        <f>'S1a (Huntly stays)'!V45</f>
        <v>6323983.7306648493</v>
      </c>
      <c r="W45" s="9">
        <f>'S1a (Huntly stays)'!W45</f>
        <v>6323983.7306648493</v>
      </c>
      <c r="X45" s="9">
        <f>'S1a (Huntly stays)'!X45</f>
        <v>126479674.61329699</v>
      </c>
    </row>
    <row r="46" spans="1:24" x14ac:dyDescent="0.25">
      <c r="A46" t="s">
        <v>149</v>
      </c>
      <c r="B46" s="4" t="s">
        <v>20</v>
      </c>
      <c r="C46" s="249">
        <f>'S1a (Huntly stays)'!C46</f>
        <v>0.37320828407286322</v>
      </c>
      <c r="D46" s="9">
        <f>'S1a (Huntly stays)'!D46</f>
        <v>14928331.362914529</v>
      </c>
      <c r="E46" s="9">
        <f>'S1a (Huntly stays)'!E46</f>
        <v>14928331.362914529</v>
      </c>
      <c r="F46" s="9">
        <f>'S1a (Huntly stays)'!F46</f>
        <v>14928331.362914529</v>
      </c>
      <c r="G46" s="9">
        <f>'S1a (Huntly stays)'!G46</f>
        <v>14928331.362914529</v>
      </c>
      <c r="H46" s="9">
        <f>'S1a (Huntly stays)'!H46</f>
        <v>14928331.362914529</v>
      </c>
      <c r="I46" s="9">
        <f>'S1a (Huntly stays)'!I46</f>
        <v>14928331.362914529</v>
      </c>
      <c r="J46" s="9">
        <f>'S1a (Huntly stays)'!J46</f>
        <v>14928331.362914529</v>
      </c>
      <c r="K46" s="9">
        <f>'S1a (Huntly stays)'!K46</f>
        <v>14928331.362914529</v>
      </c>
      <c r="L46" s="9">
        <f>'S1a (Huntly stays)'!L46</f>
        <v>14928331.362914529</v>
      </c>
      <c r="M46" s="9">
        <f>'S1a (Huntly stays)'!M46</f>
        <v>14928331.362914529</v>
      </c>
      <c r="N46" s="9">
        <f>'S1a (Huntly stays)'!N46</f>
        <v>14928331.362914529</v>
      </c>
      <c r="O46" s="9">
        <f>'S1a (Huntly stays)'!O46</f>
        <v>14928331.362914529</v>
      </c>
      <c r="P46" s="9">
        <f>'S1a (Huntly stays)'!P46</f>
        <v>14928331.362914529</v>
      </c>
      <c r="Q46" s="9">
        <f>'S1a (Huntly stays)'!Q46</f>
        <v>14928331.362914529</v>
      </c>
      <c r="R46" s="9">
        <f>'S1a (Huntly stays)'!R46</f>
        <v>14928331.362914529</v>
      </c>
      <c r="S46" s="9">
        <f>'S1a (Huntly stays)'!S46</f>
        <v>14928331.362914529</v>
      </c>
      <c r="T46" s="9">
        <f>'S1a (Huntly stays)'!T46</f>
        <v>14928331.362914529</v>
      </c>
      <c r="U46" s="9">
        <f>'S1a (Huntly stays)'!U46</f>
        <v>14928331.362914529</v>
      </c>
      <c r="V46" s="9">
        <f>'S1a (Huntly stays)'!V46</f>
        <v>14928331.362914529</v>
      </c>
      <c r="W46" s="9">
        <f>'S1a (Huntly stays)'!W46</f>
        <v>14928331.362914529</v>
      </c>
      <c r="X46" s="9">
        <f>'S1a (Huntly stays)'!X46</f>
        <v>298566627.25829053</v>
      </c>
    </row>
    <row r="47" spans="1:24" x14ac:dyDescent="0.25">
      <c r="A47" t="s">
        <v>149</v>
      </c>
      <c r="B47" s="4" t="s">
        <v>34</v>
      </c>
      <c r="C47" s="249">
        <f>'S1a (Huntly stays)'!C47</f>
        <v>1.7602634892945924E-2</v>
      </c>
      <c r="D47" s="9">
        <f>'S1a (Huntly stays)'!D47</f>
        <v>704105.39571783703</v>
      </c>
      <c r="E47" s="9">
        <f>'S1a (Huntly stays)'!E47</f>
        <v>704105.39571783703</v>
      </c>
      <c r="F47" s="9">
        <f>'S1a (Huntly stays)'!F47</f>
        <v>704105.39571783703</v>
      </c>
      <c r="G47" s="9">
        <f>'S1a (Huntly stays)'!G47</f>
        <v>704105.39571783703</v>
      </c>
      <c r="H47" s="9">
        <f>'S1a (Huntly stays)'!H47</f>
        <v>704105.39571783703</v>
      </c>
      <c r="I47" s="9">
        <f>'S1a (Huntly stays)'!I47</f>
        <v>704105.39571783703</v>
      </c>
      <c r="J47" s="9">
        <f>'S1a (Huntly stays)'!J47</f>
        <v>704105.39571783703</v>
      </c>
      <c r="K47" s="9">
        <f>'S1a (Huntly stays)'!K47</f>
        <v>704105.39571783703</v>
      </c>
      <c r="L47" s="9">
        <f>'S1a (Huntly stays)'!L47</f>
        <v>704105.39571783703</v>
      </c>
      <c r="M47" s="9">
        <f>'S1a (Huntly stays)'!M47</f>
        <v>704105.39571783703</v>
      </c>
      <c r="N47" s="9">
        <f>'S1a (Huntly stays)'!N47</f>
        <v>704105.39571783703</v>
      </c>
      <c r="O47" s="9">
        <f>'S1a (Huntly stays)'!O47</f>
        <v>704105.39571783703</v>
      </c>
      <c r="P47" s="9">
        <f>'S1a (Huntly stays)'!P47</f>
        <v>704105.39571783703</v>
      </c>
      <c r="Q47" s="9">
        <f>'S1a (Huntly stays)'!Q47</f>
        <v>704105.39571783703</v>
      </c>
      <c r="R47" s="9">
        <f>'S1a (Huntly stays)'!R47</f>
        <v>704105.39571783703</v>
      </c>
      <c r="S47" s="9">
        <f>'S1a (Huntly stays)'!S47</f>
        <v>704105.39571783703</v>
      </c>
      <c r="T47" s="9">
        <f>'S1a (Huntly stays)'!T47</f>
        <v>704105.39571783703</v>
      </c>
      <c r="U47" s="9">
        <f>'S1a (Huntly stays)'!U47</f>
        <v>704105.39571783703</v>
      </c>
      <c r="V47" s="9">
        <f>'S1a (Huntly stays)'!V47</f>
        <v>704105.39571783703</v>
      </c>
      <c r="W47" s="9">
        <f>'S1a (Huntly stays)'!W47</f>
        <v>704105.39571783703</v>
      </c>
      <c r="X47" s="9">
        <f>'S1a (Huntly stays)'!X47</f>
        <v>14082107.91435674</v>
      </c>
    </row>
    <row r="48" spans="1:24" x14ac:dyDescent="0.25">
      <c r="A48" t="s">
        <v>149</v>
      </c>
      <c r="B48" s="4" t="s">
        <v>29</v>
      </c>
      <c r="C48" s="249">
        <f>'S1a (Huntly stays)'!C48</f>
        <v>0.45108948776756963</v>
      </c>
      <c r="D48" s="9">
        <f>'S1a (Huntly stays)'!D48</f>
        <v>18043579.510702785</v>
      </c>
      <c r="E48" s="9">
        <f>'S1a (Huntly stays)'!E48</f>
        <v>18043579.510702785</v>
      </c>
      <c r="F48" s="9">
        <f>'S1a (Huntly stays)'!F48</f>
        <v>18043579.510702785</v>
      </c>
      <c r="G48" s="9">
        <f>'S1a (Huntly stays)'!G48</f>
        <v>18043579.510702785</v>
      </c>
      <c r="H48" s="9">
        <f>'S1a (Huntly stays)'!H48</f>
        <v>18043579.510702785</v>
      </c>
      <c r="I48" s="9">
        <f>'S1a (Huntly stays)'!I48</f>
        <v>18043579.510702785</v>
      </c>
      <c r="J48" s="9">
        <f>'S1a (Huntly stays)'!J48</f>
        <v>18043579.510702785</v>
      </c>
      <c r="K48" s="9">
        <f>'S1a (Huntly stays)'!K48</f>
        <v>18043579.510702785</v>
      </c>
      <c r="L48" s="9">
        <f>'S1a (Huntly stays)'!L48</f>
        <v>18043579.510702785</v>
      </c>
      <c r="M48" s="9">
        <f>'S1a (Huntly stays)'!M48</f>
        <v>18043579.510702785</v>
      </c>
      <c r="N48" s="9">
        <f>'S1a (Huntly stays)'!N48</f>
        <v>18043579.510702785</v>
      </c>
      <c r="O48" s="9">
        <f>'S1a (Huntly stays)'!O48</f>
        <v>18043579.510702785</v>
      </c>
      <c r="P48" s="9">
        <f>'S1a (Huntly stays)'!P48</f>
        <v>18043579.510702785</v>
      </c>
      <c r="Q48" s="9">
        <f>'S1a (Huntly stays)'!Q48</f>
        <v>18043579.510702785</v>
      </c>
      <c r="R48" s="9">
        <f>'S1a (Huntly stays)'!R48</f>
        <v>18043579.510702785</v>
      </c>
      <c r="S48" s="9">
        <f>'S1a (Huntly stays)'!S48</f>
        <v>18043579.510702785</v>
      </c>
      <c r="T48" s="9">
        <f>'S1a (Huntly stays)'!T48</f>
        <v>18043579.510702785</v>
      </c>
      <c r="U48" s="9">
        <f>'S1a (Huntly stays)'!U48</f>
        <v>18043579.510702785</v>
      </c>
      <c r="V48" s="9">
        <f>'S1a (Huntly stays)'!V48</f>
        <v>18043579.510702785</v>
      </c>
      <c r="W48" s="9">
        <f>'S1a (Huntly stays)'!W48</f>
        <v>18043579.510702785</v>
      </c>
      <c r="X48" s="9">
        <f>'S1a (Huntly stays)'!X48</f>
        <v>360871590.21405572</v>
      </c>
    </row>
    <row r="49" spans="1:24" x14ac:dyDescent="0.25">
      <c r="C49" s="8"/>
      <c r="D49" s="9"/>
      <c r="E49" s="9"/>
      <c r="F49" s="9"/>
      <c r="G49" s="9"/>
      <c r="H49" s="9"/>
      <c r="I49" s="9"/>
      <c r="J49" s="9"/>
      <c r="K49" s="9"/>
      <c r="L49" s="9"/>
      <c r="M49" s="9"/>
      <c r="N49" s="9"/>
      <c r="O49" s="9"/>
      <c r="P49" s="9"/>
      <c r="Q49" s="9"/>
      <c r="R49" s="9"/>
      <c r="S49" s="9"/>
      <c r="T49" s="9"/>
      <c r="U49" s="9"/>
      <c r="V49" s="9"/>
      <c r="W49" s="9"/>
      <c r="X49" s="10"/>
    </row>
    <row r="50" spans="1:24" x14ac:dyDescent="0.25">
      <c r="A50" s="7" t="s">
        <v>150</v>
      </c>
      <c r="C50" s="11">
        <f>SUM(C45:C48)</f>
        <v>1</v>
      </c>
      <c r="D50" s="12">
        <f>SUM(D45:D48)</f>
        <v>40000000</v>
      </c>
      <c r="E50" s="12">
        <f t="shared" ref="E50:W50" si="4">SUM(E45:E48)</f>
        <v>40000000</v>
      </c>
      <c r="F50" s="12">
        <f t="shared" si="4"/>
        <v>40000000</v>
      </c>
      <c r="G50" s="12">
        <f t="shared" si="4"/>
        <v>40000000</v>
      </c>
      <c r="H50" s="12">
        <f t="shared" si="4"/>
        <v>40000000</v>
      </c>
      <c r="I50" s="12">
        <f t="shared" si="4"/>
        <v>40000000</v>
      </c>
      <c r="J50" s="12">
        <f t="shared" si="4"/>
        <v>40000000</v>
      </c>
      <c r="K50" s="12">
        <f t="shared" si="4"/>
        <v>40000000</v>
      </c>
      <c r="L50" s="12">
        <f t="shared" si="4"/>
        <v>40000000</v>
      </c>
      <c r="M50" s="12">
        <f t="shared" si="4"/>
        <v>40000000</v>
      </c>
      <c r="N50" s="12">
        <f t="shared" si="4"/>
        <v>40000000</v>
      </c>
      <c r="O50" s="12">
        <f t="shared" si="4"/>
        <v>40000000</v>
      </c>
      <c r="P50" s="12">
        <f t="shared" si="4"/>
        <v>40000000</v>
      </c>
      <c r="Q50" s="12">
        <f t="shared" si="4"/>
        <v>40000000</v>
      </c>
      <c r="R50" s="12">
        <f t="shared" si="4"/>
        <v>40000000</v>
      </c>
      <c r="S50" s="12">
        <f t="shared" si="4"/>
        <v>40000000</v>
      </c>
      <c r="T50" s="12">
        <f t="shared" si="4"/>
        <v>40000000</v>
      </c>
      <c r="U50" s="12">
        <f t="shared" si="4"/>
        <v>40000000</v>
      </c>
      <c r="V50" s="12">
        <f t="shared" si="4"/>
        <v>40000000</v>
      </c>
      <c r="W50" s="12">
        <f t="shared" si="4"/>
        <v>40000000</v>
      </c>
      <c r="X50" s="10">
        <f>SUM(D50:W50)</f>
        <v>800000000</v>
      </c>
    </row>
    <row r="51" spans="1:24" x14ac:dyDescent="0.25">
      <c r="A51" s="13"/>
    </row>
    <row r="52" spans="1:24" s="15" customFormat="1" x14ac:dyDescent="0.25">
      <c r="A52" s="14" t="s">
        <v>151</v>
      </c>
      <c r="B52" s="9"/>
      <c r="D52" s="9">
        <v>0</v>
      </c>
      <c r="E52" s="9">
        <v>0</v>
      </c>
      <c r="F52" s="15">
        <v>0</v>
      </c>
      <c r="G52" s="15">
        <v>0</v>
      </c>
      <c r="H52" s="15">
        <v>0</v>
      </c>
      <c r="I52" s="15">
        <v>0</v>
      </c>
      <c r="J52" s="15">
        <v>0</v>
      </c>
      <c r="K52" s="15">
        <v>0</v>
      </c>
      <c r="L52" s="15">
        <v>0</v>
      </c>
      <c r="M52" s="15">
        <v>0</v>
      </c>
      <c r="N52" s="15">
        <v>0</v>
      </c>
      <c r="O52" s="15">
        <v>0</v>
      </c>
      <c r="P52" s="15">
        <v>0</v>
      </c>
      <c r="Q52" s="15">
        <v>0</v>
      </c>
      <c r="R52" s="15">
        <v>0</v>
      </c>
      <c r="S52" s="15">
        <v>0</v>
      </c>
      <c r="T52" s="15">
        <v>0</v>
      </c>
      <c r="U52" s="15">
        <v>0</v>
      </c>
      <c r="V52" s="15">
        <v>0</v>
      </c>
      <c r="W52" s="15">
        <v>0</v>
      </c>
      <c r="X52" s="15">
        <v>0</v>
      </c>
    </row>
    <row r="53" spans="1:24" x14ac:dyDescent="0.25">
      <c r="A53" s="13"/>
    </row>
    <row r="54" spans="1:24" x14ac:dyDescent="0.25">
      <c r="A54" s="7" t="s">
        <v>152</v>
      </c>
      <c r="C54" s="4" t="s">
        <v>153</v>
      </c>
    </row>
    <row r="55" spans="1:24" x14ac:dyDescent="0.25">
      <c r="A55" s="16" t="s">
        <v>154</v>
      </c>
      <c r="B55" s="4" t="s">
        <v>24</v>
      </c>
      <c r="C55" s="9">
        <f>'S1a (Huntly stays)'!C55</f>
        <v>53.475000000000001</v>
      </c>
      <c r="D55" s="9">
        <f>'S1a (Huntly stays)'!D55</f>
        <v>21390000</v>
      </c>
      <c r="E55" s="9">
        <f>'S1a (Huntly stays)'!E55</f>
        <v>21390000</v>
      </c>
      <c r="F55" s="9">
        <f>'S1a (Huntly stays)'!F55</f>
        <v>21390000</v>
      </c>
      <c r="G55" s="9">
        <f>'S1a (Huntly stays)'!G55</f>
        <v>21390000</v>
      </c>
      <c r="H55" s="9">
        <f>'S1a (Huntly stays)'!H55</f>
        <v>21390000</v>
      </c>
      <c r="I55" s="9">
        <f>'S1a (Huntly stays)'!I55</f>
        <v>21390000</v>
      </c>
      <c r="J55" s="9">
        <f>'S1a (Huntly stays)'!J55</f>
        <v>21390000</v>
      </c>
      <c r="K55" s="9">
        <f>'S1a (Huntly stays)'!K55</f>
        <v>21390000</v>
      </c>
      <c r="L55" s="9">
        <f>'S1a (Huntly stays)'!L55</f>
        <v>21390000</v>
      </c>
      <c r="M55" s="9">
        <f>'S1a (Huntly stays)'!M55</f>
        <v>21390000</v>
      </c>
      <c r="N55" s="9">
        <f>'S1a (Huntly stays)'!N55</f>
        <v>21390000</v>
      </c>
      <c r="O55" s="9">
        <f>'S1a (Huntly stays)'!O55</f>
        <v>21390000</v>
      </c>
      <c r="P55" s="9">
        <f>'S1a (Huntly stays)'!P55</f>
        <v>21390000</v>
      </c>
      <c r="Q55" s="9">
        <f>'S1a (Huntly stays)'!Q55</f>
        <v>21390000</v>
      </c>
      <c r="R55" s="9">
        <f>'S1a (Huntly stays)'!R55</f>
        <v>21390000</v>
      </c>
      <c r="S55" s="9">
        <f>'S1a (Huntly stays)'!S55</f>
        <v>21390000</v>
      </c>
      <c r="T55" s="9">
        <f>'S1a (Huntly stays)'!T55</f>
        <v>21390000</v>
      </c>
      <c r="U55" s="9">
        <f>'S1a (Huntly stays)'!U55</f>
        <v>21390000</v>
      </c>
      <c r="V55" s="9">
        <f>'S1a (Huntly stays)'!V55</f>
        <v>21390000</v>
      </c>
      <c r="W55" s="9">
        <f>'S1a (Huntly stays)'!W55</f>
        <v>21390000</v>
      </c>
      <c r="X55" s="9">
        <f>'S1a (Huntly stays)'!X55</f>
        <v>427800000</v>
      </c>
    </row>
    <row r="56" spans="1:24" x14ac:dyDescent="0.25">
      <c r="A56" s="16" t="s">
        <v>155</v>
      </c>
      <c r="B56" s="4" t="s">
        <v>24</v>
      </c>
      <c r="C56" s="9">
        <f>'S1a (Huntly stays)'!C56</f>
        <v>31.050000000000004</v>
      </c>
      <c r="D56" s="9">
        <f>'S1a (Huntly stays)'!D56</f>
        <v>12420000.000000002</v>
      </c>
      <c r="E56" s="9">
        <f>'S1a (Huntly stays)'!E56</f>
        <v>12420000.000000002</v>
      </c>
      <c r="F56" s="9">
        <f>'S1a (Huntly stays)'!F56</f>
        <v>12420000.000000002</v>
      </c>
      <c r="G56" s="9">
        <f>'S1a (Huntly stays)'!G56</f>
        <v>12420000.000000002</v>
      </c>
      <c r="H56" s="9">
        <f>'S1a (Huntly stays)'!H56</f>
        <v>12420000.000000002</v>
      </c>
      <c r="I56" s="9">
        <f>'S1a (Huntly stays)'!I56</f>
        <v>12420000.000000002</v>
      </c>
      <c r="J56" s="9">
        <f>'S1a (Huntly stays)'!J56</f>
        <v>12420000.000000002</v>
      </c>
      <c r="K56" s="9">
        <f>'S1a (Huntly stays)'!K56</f>
        <v>12420000.000000002</v>
      </c>
      <c r="L56" s="9">
        <f>'S1a (Huntly stays)'!L56</f>
        <v>12420000.000000002</v>
      </c>
      <c r="M56" s="9">
        <f>'S1a (Huntly stays)'!M56</f>
        <v>12420000.000000002</v>
      </c>
      <c r="N56" s="9">
        <f>'S1a (Huntly stays)'!N56</f>
        <v>12420000.000000002</v>
      </c>
      <c r="O56" s="9">
        <f>'S1a (Huntly stays)'!O56</f>
        <v>12420000.000000002</v>
      </c>
      <c r="P56" s="9">
        <f>'S1a (Huntly stays)'!P56</f>
        <v>12420000.000000002</v>
      </c>
      <c r="Q56" s="9">
        <f>'S1a (Huntly stays)'!Q56</f>
        <v>12420000.000000002</v>
      </c>
      <c r="R56" s="9">
        <f>'S1a (Huntly stays)'!R56</f>
        <v>12420000.000000002</v>
      </c>
      <c r="S56" s="9">
        <f>'S1a (Huntly stays)'!S56</f>
        <v>12420000.000000002</v>
      </c>
      <c r="T56" s="9">
        <f>'S1a (Huntly stays)'!T56</f>
        <v>12420000.000000002</v>
      </c>
      <c r="U56" s="9">
        <f>'S1a (Huntly stays)'!U56</f>
        <v>12420000.000000002</v>
      </c>
      <c r="V56" s="9">
        <f>'S1a (Huntly stays)'!V56</f>
        <v>12420000.000000002</v>
      </c>
      <c r="W56" s="9">
        <f>'S1a (Huntly stays)'!W56</f>
        <v>12420000.000000002</v>
      </c>
      <c r="X56" s="9">
        <f>'S1a (Huntly stays)'!X56</f>
        <v>248400000.00000003</v>
      </c>
    </row>
    <row r="57" spans="1:24" x14ac:dyDescent="0.25">
      <c r="A57" s="16" t="s">
        <v>156</v>
      </c>
      <c r="B57" s="4" t="s">
        <v>20</v>
      </c>
      <c r="C57" s="9">
        <f>'S1a (Huntly stays)'!C57</f>
        <v>48.825000000000003</v>
      </c>
      <c r="D57" s="9">
        <f>'S1a (Huntly stays)'!D57</f>
        <v>19530000</v>
      </c>
      <c r="E57" s="9">
        <f>'S1a (Huntly stays)'!E57</f>
        <v>19530000</v>
      </c>
      <c r="F57" s="9">
        <f>'S1a (Huntly stays)'!F57</f>
        <v>19530000</v>
      </c>
      <c r="G57" s="9">
        <f>'S1a (Huntly stays)'!G57</f>
        <v>19530000</v>
      </c>
      <c r="H57" s="9">
        <f>'S1a (Huntly stays)'!H57</f>
        <v>19530000</v>
      </c>
      <c r="I57" s="9">
        <f>'S1a (Huntly stays)'!I57</f>
        <v>19530000</v>
      </c>
      <c r="J57" s="9">
        <f>'S1a (Huntly stays)'!J57</f>
        <v>19530000</v>
      </c>
      <c r="K57" s="9">
        <f>'S1a (Huntly stays)'!K57</f>
        <v>19530000</v>
      </c>
      <c r="L57" s="9">
        <f>'S1a (Huntly stays)'!L57</f>
        <v>19530000</v>
      </c>
      <c r="M57" s="9">
        <f>'S1a (Huntly stays)'!M57</f>
        <v>19530000</v>
      </c>
      <c r="N57" s="9">
        <f>'S1a (Huntly stays)'!N57</f>
        <v>19530000</v>
      </c>
      <c r="O57" s="9">
        <f>'S1a (Huntly stays)'!O57</f>
        <v>19530000</v>
      </c>
      <c r="P57" s="9">
        <f>'S1a (Huntly stays)'!P57</f>
        <v>19530000</v>
      </c>
      <c r="Q57" s="9">
        <f>'S1a (Huntly stays)'!Q57</f>
        <v>19530000</v>
      </c>
      <c r="R57" s="9">
        <f>'S1a (Huntly stays)'!R57</f>
        <v>19530000</v>
      </c>
      <c r="S57" s="9">
        <f>'S1a (Huntly stays)'!S57</f>
        <v>19530000</v>
      </c>
      <c r="T57" s="9">
        <f>'S1a (Huntly stays)'!T57</f>
        <v>19530000</v>
      </c>
      <c r="U57" s="9">
        <f>'S1a (Huntly stays)'!U57</f>
        <v>19530000</v>
      </c>
      <c r="V57" s="9">
        <f>'S1a (Huntly stays)'!V57</f>
        <v>19530000</v>
      </c>
      <c r="W57" s="9">
        <f>'S1a (Huntly stays)'!W57</f>
        <v>19530000</v>
      </c>
      <c r="X57" s="9">
        <f>'S1a (Huntly stays)'!X57</f>
        <v>390600000</v>
      </c>
    </row>
    <row r="58" spans="1:24" x14ac:dyDescent="0.25">
      <c r="A58" s="16" t="s">
        <v>157</v>
      </c>
      <c r="B58" s="4" t="s">
        <v>20</v>
      </c>
      <c r="C58" s="9">
        <f>'S1a (Huntly stays)'!C58</f>
        <v>28.35</v>
      </c>
      <c r="D58" s="9">
        <f>'S1a (Huntly stays)'!D58</f>
        <v>11340000</v>
      </c>
      <c r="E58" s="9">
        <f>'S1a (Huntly stays)'!E58</f>
        <v>11340000</v>
      </c>
      <c r="F58" s="9">
        <f>'S1a (Huntly stays)'!F58</f>
        <v>11340000</v>
      </c>
      <c r="G58" s="9">
        <f>'S1a (Huntly stays)'!G58</f>
        <v>11340000</v>
      </c>
      <c r="H58" s="9">
        <f>'S1a (Huntly stays)'!H58</f>
        <v>11340000</v>
      </c>
      <c r="I58" s="9">
        <f>'S1a (Huntly stays)'!I58</f>
        <v>11340000</v>
      </c>
      <c r="J58" s="9">
        <f>'S1a (Huntly stays)'!J58</f>
        <v>11340000</v>
      </c>
      <c r="K58" s="9">
        <f>'S1a (Huntly stays)'!K58</f>
        <v>11340000</v>
      </c>
      <c r="L58" s="9">
        <f>'S1a (Huntly stays)'!L58</f>
        <v>11340000</v>
      </c>
      <c r="M58" s="9">
        <f>'S1a (Huntly stays)'!M58</f>
        <v>11340000</v>
      </c>
      <c r="N58" s="9">
        <f>'S1a (Huntly stays)'!N58</f>
        <v>11340000</v>
      </c>
      <c r="O58" s="9">
        <f>'S1a (Huntly stays)'!O58</f>
        <v>11340000</v>
      </c>
      <c r="P58" s="9">
        <f>'S1a (Huntly stays)'!P58</f>
        <v>11340000</v>
      </c>
      <c r="Q58" s="9">
        <f>'S1a (Huntly stays)'!Q58</f>
        <v>11340000</v>
      </c>
      <c r="R58" s="9">
        <f>'S1a (Huntly stays)'!R58</f>
        <v>11340000</v>
      </c>
      <c r="S58" s="9">
        <f>'S1a (Huntly stays)'!S58</f>
        <v>11340000</v>
      </c>
      <c r="T58" s="9">
        <f>'S1a (Huntly stays)'!T58</f>
        <v>11340000</v>
      </c>
      <c r="U58" s="9">
        <f>'S1a (Huntly stays)'!U58</f>
        <v>11340000</v>
      </c>
      <c r="V58" s="9">
        <f>'S1a (Huntly stays)'!V58</f>
        <v>11340000</v>
      </c>
      <c r="W58" s="9">
        <f>'S1a (Huntly stays)'!W58</f>
        <v>11340000</v>
      </c>
      <c r="X58" s="9">
        <f>'S1a (Huntly stays)'!X58</f>
        <v>226800000</v>
      </c>
    </row>
    <row r="59" spans="1:24" x14ac:dyDescent="0.25">
      <c r="A59" s="16" t="s">
        <v>158</v>
      </c>
      <c r="B59" s="4" t="s">
        <v>34</v>
      </c>
      <c r="C59" s="9">
        <f>'S1a (Huntly stays)'!C59</f>
        <v>33.324999999999996</v>
      </c>
      <c r="D59" s="9">
        <f>'S1a (Huntly stays)'!D59</f>
        <v>13330000</v>
      </c>
      <c r="E59" s="9">
        <f>'S1a (Huntly stays)'!E59</f>
        <v>13330000</v>
      </c>
      <c r="F59" s="9">
        <f>'S1a (Huntly stays)'!F59</f>
        <v>13330000</v>
      </c>
      <c r="G59" s="9">
        <f>'S1a (Huntly stays)'!G59</f>
        <v>13330000</v>
      </c>
      <c r="H59" s="9">
        <f>'S1a (Huntly stays)'!H59</f>
        <v>13330000</v>
      </c>
      <c r="I59" s="9">
        <f>'S1a (Huntly stays)'!I59</f>
        <v>13330000</v>
      </c>
      <c r="J59" s="9">
        <f>'S1a (Huntly stays)'!J59</f>
        <v>13330000</v>
      </c>
      <c r="K59" s="9">
        <f>'S1a (Huntly stays)'!K59</f>
        <v>13330000</v>
      </c>
      <c r="L59" s="9">
        <f>'S1a (Huntly stays)'!L59</f>
        <v>13330000</v>
      </c>
      <c r="M59" s="9">
        <f>'S1a (Huntly stays)'!M59</f>
        <v>13330000</v>
      </c>
      <c r="N59" s="9">
        <f>'S1a (Huntly stays)'!N59</f>
        <v>13330000</v>
      </c>
      <c r="O59" s="9">
        <f>'S1a (Huntly stays)'!O59</f>
        <v>13330000</v>
      </c>
      <c r="P59" s="9">
        <f>'S1a (Huntly stays)'!P59</f>
        <v>13330000</v>
      </c>
      <c r="Q59" s="9">
        <f>'S1a (Huntly stays)'!Q59</f>
        <v>13330000</v>
      </c>
      <c r="R59" s="9">
        <f>'S1a (Huntly stays)'!R59</f>
        <v>13330000</v>
      </c>
      <c r="S59" s="9">
        <f>'S1a (Huntly stays)'!S59</f>
        <v>13330000</v>
      </c>
      <c r="T59" s="9">
        <f>'S1a (Huntly stays)'!T59</f>
        <v>13330000</v>
      </c>
      <c r="U59" s="9">
        <f>'S1a (Huntly stays)'!U59</f>
        <v>13330000</v>
      </c>
      <c r="V59" s="9">
        <f>'S1a (Huntly stays)'!V59</f>
        <v>13330000</v>
      </c>
      <c r="W59" s="9">
        <f>'S1a (Huntly stays)'!W59</f>
        <v>13330000</v>
      </c>
      <c r="X59" s="9">
        <f>'S1a (Huntly stays)'!X59</f>
        <v>266600000</v>
      </c>
    </row>
    <row r="60" spans="1:24" x14ac:dyDescent="0.25">
      <c r="A60" s="16" t="s">
        <v>159</v>
      </c>
      <c r="B60" s="4" t="s">
        <v>34</v>
      </c>
      <c r="C60" s="9">
        <f>'S1a (Huntly stays)'!C60</f>
        <v>19.349999999999998</v>
      </c>
      <c r="D60" s="9">
        <f>'S1a (Huntly stays)'!D60</f>
        <v>7739999.9999999991</v>
      </c>
      <c r="E60" s="9">
        <f>'S1a (Huntly stays)'!E60</f>
        <v>7739999.9999999991</v>
      </c>
      <c r="F60" s="9">
        <f>'S1a (Huntly stays)'!F60</f>
        <v>7739999.9999999991</v>
      </c>
      <c r="G60" s="9">
        <f>'S1a (Huntly stays)'!G60</f>
        <v>7739999.9999999991</v>
      </c>
      <c r="H60" s="9">
        <f>'S1a (Huntly stays)'!H60</f>
        <v>7739999.9999999991</v>
      </c>
      <c r="I60" s="9">
        <f>'S1a (Huntly stays)'!I60</f>
        <v>7739999.9999999991</v>
      </c>
      <c r="J60" s="9">
        <f>'S1a (Huntly stays)'!J60</f>
        <v>7739999.9999999991</v>
      </c>
      <c r="K60" s="9">
        <f>'S1a (Huntly stays)'!K60</f>
        <v>7739999.9999999991</v>
      </c>
      <c r="L60" s="9">
        <f>'S1a (Huntly stays)'!L60</f>
        <v>7739999.9999999991</v>
      </c>
      <c r="M60" s="9">
        <f>'S1a (Huntly stays)'!M60</f>
        <v>7739999.9999999991</v>
      </c>
      <c r="N60" s="9">
        <f>'S1a (Huntly stays)'!N60</f>
        <v>7739999.9999999991</v>
      </c>
      <c r="O60" s="9">
        <f>'S1a (Huntly stays)'!O60</f>
        <v>7739999.9999999991</v>
      </c>
      <c r="P60" s="9">
        <f>'S1a (Huntly stays)'!P60</f>
        <v>7739999.9999999991</v>
      </c>
      <c r="Q60" s="9">
        <f>'S1a (Huntly stays)'!Q60</f>
        <v>7739999.9999999991</v>
      </c>
      <c r="R60" s="9">
        <f>'S1a (Huntly stays)'!R60</f>
        <v>7739999.9999999991</v>
      </c>
      <c r="S60" s="9">
        <f>'S1a (Huntly stays)'!S60</f>
        <v>7739999.9999999991</v>
      </c>
      <c r="T60" s="9">
        <f>'S1a (Huntly stays)'!T60</f>
        <v>7739999.9999999991</v>
      </c>
      <c r="U60" s="9">
        <f>'S1a (Huntly stays)'!U60</f>
        <v>7739999.9999999991</v>
      </c>
      <c r="V60" s="9">
        <f>'S1a (Huntly stays)'!V60</f>
        <v>7739999.9999999991</v>
      </c>
      <c r="W60" s="9">
        <f>'S1a (Huntly stays)'!W60</f>
        <v>7739999.9999999991</v>
      </c>
      <c r="X60" s="9">
        <f>'S1a (Huntly stays)'!X60</f>
        <v>154799999.99999997</v>
      </c>
    </row>
    <row r="61" spans="1:24" x14ac:dyDescent="0.25">
      <c r="A61" s="16" t="s">
        <v>160</v>
      </c>
      <c r="B61" s="4" t="s">
        <v>29</v>
      </c>
      <c r="C61" s="9">
        <f>'S1a (Huntly stays)'!C61</f>
        <v>19.375</v>
      </c>
      <c r="D61" s="9">
        <f>'S1a (Huntly stays)'!D61</f>
        <v>7750000</v>
      </c>
      <c r="E61" s="9">
        <f>'S1a (Huntly stays)'!E61</f>
        <v>7750000</v>
      </c>
      <c r="F61" s="9">
        <f>'S1a (Huntly stays)'!F61</f>
        <v>7750000</v>
      </c>
      <c r="G61" s="9">
        <f>'S1a (Huntly stays)'!G61</f>
        <v>7750000</v>
      </c>
      <c r="H61" s="9">
        <f>'S1a (Huntly stays)'!H61</f>
        <v>7750000</v>
      </c>
      <c r="I61" s="9">
        <f>'S1a (Huntly stays)'!I61</f>
        <v>7750000</v>
      </c>
      <c r="J61" s="9">
        <f>'S1a (Huntly stays)'!J61</f>
        <v>7750000</v>
      </c>
      <c r="K61" s="9">
        <f>'S1a (Huntly stays)'!K61</f>
        <v>7750000</v>
      </c>
      <c r="L61" s="9">
        <f>'S1a (Huntly stays)'!L61</f>
        <v>7750000</v>
      </c>
      <c r="M61" s="9">
        <f>'S1a (Huntly stays)'!M61</f>
        <v>7750000</v>
      </c>
      <c r="N61" s="9">
        <f>'S1a (Huntly stays)'!N61</f>
        <v>7750000</v>
      </c>
      <c r="O61" s="9">
        <f>'S1a (Huntly stays)'!O61</f>
        <v>7750000</v>
      </c>
      <c r="P61" s="9">
        <f>'S1a (Huntly stays)'!P61</f>
        <v>7750000</v>
      </c>
      <c r="Q61" s="9">
        <f>'S1a (Huntly stays)'!Q61</f>
        <v>7750000</v>
      </c>
      <c r="R61" s="9">
        <f>'S1a (Huntly stays)'!R61</f>
        <v>7750000</v>
      </c>
      <c r="S61" s="9">
        <f>'S1a (Huntly stays)'!S61</f>
        <v>7750000</v>
      </c>
      <c r="T61" s="9">
        <f>'S1a (Huntly stays)'!T61</f>
        <v>7750000</v>
      </c>
      <c r="U61" s="9">
        <f>'S1a (Huntly stays)'!U61</f>
        <v>7750000</v>
      </c>
      <c r="V61" s="9">
        <f>'S1a (Huntly stays)'!V61</f>
        <v>7750000</v>
      </c>
      <c r="W61" s="9">
        <f>'S1a (Huntly stays)'!W61</f>
        <v>7750000</v>
      </c>
      <c r="X61" s="9">
        <f>'S1a (Huntly stays)'!X61</f>
        <v>155000000</v>
      </c>
    </row>
    <row r="62" spans="1:24" x14ac:dyDescent="0.25">
      <c r="A62" s="16" t="s">
        <v>161</v>
      </c>
      <c r="B62" s="4" t="s">
        <v>29</v>
      </c>
      <c r="C62" s="9">
        <f>'S1a (Huntly stays)'!C62</f>
        <v>11.25</v>
      </c>
      <c r="D62" s="9">
        <f>'S1a (Huntly stays)'!D62</f>
        <v>4500000</v>
      </c>
      <c r="E62" s="9">
        <f>'S1a (Huntly stays)'!E62</f>
        <v>4500000</v>
      </c>
      <c r="F62" s="9">
        <f>'S1a (Huntly stays)'!F62</f>
        <v>4500000</v>
      </c>
      <c r="G62" s="9">
        <f>'S1a (Huntly stays)'!G62</f>
        <v>4500000</v>
      </c>
      <c r="H62" s="9">
        <f>'S1a (Huntly stays)'!H62</f>
        <v>4500000</v>
      </c>
      <c r="I62" s="9">
        <f>'S1a (Huntly stays)'!I62</f>
        <v>4500000</v>
      </c>
      <c r="J62" s="9">
        <f>'S1a (Huntly stays)'!J62</f>
        <v>4500000</v>
      </c>
      <c r="K62" s="9">
        <f>'S1a (Huntly stays)'!K62</f>
        <v>4500000</v>
      </c>
      <c r="L62" s="9">
        <f>'S1a (Huntly stays)'!L62</f>
        <v>4500000</v>
      </c>
      <c r="M62" s="9">
        <f>'S1a (Huntly stays)'!M62</f>
        <v>4500000</v>
      </c>
      <c r="N62" s="9">
        <f>'S1a (Huntly stays)'!N62</f>
        <v>4500000</v>
      </c>
      <c r="O62" s="9">
        <f>'S1a (Huntly stays)'!O62</f>
        <v>4500000</v>
      </c>
      <c r="P62" s="9">
        <f>'S1a (Huntly stays)'!P62</f>
        <v>4500000</v>
      </c>
      <c r="Q62" s="9">
        <f>'S1a (Huntly stays)'!Q62</f>
        <v>4500000</v>
      </c>
      <c r="R62" s="9">
        <f>'S1a (Huntly stays)'!R62</f>
        <v>4500000</v>
      </c>
      <c r="S62" s="9">
        <f>'S1a (Huntly stays)'!S62</f>
        <v>4500000</v>
      </c>
      <c r="T62" s="9">
        <f>'S1a (Huntly stays)'!T62</f>
        <v>4500000</v>
      </c>
      <c r="U62" s="9">
        <f>'S1a (Huntly stays)'!U62</f>
        <v>4500000</v>
      </c>
      <c r="V62" s="9">
        <f>'S1a (Huntly stays)'!V62</f>
        <v>4500000</v>
      </c>
      <c r="W62" s="9">
        <f>'S1a (Huntly stays)'!W62</f>
        <v>4500000</v>
      </c>
      <c r="X62" s="9">
        <f>'S1a (Huntly stays)'!X62</f>
        <v>90000000</v>
      </c>
    </row>
    <row r="64" spans="1:24" s="3" customFormat="1" x14ac:dyDescent="0.25">
      <c r="A64" s="19" t="s">
        <v>147</v>
      </c>
      <c r="B64" s="5"/>
      <c r="C64" s="21">
        <f t="shared" ref="C64:W64" si="5">SUM(C55:C62)</f>
        <v>245</v>
      </c>
      <c r="D64" s="21">
        <f t="shared" si="5"/>
        <v>98000000</v>
      </c>
      <c r="E64" s="21">
        <f t="shared" si="5"/>
        <v>98000000</v>
      </c>
      <c r="F64" s="21">
        <f t="shared" si="5"/>
        <v>98000000</v>
      </c>
      <c r="G64" s="21">
        <f t="shared" si="5"/>
        <v>98000000</v>
      </c>
      <c r="H64" s="21">
        <f t="shared" si="5"/>
        <v>98000000</v>
      </c>
      <c r="I64" s="21">
        <f t="shared" si="5"/>
        <v>98000000</v>
      </c>
      <c r="J64" s="21">
        <f t="shared" si="5"/>
        <v>98000000</v>
      </c>
      <c r="K64" s="21">
        <f t="shared" si="5"/>
        <v>98000000</v>
      </c>
      <c r="L64" s="21">
        <f t="shared" si="5"/>
        <v>98000000</v>
      </c>
      <c r="M64" s="21">
        <f t="shared" si="5"/>
        <v>98000000</v>
      </c>
      <c r="N64" s="21">
        <f t="shared" si="5"/>
        <v>98000000</v>
      </c>
      <c r="O64" s="21">
        <f t="shared" si="5"/>
        <v>98000000</v>
      </c>
      <c r="P64" s="21">
        <f t="shared" si="5"/>
        <v>98000000</v>
      </c>
      <c r="Q64" s="21">
        <f t="shared" si="5"/>
        <v>98000000</v>
      </c>
      <c r="R64" s="21">
        <f t="shared" si="5"/>
        <v>98000000</v>
      </c>
      <c r="S64" s="21">
        <f t="shared" si="5"/>
        <v>98000000</v>
      </c>
      <c r="T64" s="21">
        <f t="shared" si="5"/>
        <v>98000000</v>
      </c>
      <c r="U64" s="21">
        <f t="shared" si="5"/>
        <v>98000000</v>
      </c>
      <c r="V64" s="21">
        <f t="shared" si="5"/>
        <v>98000000</v>
      </c>
      <c r="W64" s="21">
        <f t="shared" si="5"/>
        <v>98000000</v>
      </c>
      <c r="X64" s="21">
        <f>SUM(X55:X62)</f>
        <v>1960000000</v>
      </c>
    </row>
    <row r="66" spans="1:24" x14ac:dyDescent="0.25">
      <c r="A66" s="3" t="s">
        <v>162</v>
      </c>
    </row>
    <row r="67" spans="1:24" x14ac:dyDescent="0.25">
      <c r="A67" s="16" t="s">
        <v>163</v>
      </c>
      <c r="B67" s="4" t="s">
        <v>24</v>
      </c>
      <c r="C67" s="9">
        <f>'S1a (Huntly stays)'!C67</f>
        <v>37.950000000000003</v>
      </c>
      <c r="D67" s="9">
        <f>'S1a (Huntly stays)'!D67</f>
        <v>15180000</v>
      </c>
      <c r="E67" s="9">
        <f>'S1a (Huntly stays)'!E67</f>
        <v>15180000</v>
      </c>
      <c r="F67" s="9">
        <f>'S1a (Huntly stays)'!F67</f>
        <v>15180000</v>
      </c>
      <c r="G67" s="9">
        <f>'S1a (Huntly stays)'!G67</f>
        <v>15180000</v>
      </c>
      <c r="H67" s="9">
        <f>'S1a (Huntly stays)'!H67</f>
        <v>15180000</v>
      </c>
      <c r="I67" s="9">
        <f>'S1a (Huntly stays)'!I67</f>
        <v>15180000</v>
      </c>
      <c r="J67" s="9">
        <f>'S1a (Huntly stays)'!J67</f>
        <v>15180000</v>
      </c>
      <c r="K67" s="9">
        <f>'S1a (Huntly stays)'!K67</f>
        <v>15180000</v>
      </c>
      <c r="L67" s="9">
        <f>'S1a (Huntly stays)'!L67</f>
        <v>15180000</v>
      </c>
      <c r="M67" s="9">
        <f>'S1a (Huntly stays)'!M67</f>
        <v>15180000</v>
      </c>
      <c r="N67" s="9">
        <f>'S1a (Huntly stays)'!N67</f>
        <v>15180000</v>
      </c>
      <c r="O67" s="9">
        <f>'S1a (Huntly stays)'!O67</f>
        <v>15180000</v>
      </c>
      <c r="P67" s="9">
        <f>'S1a (Huntly stays)'!P67</f>
        <v>15180000</v>
      </c>
      <c r="Q67" s="9">
        <f>'S1a (Huntly stays)'!Q67</f>
        <v>15180000</v>
      </c>
      <c r="R67" s="9">
        <f>'S1a (Huntly stays)'!R67</f>
        <v>15180000</v>
      </c>
      <c r="S67" s="9">
        <f>'S1a (Huntly stays)'!S67</f>
        <v>15180000</v>
      </c>
      <c r="T67" s="9">
        <f>'S1a (Huntly stays)'!T67</f>
        <v>15180000</v>
      </c>
      <c r="U67" s="9">
        <f>'S1a (Huntly stays)'!U67</f>
        <v>15180000</v>
      </c>
      <c r="V67" s="9">
        <f>'S1a (Huntly stays)'!V67</f>
        <v>15180000</v>
      </c>
      <c r="W67" s="9">
        <f>'S1a (Huntly stays)'!W67</f>
        <v>15180000</v>
      </c>
      <c r="X67" s="9">
        <f>'S1a (Huntly stays)'!X67</f>
        <v>303600000</v>
      </c>
    </row>
    <row r="68" spans="1:24" x14ac:dyDescent="0.25">
      <c r="A68" s="16" t="s">
        <v>164</v>
      </c>
      <c r="B68" s="4" t="s">
        <v>24</v>
      </c>
      <c r="C68" s="9">
        <f>'S1a (Huntly stays)'!C68</f>
        <v>62.100000000000009</v>
      </c>
      <c r="D68" s="9">
        <f>'S1a (Huntly stays)'!D68</f>
        <v>24840000.000000004</v>
      </c>
      <c r="E68" s="9">
        <f>'S1a (Huntly stays)'!E68</f>
        <v>24840000.000000004</v>
      </c>
      <c r="F68" s="9">
        <f>'S1a (Huntly stays)'!F68</f>
        <v>24840000.000000004</v>
      </c>
      <c r="G68" s="9">
        <f>'S1a (Huntly stays)'!G68</f>
        <v>24840000.000000004</v>
      </c>
      <c r="H68" s="9">
        <f>'S1a (Huntly stays)'!H68</f>
        <v>24840000.000000004</v>
      </c>
      <c r="I68" s="9">
        <f>'S1a (Huntly stays)'!I68</f>
        <v>24840000.000000004</v>
      </c>
      <c r="J68" s="9">
        <f>'S1a (Huntly stays)'!J68</f>
        <v>24840000.000000004</v>
      </c>
      <c r="K68" s="9">
        <f>'S1a (Huntly stays)'!K68</f>
        <v>24840000.000000004</v>
      </c>
      <c r="L68" s="9">
        <f>'S1a (Huntly stays)'!L68</f>
        <v>24840000.000000004</v>
      </c>
      <c r="M68" s="9">
        <f>'S1a (Huntly stays)'!M68</f>
        <v>24840000.000000004</v>
      </c>
      <c r="N68" s="9">
        <f>'S1a (Huntly stays)'!N68</f>
        <v>24840000.000000004</v>
      </c>
      <c r="O68" s="9">
        <f>'S1a (Huntly stays)'!O68</f>
        <v>24840000.000000004</v>
      </c>
      <c r="P68" s="9">
        <f>'S1a (Huntly stays)'!P68</f>
        <v>24840000.000000004</v>
      </c>
      <c r="Q68" s="9">
        <f>'S1a (Huntly stays)'!Q68</f>
        <v>24840000.000000004</v>
      </c>
      <c r="R68" s="9">
        <f>'S1a (Huntly stays)'!R68</f>
        <v>24840000.000000004</v>
      </c>
      <c r="S68" s="9">
        <f>'S1a (Huntly stays)'!S68</f>
        <v>24840000.000000004</v>
      </c>
      <c r="T68" s="9">
        <f>'S1a (Huntly stays)'!T68</f>
        <v>24840000.000000004</v>
      </c>
      <c r="U68" s="9">
        <f>'S1a (Huntly stays)'!U68</f>
        <v>24840000.000000004</v>
      </c>
      <c r="V68" s="9">
        <f>'S1a (Huntly stays)'!V68</f>
        <v>24840000.000000004</v>
      </c>
      <c r="W68" s="9">
        <f>'S1a (Huntly stays)'!W68</f>
        <v>24840000.000000004</v>
      </c>
      <c r="X68" s="9">
        <f>'S1a (Huntly stays)'!X68</f>
        <v>496800000.00000006</v>
      </c>
    </row>
    <row r="69" spans="1:24" x14ac:dyDescent="0.25">
      <c r="A69" s="16" t="s">
        <v>165</v>
      </c>
      <c r="B69" s="4" t="s">
        <v>20</v>
      </c>
      <c r="C69" s="9">
        <f>'S1a (Huntly stays)'!C69</f>
        <v>34.65</v>
      </c>
      <c r="D69" s="9">
        <f>'S1a (Huntly stays)'!D69</f>
        <v>13860000</v>
      </c>
      <c r="E69" s="9">
        <f>'S1a (Huntly stays)'!E69</f>
        <v>13860000</v>
      </c>
      <c r="F69" s="9">
        <f>'S1a (Huntly stays)'!F69</f>
        <v>13860000</v>
      </c>
      <c r="G69" s="9">
        <f>'S1a (Huntly stays)'!G69</f>
        <v>13860000</v>
      </c>
      <c r="H69" s="9">
        <f>'S1a (Huntly stays)'!H69</f>
        <v>13860000</v>
      </c>
      <c r="I69" s="9">
        <f>'S1a (Huntly stays)'!I69</f>
        <v>13860000</v>
      </c>
      <c r="J69" s="9">
        <f>'S1a (Huntly stays)'!J69</f>
        <v>13860000</v>
      </c>
      <c r="K69" s="9">
        <f>'S1a (Huntly stays)'!K69</f>
        <v>13860000</v>
      </c>
      <c r="L69" s="9">
        <f>'S1a (Huntly stays)'!L69</f>
        <v>13860000</v>
      </c>
      <c r="M69" s="9">
        <f>'S1a (Huntly stays)'!M69</f>
        <v>13860000</v>
      </c>
      <c r="N69" s="9">
        <f>'S1a (Huntly stays)'!N69</f>
        <v>13860000</v>
      </c>
      <c r="O69" s="9">
        <f>'S1a (Huntly stays)'!O69</f>
        <v>13860000</v>
      </c>
      <c r="P69" s="9">
        <f>'S1a (Huntly stays)'!P69</f>
        <v>13860000</v>
      </c>
      <c r="Q69" s="9">
        <f>'S1a (Huntly stays)'!Q69</f>
        <v>13860000</v>
      </c>
      <c r="R69" s="9">
        <f>'S1a (Huntly stays)'!R69</f>
        <v>13860000</v>
      </c>
      <c r="S69" s="9">
        <f>'S1a (Huntly stays)'!S69</f>
        <v>13860000</v>
      </c>
      <c r="T69" s="9">
        <f>'S1a (Huntly stays)'!T69</f>
        <v>13860000</v>
      </c>
      <c r="U69" s="9">
        <f>'S1a (Huntly stays)'!U69</f>
        <v>13860000</v>
      </c>
      <c r="V69" s="9">
        <f>'S1a (Huntly stays)'!V69</f>
        <v>13860000</v>
      </c>
      <c r="W69" s="9">
        <f>'S1a (Huntly stays)'!W69</f>
        <v>13860000</v>
      </c>
      <c r="X69" s="9">
        <f>'S1a (Huntly stays)'!X69</f>
        <v>277200000</v>
      </c>
    </row>
    <row r="70" spans="1:24" x14ac:dyDescent="0.25">
      <c r="A70" s="16" t="s">
        <v>166</v>
      </c>
      <c r="B70" s="4" t="s">
        <v>20</v>
      </c>
      <c r="C70" s="9">
        <f>'S1a (Huntly stays)'!C70</f>
        <v>56.7</v>
      </c>
      <c r="D70" s="9">
        <f>'S1a (Huntly stays)'!D70</f>
        <v>22680000</v>
      </c>
      <c r="E70" s="9">
        <f>'S1a (Huntly stays)'!E70</f>
        <v>22680000</v>
      </c>
      <c r="F70" s="9">
        <f>'S1a (Huntly stays)'!F70</f>
        <v>22680000</v>
      </c>
      <c r="G70" s="9">
        <f>'S1a (Huntly stays)'!G70</f>
        <v>22680000</v>
      </c>
      <c r="H70" s="9">
        <f>'S1a (Huntly stays)'!H70</f>
        <v>22680000</v>
      </c>
      <c r="I70" s="9">
        <f>'S1a (Huntly stays)'!I70</f>
        <v>22680000</v>
      </c>
      <c r="J70" s="9">
        <f>'S1a (Huntly stays)'!J70</f>
        <v>22680000</v>
      </c>
      <c r="K70" s="9">
        <f>'S1a (Huntly stays)'!K70</f>
        <v>22680000</v>
      </c>
      <c r="L70" s="9">
        <f>'S1a (Huntly stays)'!L70</f>
        <v>22680000</v>
      </c>
      <c r="M70" s="9">
        <f>'S1a (Huntly stays)'!M70</f>
        <v>22680000</v>
      </c>
      <c r="N70" s="9">
        <f>'S1a (Huntly stays)'!N70</f>
        <v>22680000</v>
      </c>
      <c r="O70" s="9">
        <f>'S1a (Huntly stays)'!O70</f>
        <v>22680000</v>
      </c>
      <c r="P70" s="9">
        <f>'S1a (Huntly stays)'!P70</f>
        <v>22680000</v>
      </c>
      <c r="Q70" s="9">
        <f>'S1a (Huntly stays)'!Q70</f>
        <v>22680000</v>
      </c>
      <c r="R70" s="9">
        <f>'S1a (Huntly stays)'!R70</f>
        <v>22680000</v>
      </c>
      <c r="S70" s="9">
        <f>'S1a (Huntly stays)'!S70</f>
        <v>22680000</v>
      </c>
      <c r="T70" s="9">
        <f>'S1a (Huntly stays)'!T70</f>
        <v>22680000</v>
      </c>
      <c r="U70" s="9">
        <f>'S1a (Huntly stays)'!U70</f>
        <v>22680000</v>
      </c>
      <c r="V70" s="9">
        <f>'S1a (Huntly stays)'!V70</f>
        <v>22680000</v>
      </c>
      <c r="W70" s="9">
        <f>'S1a (Huntly stays)'!W70</f>
        <v>22680000</v>
      </c>
      <c r="X70" s="9">
        <f>'S1a (Huntly stays)'!X70</f>
        <v>453600000</v>
      </c>
    </row>
    <row r="71" spans="1:24" x14ac:dyDescent="0.25">
      <c r="A71" s="16" t="s">
        <v>167</v>
      </c>
      <c r="B71" s="4" t="s">
        <v>34</v>
      </c>
      <c r="C71" s="9">
        <f>'S1a (Huntly stays)'!C71</f>
        <v>23.649999999999995</v>
      </c>
      <c r="D71" s="9">
        <f>'S1a (Huntly stays)'!D71</f>
        <v>9459999.9999999981</v>
      </c>
      <c r="E71" s="9">
        <f>'S1a (Huntly stays)'!E71</f>
        <v>9459999.9999999981</v>
      </c>
      <c r="F71" s="9">
        <f>'S1a (Huntly stays)'!F71</f>
        <v>9459999.9999999981</v>
      </c>
      <c r="G71" s="9">
        <f>'S1a (Huntly stays)'!G71</f>
        <v>9459999.9999999981</v>
      </c>
      <c r="H71" s="9">
        <f>'S1a (Huntly stays)'!H71</f>
        <v>9459999.9999999981</v>
      </c>
      <c r="I71" s="9">
        <f>'S1a (Huntly stays)'!I71</f>
        <v>9459999.9999999981</v>
      </c>
      <c r="J71" s="9">
        <f>'S1a (Huntly stays)'!J71</f>
        <v>9459999.9999999981</v>
      </c>
      <c r="K71" s="9">
        <f>'S1a (Huntly stays)'!K71</f>
        <v>9459999.9999999981</v>
      </c>
      <c r="L71" s="9">
        <f>'S1a (Huntly stays)'!L71</f>
        <v>9459999.9999999981</v>
      </c>
      <c r="M71" s="9">
        <f>'S1a (Huntly stays)'!M71</f>
        <v>9459999.9999999981</v>
      </c>
      <c r="N71" s="9">
        <f>'S1a (Huntly stays)'!N71</f>
        <v>9459999.9999999981</v>
      </c>
      <c r="O71" s="9">
        <f>'S1a (Huntly stays)'!O71</f>
        <v>9459999.9999999981</v>
      </c>
      <c r="P71" s="9">
        <f>'S1a (Huntly stays)'!P71</f>
        <v>9459999.9999999981</v>
      </c>
      <c r="Q71" s="9">
        <f>'S1a (Huntly stays)'!Q71</f>
        <v>9459999.9999999981</v>
      </c>
      <c r="R71" s="9">
        <f>'S1a (Huntly stays)'!R71</f>
        <v>9459999.9999999981</v>
      </c>
      <c r="S71" s="9">
        <f>'S1a (Huntly stays)'!S71</f>
        <v>9459999.9999999981</v>
      </c>
      <c r="T71" s="9">
        <f>'S1a (Huntly stays)'!T71</f>
        <v>9459999.9999999981</v>
      </c>
      <c r="U71" s="9">
        <f>'S1a (Huntly stays)'!U71</f>
        <v>9459999.9999999981</v>
      </c>
      <c r="V71" s="9">
        <f>'S1a (Huntly stays)'!V71</f>
        <v>9459999.9999999981</v>
      </c>
      <c r="W71" s="9">
        <f>'S1a (Huntly stays)'!W71</f>
        <v>9459999.9999999981</v>
      </c>
      <c r="X71" s="9">
        <f>'S1a (Huntly stays)'!X71</f>
        <v>189199999.99999997</v>
      </c>
    </row>
    <row r="72" spans="1:24" x14ac:dyDescent="0.25">
      <c r="A72" s="16" t="s">
        <v>168</v>
      </c>
      <c r="B72" s="4" t="s">
        <v>34</v>
      </c>
      <c r="C72" s="9">
        <f>'S1a (Huntly stays)'!C72</f>
        <v>38.699999999999996</v>
      </c>
      <c r="D72" s="9">
        <f>'S1a (Huntly stays)'!D72</f>
        <v>15479999.999999998</v>
      </c>
      <c r="E72" s="9">
        <f>'S1a (Huntly stays)'!E72</f>
        <v>15479999.999999998</v>
      </c>
      <c r="F72" s="9">
        <f>'S1a (Huntly stays)'!F72</f>
        <v>15479999.999999998</v>
      </c>
      <c r="G72" s="9">
        <f>'S1a (Huntly stays)'!G72</f>
        <v>15479999.999999998</v>
      </c>
      <c r="H72" s="9">
        <f>'S1a (Huntly stays)'!H72</f>
        <v>15479999.999999998</v>
      </c>
      <c r="I72" s="9">
        <f>'S1a (Huntly stays)'!I72</f>
        <v>15479999.999999998</v>
      </c>
      <c r="J72" s="9">
        <f>'S1a (Huntly stays)'!J72</f>
        <v>15479999.999999998</v>
      </c>
      <c r="K72" s="9">
        <f>'S1a (Huntly stays)'!K72</f>
        <v>15479999.999999998</v>
      </c>
      <c r="L72" s="9">
        <f>'S1a (Huntly stays)'!L72</f>
        <v>15479999.999999998</v>
      </c>
      <c r="M72" s="9">
        <f>'S1a (Huntly stays)'!M72</f>
        <v>15479999.999999998</v>
      </c>
      <c r="N72" s="9">
        <f>'S1a (Huntly stays)'!N72</f>
        <v>15479999.999999998</v>
      </c>
      <c r="O72" s="9">
        <f>'S1a (Huntly stays)'!O72</f>
        <v>15479999.999999998</v>
      </c>
      <c r="P72" s="9">
        <f>'S1a (Huntly stays)'!P72</f>
        <v>15479999.999999998</v>
      </c>
      <c r="Q72" s="9">
        <f>'S1a (Huntly stays)'!Q72</f>
        <v>15479999.999999998</v>
      </c>
      <c r="R72" s="9">
        <f>'S1a (Huntly stays)'!R72</f>
        <v>15479999.999999998</v>
      </c>
      <c r="S72" s="9">
        <f>'S1a (Huntly stays)'!S72</f>
        <v>15479999.999999998</v>
      </c>
      <c r="T72" s="9">
        <f>'S1a (Huntly stays)'!T72</f>
        <v>15479999.999999998</v>
      </c>
      <c r="U72" s="9">
        <f>'S1a (Huntly stays)'!U72</f>
        <v>15479999.999999998</v>
      </c>
      <c r="V72" s="9">
        <f>'S1a (Huntly stays)'!V72</f>
        <v>15479999.999999998</v>
      </c>
      <c r="W72" s="9">
        <f>'S1a (Huntly stays)'!W72</f>
        <v>15479999.999999998</v>
      </c>
      <c r="X72" s="9">
        <f>'S1a (Huntly stays)'!X72</f>
        <v>309599999.99999994</v>
      </c>
    </row>
    <row r="73" spans="1:24" x14ac:dyDescent="0.25">
      <c r="A73" s="16" t="s">
        <v>169</v>
      </c>
      <c r="B73" s="4" t="s">
        <v>29</v>
      </c>
      <c r="C73" s="9">
        <f>'S1a (Huntly stays)'!C73</f>
        <v>13.75</v>
      </c>
      <c r="D73" s="9">
        <f>'S1a (Huntly stays)'!D73</f>
        <v>5500000</v>
      </c>
      <c r="E73" s="9">
        <f>'S1a (Huntly stays)'!E73</f>
        <v>5500000</v>
      </c>
      <c r="F73" s="9">
        <f>'S1a (Huntly stays)'!F73</f>
        <v>5500000</v>
      </c>
      <c r="G73" s="9">
        <f>'S1a (Huntly stays)'!G73</f>
        <v>5500000</v>
      </c>
      <c r="H73" s="9">
        <f>'S1a (Huntly stays)'!H73</f>
        <v>5500000</v>
      </c>
      <c r="I73" s="9">
        <f>'S1a (Huntly stays)'!I73</f>
        <v>5500000</v>
      </c>
      <c r="J73" s="9">
        <f>'S1a (Huntly stays)'!J73</f>
        <v>5500000</v>
      </c>
      <c r="K73" s="9">
        <f>'S1a (Huntly stays)'!K73</f>
        <v>5500000</v>
      </c>
      <c r="L73" s="9">
        <f>'S1a (Huntly stays)'!L73</f>
        <v>5500000</v>
      </c>
      <c r="M73" s="9">
        <f>'S1a (Huntly stays)'!M73</f>
        <v>5500000</v>
      </c>
      <c r="N73" s="9">
        <f>'S1a (Huntly stays)'!N73</f>
        <v>5500000</v>
      </c>
      <c r="O73" s="9">
        <f>'S1a (Huntly stays)'!O73</f>
        <v>5500000</v>
      </c>
      <c r="P73" s="9">
        <f>'S1a (Huntly stays)'!P73</f>
        <v>5500000</v>
      </c>
      <c r="Q73" s="9">
        <f>'S1a (Huntly stays)'!Q73</f>
        <v>5500000</v>
      </c>
      <c r="R73" s="9">
        <f>'S1a (Huntly stays)'!R73</f>
        <v>5500000</v>
      </c>
      <c r="S73" s="9">
        <f>'S1a (Huntly stays)'!S73</f>
        <v>5500000</v>
      </c>
      <c r="T73" s="9">
        <f>'S1a (Huntly stays)'!T73</f>
        <v>5500000</v>
      </c>
      <c r="U73" s="9">
        <f>'S1a (Huntly stays)'!U73</f>
        <v>5500000</v>
      </c>
      <c r="V73" s="9">
        <f>'S1a (Huntly stays)'!V73</f>
        <v>5500000</v>
      </c>
      <c r="W73" s="9">
        <f>'S1a (Huntly stays)'!W73</f>
        <v>5500000</v>
      </c>
      <c r="X73" s="9">
        <f>'S1a (Huntly stays)'!X73</f>
        <v>110000000</v>
      </c>
    </row>
    <row r="74" spans="1:24" x14ac:dyDescent="0.25">
      <c r="A74" s="16" t="s">
        <v>170</v>
      </c>
      <c r="B74" s="4" t="s">
        <v>29</v>
      </c>
      <c r="C74" s="9">
        <f>'S1a (Huntly stays)'!C74</f>
        <v>22.5</v>
      </c>
      <c r="D74" s="9">
        <f>'S1a (Huntly stays)'!D74</f>
        <v>9000000</v>
      </c>
      <c r="E74" s="9">
        <f>'S1a (Huntly stays)'!E74</f>
        <v>9000000</v>
      </c>
      <c r="F74" s="9">
        <f>'S1a (Huntly stays)'!F74</f>
        <v>9000000</v>
      </c>
      <c r="G74" s="9">
        <f>'S1a (Huntly stays)'!G74</f>
        <v>9000000</v>
      </c>
      <c r="H74" s="9">
        <f>'S1a (Huntly stays)'!H74</f>
        <v>9000000</v>
      </c>
      <c r="I74" s="9">
        <f>'S1a (Huntly stays)'!I74</f>
        <v>9000000</v>
      </c>
      <c r="J74" s="9">
        <f>'S1a (Huntly stays)'!J74</f>
        <v>9000000</v>
      </c>
      <c r="K74" s="9">
        <f>'S1a (Huntly stays)'!K74</f>
        <v>9000000</v>
      </c>
      <c r="L74" s="9">
        <f>'S1a (Huntly stays)'!L74</f>
        <v>9000000</v>
      </c>
      <c r="M74" s="9">
        <f>'S1a (Huntly stays)'!M74</f>
        <v>9000000</v>
      </c>
      <c r="N74" s="9">
        <f>'S1a (Huntly stays)'!N74</f>
        <v>9000000</v>
      </c>
      <c r="O74" s="9">
        <f>'S1a (Huntly stays)'!O74</f>
        <v>9000000</v>
      </c>
      <c r="P74" s="9">
        <f>'S1a (Huntly stays)'!P74</f>
        <v>9000000</v>
      </c>
      <c r="Q74" s="9">
        <f>'S1a (Huntly stays)'!Q74</f>
        <v>9000000</v>
      </c>
      <c r="R74" s="9">
        <f>'S1a (Huntly stays)'!R74</f>
        <v>9000000</v>
      </c>
      <c r="S74" s="9">
        <f>'S1a (Huntly stays)'!S74</f>
        <v>9000000</v>
      </c>
      <c r="T74" s="9">
        <f>'S1a (Huntly stays)'!T74</f>
        <v>9000000</v>
      </c>
      <c r="U74" s="9">
        <f>'S1a (Huntly stays)'!U74</f>
        <v>9000000</v>
      </c>
      <c r="V74" s="9">
        <f>'S1a (Huntly stays)'!V74</f>
        <v>9000000</v>
      </c>
      <c r="W74" s="9">
        <f>'S1a (Huntly stays)'!W74</f>
        <v>9000000</v>
      </c>
      <c r="X74" s="9">
        <f>'S1a (Huntly stays)'!X74</f>
        <v>180000000</v>
      </c>
    </row>
    <row r="76" spans="1:24" x14ac:dyDescent="0.25">
      <c r="A76" s="19" t="s">
        <v>147</v>
      </c>
      <c r="B76" s="5"/>
      <c r="C76" s="20">
        <f>SUM(C67:C75)</f>
        <v>290</v>
      </c>
      <c r="D76" s="21">
        <f t="shared" ref="D76:X76" si="6">SUM(D67:D74)</f>
        <v>116000000</v>
      </c>
      <c r="E76" s="21">
        <f t="shared" si="6"/>
        <v>116000000</v>
      </c>
      <c r="F76" s="21">
        <f t="shared" si="6"/>
        <v>116000000</v>
      </c>
      <c r="G76" s="21">
        <f t="shared" si="6"/>
        <v>116000000</v>
      </c>
      <c r="H76" s="21">
        <f t="shared" si="6"/>
        <v>116000000</v>
      </c>
      <c r="I76" s="21">
        <f t="shared" si="6"/>
        <v>116000000</v>
      </c>
      <c r="J76" s="21">
        <f t="shared" si="6"/>
        <v>116000000</v>
      </c>
      <c r="K76" s="21">
        <f t="shared" si="6"/>
        <v>116000000</v>
      </c>
      <c r="L76" s="21">
        <f t="shared" si="6"/>
        <v>116000000</v>
      </c>
      <c r="M76" s="21">
        <f t="shared" si="6"/>
        <v>116000000</v>
      </c>
      <c r="N76" s="21">
        <f t="shared" si="6"/>
        <v>116000000</v>
      </c>
      <c r="O76" s="21">
        <f t="shared" si="6"/>
        <v>116000000</v>
      </c>
      <c r="P76" s="21">
        <f t="shared" si="6"/>
        <v>116000000</v>
      </c>
      <c r="Q76" s="21">
        <f t="shared" si="6"/>
        <v>116000000</v>
      </c>
      <c r="R76" s="21">
        <f t="shared" si="6"/>
        <v>116000000</v>
      </c>
      <c r="S76" s="21">
        <f t="shared" si="6"/>
        <v>116000000</v>
      </c>
      <c r="T76" s="21">
        <f t="shared" si="6"/>
        <v>116000000</v>
      </c>
      <c r="U76" s="21">
        <f t="shared" si="6"/>
        <v>116000000</v>
      </c>
      <c r="V76" s="21">
        <f t="shared" si="6"/>
        <v>116000000</v>
      </c>
      <c r="W76" s="21">
        <f t="shared" si="6"/>
        <v>116000000</v>
      </c>
      <c r="X76" s="21">
        <f t="shared" si="6"/>
        <v>2320000000</v>
      </c>
    </row>
    <row r="78" spans="1:24" ht="15.75" thickBot="1" x14ac:dyDescent="0.3">
      <c r="A78" s="22" t="s">
        <v>171</v>
      </c>
      <c r="B78" s="23"/>
      <c r="C78" s="23"/>
      <c r="D78" s="24">
        <f>D50+D64+D76</f>
        <v>254000000</v>
      </c>
      <c r="E78" s="24">
        <f t="shared" ref="E78:X78" si="7">E50+E64+E76</f>
        <v>254000000</v>
      </c>
      <c r="F78" s="24">
        <f t="shared" si="7"/>
        <v>254000000</v>
      </c>
      <c r="G78" s="24">
        <f t="shared" si="7"/>
        <v>254000000</v>
      </c>
      <c r="H78" s="24">
        <f t="shared" si="7"/>
        <v>254000000</v>
      </c>
      <c r="I78" s="24">
        <f t="shared" si="7"/>
        <v>254000000</v>
      </c>
      <c r="J78" s="24">
        <f t="shared" si="7"/>
        <v>254000000</v>
      </c>
      <c r="K78" s="24">
        <f t="shared" si="7"/>
        <v>254000000</v>
      </c>
      <c r="L78" s="24">
        <f t="shared" si="7"/>
        <v>254000000</v>
      </c>
      <c r="M78" s="24">
        <f t="shared" si="7"/>
        <v>254000000</v>
      </c>
      <c r="N78" s="24">
        <f t="shared" si="7"/>
        <v>254000000</v>
      </c>
      <c r="O78" s="24">
        <f t="shared" si="7"/>
        <v>254000000</v>
      </c>
      <c r="P78" s="24">
        <f t="shared" si="7"/>
        <v>254000000</v>
      </c>
      <c r="Q78" s="24">
        <f t="shared" si="7"/>
        <v>254000000</v>
      </c>
      <c r="R78" s="24">
        <f t="shared" si="7"/>
        <v>254000000</v>
      </c>
      <c r="S78" s="24">
        <f t="shared" si="7"/>
        <v>254000000</v>
      </c>
      <c r="T78" s="24">
        <f t="shared" si="7"/>
        <v>254000000</v>
      </c>
      <c r="U78" s="24">
        <f t="shared" si="7"/>
        <v>254000000</v>
      </c>
      <c r="V78" s="24">
        <f t="shared" si="7"/>
        <v>254000000</v>
      </c>
      <c r="W78" s="24">
        <f t="shared" si="7"/>
        <v>254000000</v>
      </c>
      <c r="X78" s="24">
        <f t="shared" si="7"/>
        <v>5080000000</v>
      </c>
    </row>
    <row r="83" spans="1:24" ht="15.75" thickBot="1" x14ac:dyDescent="0.3">
      <c r="A83" s="22" t="s">
        <v>173</v>
      </c>
      <c r="B83" s="25">
        <f t="shared" ref="B83:W83" si="8">B78+B39</f>
        <v>0</v>
      </c>
      <c r="C83" s="25">
        <f t="shared" si="8"/>
        <v>0</v>
      </c>
      <c r="D83" s="25">
        <f t="shared" si="8"/>
        <v>635000000</v>
      </c>
      <c r="E83" s="25">
        <f t="shared" si="8"/>
        <v>635000000</v>
      </c>
      <c r="F83" s="25">
        <f t="shared" si="8"/>
        <v>635000000</v>
      </c>
      <c r="G83" s="25">
        <f t="shared" si="8"/>
        <v>635000000</v>
      </c>
      <c r="H83" s="25">
        <f t="shared" si="8"/>
        <v>635000000</v>
      </c>
      <c r="I83" s="25">
        <f t="shared" si="8"/>
        <v>635000000</v>
      </c>
      <c r="J83" s="25">
        <f t="shared" si="8"/>
        <v>635000000</v>
      </c>
      <c r="K83" s="25">
        <f t="shared" si="8"/>
        <v>635000000</v>
      </c>
      <c r="L83" s="25">
        <f t="shared" si="8"/>
        <v>635000000</v>
      </c>
      <c r="M83" s="25">
        <f t="shared" si="8"/>
        <v>635000000</v>
      </c>
      <c r="N83" s="25">
        <f t="shared" si="8"/>
        <v>635000000</v>
      </c>
      <c r="O83" s="25">
        <f t="shared" si="8"/>
        <v>635000000</v>
      </c>
      <c r="P83" s="25">
        <f t="shared" si="8"/>
        <v>635000000</v>
      </c>
      <c r="Q83" s="25">
        <f t="shared" si="8"/>
        <v>635000000</v>
      </c>
      <c r="R83" s="25">
        <f t="shared" si="8"/>
        <v>635000000</v>
      </c>
      <c r="S83" s="25">
        <f t="shared" si="8"/>
        <v>635000000</v>
      </c>
      <c r="T83" s="25">
        <f t="shared" si="8"/>
        <v>635000000</v>
      </c>
      <c r="U83" s="25">
        <f t="shared" si="8"/>
        <v>635000000</v>
      </c>
      <c r="V83" s="25">
        <f t="shared" si="8"/>
        <v>635000000</v>
      </c>
      <c r="W83" s="25">
        <f t="shared" si="8"/>
        <v>635000000</v>
      </c>
      <c r="X83" s="25">
        <f>X78+X39</f>
        <v>12700000000</v>
      </c>
    </row>
  </sheetData>
  <pageMargins left="0.75" right="0.75" top="1" bottom="1" header="0.5" footer="0.5"/>
  <pageSetup paperSize="9" orientation="portrait"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X93"/>
  <sheetViews>
    <sheetView workbookViewId="0">
      <selection activeCell="C27" sqref="C27"/>
    </sheetView>
  </sheetViews>
  <sheetFormatPr defaultColWidth="11.42578125" defaultRowHeight="15" x14ac:dyDescent="0.25"/>
  <cols>
    <col min="1" max="1" width="37.42578125" customWidth="1"/>
    <col min="2" max="2" width="8.42578125" style="4" customWidth="1"/>
    <col min="3" max="3" width="10.140625" style="4" customWidth="1"/>
    <col min="4" max="5" width="14" style="4" bestFit="1" customWidth="1"/>
    <col min="6" max="12" width="14" bestFit="1" customWidth="1"/>
    <col min="13" max="13" width="11.5703125" customWidth="1"/>
    <col min="14" max="14" width="13.140625" customWidth="1"/>
    <col min="15" max="16" width="12.140625" customWidth="1"/>
    <col min="17" max="18" width="12.42578125" customWidth="1"/>
    <col min="19" max="23" width="14" bestFit="1" customWidth="1"/>
    <col min="24" max="24" width="18.140625" customWidth="1"/>
  </cols>
  <sheetData>
    <row r="1" spans="1:24" ht="18.399999999999999" x14ac:dyDescent="0.7">
      <c r="A1" s="1" t="s">
        <v>396</v>
      </c>
      <c r="B1" s="139"/>
      <c r="C1" s="3"/>
    </row>
    <row r="3" spans="1:24" ht="14.45" x14ac:dyDescent="0.55000000000000004">
      <c r="A3" s="3" t="s">
        <v>144</v>
      </c>
      <c r="B3" s="5"/>
      <c r="C3" s="5"/>
      <c r="D3" s="5"/>
      <c r="E3" s="5"/>
    </row>
    <row r="4" spans="1:24" ht="14.45" x14ac:dyDescent="0.55000000000000004">
      <c r="A4" s="6" t="s">
        <v>145</v>
      </c>
      <c r="B4" s="4" t="s">
        <v>7</v>
      </c>
      <c r="C4" s="4" t="s">
        <v>146</v>
      </c>
      <c r="D4" s="4">
        <v>1</v>
      </c>
      <c r="E4" s="4">
        <v>2</v>
      </c>
      <c r="F4" s="4">
        <v>3</v>
      </c>
      <c r="G4" s="4">
        <v>4</v>
      </c>
      <c r="H4" s="4">
        <v>5</v>
      </c>
      <c r="I4" s="4">
        <v>6</v>
      </c>
      <c r="J4" s="4">
        <v>7</v>
      </c>
      <c r="K4" s="4">
        <v>8</v>
      </c>
      <c r="L4" s="4">
        <v>9</v>
      </c>
      <c r="M4" s="4">
        <v>10</v>
      </c>
      <c r="N4" s="4">
        <v>11</v>
      </c>
      <c r="O4" s="4">
        <v>12</v>
      </c>
      <c r="P4" s="4">
        <v>13</v>
      </c>
      <c r="Q4" s="4">
        <v>14</v>
      </c>
      <c r="R4" s="4">
        <v>15</v>
      </c>
      <c r="S4" s="4">
        <v>16</v>
      </c>
      <c r="T4" s="4">
        <v>17</v>
      </c>
      <c r="U4" s="4">
        <v>18</v>
      </c>
      <c r="V4" s="4">
        <v>19</v>
      </c>
      <c r="W4" s="4">
        <v>20</v>
      </c>
      <c r="X4" s="4" t="s">
        <v>147</v>
      </c>
    </row>
    <row r="5" spans="1:24" ht="14.45" x14ac:dyDescent="0.55000000000000004">
      <c r="A5" s="7" t="s">
        <v>148</v>
      </c>
    </row>
    <row r="6" spans="1:24" ht="14.45" x14ac:dyDescent="0.55000000000000004">
      <c r="A6" t="s">
        <v>149</v>
      </c>
      <c r="B6" s="4" t="s">
        <v>24</v>
      </c>
      <c r="C6" s="249">
        <f>'S1b (Huntly goes)'!C6</f>
        <v>0.50199162336629966</v>
      </c>
      <c r="D6" s="252">
        <f>'S1b (Huntly goes)'!D6</f>
        <v>30119497.401977979</v>
      </c>
      <c r="E6" s="9">
        <f>D6</f>
        <v>30119497.401977979</v>
      </c>
      <c r="F6" s="9">
        <f t="shared" ref="F6:U6" si="0">E6</f>
        <v>30119497.401977979</v>
      </c>
      <c r="G6" s="9">
        <f t="shared" si="0"/>
        <v>30119497.401977979</v>
      </c>
      <c r="H6" s="9">
        <f t="shared" si="0"/>
        <v>30119497.401977979</v>
      </c>
      <c r="I6" s="9">
        <f t="shared" si="0"/>
        <v>30119497.401977979</v>
      </c>
      <c r="J6" s="9">
        <f t="shared" si="0"/>
        <v>30119497.401977979</v>
      </c>
      <c r="K6" s="9">
        <f t="shared" si="0"/>
        <v>30119497.401977979</v>
      </c>
      <c r="L6" s="9">
        <f t="shared" si="0"/>
        <v>30119497.401977979</v>
      </c>
      <c r="M6" s="9">
        <f t="shared" si="0"/>
        <v>30119497.401977979</v>
      </c>
      <c r="N6" s="9">
        <f t="shared" si="0"/>
        <v>30119497.401977979</v>
      </c>
      <c r="O6" s="9">
        <f t="shared" si="0"/>
        <v>30119497.401977979</v>
      </c>
      <c r="P6" s="9">
        <f t="shared" si="0"/>
        <v>30119497.401977979</v>
      </c>
      <c r="Q6" s="9">
        <f t="shared" si="0"/>
        <v>30119497.401977979</v>
      </c>
      <c r="R6" s="9">
        <f t="shared" si="0"/>
        <v>30119497.401977979</v>
      </c>
      <c r="S6" s="9">
        <f t="shared" si="0"/>
        <v>30119497.401977979</v>
      </c>
      <c r="T6" s="9">
        <f t="shared" si="0"/>
        <v>30119497.401977979</v>
      </c>
      <c r="U6" s="9">
        <f t="shared" si="0"/>
        <v>30119497.401977979</v>
      </c>
      <c r="V6" s="9">
        <f t="shared" ref="U6:W9" si="1">U6</f>
        <v>30119497.401977979</v>
      </c>
      <c r="W6" s="9">
        <f t="shared" si="1"/>
        <v>30119497.401977979</v>
      </c>
      <c r="X6" s="10">
        <f>SUM(D6:W6)</f>
        <v>602389948.03955948</v>
      </c>
    </row>
    <row r="7" spans="1:24" ht="14.45" x14ac:dyDescent="0.55000000000000004">
      <c r="A7" t="s">
        <v>149</v>
      </c>
      <c r="B7" s="4" t="s">
        <v>20</v>
      </c>
      <c r="C7" s="249">
        <f>'S1b (Huntly goes)'!C7</f>
        <v>0.28336016237550316</v>
      </c>
      <c r="D7" s="252">
        <f>'S1b (Huntly goes)'!D7</f>
        <v>17001609.742530189</v>
      </c>
      <c r="E7" s="9">
        <f t="shared" ref="E7:T9" si="2">D7</f>
        <v>17001609.742530189</v>
      </c>
      <c r="F7" s="9">
        <f t="shared" si="2"/>
        <v>17001609.742530189</v>
      </c>
      <c r="G7" s="9">
        <f t="shared" si="2"/>
        <v>17001609.742530189</v>
      </c>
      <c r="H7" s="9">
        <f t="shared" si="2"/>
        <v>17001609.742530189</v>
      </c>
      <c r="I7" s="9">
        <f t="shared" si="2"/>
        <v>17001609.742530189</v>
      </c>
      <c r="J7" s="9">
        <f t="shared" si="2"/>
        <v>17001609.742530189</v>
      </c>
      <c r="K7" s="9">
        <f t="shared" si="2"/>
        <v>17001609.742530189</v>
      </c>
      <c r="L7" s="9">
        <f t="shared" si="2"/>
        <v>17001609.742530189</v>
      </c>
      <c r="M7" s="9">
        <f t="shared" si="2"/>
        <v>17001609.742530189</v>
      </c>
      <c r="N7" s="9">
        <f t="shared" si="2"/>
        <v>17001609.742530189</v>
      </c>
      <c r="O7" s="9">
        <f t="shared" si="2"/>
        <v>17001609.742530189</v>
      </c>
      <c r="P7" s="9">
        <f t="shared" si="2"/>
        <v>17001609.742530189</v>
      </c>
      <c r="Q7" s="9">
        <f t="shared" si="2"/>
        <v>17001609.742530189</v>
      </c>
      <c r="R7" s="9">
        <f t="shared" si="2"/>
        <v>17001609.742530189</v>
      </c>
      <c r="S7" s="9">
        <f t="shared" si="2"/>
        <v>17001609.742530189</v>
      </c>
      <c r="T7" s="9">
        <f t="shared" si="2"/>
        <v>17001609.742530189</v>
      </c>
      <c r="U7" s="9">
        <f t="shared" si="1"/>
        <v>17001609.742530189</v>
      </c>
      <c r="V7" s="9">
        <f t="shared" si="1"/>
        <v>17001609.742530189</v>
      </c>
      <c r="W7" s="9">
        <f t="shared" si="1"/>
        <v>17001609.742530189</v>
      </c>
      <c r="X7" s="10">
        <f t="shared" ref="X7:X11" si="3">SUM(D7:W7)</f>
        <v>340032194.85060376</v>
      </c>
    </row>
    <row r="8" spans="1:24" ht="14.45" x14ac:dyDescent="0.55000000000000004">
      <c r="A8" t="s">
        <v>149</v>
      </c>
      <c r="B8" s="4" t="s">
        <v>34</v>
      </c>
      <c r="C8" s="249">
        <f>'S1b (Huntly goes)'!C8</f>
        <v>0.10514289540216357</v>
      </c>
      <c r="D8" s="252">
        <f>'S1b (Huntly goes)'!D8</f>
        <v>6308573.7241298137</v>
      </c>
      <c r="E8" s="9">
        <f t="shared" si="2"/>
        <v>6308573.7241298137</v>
      </c>
      <c r="F8" s="9">
        <f t="shared" si="2"/>
        <v>6308573.7241298137</v>
      </c>
      <c r="G8" s="9">
        <f t="shared" si="2"/>
        <v>6308573.7241298137</v>
      </c>
      <c r="H8" s="9">
        <f t="shared" si="2"/>
        <v>6308573.7241298137</v>
      </c>
      <c r="I8" s="9">
        <f t="shared" si="2"/>
        <v>6308573.7241298137</v>
      </c>
      <c r="J8" s="9">
        <f t="shared" si="2"/>
        <v>6308573.7241298137</v>
      </c>
      <c r="K8" s="9">
        <f t="shared" si="2"/>
        <v>6308573.7241298137</v>
      </c>
      <c r="L8" s="9">
        <f t="shared" si="2"/>
        <v>6308573.7241298137</v>
      </c>
      <c r="M8" s="9">
        <f t="shared" si="2"/>
        <v>6308573.7241298137</v>
      </c>
      <c r="N8" s="9">
        <f t="shared" si="2"/>
        <v>6308573.7241298137</v>
      </c>
      <c r="O8" s="9">
        <f t="shared" si="2"/>
        <v>6308573.7241298137</v>
      </c>
      <c r="P8" s="9">
        <f t="shared" si="2"/>
        <v>6308573.7241298137</v>
      </c>
      <c r="Q8" s="9">
        <f t="shared" si="2"/>
        <v>6308573.7241298137</v>
      </c>
      <c r="R8" s="9">
        <f t="shared" si="2"/>
        <v>6308573.7241298137</v>
      </c>
      <c r="S8" s="9">
        <f t="shared" si="2"/>
        <v>6308573.7241298137</v>
      </c>
      <c r="T8" s="9">
        <f t="shared" si="2"/>
        <v>6308573.7241298137</v>
      </c>
      <c r="U8" s="9">
        <f t="shared" si="1"/>
        <v>6308573.7241298137</v>
      </c>
      <c r="V8" s="9">
        <f t="shared" si="1"/>
        <v>6308573.7241298137</v>
      </c>
      <c r="W8" s="9">
        <f t="shared" si="1"/>
        <v>6308573.7241298137</v>
      </c>
      <c r="X8" s="10">
        <f t="shared" si="3"/>
        <v>126171474.48259623</v>
      </c>
    </row>
    <row r="9" spans="1:24" ht="14.45" x14ac:dyDescent="0.55000000000000004">
      <c r="A9" t="s">
        <v>149</v>
      </c>
      <c r="B9" s="4" t="s">
        <v>29</v>
      </c>
      <c r="C9" s="249">
        <f>'S1b (Huntly goes)'!C9</f>
        <v>0.10950531885603368</v>
      </c>
      <c r="D9" s="252">
        <f>'S1b (Huntly goes)'!D9</f>
        <v>6570319.131362021</v>
      </c>
      <c r="E9" s="9">
        <f t="shared" si="2"/>
        <v>6570319.131362021</v>
      </c>
      <c r="F9" s="9">
        <f t="shared" si="2"/>
        <v>6570319.131362021</v>
      </c>
      <c r="G9" s="9">
        <f t="shared" si="2"/>
        <v>6570319.131362021</v>
      </c>
      <c r="H9" s="9">
        <f t="shared" si="2"/>
        <v>6570319.131362021</v>
      </c>
      <c r="I9" s="9">
        <f t="shared" si="2"/>
        <v>6570319.131362021</v>
      </c>
      <c r="J9" s="9">
        <f t="shared" si="2"/>
        <v>6570319.131362021</v>
      </c>
      <c r="K9" s="9">
        <f t="shared" si="2"/>
        <v>6570319.131362021</v>
      </c>
      <c r="L9" s="9">
        <f t="shared" si="2"/>
        <v>6570319.131362021</v>
      </c>
      <c r="M9" s="9">
        <f t="shared" si="2"/>
        <v>6570319.131362021</v>
      </c>
      <c r="N9" s="9">
        <f t="shared" si="2"/>
        <v>6570319.131362021</v>
      </c>
      <c r="O9" s="9">
        <f t="shared" si="2"/>
        <v>6570319.131362021</v>
      </c>
      <c r="P9" s="9">
        <f t="shared" si="2"/>
        <v>6570319.131362021</v>
      </c>
      <c r="Q9" s="9">
        <f t="shared" si="2"/>
        <v>6570319.131362021</v>
      </c>
      <c r="R9" s="9">
        <f t="shared" si="2"/>
        <v>6570319.131362021</v>
      </c>
      <c r="S9" s="9">
        <f t="shared" si="2"/>
        <v>6570319.131362021</v>
      </c>
      <c r="T9" s="9">
        <f t="shared" si="2"/>
        <v>6570319.131362021</v>
      </c>
      <c r="U9" s="9">
        <f t="shared" si="1"/>
        <v>6570319.131362021</v>
      </c>
      <c r="V9" s="9">
        <f t="shared" si="1"/>
        <v>6570319.131362021</v>
      </c>
      <c r="W9" s="9">
        <f t="shared" si="1"/>
        <v>6570319.131362021</v>
      </c>
      <c r="X9" s="10">
        <f t="shared" si="3"/>
        <v>131406382.62724042</v>
      </c>
    </row>
    <row r="10" spans="1:24" ht="14.45" x14ac:dyDescent="0.55000000000000004">
      <c r="C10" s="8"/>
      <c r="D10" s="9"/>
      <c r="E10" s="9"/>
      <c r="F10" s="9"/>
      <c r="G10" s="9"/>
      <c r="H10" s="9"/>
      <c r="I10" s="9"/>
      <c r="J10" s="9"/>
      <c r="K10" s="9"/>
      <c r="L10" s="9"/>
      <c r="M10" s="9"/>
      <c r="N10" s="9"/>
      <c r="O10" s="9"/>
      <c r="P10" s="9"/>
      <c r="Q10" s="9"/>
      <c r="R10" s="9"/>
      <c r="S10" s="9"/>
      <c r="T10" s="9"/>
      <c r="U10" s="9"/>
      <c r="V10" s="9"/>
      <c r="W10" s="9"/>
      <c r="X10" s="10"/>
    </row>
    <row r="11" spans="1:24" ht="14.45" x14ac:dyDescent="0.55000000000000004">
      <c r="A11" s="7" t="s">
        <v>150</v>
      </c>
      <c r="C11" s="11">
        <f>SUM(C6:C9)</f>
        <v>1.0000000000000002</v>
      </c>
      <c r="D11" s="12">
        <f>SUM(D6:D9)</f>
        <v>60000000</v>
      </c>
      <c r="E11" s="12">
        <f t="shared" ref="E11:W11" si="4">SUM(E6:E9)</f>
        <v>60000000</v>
      </c>
      <c r="F11" s="12">
        <f t="shared" si="4"/>
        <v>60000000</v>
      </c>
      <c r="G11" s="12">
        <f t="shared" si="4"/>
        <v>60000000</v>
      </c>
      <c r="H11" s="12">
        <f t="shared" si="4"/>
        <v>60000000</v>
      </c>
      <c r="I11" s="12">
        <f t="shared" si="4"/>
        <v>60000000</v>
      </c>
      <c r="J11" s="12">
        <f t="shared" si="4"/>
        <v>60000000</v>
      </c>
      <c r="K11" s="12">
        <f t="shared" si="4"/>
        <v>60000000</v>
      </c>
      <c r="L11" s="12">
        <f t="shared" si="4"/>
        <v>60000000</v>
      </c>
      <c r="M11" s="12">
        <f t="shared" si="4"/>
        <v>60000000</v>
      </c>
      <c r="N11" s="12">
        <f t="shared" si="4"/>
        <v>60000000</v>
      </c>
      <c r="O11" s="12">
        <f t="shared" si="4"/>
        <v>60000000</v>
      </c>
      <c r="P11" s="12">
        <f t="shared" si="4"/>
        <v>60000000</v>
      </c>
      <c r="Q11" s="12">
        <f t="shared" si="4"/>
        <v>60000000</v>
      </c>
      <c r="R11" s="12">
        <f t="shared" si="4"/>
        <v>60000000</v>
      </c>
      <c r="S11" s="12">
        <f t="shared" si="4"/>
        <v>60000000</v>
      </c>
      <c r="T11" s="12">
        <f t="shared" si="4"/>
        <v>60000000</v>
      </c>
      <c r="U11" s="12">
        <f t="shared" si="4"/>
        <v>60000000</v>
      </c>
      <c r="V11" s="12">
        <f t="shared" si="4"/>
        <v>60000000</v>
      </c>
      <c r="W11" s="12">
        <f t="shared" si="4"/>
        <v>60000000</v>
      </c>
      <c r="X11" s="10">
        <f t="shared" si="3"/>
        <v>1200000000</v>
      </c>
    </row>
    <row r="12" spans="1:24" ht="14.45" x14ac:dyDescent="0.55000000000000004">
      <c r="A12" s="13"/>
    </row>
    <row r="13" spans="1:24" s="15" customFormat="1" ht="14.45" x14ac:dyDescent="0.55000000000000004">
      <c r="A13" s="14" t="s">
        <v>174</v>
      </c>
      <c r="B13" s="9" t="s">
        <v>24</v>
      </c>
      <c r="C13" s="140">
        <f>'S1b (Huntly goes)'!C13</f>
        <v>0.50199162336629966</v>
      </c>
      <c r="D13" s="9">
        <f>'S1b (Huntly goes)'!D13</f>
        <v>0</v>
      </c>
      <c r="E13" s="9">
        <f>'S1b (Huntly goes)'!E13</f>
        <v>0</v>
      </c>
      <c r="F13" s="9">
        <f>'S1b (Huntly goes)'!F13</f>
        <v>30119497.401977979</v>
      </c>
      <c r="G13" s="9">
        <f>'S1b (Huntly goes)'!G13</f>
        <v>30119497.401977979</v>
      </c>
      <c r="H13" s="9">
        <f>'S1b (Huntly goes)'!H13</f>
        <v>30119497.401977979</v>
      </c>
      <c r="I13" s="9">
        <f>'S1b (Huntly goes)'!I13</f>
        <v>30119497.401977979</v>
      </c>
      <c r="J13" s="9">
        <f>'S1b (Huntly goes)'!J13</f>
        <v>30119497.401977979</v>
      </c>
      <c r="K13" s="9">
        <f>'S1b (Huntly goes)'!K13</f>
        <v>0</v>
      </c>
      <c r="L13" s="9">
        <f>'S1b (Huntly goes)'!L13</f>
        <v>0</v>
      </c>
      <c r="M13" s="9">
        <f>'S1b (Huntly goes)'!M13</f>
        <v>0</v>
      </c>
      <c r="N13" s="9">
        <f>'S1b (Huntly goes)'!N13</f>
        <v>0</v>
      </c>
      <c r="O13" s="9">
        <f>'S1b (Huntly goes)'!O13</f>
        <v>0</v>
      </c>
      <c r="P13" s="9">
        <f>'S1b (Huntly goes)'!P13</f>
        <v>0</v>
      </c>
      <c r="Q13" s="9">
        <f>'S1b (Huntly goes)'!Q13</f>
        <v>0</v>
      </c>
      <c r="R13" s="9">
        <f>'S1b (Huntly goes)'!R13</f>
        <v>0</v>
      </c>
      <c r="S13" s="9">
        <f>'S1b (Huntly goes)'!S13</f>
        <v>0</v>
      </c>
      <c r="T13" s="9">
        <f>'S1b (Huntly goes)'!T13</f>
        <v>0</v>
      </c>
      <c r="U13" s="9">
        <f>'S1b (Huntly goes)'!U13</f>
        <v>0</v>
      </c>
      <c r="V13" s="9">
        <f>'S1b (Huntly goes)'!V13</f>
        <v>0</v>
      </c>
      <c r="W13" s="9">
        <f>'S1b (Huntly goes)'!W13</f>
        <v>0</v>
      </c>
      <c r="X13" s="9">
        <f>'S1b (Huntly goes)'!X13</f>
        <v>150597487.0098899</v>
      </c>
    </row>
    <row r="14" spans="1:24" s="15" customFormat="1" ht="14.45" x14ac:dyDescent="0.55000000000000004">
      <c r="A14" s="14"/>
      <c r="B14" s="9" t="s">
        <v>20</v>
      </c>
      <c r="C14" s="140">
        <f>'S1b (Huntly goes)'!C14</f>
        <v>0.28336016237550316</v>
      </c>
      <c r="D14" s="9">
        <f>'S1b (Huntly goes)'!D14</f>
        <v>0</v>
      </c>
      <c r="E14" s="9">
        <f>'S1b (Huntly goes)'!E14</f>
        <v>0</v>
      </c>
      <c r="F14" s="9">
        <f>'S1b (Huntly goes)'!F14</f>
        <v>17001609.742530189</v>
      </c>
      <c r="G14" s="9">
        <f>'S1b (Huntly goes)'!G14</f>
        <v>17001609.742530189</v>
      </c>
      <c r="H14" s="9">
        <f>'S1b (Huntly goes)'!H14</f>
        <v>17001609.742530189</v>
      </c>
      <c r="I14" s="9">
        <f>'S1b (Huntly goes)'!I14</f>
        <v>17001609.742530189</v>
      </c>
      <c r="J14" s="9">
        <f>'S1b (Huntly goes)'!J14</f>
        <v>17001609.742530189</v>
      </c>
      <c r="K14" s="9">
        <f>'S1b (Huntly goes)'!K14</f>
        <v>0</v>
      </c>
      <c r="L14" s="9">
        <f>'S1b (Huntly goes)'!L14</f>
        <v>0</v>
      </c>
      <c r="M14" s="9">
        <f>'S1b (Huntly goes)'!M14</f>
        <v>0</v>
      </c>
      <c r="N14" s="9">
        <f>'S1b (Huntly goes)'!N14</f>
        <v>0</v>
      </c>
      <c r="O14" s="9">
        <f>'S1b (Huntly goes)'!O14</f>
        <v>0</v>
      </c>
      <c r="P14" s="9">
        <f>'S1b (Huntly goes)'!P14</f>
        <v>0</v>
      </c>
      <c r="Q14" s="9">
        <f>'S1b (Huntly goes)'!Q14</f>
        <v>0</v>
      </c>
      <c r="R14" s="9">
        <f>'S1b (Huntly goes)'!R14</f>
        <v>0</v>
      </c>
      <c r="S14" s="9">
        <f>'S1b (Huntly goes)'!S14</f>
        <v>0</v>
      </c>
      <c r="T14" s="9">
        <f>'S1b (Huntly goes)'!T14</f>
        <v>0</v>
      </c>
      <c r="U14" s="9">
        <f>'S1b (Huntly goes)'!U14</f>
        <v>0</v>
      </c>
      <c r="V14" s="9">
        <f>'S1b (Huntly goes)'!V14</f>
        <v>0</v>
      </c>
      <c r="W14" s="9">
        <f>'S1b (Huntly goes)'!W14</f>
        <v>0</v>
      </c>
      <c r="X14" s="9">
        <f>'S1b (Huntly goes)'!X14</f>
        <v>85008048.712650955</v>
      </c>
    </row>
    <row r="15" spans="1:24" s="15" customFormat="1" ht="14.45" x14ac:dyDescent="0.55000000000000004">
      <c r="A15" s="14"/>
      <c r="B15" s="9" t="s">
        <v>34</v>
      </c>
      <c r="C15" s="140">
        <f>'S1b (Huntly goes)'!C15</f>
        <v>0.10514289540216357</v>
      </c>
      <c r="D15" s="9">
        <f>'S1b (Huntly goes)'!D15</f>
        <v>0</v>
      </c>
      <c r="E15" s="9">
        <f>'S1b (Huntly goes)'!E15</f>
        <v>0</v>
      </c>
      <c r="F15" s="9">
        <f>'S1b (Huntly goes)'!F15</f>
        <v>6308573.7241298137</v>
      </c>
      <c r="G15" s="9">
        <f>'S1b (Huntly goes)'!G15</f>
        <v>6308573.7241298137</v>
      </c>
      <c r="H15" s="9">
        <f>'S1b (Huntly goes)'!H15</f>
        <v>6308573.7241298137</v>
      </c>
      <c r="I15" s="9">
        <f>'S1b (Huntly goes)'!I15</f>
        <v>6308573.7241298137</v>
      </c>
      <c r="J15" s="9">
        <f>'S1b (Huntly goes)'!J15</f>
        <v>6308573.7241298137</v>
      </c>
      <c r="K15" s="9">
        <f>'S1b (Huntly goes)'!K15</f>
        <v>0</v>
      </c>
      <c r="L15" s="9">
        <f>'S1b (Huntly goes)'!L15</f>
        <v>0</v>
      </c>
      <c r="M15" s="9">
        <f>'S1b (Huntly goes)'!M15</f>
        <v>0</v>
      </c>
      <c r="N15" s="9">
        <f>'S1b (Huntly goes)'!N15</f>
        <v>0</v>
      </c>
      <c r="O15" s="9">
        <f>'S1b (Huntly goes)'!O15</f>
        <v>0</v>
      </c>
      <c r="P15" s="9">
        <f>'S1b (Huntly goes)'!P15</f>
        <v>0</v>
      </c>
      <c r="Q15" s="9">
        <f>'S1b (Huntly goes)'!Q15</f>
        <v>0</v>
      </c>
      <c r="R15" s="9">
        <f>'S1b (Huntly goes)'!R15</f>
        <v>0</v>
      </c>
      <c r="S15" s="9">
        <f>'S1b (Huntly goes)'!S15</f>
        <v>0</v>
      </c>
      <c r="T15" s="9">
        <f>'S1b (Huntly goes)'!T15</f>
        <v>0</v>
      </c>
      <c r="U15" s="9">
        <f>'S1b (Huntly goes)'!U15</f>
        <v>0</v>
      </c>
      <c r="V15" s="9">
        <f>'S1b (Huntly goes)'!V15</f>
        <v>0</v>
      </c>
      <c r="W15" s="9">
        <f>'S1b (Huntly goes)'!W15</f>
        <v>0</v>
      </c>
      <c r="X15" s="9">
        <f>'S1b (Huntly goes)'!X15</f>
        <v>31542868.62064907</v>
      </c>
    </row>
    <row r="16" spans="1:24" x14ac:dyDescent="0.25">
      <c r="A16" s="13"/>
      <c r="B16" s="4" t="s">
        <v>29</v>
      </c>
      <c r="C16" s="140">
        <f>'S1b (Huntly goes)'!C16</f>
        <v>0.10950531885603368</v>
      </c>
      <c r="D16" s="9">
        <f>'S1b (Huntly goes)'!D16</f>
        <v>0</v>
      </c>
      <c r="E16" s="9">
        <f>'S1b (Huntly goes)'!E16</f>
        <v>0</v>
      </c>
      <c r="F16" s="9">
        <f>'S1b (Huntly goes)'!F16</f>
        <v>6570319.131362021</v>
      </c>
      <c r="G16" s="9">
        <f>'S1b (Huntly goes)'!G16</f>
        <v>6570319.131362021</v>
      </c>
      <c r="H16" s="9">
        <f>'S1b (Huntly goes)'!H16</f>
        <v>6570319.131362021</v>
      </c>
      <c r="I16" s="9">
        <f>'S1b (Huntly goes)'!I16</f>
        <v>6570319.131362021</v>
      </c>
      <c r="J16" s="9">
        <f>'S1b (Huntly goes)'!J16</f>
        <v>6570319.131362021</v>
      </c>
      <c r="K16" s="9">
        <f>'S1b (Huntly goes)'!K16</f>
        <v>0</v>
      </c>
      <c r="L16" s="9">
        <f>'S1b (Huntly goes)'!L16</f>
        <v>0</v>
      </c>
      <c r="M16" s="9">
        <f>'S1b (Huntly goes)'!M16</f>
        <v>0</v>
      </c>
      <c r="N16" s="9">
        <f>'S1b (Huntly goes)'!N16</f>
        <v>0</v>
      </c>
      <c r="O16" s="9">
        <f>'S1b (Huntly goes)'!O16</f>
        <v>0</v>
      </c>
      <c r="P16" s="9">
        <f>'S1b (Huntly goes)'!P16</f>
        <v>0</v>
      </c>
      <c r="Q16" s="9">
        <f>'S1b (Huntly goes)'!Q16</f>
        <v>0</v>
      </c>
      <c r="R16" s="9">
        <f>'S1b (Huntly goes)'!R16</f>
        <v>0</v>
      </c>
      <c r="S16" s="9">
        <f>'S1b (Huntly goes)'!S16</f>
        <v>0</v>
      </c>
      <c r="T16" s="9">
        <f>'S1b (Huntly goes)'!T16</f>
        <v>0</v>
      </c>
      <c r="U16" s="9">
        <f>'S1b (Huntly goes)'!U16</f>
        <v>0</v>
      </c>
      <c r="V16" s="9">
        <f>'S1b (Huntly goes)'!V16</f>
        <v>0</v>
      </c>
      <c r="W16" s="9">
        <f>'S1b (Huntly goes)'!W16</f>
        <v>0</v>
      </c>
      <c r="X16" s="9">
        <f>'S1b (Huntly goes)'!X16</f>
        <v>32851595.656810105</v>
      </c>
    </row>
    <row r="17" spans="1:24" x14ac:dyDescent="0.25">
      <c r="A17" s="13"/>
      <c r="X17" s="10"/>
    </row>
    <row r="18" spans="1:24" s="3" customFormat="1" x14ac:dyDescent="0.25">
      <c r="A18" s="7" t="s">
        <v>175</v>
      </c>
      <c r="B18" s="5"/>
      <c r="C18" s="11">
        <f>SUM(C13:C16)</f>
        <v>1.0000000000000002</v>
      </c>
      <c r="D18" s="21">
        <f t="shared" ref="D18:W18" si="5">SUM(D13:D17)</f>
        <v>0</v>
      </c>
      <c r="E18" s="21">
        <f t="shared" si="5"/>
        <v>0</v>
      </c>
      <c r="F18" s="21">
        <f t="shared" si="5"/>
        <v>60000000</v>
      </c>
      <c r="G18" s="21">
        <f t="shared" si="5"/>
        <v>60000000</v>
      </c>
      <c r="H18" s="21">
        <f t="shared" si="5"/>
        <v>60000000</v>
      </c>
      <c r="I18" s="21">
        <f t="shared" si="5"/>
        <v>60000000</v>
      </c>
      <c r="J18" s="21">
        <f t="shared" si="5"/>
        <v>60000000</v>
      </c>
      <c r="K18" s="21">
        <f t="shared" si="5"/>
        <v>0</v>
      </c>
      <c r="L18" s="21">
        <f t="shared" si="5"/>
        <v>0</v>
      </c>
      <c r="M18" s="21">
        <f t="shared" si="5"/>
        <v>0</v>
      </c>
      <c r="N18" s="21">
        <f t="shared" si="5"/>
        <v>0</v>
      </c>
      <c r="O18" s="21">
        <f t="shared" si="5"/>
        <v>0</v>
      </c>
      <c r="P18" s="21">
        <f t="shared" si="5"/>
        <v>0</v>
      </c>
      <c r="Q18" s="21">
        <f t="shared" si="5"/>
        <v>0</v>
      </c>
      <c r="R18" s="21">
        <f t="shared" si="5"/>
        <v>0</v>
      </c>
      <c r="S18" s="21">
        <f t="shared" si="5"/>
        <v>0</v>
      </c>
      <c r="T18" s="21">
        <f t="shared" si="5"/>
        <v>0</v>
      </c>
      <c r="U18" s="21">
        <f t="shared" si="5"/>
        <v>0</v>
      </c>
      <c r="V18" s="21">
        <f t="shared" si="5"/>
        <v>0</v>
      </c>
      <c r="W18" s="21">
        <f t="shared" si="5"/>
        <v>0</v>
      </c>
      <c r="X18" s="21">
        <f>SUM(X13:X17)</f>
        <v>300000000</v>
      </c>
    </row>
    <row r="19" spans="1:24" x14ac:dyDescent="0.25">
      <c r="A19" s="13"/>
    </row>
    <row r="20" spans="1:24" x14ac:dyDescent="0.25">
      <c r="A20" s="7" t="s">
        <v>152</v>
      </c>
      <c r="C20" s="4" t="s">
        <v>153</v>
      </c>
    </row>
    <row r="21" spans="1:24" x14ac:dyDescent="0.25">
      <c r="A21" s="16" t="s">
        <v>154</v>
      </c>
      <c r="B21" s="4" t="s">
        <v>24</v>
      </c>
      <c r="C21" s="270">
        <f>'S1b (Huntly goes)'!C21</f>
        <v>53.475000000000001</v>
      </c>
      <c r="D21" s="270">
        <f>'S1b (Huntly goes)'!D21</f>
        <v>32085000</v>
      </c>
      <c r="E21" s="270">
        <f>'S1b (Huntly goes)'!E21</f>
        <v>32085000</v>
      </c>
      <c r="F21" s="270">
        <f>'S1b (Huntly goes)'!F21</f>
        <v>32085000</v>
      </c>
      <c r="G21" s="270">
        <f>'S1b (Huntly goes)'!G21</f>
        <v>32085000</v>
      </c>
      <c r="H21" s="270">
        <f>'S1b (Huntly goes)'!H21</f>
        <v>32085000</v>
      </c>
      <c r="I21" s="270">
        <f>'S1b (Huntly goes)'!I21</f>
        <v>32085000</v>
      </c>
      <c r="J21" s="270">
        <f>'S1b (Huntly goes)'!J21</f>
        <v>32085000</v>
      </c>
      <c r="K21" s="270">
        <f>'S1b (Huntly goes)'!K21</f>
        <v>32085000</v>
      </c>
      <c r="L21" s="270">
        <f>'S1b (Huntly goes)'!L21</f>
        <v>32085000</v>
      </c>
      <c r="M21" s="270">
        <f>'S1b (Huntly goes)'!M21</f>
        <v>32085000</v>
      </c>
      <c r="N21" s="270">
        <f>'S1b (Huntly goes)'!N21</f>
        <v>32085000</v>
      </c>
      <c r="O21" s="270">
        <f>'S1b (Huntly goes)'!O21</f>
        <v>32085000</v>
      </c>
      <c r="P21" s="270">
        <f>'S1b (Huntly goes)'!P21</f>
        <v>32085000</v>
      </c>
      <c r="Q21" s="270">
        <f>'S1b (Huntly goes)'!Q21</f>
        <v>32085000</v>
      </c>
      <c r="R21" s="270">
        <f>'S1b (Huntly goes)'!R21</f>
        <v>32085000</v>
      </c>
      <c r="S21" s="270">
        <f>'S1b (Huntly goes)'!S21</f>
        <v>32085000</v>
      </c>
      <c r="T21" s="270">
        <f>'S1b (Huntly goes)'!T21</f>
        <v>32085000</v>
      </c>
      <c r="U21" s="270">
        <f>'S1b (Huntly goes)'!U21</f>
        <v>32085000</v>
      </c>
      <c r="V21" s="270">
        <f>'S1b (Huntly goes)'!V21</f>
        <v>32085000</v>
      </c>
      <c r="W21" s="270">
        <f>'S1b (Huntly goes)'!W21</f>
        <v>32085000</v>
      </c>
      <c r="X21" s="270">
        <f>'S1b (Huntly goes)'!X21</f>
        <v>641700000</v>
      </c>
    </row>
    <row r="22" spans="1:24" x14ac:dyDescent="0.25">
      <c r="A22" s="16" t="s">
        <v>155</v>
      </c>
      <c r="B22" s="4" t="s">
        <v>24</v>
      </c>
      <c r="C22" s="270">
        <f>'S1b (Huntly goes)'!C22</f>
        <v>31.050000000000004</v>
      </c>
      <c r="D22" s="270">
        <f>'S1b (Huntly goes)'!D22</f>
        <v>18630000</v>
      </c>
      <c r="E22" s="270">
        <f>'S1b (Huntly goes)'!E22</f>
        <v>18630000</v>
      </c>
      <c r="F22" s="270">
        <f>'S1b (Huntly goes)'!F22</f>
        <v>18630000</v>
      </c>
      <c r="G22" s="270">
        <f>'S1b (Huntly goes)'!G22</f>
        <v>18630000</v>
      </c>
      <c r="H22" s="270">
        <f>'S1b (Huntly goes)'!H22</f>
        <v>18630000</v>
      </c>
      <c r="I22" s="270">
        <f>'S1b (Huntly goes)'!I22</f>
        <v>18630000</v>
      </c>
      <c r="J22" s="270">
        <f>'S1b (Huntly goes)'!J22</f>
        <v>18630000</v>
      </c>
      <c r="K22" s="270">
        <f>'S1b (Huntly goes)'!K22</f>
        <v>18630000</v>
      </c>
      <c r="L22" s="270">
        <f>'S1b (Huntly goes)'!L22</f>
        <v>18630000</v>
      </c>
      <c r="M22" s="270">
        <f>'S1b (Huntly goes)'!M22</f>
        <v>18630000</v>
      </c>
      <c r="N22" s="270">
        <f>'S1b (Huntly goes)'!N22</f>
        <v>18630000</v>
      </c>
      <c r="O22" s="270">
        <f>'S1b (Huntly goes)'!O22</f>
        <v>18630000</v>
      </c>
      <c r="P22" s="270">
        <f>'S1b (Huntly goes)'!P22</f>
        <v>18630000</v>
      </c>
      <c r="Q22" s="270">
        <f>'S1b (Huntly goes)'!Q22</f>
        <v>18630000</v>
      </c>
      <c r="R22" s="270">
        <f>'S1b (Huntly goes)'!R22</f>
        <v>18630000</v>
      </c>
      <c r="S22" s="270">
        <f>'S1b (Huntly goes)'!S22</f>
        <v>18630000</v>
      </c>
      <c r="T22" s="270">
        <f>'S1b (Huntly goes)'!T22</f>
        <v>18630000</v>
      </c>
      <c r="U22" s="270">
        <f>'S1b (Huntly goes)'!U22</f>
        <v>18630000</v>
      </c>
      <c r="V22" s="270">
        <f>'S1b (Huntly goes)'!V22</f>
        <v>18630000</v>
      </c>
      <c r="W22" s="270">
        <f>'S1b (Huntly goes)'!W22</f>
        <v>18630000</v>
      </c>
      <c r="X22" s="270">
        <f>'S1b (Huntly goes)'!X22</f>
        <v>372600000</v>
      </c>
    </row>
    <row r="23" spans="1:24" x14ac:dyDescent="0.25">
      <c r="A23" s="16" t="s">
        <v>156</v>
      </c>
      <c r="B23" s="4" t="s">
        <v>20</v>
      </c>
      <c r="C23" s="270">
        <f>'S1b (Huntly goes)'!C23</f>
        <v>48.825000000000003</v>
      </c>
      <c r="D23" s="270">
        <f>'S1b (Huntly goes)'!D23</f>
        <v>29295000</v>
      </c>
      <c r="E23" s="270">
        <f>'S1b (Huntly goes)'!E23</f>
        <v>29295000</v>
      </c>
      <c r="F23" s="270">
        <f>'S1b (Huntly goes)'!F23</f>
        <v>29295000</v>
      </c>
      <c r="G23" s="270">
        <f>'S1b (Huntly goes)'!G23</f>
        <v>29295000</v>
      </c>
      <c r="H23" s="270">
        <f>'S1b (Huntly goes)'!H23</f>
        <v>29295000</v>
      </c>
      <c r="I23" s="270">
        <f>'S1b (Huntly goes)'!I23</f>
        <v>29295000</v>
      </c>
      <c r="J23" s="270">
        <f>'S1b (Huntly goes)'!J23</f>
        <v>29295000</v>
      </c>
      <c r="K23" s="270">
        <f>'S1b (Huntly goes)'!K23</f>
        <v>29295000</v>
      </c>
      <c r="L23" s="270">
        <f>'S1b (Huntly goes)'!L23</f>
        <v>29295000</v>
      </c>
      <c r="M23" s="270">
        <f>'S1b (Huntly goes)'!M23</f>
        <v>29295000</v>
      </c>
      <c r="N23" s="270">
        <f>'S1b (Huntly goes)'!N23</f>
        <v>29295000</v>
      </c>
      <c r="O23" s="270">
        <f>'S1b (Huntly goes)'!O23</f>
        <v>29295000</v>
      </c>
      <c r="P23" s="270">
        <f>'S1b (Huntly goes)'!P23</f>
        <v>29295000</v>
      </c>
      <c r="Q23" s="270">
        <f>'S1b (Huntly goes)'!Q23</f>
        <v>29295000</v>
      </c>
      <c r="R23" s="270">
        <f>'S1b (Huntly goes)'!R23</f>
        <v>29295000</v>
      </c>
      <c r="S23" s="270">
        <f>'S1b (Huntly goes)'!S23</f>
        <v>29295000</v>
      </c>
      <c r="T23" s="270">
        <f>'S1b (Huntly goes)'!T23</f>
        <v>29295000</v>
      </c>
      <c r="U23" s="270">
        <f>'S1b (Huntly goes)'!U23</f>
        <v>29295000</v>
      </c>
      <c r="V23" s="270">
        <f>'S1b (Huntly goes)'!V23</f>
        <v>29295000</v>
      </c>
      <c r="W23" s="270">
        <f>'S1b (Huntly goes)'!W23</f>
        <v>29295000</v>
      </c>
      <c r="X23" s="270">
        <f>'S1b (Huntly goes)'!X23</f>
        <v>585900000</v>
      </c>
    </row>
    <row r="24" spans="1:24" x14ac:dyDescent="0.25">
      <c r="A24" s="16" t="s">
        <v>157</v>
      </c>
      <c r="B24" s="4" t="s">
        <v>20</v>
      </c>
      <c r="C24" s="270">
        <f>'S1b (Huntly goes)'!C24</f>
        <v>28.35</v>
      </c>
      <c r="D24" s="270">
        <f>'S1b (Huntly goes)'!D24</f>
        <v>17010000</v>
      </c>
      <c r="E24" s="270">
        <f>'S1b (Huntly goes)'!E24</f>
        <v>17010000</v>
      </c>
      <c r="F24" s="270">
        <f>'S1b (Huntly goes)'!F24</f>
        <v>17010000</v>
      </c>
      <c r="G24" s="270">
        <f>'S1b (Huntly goes)'!G24</f>
        <v>17010000</v>
      </c>
      <c r="H24" s="270">
        <f>'S1b (Huntly goes)'!H24</f>
        <v>17010000</v>
      </c>
      <c r="I24" s="270">
        <f>'S1b (Huntly goes)'!I24</f>
        <v>17010000</v>
      </c>
      <c r="J24" s="270">
        <f>'S1b (Huntly goes)'!J24</f>
        <v>17010000</v>
      </c>
      <c r="K24" s="270">
        <f>'S1b (Huntly goes)'!K24</f>
        <v>17010000</v>
      </c>
      <c r="L24" s="270">
        <f>'S1b (Huntly goes)'!L24</f>
        <v>17010000</v>
      </c>
      <c r="M24" s="270">
        <f>'S1b (Huntly goes)'!M24</f>
        <v>17010000</v>
      </c>
      <c r="N24" s="270">
        <f>'S1b (Huntly goes)'!N24</f>
        <v>17010000</v>
      </c>
      <c r="O24" s="270">
        <f>'S1b (Huntly goes)'!O24</f>
        <v>17010000</v>
      </c>
      <c r="P24" s="270">
        <f>'S1b (Huntly goes)'!P24</f>
        <v>17010000</v>
      </c>
      <c r="Q24" s="270">
        <f>'S1b (Huntly goes)'!Q24</f>
        <v>17010000</v>
      </c>
      <c r="R24" s="270">
        <f>'S1b (Huntly goes)'!R24</f>
        <v>17010000</v>
      </c>
      <c r="S24" s="270">
        <f>'S1b (Huntly goes)'!S24</f>
        <v>17010000</v>
      </c>
      <c r="T24" s="270">
        <f>'S1b (Huntly goes)'!T24</f>
        <v>17010000</v>
      </c>
      <c r="U24" s="270">
        <f>'S1b (Huntly goes)'!U24</f>
        <v>17010000</v>
      </c>
      <c r="V24" s="270">
        <f>'S1b (Huntly goes)'!V24</f>
        <v>17010000</v>
      </c>
      <c r="W24" s="270">
        <f>'S1b (Huntly goes)'!W24</f>
        <v>17010000</v>
      </c>
      <c r="X24" s="270">
        <f>'S1b (Huntly goes)'!X24</f>
        <v>340200000</v>
      </c>
    </row>
    <row r="25" spans="1:24" x14ac:dyDescent="0.25">
      <c r="A25" s="16" t="s">
        <v>158</v>
      </c>
      <c r="B25" s="4" t="s">
        <v>34</v>
      </c>
      <c r="C25" s="270">
        <f>'S1b (Huntly goes)'!C25</f>
        <v>33.324999999999996</v>
      </c>
      <c r="D25" s="270">
        <f>'S1b (Huntly goes)'!D25</f>
        <v>19994999.999999996</v>
      </c>
      <c r="E25" s="270">
        <f>'S1b (Huntly goes)'!E25</f>
        <v>19994999.999999996</v>
      </c>
      <c r="F25" s="270">
        <f>'S1b (Huntly goes)'!F25</f>
        <v>19994999.999999996</v>
      </c>
      <c r="G25" s="270">
        <f>'S1b (Huntly goes)'!G25</f>
        <v>19994999.999999996</v>
      </c>
      <c r="H25" s="270">
        <f>'S1b (Huntly goes)'!H25</f>
        <v>19994999.999999996</v>
      </c>
      <c r="I25" s="270">
        <f>'S1b (Huntly goes)'!I25</f>
        <v>19994999.999999996</v>
      </c>
      <c r="J25" s="270">
        <f>'S1b (Huntly goes)'!J25</f>
        <v>19994999.999999996</v>
      </c>
      <c r="K25" s="270">
        <f>'S1b (Huntly goes)'!K25</f>
        <v>19994999.999999996</v>
      </c>
      <c r="L25" s="270">
        <f>'S1b (Huntly goes)'!L25</f>
        <v>19994999.999999996</v>
      </c>
      <c r="M25" s="270">
        <f>'S1b (Huntly goes)'!M25</f>
        <v>19994999.999999996</v>
      </c>
      <c r="N25" s="270">
        <f>'S1b (Huntly goes)'!N25</f>
        <v>19994999.999999996</v>
      </c>
      <c r="O25" s="270">
        <f>'S1b (Huntly goes)'!O25</f>
        <v>19994999.999999996</v>
      </c>
      <c r="P25" s="270">
        <f>'S1b (Huntly goes)'!P25</f>
        <v>19994999.999999996</v>
      </c>
      <c r="Q25" s="270">
        <f>'S1b (Huntly goes)'!Q25</f>
        <v>19994999.999999996</v>
      </c>
      <c r="R25" s="270">
        <f>'S1b (Huntly goes)'!R25</f>
        <v>19994999.999999996</v>
      </c>
      <c r="S25" s="270">
        <f>'S1b (Huntly goes)'!S25</f>
        <v>19994999.999999996</v>
      </c>
      <c r="T25" s="270">
        <f>'S1b (Huntly goes)'!T25</f>
        <v>19994999.999999996</v>
      </c>
      <c r="U25" s="270">
        <f>'S1b (Huntly goes)'!U25</f>
        <v>19994999.999999996</v>
      </c>
      <c r="V25" s="270">
        <f>'S1b (Huntly goes)'!V25</f>
        <v>19994999.999999996</v>
      </c>
      <c r="W25" s="270">
        <f>'S1b (Huntly goes)'!W25</f>
        <v>19994999.999999996</v>
      </c>
      <c r="X25" s="270">
        <f>'S1b (Huntly goes)'!X25</f>
        <v>399899999.99999994</v>
      </c>
    </row>
    <row r="26" spans="1:24" x14ac:dyDescent="0.25">
      <c r="A26" s="16" t="s">
        <v>159</v>
      </c>
      <c r="B26" s="4" t="s">
        <v>34</v>
      </c>
      <c r="C26" s="270">
        <f>'S1b (Huntly goes)'!C26</f>
        <v>19.349999999999998</v>
      </c>
      <c r="D26" s="270">
        <f>'S1b (Huntly goes)'!D26</f>
        <v>11609999.999999998</v>
      </c>
      <c r="E26" s="270">
        <f>'S1b (Huntly goes)'!E26</f>
        <v>11609999.999999998</v>
      </c>
      <c r="F26" s="270">
        <f>'S1b (Huntly goes)'!F26</f>
        <v>11609999.999999998</v>
      </c>
      <c r="G26" s="270">
        <f>'S1b (Huntly goes)'!G26</f>
        <v>11609999.999999998</v>
      </c>
      <c r="H26" s="270">
        <f>'S1b (Huntly goes)'!H26</f>
        <v>11609999.999999998</v>
      </c>
      <c r="I26" s="270">
        <f>'S1b (Huntly goes)'!I26</f>
        <v>11609999.999999998</v>
      </c>
      <c r="J26" s="270">
        <f>'S1b (Huntly goes)'!J26</f>
        <v>11609999.999999998</v>
      </c>
      <c r="K26" s="270">
        <f>'S1b (Huntly goes)'!K26</f>
        <v>11609999.999999998</v>
      </c>
      <c r="L26" s="270">
        <f>'S1b (Huntly goes)'!L26</f>
        <v>11609999.999999998</v>
      </c>
      <c r="M26" s="270">
        <f>'S1b (Huntly goes)'!M26</f>
        <v>11609999.999999998</v>
      </c>
      <c r="N26" s="270">
        <f>'S1b (Huntly goes)'!N26</f>
        <v>11609999.999999998</v>
      </c>
      <c r="O26" s="270">
        <f>'S1b (Huntly goes)'!O26</f>
        <v>11609999.999999998</v>
      </c>
      <c r="P26" s="270">
        <f>'S1b (Huntly goes)'!P26</f>
        <v>11609999.999999998</v>
      </c>
      <c r="Q26" s="270">
        <f>'S1b (Huntly goes)'!Q26</f>
        <v>11609999.999999998</v>
      </c>
      <c r="R26" s="270">
        <f>'S1b (Huntly goes)'!R26</f>
        <v>11609999.999999998</v>
      </c>
      <c r="S26" s="270">
        <f>'S1b (Huntly goes)'!S26</f>
        <v>11609999.999999998</v>
      </c>
      <c r="T26" s="270">
        <f>'S1b (Huntly goes)'!T26</f>
        <v>11609999.999999998</v>
      </c>
      <c r="U26" s="270">
        <f>'S1b (Huntly goes)'!U26</f>
        <v>11609999.999999998</v>
      </c>
      <c r="V26" s="270">
        <f>'S1b (Huntly goes)'!V26</f>
        <v>11609999.999999998</v>
      </c>
      <c r="W26" s="270">
        <f>'S1b (Huntly goes)'!W26</f>
        <v>11609999.999999998</v>
      </c>
      <c r="X26" s="270">
        <f>'S1b (Huntly goes)'!X26</f>
        <v>232199999.99999997</v>
      </c>
    </row>
    <row r="27" spans="1:24" x14ac:dyDescent="0.25">
      <c r="A27" s="16" t="s">
        <v>160</v>
      </c>
      <c r="B27" s="4" t="s">
        <v>29</v>
      </c>
      <c r="C27" s="270">
        <f>'S1b (Huntly goes)'!C27</f>
        <v>19.375</v>
      </c>
      <c r="D27" s="270">
        <f>'S1b (Huntly goes)'!D27</f>
        <v>11625000</v>
      </c>
      <c r="E27" s="270">
        <f>'S1b (Huntly goes)'!E27</f>
        <v>11625000</v>
      </c>
      <c r="F27" s="270">
        <f>'S1b (Huntly goes)'!F27</f>
        <v>11625000</v>
      </c>
      <c r="G27" s="270">
        <f>'S1b (Huntly goes)'!G27</f>
        <v>11625000</v>
      </c>
      <c r="H27" s="270">
        <f>'S1b (Huntly goes)'!H27</f>
        <v>11625000</v>
      </c>
      <c r="I27" s="270">
        <f>'S1b (Huntly goes)'!I27</f>
        <v>11625000</v>
      </c>
      <c r="J27" s="270">
        <f>'S1b (Huntly goes)'!J27</f>
        <v>11625000</v>
      </c>
      <c r="K27" s="270">
        <f>'S1b (Huntly goes)'!K27</f>
        <v>11625000</v>
      </c>
      <c r="L27" s="270">
        <f>'S1b (Huntly goes)'!L27</f>
        <v>11625000</v>
      </c>
      <c r="M27" s="270">
        <f>'S1b (Huntly goes)'!M27</f>
        <v>11625000</v>
      </c>
      <c r="N27" s="270">
        <f>'S1b (Huntly goes)'!N27</f>
        <v>11625000</v>
      </c>
      <c r="O27" s="270">
        <f>'S1b (Huntly goes)'!O27</f>
        <v>11625000</v>
      </c>
      <c r="P27" s="270">
        <f>'S1b (Huntly goes)'!P27</f>
        <v>11625000</v>
      </c>
      <c r="Q27" s="270">
        <f>'S1b (Huntly goes)'!Q27</f>
        <v>11625000</v>
      </c>
      <c r="R27" s="270">
        <f>'S1b (Huntly goes)'!R27</f>
        <v>11625000</v>
      </c>
      <c r="S27" s="270">
        <f>'S1b (Huntly goes)'!S27</f>
        <v>11625000</v>
      </c>
      <c r="T27" s="270">
        <f>'S1b (Huntly goes)'!T27</f>
        <v>11625000</v>
      </c>
      <c r="U27" s="270">
        <f>'S1b (Huntly goes)'!U27</f>
        <v>11625000</v>
      </c>
      <c r="V27" s="270">
        <f>'S1b (Huntly goes)'!V27</f>
        <v>11625000</v>
      </c>
      <c r="W27" s="270">
        <f>'S1b (Huntly goes)'!W27</f>
        <v>11625000</v>
      </c>
      <c r="X27" s="270">
        <f>'S1b (Huntly goes)'!X27</f>
        <v>232500000</v>
      </c>
    </row>
    <row r="28" spans="1:24" x14ac:dyDescent="0.25">
      <c r="A28" s="16" t="s">
        <v>161</v>
      </c>
      <c r="B28" s="4" t="s">
        <v>29</v>
      </c>
      <c r="C28" s="270">
        <f>'S1b (Huntly goes)'!C28</f>
        <v>11.25</v>
      </c>
      <c r="D28" s="270">
        <f>'S1b (Huntly goes)'!D28</f>
        <v>6750000</v>
      </c>
      <c r="E28" s="270">
        <f>'S1b (Huntly goes)'!E28</f>
        <v>6750000</v>
      </c>
      <c r="F28" s="270">
        <f>'S1b (Huntly goes)'!F28</f>
        <v>6750000</v>
      </c>
      <c r="G28" s="270">
        <f>'S1b (Huntly goes)'!G28</f>
        <v>6750000</v>
      </c>
      <c r="H28" s="270">
        <f>'S1b (Huntly goes)'!H28</f>
        <v>6750000</v>
      </c>
      <c r="I28" s="270">
        <f>'S1b (Huntly goes)'!I28</f>
        <v>6750000</v>
      </c>
      <c r="J28" s="270">
        <f>'S1b (Huntly goes)'!J28</f>
        <v>6750000</v>
      </c>
      <c r="K28" s="270">
        <f>'S1b (Huntly goes)'!K28</f>
        <v>6750000</v>
      </c>
      <c r="L28" s="270">
        <f>'S1b (Huntly goes)'!L28</f>
        <v>6750000</v>
      </c>
      <c r="M28" s="270">
        <f>'S1b (Huntly goes)'!M28</f>
        <v>6750000</v>
      </c>
      <c r="N28" s="270">
        <f>'S1b (Huntly goes)'!N28</f>
        <v>6750000</v>
      </c>
      <c r="O28" s="270">
        <f>'S1b (Huntly goes)'!O28</f>
        <v>6750000</v>
      </c>
      <c r="P28" s="270">
        <f>'S1b (Huntly goes)'!P28</f>
        <v>6750000</v>
      </c>
      <c r="Q28" s="270">
        <f>'S1b (Huntly goes)'!Q28</f>
        <v>6750000</v>
      </c>
      <c r="R28" s="270">
        <f>'S1b (Huntly goes)'!R28</f>
        <v>6750000</v>
      </c>
      <c r="S28" s="270">
        <f>'S1b (Huntly goes)'!S28</f>
        <v>6750000</v>
      </c>
      <c r="T28" s="270">
        <f>'S1b (Huntly goes)'!T28</f>
        <v>6750000</v>
      </c>
      <c r="U28" s="270">
        <f>'S1b (Huntly goes)'!U28</f>
        <v>6750000</v>
      </c>
      <c r="V28" s="270">
        <f>'S1b (Huntly goes)'!V28</f>
        <v>6750000</v>
      </c>
      <c r="W28" s="270">
        <f>'S1b (Huntly goes)'!W28</f>
        <v>6750000</v>
      </c>
      <c r="X28" s="270">
        <f>'S1b (Huntly goes)'!X28</f>
        <v>135000000</v>
      </c>
    </row>
    <row r="30" spans="1:24" s="3" customFormat="1" x14ac:dyDescent="0.25">
      <c r="A30" s="19" t="s">
        <v>147</v>
      </c>
      <c r="B30" s="5"/>
      <c r="C30" s="20">
        <f>SUM(C21:C28)</f>
        <v>245</v>
      </c>
      <c r="D30" s="21">
        <f t="shared" ref="D30:X30" si="6">SUM(D21:D28)</f>
        <v>147000000</v>
      </c>
      <c r="E30" s="21">
        <f t="shared" si="6"/>
        <v>147000000</v>
      </c>
      <c r="F30" s="21">
        <f t="shared" si="6"/>
        <v>147000000</v>
      </c>
      <c r="G30" s="21">
        <f t="shared" si="6"/>
        <v>147000000</v>
      </c>
      <c r="H30" s="21">
        <f t="shared" si="6"/>
        <v>147000000</v>
      </c>
      <c r="I30" s="21">
        <f t="shared" si="6"/>
        <v>147000000</v>
      </c>
      <c r="J30" s="21">
        <f t="shared" si="6"/>
        <v>147000000</v>
      </c>
      <c r="K30" s="21">
        <f t="shared" si="6"/>
        <v>147000000</v>
      </c>
      <c r="L30" s="21">
        <f t="shared" si="6"/>
        <v>147000000</v>
      </c>
      <c r="M30" s="21">
        <f t="shared" si="6"/>
        <v>147000000</v>
      </c>
      <c r="N30" s="21">
        <f t="shared" si="6"/>
        <v>147000000</v>
      </c>
      <c r="O30" s="21">
        <f t="shared" si="6"/>
        <v>147000000</v>
      </c>
      <c r="P30" s="21">
        <f t="shared" si="6"/>
        <v>147000000</v>
      </c>
      <c r="Q30" s="21">
        <f t="shared" si="6"/>
        <v>147000000</v>
      </c>
      <c r="R30" s="21">
        <f t="shared" si="6"/>
        <v>147000000</v>
      </c>
      <c r="S30" s="21">
        <f t="shared" si="6"/>
        <v>147000000</v>
      </c>
      <c r="T30" s="21">
        <f t="shared" si="6"/>
        <v>147000000</v>
      </c>
      <c r="U30" s="21">
        <f t="shared" si="6"/>
        <v>147000000</v>
      </c>
      <c r="V30" s="21">
        <f t="shared" si="6"/>
        <v>147000000</v>
      </c>
      <c r="W30" s="21">
        <f t="shared" si="6"/>
        <v>147000000</v>
      </c>
      <c r="X30" s="21">
        <f t="shared" si="6"/>
        <v>2940000000</v>
      </c>
    </row>
    <row r="32" spans="1:24" x14ac:dyDescent="0.25">
      <c r="A32" s="3" t="s">
        <v>162</v>
      </c>
    </row>
    <row r="33" spans="1:24" x14ac:dyDescent="0.25">
      <c r="A33" s="16" t="s">
        <v>163</v>
      </c>
      <c r="B33" s="4" t="s">
        <v>24</v>
      </c>
      <c r="C33" s="270">
        <f>'S1b (Huntly goes)'!C33</f>
        <v>37.950000000000003</v>
      </c>
      <c r="D33" s="270">
        <f>'S1b (Huntly goes)'!D33</f>
        <v>22770000</v>
      </c>
      <c r="E33" s="270">
        <f>'S1b (Huntly goes)'!E33</f>
        <v>22770000</v>
      </c>
      <c r="F33" s="270">
        <f>'S1b (Huntly goes)'!F33</f>
        <v>22770000</v>
      </c>
      <c r="G33" s="270">
        <f>'S1b (Huntly goes)'!G33</f>
        <v>22770000</v>
      </c>
      <c r="H33" s="270">
        <f>'S1b (Huntly goes)'!H33</f>
        <v>22770000</v>
      </c>
      <c r="I33" s="270">
        <f>'S1b (Huntly goes)'!I33</f>
        <v>22770000</v>
      </c>
      <c r="J33" s="270">
        <f>'S1b (Huntly goes)'!J33</f>
        <v>22770000</v>
      </c>
      <c r="K33" s="270">
        <f>'S1b (Huntly goes)'!K33</f>
        <v>22770000</v>
      </c>
      <c r="L33" s="270">
        <f>'S1b (Huntly goes)'!L33</f>
        <v>22770000</v>
      </c>
      <c r="M33" s="270">
        <f>'S1b (Huntly goes)'!M33</f>
        <v>22770000</v>
      </c>
      <c r="N33" s="270">
        <f>'S1b (Huntly goes)'!N33</f>
        <v>22770000</v>
      </c>
      <c r="O33" s="270">
        <f>'S1b (Huntly goes)'!O33</f>
        <v>22770000</v>
      </c>
      <c r="P33" s="270">
        <f>'S1b (Huntly goes)'!P33</f>
        <v>22770000</v>
      </c>
      <c r="Q33" s="270">
        <f>'S1b (Huntly goes)'!Q33</f>
        <v>22770000</v>
      </c>
      <c r="R33" s="270">
        <f>'S1b (Huntly goes)'!R33</f>
        <v>22770000</v>
      </c>
      <c r="S33" s="270">
        <f>'S1b (Huntly goes)'!S33</f>
        <v>22770000</v>
      </c>
      <c r="T33" s="270">
        <f>'S1b (Huntly goes)'!T33</f>
        <v>22770000</v>
      </c>
      <c r="U33" s="270">
        <f>'S1b (Huntly goes)'!U33</f>
        <v>22770000</v>
      </c>
      <c r="V33" s="270">
        <f>'S1b (Huntly goes)'!V33</f>
        <v>22770000</v>
      </c>
      <c r="W33" s="270">
        <f>'S1b (Huntly goes)'!W33</f>
        <v>22770000</v>
      </c>
      <c r="X33" s="270">
        <f>'S1b (Huntly goes)'!X33</f>
        <v>455400000</v>
      </c>
    </row>
    <row r="34" spans="1:24" x14ac:dyDescent="0.25">
      <c r="A34" s="16" t="s">
        <v>164</v>
      </c>
      <c r="B34" s="4" t="s">
        <v>24</v>
      </c>
      <c r="C34" s="270">
        <f>'S1b (Huntly goes)'!C34</f>
        <v>62.100000000000009</v>
      </c>
      <c r="D34" s="270">
        <f>'S1b (Huntly goes)'!D34</f>
        <v>37260000</v>
      </c>
      <c r="E34" s="270">
        <f>'S1b (Huntly goes)'!E34</f>
        <v>37260000</v>
      </c>
      <c r="F34" s="270">
        <f>'S1b (Huntly goes)'!F34</f>
        <v>37260000</v>
      </c>
      <c r="G34" s="270">
        <f>'S1b (Huntly goes)'!G34</f>
        <v>37260000</v>
      </c>
      <c r="H34" s="270">
        <f>'S1b (Huntly goes)'!H34</f>
        <v>37260000</v>
      </c>
      <c r="I34" s="270">
        <f>'S1b (Huntly goes)'!I34</f>
        <v>37260000</v>
      </c>
      <c r="J34" s="270">
        <f>'S1b (Huntly goes)'!J34</f>
        <v>37260000</v>
      </c>
      <c r="K34" s="270">
        <f>'S1b (Huntly goes)'!K34</f>
        <v>37260000</v>
      </c>
      <c r="L34" s="270">
        <f>'S1b (Huntly goes)'!L34</f>
        <v>37260000</v>
      </c>
      <c r="M34" s="270">
        <f>'S1b (Huntly goes)'!M34</f>
        <v>37260000</v>
      </c>
      <c r="N34" s="270">
        <f>'S1b (Huntly goes)'!N34</f>
        <v>37260000</v>
      </c>
      <c r="O34" s="270">
        <f>'S1b (Huntly goes)'!O34</f>
        <v>37260000</v>
      </c>
      <c r="P34" s="270">
        <f>'S1b (Huntly goes)'!P34</f>
        <v>37260000</v>
      </c>
      <c r="Q34" s="270">
        <f>'S1b (Huntly goes)'!Q34</f>
        <v>37260000</v>
      </c>
      <c r="R34" s="270">
        <f>'S1b (Huntly goes)'!R34</f>
        <v>37260000</v>
      </c>
      <c r="S34" s="270">
        <f>'S1b (Huntly goes)'!S34</f>
        <v>37260000</v>
      </c>
      <c r="T34" s="270">
        <f>'S1b (Huntly goes)'!T34</f>
        <v>37260000</v>
      </c>
      <c r="U34" s="270">
        <f>'S1b (Huntly goes)'!U34</f>
        <v>37260000</v>
      </c>
      <c r="V34" s="270">
        <f>'S1b (Huntly goes)'!V34</f>
        <v>37260000</v>
      </c>
      <c r="W34" s="270">
        <f>'S1b (Huntly goes)'!W34</f>
        <v>37260000</v>
      </c>
      <c r="X34" s="270">
        <f>'S1b (Huntly goes)'!X34</f>
        <v>745200000</v>
      </c>
    </row>
    <row r="35" spans="1:24" x14ac:dyDescent="0.25">
      <c r="A35" s="16" t="s">
        <v>165</v>
      </c>
      <c r="B35" s="4" t="s">
        <v>20</v>
      </c>
      <c r="C35" s="270">
        <f>'S1b (Huntly goes)'!C35</f>
        <v>34.65</v>
      </c>
      <c r="D35" s="270">
        <f>'S1b (Huntly goes)'!D35</f>
        <v>20790000</v>
      </c>
      <c r="E35" s="270">
        <f>'S1b (Huntly goes)'!E35</f>
        <v>20790000</v>
      </c>
      <c r="F35" s="270">
        <f>'S1b (Huntly goes)'!F35</f>
        <v>20790000</v>
      </c>
      <c r="G35" s="270">
        <f>'S1b (Huntly goes)'!G35</f>
        <v>20790000</v>
      </c>
      <c r="H35" s="270">
        <f>'S1b (Huntly goes)'!H35</f>
        <v>20790000</v>
      </c>
      <c r="I35" s="270">
        <f>'S1b (Huntly goes)'!I35</f>
        <v>20790000</v>
      </c>
      <c r="J35" s="270">
        <f>'S1b (Huntly goes)'!J35</f>
        <v>20790000</v>
      </c>
      <c r="K35" s="270">
        <f>'S1b (Huntly goes)'!K35</f>
        <v>20790000</v>
      </c>
      <c r="L35" s="270">
        <f>'S1b (Huntly goes)'!L35</f>
        <v>20790000</v>
      </c>
      <c r="M35" s="270">
        <f>'S1b (Huntly goes)'!M35</f>
        <v>20790000</v>
      </c>
      <c r="N35" s="270">
        <f>'S1b (Huntly goes)'!N35</f>
        <v>20790000</v>
      </c>
      <c r="O35" s="270">
        <f>'S1b (Huntly goes)'!O35</f>
        <v>20790000</v>
      </c>
      <c r="P35" s="270">
        <f>'S1b (Huntly goes)'!P35</f>
        <v>20790000</v>
      </c>
      <c r="Q35" s="270">
        <f>'S1b (Huntly goes)'!Q35</f>
        <v>20790000</v>
      </c>
      <c r="R35" s="270">
        <f>'S1b (Huntly goes)'!R35</f>
        <v>20790000</v>
      </c>
      <c r="S35" s="270">
        <f>'S1b (Huntly goes)'!S35</f>
        <v>20790000</v>
      </c>
      <c r="T35" s="270">
        <f>'S1b (Huntly goes)'!T35</f>
        <v>20790000</v>
      </c>
      <c r="U35" s="270">
        <f>'S1b (Huntly goes)'!U35</f>
        <v>20790000</v>
      </c>
      <c r="V35" s="270">
        <f>'S1b (Huntly goes)'!V35</f>
        <v>20790000</v>
      </c>
      <c r="W35" s="270">
        <f>'S1b (Huntly goes)'!W35</f>
        <v>20790000</v>
      </c>
      <c r="X35" s="270">
        <f>'S1b (Huntly goes)'!X35</f>
        <v>415800000</v>
      </c>
    </row>
    <row r="36" spans="1:24" x14ac:dyDescent="0.25">
      <c r="A36" s="16" t="s">
        <v>166</v>
      </c>
      <c r="B36" s="4" t="s">
        <v>20</v>
      </c>
      <c r="C36" s="270">
        <f>'S1b (Huntly goes)'!C36</f>
        <v>56.7</v>
      </c>
      <c r="D36" s="270">
        <f>'S1b (Huntly goes)'!D36</f>
        <v>34020000</v>
      </c>
      <c r="E36" s="270">
        <f>'S1b (Huntly goes)'!E36</f>
        <v>34020000</v>
      </c>
      <c r="F36" s="270">
        <f>'S1b (Huntly goes)'!F36</f>
        <v>34020000</v>
      </c>
      <c r="G36" s="270">
        <f>'S1b (Huntly goes)'!G36</f>
        <v>34020000</v>
      </c>
      <c r="H36" s="270">
        <f>'S1b (Huntly goes)'!H36</f>
        <v>34020000</v>
      </c>
      <c r="I36" s="270">
        <f>'S1b (Huntly goes)'!I36</f>
        <v>34020000</v>
      </c>
      <c r="J36" s="270">
        <f>'S1b (Huntly goes)'!J36</f>
        <v>34020000</v>
      </c>
      <c r="K36" s="270">
        <f>'S1b (Huntly goes)'!K36</f>
        <v>34020000</v>
      </c>
      <c r="L36" s="270">
        <f>'S1b (Huntly goes)'!L36</f>
        <v>34020000</v>
      </c>
      <c r="M36" s="270">
        <f>'S1b (Huntly goes)'!M36</f>
        <v>34020000</v>
      </c>
      <c r="N36" s="270">
        <f>'S1b (Huntly goes)'!N36</f>
        <v>34020000</v>
      </c>
      <c r="O36" s="270">
        <f>'S1b (Huntly goes)'!O36</f>
        <v>34020000</v>
      </c>
      <c r="P36" s="270">
        <f>'S1b (Huntly goes)'!P36</f>
        <v>34020000</v>
      </c>
      <c r="Q36" s="270">
        <f>'S1b (Huntly goes)'!Q36</f>
        <v>34020000</v>
      </c>
      <c r="R36" s="270">
        <f>'S1b (Huntly goes)'!R36</f>
        <v>34020000</v>
      </c>
      <c r="S36" s="270">
        <f>'S1b (Huntly goes)'!S36</f>
        <v>34020000</v>
      </c>
      <c r="T36" s="270">
        <f>'S1b (Huntly goes)'!T36</f>
        <v>34020000</v>
      </c>
      <c r="U36" s="270">
        <f>'S1b (Huntly goes)'!U36</f>
        <v>34020000</v>
      </c>
      <c r="V36" s="270">
        <f>'S1b (Huntly goes)'!V36</f>
        <v>34020000</v>
      </c>
      <c r="W36" s="270">
        <f>'S1b (Huntly goes)'!W36</f>
        <v>34020000</v>
      </c>
      <c r="X36" s="270">
        <f>'S1b (Huntly goes)'!X36</f>
        <v>680400000</v>
      </c>
    </row>
    <row r="37" spans="1:24" x14ac:dyDescent="0.25">
      <c r="A37" s="16" t="s">
        <v>167</v>
      </c>
      <c r="B37" s="4" t="s">
        <v>34</v>
      </c>
      <c r="C37" s="270">
        <f>'S1b (Huntly goes)'!C37</f>
        <v>23.649999999999995</v>
      </c>
      <c r="D37" s="270">
        <f>'S1b (Huntly goes)'!D37</f>
        <v>14189999.999999998</v>
      </c>
      <c r="E37" s="270">
        <f>'S1b (Huntly goes)'!E37</f>
        <v>14189999.999999998</v>
      </c>
      <c r="F37" s="270">
        <f>'S1b (Huntly goes)'!F37</f>
        <v>14189999.999999998</v>
      </c>
      <c r="G37" s="270">
        <f>'S1b (Huntly goes)'!G37</f>
        <v>14189999.999999998</v>
      </c>
      <c r="H37" s="270">
        <f>'S1b (Huntly goes)'!H37</f>
        <v>14189999.999999998</v>
      </c>
      <c r="I37" s="270">
        <f>'S1b (Huntly goes)'!I37</f>
        <v>14189999.999999998</v>
      </c>
      <c r="J37" s="270">
        <f>'S1b (Huntly goes)'!J37</f>
        <v>14189999.999999998</v>
      </c>
      <c r="K37" s="270">
        <f>'S1b (Huntly goes)'!K37</f>
        <v>14189999.999999998</v>
      </c>
      <c r="L37" s="270">
        <f>'S1b (Huntly goes)'!L37</f>
        <v>14189999.999999998</v>
      </c>
      <c r="M37" s="270">
        <f>'S1b (Huntly goes)'!M37</f>
        <v>14189999.999999998</v>
      </c>
      <c r="N37" s="270">
        <f>'S1b (Huntly goes)'!N37</f>
        <v>14189999.999999998</v>
      </c>
      <c r="O37" s="270">
        <f>'S1b (Huntly goes)'!O37</f>
        <v>14189999.999999998</v>
      </c>
      <c r="P37" s="270">
        <f>'S1b (Huntly goes)'!P37</f>
        <v>14189999.999999998</v>
      </c>
      <c r="Q37" s="270">
        <f>'S1b (Huntly goes)'!Q37</f>
        <v>14189999.999999998</v>
      </c>
      <c r="R37" s="270">
        <f>'S1b (Huntly goes)'!R37</f>
        <v>14189999.999999998</v>
      </c>
      <c r="S37" s="270">
        <f>'S1b (Huntly goes)'!S37</f>
        <v>14189999.999999998</v>
      </c>
      <c r="T37" s="270">
        <f>'S1b (Huntly goes)'!T37</f>
        <v>14189999.999999998</v>
      </c>
      <c r="U37" s="270">
        <f>'S1b (Huntly goes)'!U37</f>
        <v>14189999.999999998</v>
      </c>
      <c r="V37" s="270">
        <f>'S1b (Huntly goes)'!V37</f>
        <v>14189999.999999998</v>
      </c>
      <c r="W37" s="270">
        <f>'S1b (Huntly goes)'!W37</f>
        <v>14189999.999999998</v>
      </c>
      <c r="X37" s="270">
        <f>'S1b (Huntly goes)'!X37</f>
        <v>283799999.99999994</v>
      </c>
    </row>
    <row r="38" spans="1:24" x14ac:dyDescent="0.25">
      <c r="A38" s="16" t="s">
        <v>168</v>
      </c>
      <c r="B38" s="4" t="s">
        <v>34</v>
      </c>
      <c r="C38" s="270">
        <f>'S1b (Huntly goes)'!C38</f>
        <v>38.699999999999996</v>
      </c>
      <c r="D38" s="270">
        <f>'S1b (Huntly goes)'!D38</f>
        <v>23219999.999999996</v>
      </c>
      <c r="E38" s="270">
        <f>'S1b (Huntly goes)'!E38</f>
        <v>23219999.999999996</v>
      </c>
      <c r="F38" s="270">
        <f>'S1b (Huntly goes)'!F38</f>
        <v>23219999.999999996</v>
      </c>
      <c r="G38" s="270">
        <f>'S1b (Huntly goes)'!G38</f>
        <v>23219999.999999996</v>
      </c>
      <c r="H38" s="270">
        <f>'S1b (Huntly goes)'!H38</f>
        <v>23219999.999999996</v>
      </c>
      <c r="I38" s="270">
        <f>'S1b (Huntly goes)'!I38</f>
        <v>23219999.999999996</v>
      </c>
      <c r="J38" s="270">
        <f>'S1b (Huntly goes)'!J38</f>
        <v>23219999.999999996</v>
      </c>
      <c r="K38" s="270">
        <f>'S1b (Huntly goes)'!K38</f>
        <v>23219999.999999996</v>
      </c>
      <c r="L38" s="270">
        <f>'S1b (Huntly goes)'!L38</f>
        <v>23219999.999999996</v>
      </c>
      <c r="M38" s="270">
        <f>'S1b (Huntly goes)'!M38</f>
        <v>23219999.999999996</v>
      </c>
      <c r="N38" s="270">
        <f>'S1b (Huntly goes)'!N38</f>
        <v>23219999.999999996</v>
      </c>
      <c r="O38" s="270">
        <f>'S1b (Huntly goes)'!O38</f>
        <v>23219999.999999996</v>
      </c>
      <c r="P38" s="270">
        <f>'S1b (Huntly goes)'!P38</f>
        <v>23219999.999999996</v>
      </c>
      <c r="Q38" s="270">
        <f>'S1b (Huntly goes)'!Q38</f>
        <v>23219999.999999996</v>
      </c>
      <c r="R38" s="270">
        <f>'S1b (Huntly goes)'!R38</f>
        <v>23219999.999999996</v>
      </c>
      <c r="S38" s="270">
        <f>'S1b (Huntly goes)'!S38</f>
        <v>23219999.999999996</v>
      </c>
      <c r="T38" s="270">
        <f>'S1b (Huntly goes)'!T38</f>
        <v>23219999.999999996</v>
      </c>
      <c r="U38" s="270">
        <f>'S1b (Huntly goes)'!U38</f>
        <v>23219999.999999996</v>
      </c>
      <c r="V38" s="270">
        <f>'S1b (Huntly goes)'!V38</f>
        <v>23219999.999999996</v>
      </c>
      <c r="W38" s="270">
        <f>'S1b (Huntly goes)'!W38</f>
        <v>23219999.999999996</v>
      </c>
      <c r="X38" s="270">
        <f>'S1b (Huntly goes)'!X38</f>
        <v>464399999.99999994</v>
      </c>
    </row>
    <row r="39" spans="1:24" x14ac:dyDescent="0.25">
      <c r="A39" s="16" t="s">
        <v>169</v>
      </c>
      <c r="B39" s="4" t="s">
        <v>29</v>
      </c>
      <c r="C39" s="270">
        <f>'S1b (Huntly goes)'!C39</f>
        <v>13.75</v>
      </c>
      <c r="D39" s="270">
        <f>'S1b (Huntly goes)'!D39</f>
        <v>8250000</v>
      </c>
      <c r="E39" s="270">
        <f>'S1b (Huntly goes)'!E39</f>
        <v>8250000</v>
      </c>
      <c r="F39" s="270">
        <f>'S1b (Huntly goes)'!F39</f>
        <v>8250000</v>
      </c>
      <c r="G39" s="270">
        <f>'S1b (Huntly goes)'!G39</f>
        <v>8250000</v>
      </c>
      <c r="H39" s="270">
        <f>'S1b (Huntly goes)'!H39</f>
        <v>8250000</v>
      </c>
      <c r="I39" s="270">
        <f>'S1b (Huntly goes)'!I39</f>
        <v>8250000</v>
      </c>
      <c r="J39" s="270">
        <f>'S1b (Huntly goes)'!J39</f>
        <v>8250000</v>
      </c>
      <c r="K39" s="270">
        <f>'S1b (Huntly goes)'!K39</f>
        <v>8250000</v>
      </c>
      <c r="L39" s="270">
        <f>'S1b (Huntly goes)'!L39</f>
        <v>8250000</v>
      </c>
      <c r="M39" s="270">
        <f>'S1b (Huntly goes)'!M39</f>
        <v>8250000</v>
      </c>
      <c r="N39" s="270">
        <f>'S1b (Huntly goes)'!N39</f>
        <v>8250000</v>
      </c>
      <c r="O39" s="270">
        <f>'S1b (Huntly goes)'!O39</f>
        <v>8250000</v>
      </c>
      <c r="P39" s="270">
        <f>'S1b (Huntly goes)'!P39</f>
        <v>8250000</v>
      </c>
      <c r="Q39" s="270">
        <f>'S1b (Huntly goes)'!Q39</f>
        <v>8250000</v>
      </c>
      <c r="R39" s="270">
        <f>'S1b (Huntly goes)'!R39</f>
        <v>8250000</v>
      </c>
      <c r="S39" s="270">
        <f>'S1b (Huntly goes)'!S39</f>
        <v>8250000</v>
      </c>
      <c r="T39" s="270">
        <f>'S1b (Huntly goes)'!T39</f>
        <v>8250000</v>
      </c>
      <c r="U39" s="270">
        <f>'S1b (Huntly goes)'!U39</f>
        <v>8250000</v>
      </c>
      <c r="V39" s="270">
        <f>'S1b (Huntly goes)'!V39</f>
        <v>8250000</v>
      </c>
      <c r="W39" s="270">
        <f>'S1b (Huntly goes)'!W39</f>
        <v>8250000</v>
      </c>
      <c r="X39" s="270">
        <f>'S1b (Huntly goes)'!X39</f>
        <v>165000000</v>
      </c>
    </row>
    <row r="40" spans="1:24" x14ac:dyDescent="0.25">
      <c r="A40" s="16" t="s">
        <v>170</v>
      </c>
      <c r="B40" s="4" t="s">
        <v>29</v>
      </c>
      <c r="C40" s="270">
        <f>'S1b (Huntly goes)'!C40</f>
        <v>22.5</v>
      </c>
      <c r="D40" s="270">
        <f>'S1b (Huntly goes)'!D40</f>
        <v>13500000</v>
      </c>
      <c r="E40" s="270">
        <f>'S1b (Huntly goes)'!E40</f>
        <v>13500000</v>
      </c>
      <c r="F40" s="270">
        <f>'S1b (Huntly goes)'!F40</f>
        <v>13500000</v>
      </c>
      <c r="G40" s="270">
        <f>'S1b (Huntly goes)'!G40</f>
        <v>13500000</v>
      </c>
      <c r="H40" s="270">
        <f>'S1b (Huntly goes)'!H40</f>
        <v>13500000</v>
      </c>
      <c r="I40" s="270">
        <f>'S1b (Huntly goes)'!I40</f>
        <v>13500000</v>
      </c>
      <c r="J40" s="270">
        <f>'S1b (Huntly goes)'!J40</f>
        <v>13500000</v>
      </c>
      <c r="K40" s="270">
        <f>'S1b (Huntly goes)'!K40</f>
        <v>13500000</v>
      </c>
      <c r="L40" s="270">
        <f>'S1b (Huntly goes)'!L40</f>
        <v>13500000</v>
      </c>
      <c r="M40" s="270">
        <f>'S1b (Huntly goes)'!M40</f>
        <v>13500000</v>
      </c>
      <c r="N40" s="270">
        <f>'S1b (Huntly goes)'!N40</f>
        <v>13500000</v>
      </c>
      <c r="O40" s="270">
        <f>'S1b (Huntly goes)'!O40</f>
        <v>13500000</v>
      </c>
      <c r="P40" s="270">
        <f>'S1b (Huntly goes)'!P40</f>
        <v>13500000</v>
      </c>
      <c r="Q40" s="270">
        <f>'S1b (Huntly goes)'!Q40</f>
        <v>13500000</v>
      </c>
      <c r="R40" s="270">
        <f>'S1b (Huntly goes)'!R40</f>
        <v>13500000</v>
      </c>
      <c r="S40" s="270">
        <f>'S1b (Huntly goes)'!S40</f>
        <v>13500000</v>
      </c>
      <c r="T40" s="270">
        <f>'S1b (Huntly goes)'!T40</f>
        <v>13500000</v>
      </c>
      <c r="U40" s="270">
        <f>'S1b (Huntly goes)'!U40</f>
        <v>13500000</v>
      </c>
      <c r="V40" s="270">
        <f>'S1b (Huntly goes)'!V40</f>
        <v>13500000</v>
      </c>
      <c r="W40" s="270">
        <f>'S1b (Huntly goes)'!W40</f>
        <v>13500000</v>
      </c>
      <c r="X40" s="270">
        <f>'S1b (Huntly goes)'!X40</f>
        <v>270000000</v>
      </c>
    </row>
    <row r="42" spans="1:24" x14ac:dyDescent="0.25">
      <c r="A42" s="19" t="s">
        <v>147</v>
      </c>
      <c r="B42" s="5"/>
      <c r="C42" s="20">
        <f>SUM(C33:C41)</f>
        <v>290</v>
      </c>
      <c r="D42" s="21">
        <f t="shared" ref="D42:X42" si="7">SUM(D33:D40)</f>
        <v>174000000</v>
      </c>
      <c r="E42" s="21">
        <f t="shared" si="7"/>
        <v>174000000</v>
      </c>
      <c r="F42" s="21">
        <f t="shared" si="7"/>
        <v>174000000</v>
      </c>
      <c r="G42" s="21">
        <f t="shared" si="7"/>
        <v>174000000</v>
      </c>
      <c r="H42" s="21">
        <f t="shared" si="7"/>
        <v>174000000</v>
      </c>
      <c r="I42" s="21">
        <f t="shared" si="7"/>
        <v>174000000</v>
      </c>
      <c r="J42" s="21">
        <f t="shared" si="7"/>
        <v>174000000</v>
      </c>
      <c r="K42" s="21">
        <f t="shared" si="7"/>
        <v>174000000</v>
      </c>
      <c r="L42" s="21">
        <f t="shared" si="7"/>
        <v>174000000</v>
      </c>
      <c r="M42" s="21">
        <f t="shared" si="7"/>
        <v>174000000</v>
      </c>
      <c r="N42" s="21">
        <f t="shared" si="7"/>
        <v>174000000</v>
      </c>
      <c r="O42" s="21">
        <f t="shared" si="7"/>
        <v>174000000</v>
      </c>
      <c r="P42" s="21">
        <f t="shared" si="7"/>
        <v>174000000</v>
      </c>
      <c r="Q42" s="21">
        <f t="shared" si="7"/>
        <v>174000000</v>
      </c>
      <c r="R42" s="21">
        <f t="shared" si="7"/>
        <v>174000000</v>
      </c>
      <c r="S42" s="21">
        <f t="shared" si="7"/>
        <v>174000000</v>
      </c>
      <c r="T42" s="21">
        <f t="shared" si="7"/>
        <v>174000000</v>
      </c>
      <c r="U42" s="21">
        <f t="shared" si="7"/>
        <v>174000000</v>
      </c>
      <c r="V42" s="21">
        <f t="shared" si="7"/>
        <v>174000000</v>
      </c>
      <c r="W42" s="21">
        <f t="shared" si="7"/>
        <v>174000000</v>
      </c>
      <c r="X42" s="21">
        <f t="shared" si="7"/>
        <v>3480000000</v>
      </c>
    </row>
    <row r="44" spans="1:24" ht="15.75" thickBot="1" x14ac:dyDescent="0.3">
      <c r="A44" s="22" t="s">
        <v>171</v>
      </c>
      <c r="B44" s="23"/>
      <c r="C44" s="23"/>
      <c r="D44" s="24">
        <f>D11+D30+D42+D18</f>
        <v>381000000</v>
      </c>
      <c r="E44" s="24">
        <f t="shared" ref="E44:X44" si="8">E11+E30+E42+E18</f>
        <v>381000000</v>
      </c>
      <c r="F44" s="24">
        <f t="shared" si="8"/>
        <v>441000000</v>
      </c>
      <c r="G44" s="24">
        <f t="shared" si="8"/>
        <v>441000000</v>
      </c>
      <c r="H44" s="24">
        <f t="shared" si="8"/>
        <v>441000000</v>
      </c>
      <c r="I44" s="24">
        <f t="shared" si="8"/>
        <v>441000000</v>
      </c>
      <c r="J44" s="24">
        <f t="shared" si="8"/>
        <v>441000000</v>
      </c>
      <c r="K44" s="24">
        <f t="shared" si="8"/>
        <v>381000000</v>
      </c>
      <c r="L44" s="24">
        <f t="shared" si="8"/>
        <v>381000000</v>
      </c>
      <c r="M44" s="24">
        <f t="shared" si="8"/>
        <v>381000000</v>
      </c>
      <c r="N44" s="24">
        <f t="shared" si="8"/>
        <v>381000000</v>
      </c>
      <c r="O44" s="24">
        <f t="shared" si="8"/>
        <v>381000000</v>
      </c>
      <c r="P44" s="24">
        <f t="shared" si="8"/>
        <v>381000000</v>
      </c>
      <c r="Q44" s="24">
        <f t="shared" si="8"/>
        <v>381000000</v>
      </c>
      <c r="R44" s="24">
        <f t="shared" si="8"/>
        <v>381000000</v>
      </c>
      <c r="S44" s="24">
        <f t="shared" si="8"/>
        <v>381000000</v>
      </c>
      <c r="T44" s="24">
        <f t="shared" si="8"/>
        <v>381000000</v>
      </c>
      <c r="U44" s="24">
        <f t="shared" si="8"/>
        <v>381000000</v>
      </c>
      <c r="V44" s="24">
        <f t="shared" si="8"/>
        <v>381000000</v>
      </c>
      <c r="W44" s="24">
        <f t="shared" si="8"/>
        <v>381000000</v>
      </c>
      <c r="X44" s="24">
        <f t="shared" si="8"/>
        <v>7920000000</v>
      </c>
    </row>
    <row r="46" spans="1:24" ht="17.100000000000001" customHeight="1" x14ac:dyDescent="0.25"/>
    <row r="47" spans="1:24" x14ac:dyDescent="0.25">
      <c r="A47" s="3" t="s">
        <v>172</v>
      </c>
      <c r="B47" s="5"/>
      <c r="C47" s="5"/>
      <c r="D47" s="5"/>
      <c r="E47" s="5"/>
    </row>
    <row r="48" spans="1:24" x14ac:dyDescent="0.25">
      <c r="A48" s="6" t="s">
        <v>145</v>
      </c>
      <c r="B48" s="4" t="s">
        <v>7</v>
      </c>
      <c r="C48" s="4" t="s">
        <v>146</v>
      </c>
      <c r="D48" s="4">
        <v>1</v>
      </c>
      <c r="E48" s="4">
        <v>2</v>
      </c>
      <c r="F48" s="4">
        <v>3</v>
      </c>
      <c r="G48" s="4">
        <v>4</v>
      </c>
      <c r="H48" s="4">
        <v>5</v>
      </c>
      <c r="I48" s="4">
        <v>6</v>
      </c>
      <c r="J48" s="4">
        <v>7</v>
      </c>
      <c r="K48" s="4">
        <v>8</v>
      </c>
      <c r="L48" s="4">
        <v>9</v>
      </c>
      <c r="M48" s="4">
        <v>10</v>
      </c>
      <c r="N48" s="4">
        <v>11</v>
      </c>
      <c r="O48" s="4">
        <v>12</v>
      </c>
      <c r="P48" s="4">
        <v>13</v>
      </c>
      <c r="Q48" s="4">
        <v>14</v>
      </c>
      <c r="R48" s="4">
        <v>15</v>
      </c>
      <c r="S48" s="4">
        <v>16</v>
      </c>
      <c r="T48" s="4">
        <v>17</v>
      </c>
      <c r="U48" s="4">
        <v>18</v>
      </c>
      <c r="V48" s="4">
        <v>19</v>
      </c>
      <c r="W48" s="4">
        <v>20</v>
      </c>
      <c r="X48" s="4" t="s">
        <v>147</v>
      </c>
    </row>
    <row r="49" spans="1:24" x14ac:dyDescent="0.25">
      <c r="A49" s="7" t="s">
        <v>148</v>
      </c>
    </row>
    <row r="50" spans="1:24" x14ac:dyDescent="0.25">
      <c r="A50" t="s">
        <v>149</v>
      </c>
      <c r="B50" s="4" t="s">
        <v>24</v>
      </c>
      <c r="C50" s="301">
        <f>'S1b (Huntly goes)'!C50</f>
        <v>0.15809959326662124</v>
      </c>
      <c r="D50" s="252">
        <f>'S1b (Huntly goes)'!D50</f>
        <v>6323983.7306648493</v>
      </c>
      <c r="E50" s="9">
        <f>D50</f>
        <v>6323983.7306648493</v>
      </c>
      <c r="F50" s="9">
        <f t="shared" ref="F50:U50" si="9">E50</f>
        <v>6323983.7306648493</v>
      </c>
      <c r="G50" s="9">
        <f t="shared" si="9"/>
        <v>6323983.7306648493</v>
      </c>
      <c r="H50" s="9">
        <f t="shared" si="9"/>
        <v>6323983.7306648493</v>
      </c>
      <c r="I50" s="9">
        <f t="shared" si="9"/>
        <v>6323983.7306648493</v>
      </c>
      <c r="J50" s="9">
        <f t="shared" si="9"/>
        <v>6323983.7306648493</v>
      </c>
      <c r="K50" s="9">
        <f t="shared" si="9"/>
        <v>6323983.7306648493</v>
      </c>
      <c r="L50" s="9">
        <f t="shared" si="9"/>
        <v>6323983.7306648493</v>
      </c>
      <c r="M50" s="9">
        <f t="shared" si="9"/>
        <v>6323983.7306648493</v>
      </c>
      <c r="N50" s="9">
        <f t="shared" si="9"/>
        <v>6323983.7306648493</v>
      </c>
      <c r="O50" s="9">
        <f t="shared" si="9"/>
        <v>6323983.7306648493</v>
      </c>
      <c r="P50" s="9">
        <f t="shared" si="9"/>
        <v>6323983.7306648493</v>
      </c>
      <c r="Q50" s="9">
        <f t="shared" si="9"/>
        <v>6323983.7306648493</v>
      </c>
      <c r="R50" s="9">
        <f t="shared" si="9"/>
        <v>6323983.7306648493</v>
      </c>
      <c r="S50" s="9">
        <f t="shared" si="9"/>
        <v>6323983.7306648493</v>
      </c>
      <c r="T50" s="9">
        <f t="shared" si="9"/>
        <v>6323983.7306648493</v>
      </c>
      <c r="U50" s="9">
        <f t="shared" si="9"/>
        <v>6323983.7306648493</v>
      </c>
      <c r="V50" s="9">
        <f t="shared" ref="U50:W53" si="10">U50</f>
        <v>6323983.7306648493</v>
      </c>
      <c r="W50" s="9">
        <f t="shared" si="10"/>
        <v>6323983.7306648493</v>
      </c>
      <c r="X50" s="10">
        <f>SUM(D50:W50)</f>
        <v>126479674.61329699</v>
      </c>
    </row>
    <row r="51" spans="1:24" x14ac:dyDescent="0.25">
      <c r="A51" t="s">
        <v>149</v>
      </c>
      <c r="B51" s="4" t="s">
        <v>20</v>
      </c>
      <c r="C51" s="301">
        <f>'S1b (Huntly goes)'!C51</f>
        <v>0.37320828407286322</v>
      </c>
      <c r="D51" s="252">
        <f>'S1b (Huntly goes)'!D51</f>
        <v>14928331.362914531</v>
      </c>
      <c r="E51" s="9">
        <f t="shared" ref="E51:T53" si="11">D51</f>
        <v>14928331.362914531</v>
      </c>
      <c r="F51" s="9">
        <f t="shared" si="11"/>
        <v>14928331.362914531</v>
      </c>
      <c r="G51" s="9">
        <f t="shared" si="11"/>
        <v>14928331.362914531</v>
      </c>
      <c r="H51" s="9">
        <f t="shared" si="11"/>
        <v>14928331.362914531</v>
      </c>
      <c r="I51" s="9">
        <f t="shared" si="11"/>
        <v>14928331.362914531</v>
      </c>
      <c r="J51" s="9">
        <f t="shared" si="11"/>
        <v>14928331.362914531</v>
      </c>
      <c r="K51" s="9">
        <f t="shared" si="11"/>
        <v>14928331.362914531</v>
      </c>
      <c r="L51" s="9">
        <f t="shared" si="11"/>
        <v>14928331.362914531</v>
      </c>
      <c r="M51" s="9">
        <f t="shared" si="11"/>
        <v>14928331.362914531</v>
      </c>
      <c r="N51" s="9">
        <f t="shared" si="11"/>
        <v>14928331.362914531</v>
      </c>
      <c r="O51" s="9">
        <f t="shared" si="11"/>
        <v>14928331.362914531</v>
      </c>
      <c r="P51" s="9">
        <f t="shared" si="11"/>
        <v>14928331.362914531</v>
      </c>
      <c r="Q51" s="9">
        <f t="shared" si="11"/>
        <v>14928331.362914531</v>
      </c>
      <c r="R51" s="9">
        <f t="shared" si="11"/>
        <v>14928331.362914531</v>
      </c>
      <c r="S51" s="9">
        <f t="shared" si="11"/>
        <v>14928331.362914531</v>
      </c>
      <c r="T51" s="9">
        <f t="shared" si="11"/>
        <v>14928331.362914531</v>
      </c>
      <c r="U51" s="9">
        <f t="shared" si="10"/>
        <v>14928331.362914531</v>
      </c>
      <c r="V51" s="9">
        <f t="shared" si="10"/>
        <v>14928331.362914531</v>
      </c>
      <c r="W51" s="9">
        <f t="shared" si="10"/>
        <v>14928331.362914531</v>
      </c>
      <c r="X51" s="10">
        <f t="shared" ref="X51:X53" si="12">SUM(D51:W51)</f>
        <v>298566627.25829053</v>
      </c>
    </row>
    <row r="52" spans="1:24" x14ac:dyDescent="0.25">
      <c r="A52" t="s">
        <v>149</v>
      </c>
      <c r="B52" s="4" t="s">
        <v>34</v>
      </c>
      <c r="C52" s="301">
        <f>'S1b (Huntly goes)'!C52</f>
        <v>1.7602634892945924E-2</v>
      </c>
      <c r="D52" s="252">
        <f>'S1b (Huntly goes)'!D52</f>
        <v>704105.39571783703</v>
      </c>
      <c r="E52" s="9">
        <f t="shared" si="11"/>
        <v>704105.39571783703</v>
      </c>
      <c r="F52" s="9">
        <f t="shared" si="11"/>
        <v>704105.39571783703</v>
      </c>
      <c r="G52" s="9">
        <f t="shared" si="11"/>
        <v>704105.39571783703</v>
      </c>
      <c r="H52" s="9">
        <f t="shared" si="11"/>
        <v>704105.39571783703</v>
      </c>
      <c r="I52" s="9">
        <f t="shared" si="11"/>
        <v>704105.39571783703</v>
      </c>
      <c r="J52" s="9">
        <f t="shared" si="11"/>
        <v>704105.39571783703</v>
      </c>
      <c r="K52" s="9">
        <f t="shared" si="11"/>
        <v>704105.39571783703</v>
      </c>
      <c r="L52" s="9">
        <f t="shared" si="11"/>
        <v>704105.39571783703</v>
      </c>
      <c r="M52" s="9">
        <f t="shared" si="11"/>
        <v>704105.39571783703</v>
      </c>
      <c r="N52" s="9">
        <f t="shared" si="11"/>
        <v>704105.39571783703</v>
      </c>
      <c r="O52" s="9">
        <f t="shared" si="11"/>
        <v>704105.39571783703</v>
      </c>
      <c r="P52" s="9">
        <f t="shared" si="11"/>
        <v>704105.39571783703</v>
      </c>
      <c r="Q52" s="9">
        <f t="shared" si="11"/>
        <v>704105.39571783703</v>
      </c>
      <c r="R52" s="9">
        <f t="shared" si="11"/>
        <v>704105.39571783703</v>
      </c>
      <c r="S52" s="9">
        <f t="shared" si="11"/>
        <v>704105.39571783703</v>
      </c>
      <c r="T52" s="9">
        <f t="shared" si="11"/>
        <v>704105.39571783703</v>
      </c>
      <c r="U52" s="9">
        <f t="shared" si="10"/>
        <v>704105.39571783703</v>
      </c>
      <c r="V52" s="9">
        <f t="shared" si="10"/>
        <v>704105.39571783703</v>
      </c>
      <c r="W52" s="9">
        <f t="shared" si="10"/>
        <v>704105.39571783703</v>
      </c>
      <c r="X52" s="10">
        <f t="shared" si="12"/>
        <v>14082107.91435674</v>
      </c>
    </row>
    <row r="53" spans="1:24" x14ac:dyDescent="0.25">
      <c r="A53" t="s">
        <v>149</v>
      </c>
      <c r="B53" s="4" t="s">
        <v>29</v>
      </c>
      <c r="C53" s="301">
        <f>'S1b (Huntly goes)'!C53</f>
        <v>0.45108948776756963</v>
      </c>
      <c r="D53" s="252">
        <f>'S1b (Huntly goes)'!D53</f>
        <v>18043579.510702785</v>
      </c>
      <c r="E53" s="9">
        <f t="shared" si="11"/>
        <v>18043579.510702785</v>
      </c>
      <c r="F53" s="9">
        <f t="shared" si="11"/>
        <v>18043579.510702785</v>
      </c>
      <c r="G53" s="9">
        <f t="shared" si="11"/>
        <v>18043579.510702785</v>
      </c>
      <c r="H53" s="9">
        <f t="shared" si="11"/>
        <v>18043579.510702785</v>
      </c>
      <c r="I53" s="9">
        <f t="shared" si="11"/>
        <v>18043579.510702785</v>
      </c>
      <c r="J53" s="9">
        <f t="shared" si="11"/>
        <v>18043579.510702785</v>
      </c>
      <c r="K53" s="9">
        <f t="shared" si="11"/>
        <v>18043579.510702785</v>
      </c>
      <c r="L53" s="9">
        <f t="shared" si="11"/>
        <v>18043579.510702785</v>
      </c>
      <c r="M53" s="9">
        <f t="shared" si="11"/>
        <v>18043579.510702785</v>
      </c>
      <c r="N53" s="9">
        <f t="shared" si="11"/>
        <v>18043579.510702785</v>
      </c>
      <c r="O53" s="9">
        <f t="shared" si="11"/>
        <v>18043579.510702785</v>
      </c>
      <c r="P53" s="9">
        <f t="shared" si="11"/>
        <v>18043579.510702785</v>
      </c>
      <c r="Q53" s="9">
        <f t="shared" si="11"/>
        <v>18043579.510702785</v>
      </c>
      <c r="R53" s="9">
        <f t="shared" si="11"/>
        <v>18043579.510702785</v>
      </c>
      <c r="S53" s="9">
        <f t="shared" si="11"/>
        <v>18043579.510702785</v>
      </c>
      <c r="T53" s="9">
        <f t="shared" si="11"/>
        <v>18043579.510702785</v>
      </c>
      <c r="U53" s="9">
        <f t="shared" si="10"/>
        <v>18043579.510702785</v>
      </c>
      <c r="V53" s="9">
        <f t="shared" si="10"/>
        <v>18043579.510702785</v>
      </c>
      <c r="W53" s="9">
        <f t="shared" si="10"/>
        <v>18043579.510702785</v>
      </c>
      <c r="X53" s="10">
        <f t="shared" si="12"/>
        <v>360871590.21405572</v>
      </c>
    </row>
    <row r="54" spans="1:24" x14ac:dyDescent="0.25">
      <c r="C54" s="8"/>
      <c r="D54" s="9"/>
      <c r="E54" s="9"/>
      <c r="F54" s="9"/>
      <c r="G54" s="9"/>
      <c r="H54" s="9"/>
      <c r="I54" s="9"/>
      <c r="J54" s="9"/>
      <c r="K54" s="9"/>
      <c r="L54" s="9"/>
      <c r="M54" s="9"/>
      <c r="N54" s="9"/>
      <c r="O54" s="9"/>
      <c r="P54" s="9"/>
      <c r="Q54" s="9"/>
      <c r="R54" s="9"/>
      <c r="S54" s="9"/>
      <c r="T54" s="9"/>
      <c r="U54" s="9"/>
      <c r="V54" s="9"/>
      <c r="W54" s="9"/>
      <c r="X54" s="10"/>
    </row>
    <row r="55" spans="1:24" x14ac:dyDescent="0.25">
      <c r="A55" s="7" t="s">
        <v>150</v>
      </c>
      <c r="C55" s="11">
        <f>SUM(C50:C53)</f>
        <v>1</v>
      </c>
      <c r="D55" s="12">
        <f>SUM(D50:D53)</f>
        <v>40000000</v>
      </c>
      <c r="E55" s="12">
        <f t="shared" ref="E55:W55" si="13">SUM(E50:E53)</f>
        <v>40000000</v>
      </c>
      <c r="F55" s="12">
        <f t="shared" si="13"/>
        <v>40000000</v>
      </c>
      <c r="G55" s="12">
        <f t="shared" si="13"/>
        <v>40000000</v>
      </c>
      <c r="H55" s="12">
        <f t="shared" si="13"/>
        <v>40000000</v>
      </c>
      <c r="I55" s="12">
        <f t="shared" si="13"/>
        <v>40000000</v>
      </c>
      <c r="J55" s="12">
        <f t="shared" si="13"/>
        <v>40000000</v>
      </c>
      <c r="K55" s="12">
        <f t="shared" si="13"/>
        <v>40000000</v>
      </c>
      <c r="L55" s="12">
        <f t="shared" si="13"/>
        <v>40000000</v>
      </c>
      <c r="M55" s="12">
        <f t="shared" si="13"/>
        <v>40000000</v>
      </c>
      <c r="N55" s="12">
        <f t="shared" si="13"/>
        <v>40000000</v>
      </c>
      <c r="O55" s="12">
        <f t="shared" si="13"/>
        <v>40000000</v>
      </c>
      <c r="P55" s="12">
        <f t="shared" si="13"/>
        <v>40000000</v>
      </c>
      <c r="Q55" s="12">
        <f t="shared" si="13"/>
        <v>40000000</v>
      </c>
      <c r="R55" s="12">
        <f t="shared" si="13"/>
        <v>40000000</v>
      </c>
      <c r="S55" s="12">
        <f t="shared" si="13"/>
        <v>40000000</v>
      </c>
      <c r="T55" s="12">
        <f t="shared" si="13"/>
        <v>40000000</v>
      </c>
      <c r="U55" s="12">
        <f t="shared" si="13"/>
        <v>40000000</v>
      </c>
      <c r="V55" s="12">
        <f t="shared" si="13"/>
        <v>40000000</v>
      </c>
      <c r="W55" s="12">
        <f t="shared" si="13"/>
        <v>40000000</v>
      </c>
      <c r="X55" s="10">
        <f t="shared" ref="X55" si="14">SUM(D55:W55)</f>
        <v>800000000</v>
      </c>
    </row>
    <row r="56" spans="1:24" x14ac:dyDescent="0.25">
      <c r="A56" s="13"/>
    </row>
    <row r="57" spans="1:24" s="15" customFormat="1" x14ac:dyDescent="0.25">
      <c r="A57" s="14" t="s">
        <v>174</v>
      </c>
      <c r="B57" s="9" t="s">
        <v>24</v>
      </c>
      <c r="C57" s="140">
        <f>C13</f>
        <v>0.50199162336629966</v>
      </c>
      <c r="D57" s="9">
        <f>'S1b (Huntly goes)'!D57</f>
        <v>0</v>
      </c>
      <c r="E57" s="9">
        <f>'S1b (Huntly goes)'!E57</f>
        <v>0</v>
      </c>
      <c r="F57" s="9">
        <f>'S1b (Huntly goes)'!F57</f>
        <v>6323983.7306648493</v>
      </c>
      <c r="G57" s="9">
        <f>'S1b (Huntly goes)'!G57</f>
        <v>6323983.7306648493</v>
      </c>
      <c r="H57" s="9">
        <f>'S1b (Huntly goes)'!H57</f>
        <v>6323983.7306648493</v>
      </c>
      <c r="I57" s="9">
        <f>'S1b (Huntly goes)'!I57</f>
        <v>6323983.7306648493</v>
      </c>
      <c r="J57" s="9">
        <f>'S1b (Huntly goes)'!J57</f>
        <v>6323983.7306648493</v>
      </c>
      <c r="K57" s="9">
        <f>'S1b (Huntly goes)'!K57</f>
        <v>0</v>
      </c>
      <c r="L57" s="9">
        <f>'S1b (Huntly goes)'!L57</f>
        <v>0</v>
      </c>
      <c r="M57" s="9">
        <f>'S1b (Huntly goes)'!M57</f>
        <v>0</v>
      </c>
      <c r="N57" s="9">
        <f>'S1b (Huntly goes)'!N57</f>
        <v>0</v>
      </c>
      <c r="O57" s="9">
        <f>'S1b (Huntly goes)'!O57</f>
        <v>0</v>
      </c>
      <c r="P57" s="9">
        <f>'S1b (Huntly goes)'!P57</f>
        <v>0</v>
      </c>
      <c r="Q57" s="9">
        <f>'S1b (Huntly goes)'!Q57</f>
        <v>0</v>
      </c>
      <c r="R57" s="9">
        <f>'S1b (Huntly goes)'!R57</f>
        <v>0</v>
      </c>
      <c r="S57" s="9">
        <f>'S1b (Huntly goes)'!S57</f>
        <v>0</v>
      </c>
      <c r="T57" s="9">
        <f>'S1b (Huntly goes)'!T57</f>
        <v>0</v>
      </c>
      <c r="U57" s="9">
        <f>'S1b (Huntly goes)'!U57</f>
        <v>0</v>
      </c>
      <c r="V57" s="9">
        <f>'S1b (Huntly goes)'!V57</f>
        <v>0</v>
      </c>
      <c r="W57" s="9">
        <f>'S1b (Huntly goes)'!W57</f>
        <v>0</v>
      </c>
      <c r="X57" s="9">
        <f>'S1b (Huntly goes)'!X57</f>
        <v>31619918.653324246</v>
      </c>
    </row>
    <row r="58" spans="1:24" s="15" customFormat="1" x14ac:dyDescent="0.25">
      <c r="A58" s="14"/>
      <c r="B58" s="9" t="s">
        <v>20</v>
      </c>
      <c r="C58" s="140">
        <f t="shared" ref="C58:C60" si="15">C14</f>
        <v>0.28336016237550316</v>
      </c>
      <c r="D58" s="9">
        <f>'S1b (Huntly goes)'!D58</f>
        <v>0</v>
      </c>
      <c r="E58" s="9">
        <f>'S1b (Huntly goes)'!E58</f>
        <v>0</v>
      </c>
      <c r="F58" s="9">
        <f>'S1b (Huntly goes)'!F58</f>
        <v>14928331.362914529</v>
      </c>
      <c r="G58" s="9">
        <f>'S1b (Huntly goes)'!G58</f>
        <v>14928331.362914529</v>
      </c>
      <c r="H58" s="9">
        <f>'S1b (Huntly goes)'!H58</f>
        <v>14928331.362914529</v>
      </c>
      <c r="I58" s="9">
        <f>'S1b (Huntly goes)'!I58</f>
        <v>14928331.362914529</v>
      </c>
      <c r="J58" s="9">
        <f>'S1b (Huntly goes)'!J58</f>
        <v>14928331.362914529</v>
      </c>
      <c r="K58" s="9">
        <f>'S1b (Huntly goes)'!K58</f>
        <v>0</v>
      </c>
      <c r="L58" s="9">
        <f>'S1b (Huntly goes)'!L58</f>
        <v>0</v>
      </c>
      <c r="M58" s="9">
        <f>'S1b (Huntly goes)'!M58</f>
        <v>0</v>
      </c>
      <c r="N58" s="9">
        <f>'S1b (Huntly goes)'!N58</f>
        <v>0</v>
      </c>
      <c r="O58" s="9">
        <f>'S1b (Huntly goes)'!O58</f>
        <v>0</v>
      </c>
      <c r="P58" s="9">
        <f>'S1b (Huntly goes)'!P58</f>
        <v>0</v>
      </c>
      <c r="Q58" s="9">
        <f>'S1b (Huntly goes)'!Q58</f>
        <v>0</v>
      </c>
      <c r="R58" s="9">
        <f>'S1b (Huntly goes)'!R58</f>
        <v>0</v>
      </c>
      <c r="S58" s="9">
        <f>'S1b (Huntly goes)'!S58</f>
        <v>0</v>
      </c>
      <c r="T58" s="9">
        <f>'S1b (Huntly goes)'!T58</f>
        <v>0</v>
      </c>
      <c r="U58" s="9">
        <f>'S1b (Huntly goes)'!U58</f>
        <v>0</v>
      </c>
      <c r="V58" s="9">
        <f>'S1b (Huntly goes)'!V58</f>
        <v>0</v>
      </c>
      <c r="W58" s="9">
        <f>'S1b (Huntly goes)'!W58</f>
        <v>0</v>
      </c>
      <c r="X58" s="9">
        <f>'S1b (Huntly goes)'!X58</f>
        <v>74641656.814572647</v>
      </c>
    </row>
    <row r="59" spans="1:24" s="15" customFormat="1" x14ac:dyDescent="0.25">
      <c r="A59" s="14"/>
      <c r="B59" s="9" t="s">
        <v>34</v>
      </c>
      <c r="C59" s="140">
        <f t="shared" si="15"/>
        <v>0.10514289540216357</v>
      </c>
      <c r="D59" s="9">
        <f>'S1b (Huntly goes)'!D59</f>
        <v>0</v>
      </c>
      <c r="E59" s="9">
        <f>'S1b (Huntly goes)'!E59</f>
        <v>0</v>
      </c>
      <c r="F59" s="9">
        <f>'S1b (Huntly goes)'!F59</f>
        <v>704105.39571783703</v>
      </c>
      <c r="G59" s="9">
        <f>'S1b (Huntly goes)'!G59</f>
        <v>704105.39571783703</v>
      </c>
      <c r="H59" s="9">
        <f>'S1b (Huntly goes)'!H59</f>
        <v>704105.39571783703</v>
      </c>
      <c r="I59" s="9">
        <f>'S1b (Huntly goes)'!I59</f>
        <v>704105.39571783703</v>
      </c>
      <c r="J59" s="9">
        <f>'S1b (Huntly goes)'!J59</f>
        <v>704105.39571783703</v>
      </c>
      <c r="K59" s="9">
        <f>'S1b (Huntly goes)'!K59</f>
        <v>0</v>
      </c>
      <c r="L59" s="9">
        <f>'S1b (Huntly goes)'!L59</f>
        <v>0</v>
      </c>
      <c r="M59" s="9">
        <f>'S1b (Huntly goes)'!M59</f>
        <v>0</v>
      </c>
      <c r="N59" s="9">
        <f>'S1b (Huntly goes)'!N59</f>
        <v>0</v>
      </c>
      <c r="O59" s="9">
        <f>'S1b (Huntly goes)'!O59</f>
        <v>0</v>
      </c>
      <c r="P59" s="9">
        <f>'S1b (Huntly goes)'!P59</f>
        <v>0</v>
      </c>
      <c r="Q59" s="9">
        <f>'S1b (Huntly goes)'!Q59</f>
        <v>0</v>
      </c>
      <c r="R59" s="9">
        <f>'S1b (Huntly goes)'!R59</f>
        <v>0</v>
      </c>
      <c r="S59" s="9">
        <f>'S1b (Huntly goes)'!S59</f>
        <v>0</v>
      </c>
      <c r="T59" s="9">
        <f>'S1b (Huntly goes)'!T59</f>
        <v>0</v>
      </c>
      <c r="U59" s="9">
        <f>'S1b (Huntly goes)'!U59</f>
        <v>0</v>
      </c>
      <c r="V59" s="9">
        <f>'S1b (Huntly goes)'!V59</f>
        <v>0</v>
      </c>
      <c r="W59" s="9">
        <f>'S1b (Huntly goes)'!W59</f>
        <v>0</v>
      </c>
      <c r="X59" s="9">
        <f>'S1b (Huntly goes)'!X59</f>
        <v>3520526.978589185</v>
      </c>
    </row>
    <row r="60" spans="1:24" x14ac:dyDescent="0.25">
      <c r="A60" s="13"/>
      <c r="B60" s="4" t="s">
        <v>29</v>
      </c>
      <c r="C60" s="140">
        <f t="shared" si="15"/>
        <v>0.10950531885603368</v>
      </c>
      <c r="D60" s="9">
        <f>'S1b (Huntly goes)'!D60</f>
        <v>0</v>
      </c>
      <c r="E60" s="9">
        <f>'S1b (Huntly goes)'!E60</f>
        <v>0</v>
      </c>
      <c r="F60" s="9">
        <f>'S1b (Huntly goes)'!F60</f>
        <v>18043579.510702785</v>
      </c>
      <c r="G60" s="9">
        <f>'S1b (Huntly goes)'!G60</f>
        <v>18043579.510702785</v>
      </c>
      <c r="H60" s="9">
        <f>'S1b (Huntly goes)'!H60</f>
        <v>18043579.510702785</v>
      </c>
      <c r="I60" s="9">
        <f>'S1b (Huntly goes)'!I60</f>
        <v>18043579.510702785</v>
      </c>
      <c r="J60" s="9">
        <f>'S1b (Huntly goes)'!J60</f>
        <v>18043579.510702785</v>
      </c>
      <c r="K60" s="9">
        <f>'S1b (Huntly goes)'!K60</f>
        <v>0</v>
      </c>
      <c r="L60" s="9">
        <f>'S1b (Huntly goes)'!L60</f>
        <v>0</v>
      </c>
      <c r="M60" s="9">
        <f>'S1b (Huntly goes)'!M60</f>
        <v>0</v>
      </c>
      <c r="N60" s="9">
        <f>'S1b (Huntly goes)'!N60</f>
        <v>0</v>
      </c>
      <c r="O60" s="9">
        <f>'S1b (Huntly goes)'!O60</f>
        <v>0</v>
      </c>
      <c r="P60" s="9">
        <f>'S1b (Huntly goes)'!P60</f>
        <v>0</v>
      </c>
      <c r="Q60" s="9">
        <f>'S1b (Huntly goes)'!Q60</f>
        <v>0</v>
      </c>
      <c r="R60" s="9">
        <f>'S1b (Huntly goes)'!R60</f>
        <v>0</v>
      </c>
      <c r="S60" s="9">
        <f>'S1b (Huntly goes)'!S60</f>
        <v>0</v>
      </c>
      <c r="T60" s="9">
        <f>'S1b (Huntly goes)'!T60</f>
        <v>0</v>
      </c>
      <c r="U60" s="9">
        <f>'S1b (Huntly goes)'!U60</f>
        <v>0</v>
      </c>
      <c r="V60" s="9">
        <f>'S1b (Huntly goes)'!V60</f>
        <v>0</v>
      </c>
      <c r="W60" s="9">
        <f>'S1b (Huntly goes)'!W60</f>
        <v>0</v>
      </c>
      <c r="X60" s="9">
        <f>'S1b (Huntly goes)'!X60</f>
        <v>90217897.553513929</v>
      </c>
    </row>
    <row r="61" spans="1:24" x14ac:dyDescent="0.25">
      <c r="A61" s="13"/>
      <c r="X61" s="10"/>
    </row>
    <row r="62" spans="1:24" s="3" customFormat="1" x14ac:dyDescent="0.25">
      <c r="A62" s="7" t="s">
        <v>175</v>
      </c>
      <c r="B62" s="5"/>
      <c r="C62" s="11">
        <f>SUM(C57:C60)</f>
        <v>1.0000000000000002</v>
      </c>
      <c r="D62" s="21">
        <f t="shared" ref="D62:W62" si="16">SUM(D57:D61)</f>
        <v>0</v>
      </c>
      <c r="E62" s="21">
        <f t="shared" si="16"/>
        <v>0</v>
      </c>
      <c r="F62" s="21">
        <f t="shared" si="16"/>
        <v>40000000</v>
      </c>
      <c r="G62" s="21">
        <f t="shared" si="16"/>
        <v>40000000</v>
      </c>
      <c r="H62" s="21">
        <f t="shared" si="16"/>
        <v>40000000</v>
      </c>
      <c r="I62" s="21">
        <f t="shared" si="16"/>
        <v>40000000</v>
      </c>
      <c r="J62" s="21">
        <f t="shared" si="16"/>
        <v>40000000</v>
      </c>
      <c r="K62" s="21">
        <f t="shared" si="16"/>
        <v>0</v>
      </c>
      <c r="L62" s="21">
        <f t="shared" si="16"/>
        <v>0</v>
      </c>
      <c r="M62" s="21">
        <f t="shared" si="16"/>
        <v>0</v>
      </c>
      <c r="N62" s="21">
        <f t="shared" si="16"/>
        <v>0</v>
      </c>
      <c r="O62" s="21">
        <f t="shared" si="16"/>
        <v>0</v>
      </c>
      <c r="P62" s="21">
        <f t="shared" si="16"/>
        <v>0</v>
      </c>
      <c r="Q62" s="21">
        <f t="shared" si="16"/>
        <v>0</v>
      </c>
      <c r="R62" s="21">
        <f t="shared" si="16"/>
        <v>0</v>
      </c>
      <c r="S62" s="21">
        <f t="shared" si="16"/>
        <v>0</v>
      </c>
      <c r="T62" s="21">
        <f t="shared" si="16"/>
        <v>0</v>
      </c>
      <c r="U62" s="21">
        <f t="shared" si="16"/>
        <v>0</v>
      </c>
      <c r="V62" s="21">
        <f t="shared" si="16"/>
        <v>0</v>
      </c>
      <c r="W62" s="21">
        <f t="shared" si="16"/>
        <v>0</v>
      </c>
      <c r="X62" s="21">
        <f>SUM(X57:X61)</f>
        <v>200000000</v>
      </c>
    </row>
    <row r="63" spans="1:24" x14ac:dyDescent="0.25">
      <c r="A63" s="13"/>
    </row>
    <row r="64" spans="1:24" x14ac:dyDescent="0.25">
      <c r="A64" s="7" t="s">
        <v>152</v>
      </c>
      <c r="C64" s="4" t="s">
        <v>153</v>
      </c>
    </row>
    <row r="65" spans="1:24" x14ac:dyDescent="0.25">
      <c r="A65" s="16" t="s">
        <v>154</v>
      </c>
      <c r="B65" s="4" t="s">
        <v>24</v>
      </c>
      <c r="C65" s="270">
        <f>'S1b (Huntly goes)'!C65</f>
        <v>53.475000000000001</v>
      </c>
      <c r="D65" s="270">
        <f>'S1b (Huntly goes)'!D65</f>
        <v>21390000</v>
      </c>
      <c r="E65" s="270">
        <f>'S1b (Huntly goes)'!E65</f>
        <v>21390000</v>
      </c>
      <c r="F65" s="270">
        <f>'S1b (Huntly goes)'!F65</f>
        <v>21390000</v>
      </c>
      <c r="G65" s="270">
        <f>'S1b (Huntly goes)'!G65</f>
        <v>21390000</v>
      </c>
      <c r="H65" s="270">
        <f>'S1b (Huntly goes)'!H65</f>
        <v>21390000</v>
      </c>
      <c r="I65" s="270">
        <f>'S1b (Huntly goes)'!I65</f>
        <v>21390000</v>
      </c>
      <c r="J65" s="270">
        <f>'S1b (Huntly goes)'!J65</f>
        <v>21390000</v>
      </c>
      <c r="K65" s="270">
        <f>'S1b (Huntly goes)'!K65</f>
        <v>21390000</v>
      </c>
      <c r="L65" s="270">
        <f>'S1b (Huntly goes)'!L65</f>
        <v>21390000</v>
      </c>
      <c r="M65" s="270">
        <f>'S1b (Huntly goes)'!M65</f>
        <v>21390000</v>
      </c>
      <c r="N65" s="270">
        <f>'S1b (Huntly goes)'!N65</f>
        <v>21390000</v>
      </c>
      <c r="O65" s="270">
        <f>'S1b (Huntly goes)'!O65</f>
        <v>21390000</v>
      </c>
      <c r="P65" s="270">
        <f>'S1b (Huntly goes)'!P65</f>
        <v>21390000</v>
      </c>
      <c r="Q65" s="270">
        <f>'S1b (Huntly goes)'!Q65</f>
        <v>21390000</v>
      </c>
      <c r="R65" s="270">
        <f>'S1b (Huntly goes)'!R65</f>
        <v>21390000</v>
      </c>
      <c r="S65" s="270">
        <f>'S1b (Huntly goes)'!S65</f>
        <v>21390000</v>
      </c>
      <c r="T65" s="270">
        <f>'S1b (Huntly goes)'!T65</f>
        <v>21390000</v>
      </c>
      <c r="U65" s="270">
        <f>'S1b (Huntly goes)'!U65</f>
        <v>21390000</v>
      </c>
      <c r="V65" s="270">
        <f>'S1b (Huntly goes)'!V65</f>
        <v>21390000</v>
      </c>
      <c r="W65" s="270">
        <f>'S1b (Huntly goes)'!W65</f>
        <v>21390000</v>
      </c>
      <c r="X65" s="270">
        <f>'S1b (Huntly goes)'!X65</f>
        <v>427800000</v>
      </c>
    </row>
    <row r="66" spans="1:24" x14ac:dyDescent="0.25">
      <c r="A66" s="16" t="s">
        <v>155</v>
      </c>
      <c r="B66" s="4" t="s">
        <v>24</v>
      </c>
      <c r="C66" s="270">
        <f>'S1b (Huntly goes)'!C66</f>
        <v>31.050000000000004</v>
      </c>
      <c r="D66" s="270">
        <f>'S1b (Huntly goes)'!D66</f>
        <v>12420000.000000002</v>
      </c>
      <c r="E66" s="270">
        <f>'S1b (Huntly goes)'!E66</f>
        <v>12420000.000000002</v>
      </c>
      <c r="F66" s="270">
        <f>'S1b (Huntly goes)'!F66</f>
        <v>12420000.000000002</v>
      </c>
      <c r="G66" s="270">
        <f>'S1b (Huntly goes)'!G66</f>
        <v>12420000.000000002</v>
      </c>
      <c r="H66" s="270">
        <f>'S1b (Huntly goes)'!H66</f>
        <v>12420000.000000002</v>
      </c>
      <c r="I66" s="270">
        <f>'S1b (Huntly goes)'!I66</f>
        <v>12420000.000000002</v>
      </c>
      <c r="J66" s="270">
        <f>'S1b (Huntly goes)'!J66</f>
        <v>12420000.000000002</v>
      </c>
      <c r="K66" s="270">
        <f>'S1b (Huntly goes)'!K66</f>
        <v>12420000.000000002</v>
      </c>
      <c r="L66" s="270">
        <f>'S1b (Huntly goes)'!L66</f>
        <v>12420000.000000002</v>
      </c>
      <c r="M66" s="270">
        <f>'S1b (Huntly goes)'!M66</f>
        <v>12420000.000000002</v>
      </c>
      <c r="N66" s="270">
        <f>'S1b (Huntly goes)'!N66</f>
        <v>12420000.000000002</v>
      </c>
      <c r="O66" s="270">
        <f>'S1b (Huntly goes)'!O66</f>
        <v>12420000.000000002</v>
      </c>
      <c r="P66" s="270">
        <f>'S1b (Huntly goes)'!P66</f>
        <v>12420000.000000002</v>
      </c>
      <c r="Q66" s="270">
        <f>'S1b (Huntly goes)'!Q66</f>
        <v>12420000.000000002</v>
      </c>
      <c r="R66" s="270">
        <f>'S1b (Huntly goes)'!R66</f>
        <v>12420000.000000002</v>
      </c>
      <c r="S66" s="270">
        <f>'S1b (Huntly goes)'!S66</f>
        <v>12420000.000000002</v>
      </c>
      <c r="T66" s="270">
        <f>'S1b (Huntly goes)'!T66</f>
        <v>12420000.000000002</v>
      </c>
      <c r="U66" s="270">
        <f>'S1b (Huntly goes)'!U66</f>
        <v>12420000.000000002</v>
      </c>
      <c r="V66" s="270">
        <f>'S1b (Huntly goes)'!V66</f>
        <v>12420000.000000002</v>
      </c>
      <c r="W66" s="270">
        <f>'S1b (Huntly goes)'!W66</f>
        <v>12420000.000000002</v>
      </c>
      <c r="X66" s="270">
        <f>'S1b (Huntly goes)'!X66</f>
        <v>248400000.00000003</v>
      </c>
    </row>
    <row r="67" spans="1:24" x14ac:dyDescent="0.25">
      <c r="A67" s="16" t="s">
        <v>156</v>
      </c>
      <c r="B67" s="4" t="s">
        <v>20</v>
      </c>
      <c r="C67" s="270">
        <f>'S1b (Huntly goes)'!C67</f>
        <v>48.825000000000003</v>
      </c>
      <c r="D67" s="270">
        <f>'S1b (Huntly goes)'!D67</f>
        <v>19530000</v>
      </c>
      <c r="E67" s="270">
        <f>'S1b (Huntly goes)'!E67</f>
        <v>19530000</v>
      </c>
      <c r="F67" s="270">
        <f>'S1b (Huntly goes)'!F67</f>
        <v>19530000</v>
      </c>
      <c r="G67" s="270">
        <f>'S1b (Huntly goes)'!G67</f>
        <v>19530000</v>
      </c>
      <c r="H67" s="270">
        <f>'S1b (Huntly goes)'!H67</f>
        <v>19530000</v>
      </c>
      <c r="I67" s="270">
        <f>'S1b (Huntly goes)'!I67</f>
        <v>19530000</v>
      </c>
      <c r="J67" s="270">
        <f>'S1b (Huntly goes)'!J67</f>
        <v>19530000</v>
      </c>
      <c r="K67" s="270">
        <f>'S1b (Huntly goes)'!K67</f>
        <v>19530000</v>
      </c>
      <c r="L67" s="270">
        <f>'S1b (Huntly goes)'!L67</f>
        <v>19530000</v>
      </c>
      <c r="M67" s="270">
        <f>'S1b (Huntly goes)'!M67</f>
        <v>19530000</v>
      </c>
      <c r="N67" s="270">
        <f>'S1b (Huntly goes)'!N67</f>
        <v>19530000</v>
      </c>
      <c r="O67" s="270">
        <f>'S1b (Huntly goes)'!O67</f>
        <v>19530000</v>
      </c>
      <c r="P67" s="270">
        <f>'S1b (Huntly goes)'!P67</f>
        <v>19530000</v>
      </c>
      <c r="Q67" s="270">
        <f>'S1b (Huntly goes)'!Q67</f>
        <v>19530000</v>
      </c>
      <c r="R67" s="270">
        <f>'S1b (Huntly goes)'!R67</f>
        <v>19530000</v>
      </c>
      <c r="S67" s="270">
        <f>'S1b (Huntly goes)'!S67</f>
        <v>19530000</v>
      </c>
      <c r="T67" s="270">
        <f>'S1b (Huntly goes)'!T67</f>
        <v>19530000</v>
      </c>
      <c r="U67" s="270">
        <f>'S1b (Huntly goes)'!U67</f>
        <v>19530000</v>
      </c>
      <c r="V67" s="270">
        <f>'S1b (Huntly goes)'!V67</f>
        <v>19530000</v>
      </c>
      <c r="W67" s="270">
        <f>'S1b (Huntly goes)'!W67</f>
        <v>19530000</v>
      </c>
      <c r="X67" s="270">
        <f>'S1b (Huntly goes)'!X67</f>
        <v>390600000</v>
      </c>
    </row>
    <row r="68" spans="1:24" x14ac:dyDescent="0.25">
      <c r="A68" s="16" t="s">
        <v>157</v>
      </c>
      <c r="B68" s="4" t="s">
        <v>20</v>
      </c>
      <c r="C68" s="270">
        <f>'S1b (Huntly goes)'!C68</f>
        <v>28.35</v>
      </c>
      <c r="D68" s="270">
        <f>'S1b (Huntly goes)'!D68</f>
        <v>11340000</v>
      </c>
      <c r="E68" s="270">
        <f>'S1b (Huntly goes)'!E68</f>
        <v>11340000</v>
      </c>
      <c r="F68" s="270">
        <f>'S1b (Huntly goes)'!F68</f>
        <v>11340000</v>
      </c>
      <c r="G68" s="270">
        <f>'S1b (Huntly goes)'!G68</f>
        <v>11340000</v>
      </c>
      <c r="H68" s="270">
        <f>'S1b (Huntly goes)'!H68</f>
        <v>11340000</v>
      </c>
      <c r="I68" s="270">
        <f>'S1b (Huntly goes)'!I68</f>
        <v>11340000</v>
      </c>
      <c r="J68" s="270">
        <f>'S1b (Huntly goes)'!J68</f>
        <v>11340000</v>
      </c>
      <c r="K68" s="270">
        <f>'S1b (Huntly goes)'!K68</f>
        <v>11340000</v>
      </c>
      <c r="L68" s="270">
        <f>'S1b (Huntly goes)'!L68</f>
        <v>11340000</v>
      </c>
      <c r="M68" s="270">
        <f>'S1b (Huntly goes)'!M68</f>
        <v>11340000</v>
      </c>
      <c r="N68" s="270">
        <f>'S1b (Huntly goes)'!N68</f>
        <v>11340000</v>
      </c>
      <c r="O68" s="270">
        <f>'S1b (Huntly goes)'!O68</f>
        <v>11340000</v>
      </c>
      <c r="P68" s="270">
        <f>'S1b (Huntly goes)'!P68</f>
        <v>11340000</v>
      </c>
      <c r="Q68" s="270">
        <f>'S1b (Huntly goes)'!Q68</f>
        <v>11340000</v>
      </c>
      <c r="R68" s="270">
        <f>'S1b (Huntly goes)'!R68</f>
        <v>11340000</v>
      </c>
      <c r="S68" s="270">
        <f>'S1b (Huntly goes)'!S68</f>
        <v>11340000</v>
      </c>
      <c r="T68" s="270">
        <f>'S1b (Huntly goes)'!T68</f>
        <v>11340000</v>
      </c>
      <c r="U68" s="270">
        <f>'S1b (Huntly goes)'!U68</f>
        <v>11340000</v>
      </c>
      <c r="V68" s="270">
        <f>'S1b (Huntly goes)'!V68</f>
        <v>11340000</v>
      </c>
      <c r="W68" s="270">
        <f>'S1b (Huntly goes)'!W68</f>
        <v>11340000</v>
      </c>
      <c r="X68" s="270">
        <f>'S1b (Huntly goes)'!X68</f>
        <v>226800000</v>
      </c>
    </row>
    <row r="69" spans="1:24" x14ac:dyDescent="0.25">
      <c r="A69" s="16" t="s">
        <v>158</v>
      </c>
      <c r="B69" s="4" t="s">
        <v>34</v>
      </c>
      <c r="C69" s="270">
        <f>'S1b (Huntly goes)'!C69</f>
        <v>33.324999999999996</v>
      </c>
      <c r="D69" s="270">
        <f>'S1b (Huntly goes)'!D69</f>
        <v>13330000</v>
      </c>
      <c r="E69" s="270">
        <f>'S1b (Huntly goes)'!E69</f>
        <v>13330000</v>
      </c>
      <c r="F69" s="270">
        <f>'S1b (Huntly goes)'!F69</f>
        <v>13330000</v>
      </c>
      <c r="G69" s="270">
        <f>'S1b (Huntly goes)'!G69</f>
        <v>13330000</v>
      </c>
      <c r="H69" s="270">
        <f>'S1b (Huntly goes)'!H69</f>
        <v>13330000</v>
      </c>
      <c r="I69" s="270">
        <f>'S1b (Huntly goes)'!I69</f>
        <v>13330000</v>
      </c>
      <c r="J69" s="270">
        <f>'S1b (Huntly goes)'!J69</f>
        <v>13330000</v>
      </c>
      <c r="K69" s="270">
        <f>'S1b (Huntly goes)'!K69</f>
        <v>13330000</v>
      </c>
      <c r="L69" s="270">
        <f>'S1b (Huntly goes)'!L69</f>
        <v>13330000</v>
      </c>
      <c r="M69" s="270">
        <f>'S1b (Huntly goes)'!M69</f>
        <v>13330000</v>
      </c>
      <c r="N69" s="270">
        <f>'S1b (Huntly goes)'!N69</f>
        <v>13330000</v>
      </c>
      <c r="O69" s="270">
        <f>'S1b (Huntly goes)'!O69</f>
        <v>13330000</v>
      </c>
      <c r="P69" s="270">
        <f>'S1b (Huntly goes)'!P69</f>
        <v>13330000</v>
      </c>
      <c r="Q69" s="270">
        <f>'S1b (Huntly goes)'!Q69</f>
        <v>13330000</v>
      </c>
      <c r="R69" s="270">
        <f>'S1b (Huntly goes)'!R69</f>
        <v>13330000</v>
      </c>
      <c r="S69" s="270">
        <f>'S1b (Huntly goes)'!S69</f>
        <v>13330000</v>
      </c>
      <c r="T69" s="270">
        <f>'S1b (Huntly goes)'!T69</f>
        <v>13330000</v>
      </c>
      <c r="U69" s="270">
        <f>'S1b (Huntly goes)'!U69</f>
        <v>13330000</v>
      </c>
      <c r="V69" s="270">
        <f>'S1b (Huntly goes)'!V69</f>
        <v>13330000</v>
      </c>
      <c r="W69" s="270">
        <f>'S1b (Huntly goes)'!W69</f>
        <v>13330000</v>
      </c>
      <c r="X69" s="270">
        <f>'S1b (Huntly goes)'!X69</f>
        <v>266600000</v>
      </c>
    </row>
    <row r="70" spans="1:24" x14ac:dyDescent="0.25">
      <c r="A70" s="16" t="s">
        <v>159</v>
      </c>
      <c r="B70" s="4" t="s">
        <v>34</v>
      </c>
      <c r="C70" s="270">
        <f>'S1b (Huntly goes)'!C70</f>
        <v>19.349999999999998</v>
      </c>
      <c r="D70" s="270">
        <f>'S1b (Huntly goes)'!D70</f>
        <v>7739999.9999999991</v>
      </c>
      <c r="E70" s="270">
        <f>'S1b (Huntly goes)'!E70</f>
        <v>7739999.9999999991</v>
      </c>
      <c r="F70" s="270">
        <f>'S1b (Huntly goes)'!F70</f>
        <v>7739999.9999999991</v>
      </c>
      <c r="G70" s="270">
        <f>'S1b (Huntly goes)'!G70</f>
        <v>7739999.9999999991</v>
      </c>
      <c r="H70" s="270">
        <f>'S1b (Huntly goes)'!H70</f>
        <v>7739999.9999999991</v>
      </c>
      <c r="I70" s="270">
        <f>'S1b (Huntly goes)'!I70</f>
        <v>7739999.9999999991</v>
      </c>
      <c r="J70" s="270">
        <f>'S1b (Huntly goes)'!J70</f>
        <v>7739999.9999999991</v>
      </c>
      <c r="K70" s="270">
        <f>'S1b (Huntly goes)'!K70</f>
        <v>7739999.9999999991</v>
      </c>
      <c r="L70" s="270">
        <f>'S1b (Huntly goes)'!L70</f>
        <v>7739999.9999999991</v>
      </c>
      <c r="M70" s="270">
        <f>'S1b (Huntly goes)'!M70</f>
        <v>7739999.9999999991</v>
      </c>
      <c r="N70" s="270">
        <f>'S1b (Huntly goes)'!N70</f>
        <v>7739999.9999999991</v>
      </c>
      <c r="O70" s="270">
        <f>'S1b (Huntly goes)'!O70</f>
        <v>7739999.9999999991</v>
      </c>
      <c r="P70" s="270">
        <f>'S1b (Huntly goes)'!P70</f>
        <v>7739999.9999999991</v>
      </c>
      <c r="Q70" s="270">
        <f>'S1b (Huntly goes)'!Q70</f>
        <v>7739999.9999999991</v>
      </c>
      <c r="R70" s="270">
        <f>'S1b (Huntly goes)'!R70</f>
        <v>7739999.9999999991</v>
      </c>
      <c r="S70" s="270">
        <f>'S1b (Huntly goes)'!S70</f>
        <v>7739999.9999999991</v>
      </c>
      <c r="T70" s="270">
        <f>'S1b (Huntly goes)'!T70</f>
        <v>7739999.9999999991</v>
      </c>
      <c r="U70" s="270">
        <f>'S1b (Huntly goes)'!U70</f>
        <v>7739999.9999999991</v>
      </c>
      <c r="V70" s="270">
        <f>'S1b (Huntly goes)'!V70</f>
        <v>7739999.9999999991</v>
      </c>
      <c r="W70" s="270">
        <f>'S1b (Huntly goes)'!W70</f>
        <v>7739999.9999999991</v>
      </c>
      <c r="X70" s="270">
        <f>'S1b (Huntly goes)'!X70</f>
        <v>154799999.99999997</v>
      </c>
    </row>
    <row r="71" spans="1:24" x14ac:dyDescent="0.25">
      <c r="A71" s="16" t="s">
        <v>160</v>
      </c>
      <c r="B71" s="4" t="s">
        <v>29</v>
      </c>
      <c r="C71" s="270">
        <f>'S1b (Huntly goes)'!C71</f>
        <v>19.375</v>
      </c>
      <c r="D71" s="270">
        <f>'S1b (Huntly goes)'!D71</f>
        <v>7750000</v>
      </c>
      <c r="E71" s="270">
        <f>'S1b (Huntly goes)'!E71</f>
        <v>7750000</v>
      </c>
      <c r="F71" s="270">
        <f>'S1b (Huntly goes)'!F71</f>
        <v>7750000</v>
      </c>
      <c r="G71" s="270">
        <f>'S1b (Huntly goes)'!G71</f>
        <v>7750000</v>
      </c>
      <c r="H71" s="270">
        <f>'S1b (Huntly goes)'!H71</f>
        <v>7750000</v>
      </c>
      <c r="I71" s="270">
        <f>'S1b (Huntly goes)'!I71</f>
        <v>7750000</v>
      </c>
      <c r="J71" s="270">
        <f>'S1b (Huntly goes)'!J71</f>
        <v>7750000</v>
      </c>
      <c r="K71" s="270">
        <f>'S1b (Huntly goes)'!K71</f>
        <v>7750000</v>
      </c>
      <c r="L71" s="270">
        <f>'S1b (Huntly goes)'!L71</f>
        <v>7750000</v>
      </c>
      <c r="M71" s="270">
        <f>'S1b (Huntly goes)'!M71</f>
        <v>7750000</v>
      </c>
      <c r="N71" s="270">
        <f>'S1b (Huntly goes)'!N71</f>
        <v>7750000</v>
      </c>
      <c r="O71" s="270">
        <f>'S1b (Huntly goes)'!O71</f>
        <v>7750000</v>
      </c>
      <c r="P71" s="270">
        <f>'S1b (Huntly goes)'!P71</f>
        <v>7750000</v>
      </c>
      <c r="Q71" s="270">
        <f>'S1b (Huntly goes)'!Q71</f>
        <v>7750000</v>
      </c>
      <c r="R71" s="270">
        <f>'S1b (Huntly goes)'!R71</f>
        <v>7750000</v>
      </c>
      <c r="S71" s="270">
        <f>'S1b (Huntly goes)'!S71</f>
        <v>7750000</v>
      </c>
      <c r="T71" s="270">
        <f>'S1b (Huntly goes)'!T71</f>
        <v>7750000</v>
      </c>
      <c r="U71" s="270">
        <f>'S1b (Huntly goes)'!U71</f>
        <v>7750000</v>
      </c>
      <c r="V71" s="270">
        <f>'S1b (Huntly goes)'!V71</f>
        <v>7750000</v>
      </c>
      <c r="W71" s="270">
        <f>'S1b (Huntly goes)'!W71</f>
        <v>7750000</v>
      </c>
      <c r="X71" s="270">
        <f>'S1b (Huntly goes)'!X71</f>
        <v>155000000</v>
      </c>
    </row>
    <row r="72" spans="1:24" x14ac:dyDescent="0.25">
      <c r="A72" s="16" t="s">
        <v>161</v>
      </c>
      <c r="B72" s="4" t="s">
        <v>29</v>
      </c>
      <c r="C72" s="270">
        <f>'S1b (Huntly goes)'!C72</f>
        <v>11.25</v>
      </c>
      <c r="D72" s="270">
        <f>'S1b (Huntly goes)'!D72</f>
        <v>4500000</v>
      </c>
      <c r="E72" s="270">
        <f>'S1b (Huntly goes)'!E72</f>
        <v>4500000</v>
      </c>
      <c r="F72" s="270">
        <f>'S1b (Huntly goes)'!F72</f>
        <v>4500000</v>
      </c>
      <c r="G72" s="270">
        <f>'S1b (Huntly goes)'!G72</f>
        <v>4500000</v>
      </c>
      <c r="H72" s="270">
        <f>'S1b (Huntly goes)'!H72</f>
        <v>4500000</v>
      </c>
      <c r="I72" s="270">
        <f>'S1b (Huntly goes)'!I72</f>
        <v>4500000</v>
      </c>
      <c r="J72" s="270">
        <f>'S1b (Huntly goes)'!J72</f>
        <v>4500000</v>
      </c>
      <c r="K72" s="270">
        <f>'S1b (Huntly goes)'!K72</f>
        <v>4500000</v>
      </c>
      <c r="L72" s="270">
        <f>'S1b (Huntly goes)'!L72</f>
        <v>4500000</v>
      </c>
      <c r="M72" s="270">
        <f>'S1b (Huntly goes)'!M72</f>
        <v>4500000</v>
      </c>
      <c r="N72" s="270">
        <f>'S1b (Huntly goes)'!N72</f>
        <v>4500000</v>
      </c>
      <c r="O72" s="270">
        <f>'S1b (Huntly goes)'!O72</f>
        <v>4500000</v>
      </c>
      <c r="P72" s="270">
        <f>'S1b (Huntly goes)'!P72</f>
        <v>4500000</v>
      </c>
      <c r="Q72" s="270">
        <f>'S1b (Huntly goes)'!Q72</f>
        <v>4500000</v>
      </c>
      <c r="R72" s="270">
        <f>'S1b (Huntly goes)'!R72</f>
        <v>4500000</v>
      </c>
      <c r="S72" s="270">
        <f>'S1b (Huntly goes)'!S72</f>
        <v>4500000</v>
      </c>
      <c r="T72" s="270">
        <f>'S1b (Huntly goes)'!T72</f>
        <v>4500000</v>
      </c>
      <c r="U72" s="270">
        <f>'S1b (Huntly goes)'!U72</f>
        <v>4500000</v>
      </c>
      <c r="V72" s="270">
        <f>'S1b (Huntly goes)'!V72</f>
        <v>4500000</v>
      </c>
      <c r="W72" s="270">
        <f>'S1b (Huntly goes)'!W72</f>
        <v>4500000</v>
      </c>
      <c r="X72" s="270">
        <f>'S1b (Huntly goes)'!X72</f>
        <v>90000000</v>
      </c>
    </row>
    <row r="74" spans="1:24" s="3" customFormat="1" x14ac:dyDescent="0.25">
      <c r="A74" s="19" t="s">
        <v>147</v>
      </c>
      <c r="B74" s="5"/>
      <c r="C74" s="21">
        <f t="shared" ref="C74:W74" si="17">SUM(C65:C72)</f>
        <v>245</v>
      </c>
      <c r="D74" s="21">
        <f t="shared" si="17"/>
        <v>98000000</v>
      </c>
      <c r="E74" s="21">
        <f t="shared" si="17"/>
        <v>98000000</v>
      </c>
      <c r="F74" s="21">
        <f t="shared" si="17"/>
        <v>98000000</v>
      </c>
      <c r="G74" s="21">
        <f t="shared" si="17"/>
        <v>98000000</v>
      </c>
      <c r="H74" s="21">
        <f t="shared" si="17"/>
        <v>98000000</v>
      </c>
      <c r="I74" s="21">
        <f t="shared" si="17"/>
        <v>98000000</v>
      </c>
      <c r="J74" s="21">
        <f t="shared" si="17"/>
        <v>98000000</v>
      </c>
      <c r="K74" s="21">
        <f t="shared" si="17"/>
        <v>98000000</v>
      </c>
      <c r="L74" s="21">
        <f t="shared" si="17"/>
        <v>98000000</v>
      </c>
      <c r="M74" s="21">
        <f t="shared" si="17"/>
        <v>98000000</v>
      </c>
      <c r="N74" s="21">
        <f t="shared" si="17"/>
        <v>98000000</v>
      </c>
      <c r="O74" s="21">
        <f t="shared" si="17"/>
        <v>98000000</v>
      </c>
      <c r="P74" s="21">
        <f t="shared" si="17"/>
        <v>98000000</v>
      </c>
      <c r="Q74" s="21">
        <f t="shared" si="17"/>
        <v>98000000</v>
      </c>
      <c r="R74" s="21">
        <f t="shared" si="17"/>
        <v>98000000</v>
      </c>
      <c r="S74" s="21">
        <f t="shared" si="17"/>
        <v>98000000</v>
      </c>
      <c r="T74" s="21">
        <f t="shared" si="17"/>
        <v>98000000</v>
      </c>
      <c r="U74" s="21">
        <f t="shared" si="17"/>
        <v>98000000</v>
      </c>
      <c r="V74" s="21">
        <f t="shared" si="17"/>
        <v>98000000</v>
      </c>
      <c r="W74" s="21">
        <f t="shared" si="17"/>
        <v>98000000</v>
      </c>
      <c r="X74" s="21">
        <f>SUM(X65:X72)</f>
        <v>1960000000</v>
      </c>
    </row>
    <row r="76" spans="1:24" x14ac:dyDescent="0.25">
      <c r="A76" s="3" t="s">
        <v>162</v>
      </c>
    </row>
    <row r="77" spans="1:24" x14ac:dyDescent="0.25">
      <c r="A77" s="16" t="s">
        <v>163</v>
      </c>
      <c r="B77" s="4" t="s">
        <v>24</v>
      </c>
      <c r="C77" s="270">
        <f>'S1b (Huntly goes)'!C77</f>
        <v>37.950000000000003</v>
      </c>
      <c r="D77" s="270">
        <f>'S1b (Huntly goes)'!D77</f>
        <v>15180000</v>
      </c>
      <c r="E77" s="270">
        <f>'S1b (Huntly goes)'!E77</f>
        <v>15180000</v>
      </c>
      <c r="F77" s="270">
        <f>'S1b (Huntly goes)'!F77</f>
        <v>15180000</v>
      </c>
      <c r="G77" s="270">
        <f>'S1b (Huntly goes)'!G77</f>
        <v>15180000</v>
      </c>
      <c r="H77" s="270">
        <f>'S1b (Huntly goes)'!H77</f>
        <v>15180000</v>
      </c>
      <c r="I77" s="270">
        <f>'S1b (Huntly goes)'!I77</f>
        <v>15180000</v>
      </c>
      <c r="J77" s="270">
        <f>'S1b (Huntly goes)'!J77</f>
        <v>15180000</v>
      </c>
      <c r="K77" s="270">
        <f>'S1b (Huntly goes)'!K77</f>
        <v>15180000</v>
      </c>
      <c r="L77" s="270">
        <f>'S1b (Huntly goes)'!L77</f>
        <v>15180000</v>
      </c>
      <c r="M77" s="270">
        <f>'S1b (Huntly goes)'!M77</f>
        <v>15180000</v>
      </c>
      <c r="N77" s="270">
        <f>'S1b (Huntly goes)'!N77</f>
        <v>15180000</v>
      </c>
      <c r="O77" s="270">
        <f>'S1b (Huntly goes)'!O77</f>
        <v>15180000</v>
      </c>
      <c r="P77" s="270">
        <f>'S1b (Huntly goes)'!P77</f>
        <v>15180000</v>
      </c>
      <c r="Q77" s="270">
        <f>'S1b (Huntly goes)'!Q77</f>
        <v>15180000</v>
      </c>
      <c r="R77" s="270">
        <f>'S1b (Huntly goes)'!R77</f>
        <v>15180000</v>
      </c>
      <c r="S77" s="270">
        <f>'S1b (Huntly goes)'!S77</f>
        <v>15180000</v>
      </c>
      <c r="T77" s="270">
        <f>'S1b (Huntly goes)'!T77</f>
        <v>15180000</v>
      </c>
      <c r="U77" s="270">
        <f>'S1b (Huntly goes)'!U77</f>
        <v>15180000</v>
      </c>
      <c r="V77" s="270">
        <f>'S1b (Huntly goes)'!V77</f>
        <v>15180000</v>
      </c>
      <c r="W77" s="270">
        <f>'S1b (Huntly goes)'!W77</f>
        <v>15180000</v>
      </c>
      <c r="X77" s="270">
        <f>'S1b (Huntly goes)'!X77</f>
        <v>303600037.94999999</v>
      </c>
    </row>
    <row r="78" spans="1:24" x14ac:dyDescent="0.25">
      <c r="A78" s="16" t="s">
        <v>164</v>
      </c>
      <c r="B78" s="4" t="s">
        <v>24</v>
      </c>
      <c r="C78" s="270">
        <f>'S1b (Huntly goes)'!C78</f>
        <v>62.100000000000009</v>
      </c>
      <c r="D78" s="270">
        <f>'S1b (Huntly goes)'!D78</f>
        <v>24840000.000000004</v>
      </c>
      <c r="E78" s="270">
        <f>'S1b (Huntly goes)'!E78</f>
        <v>24840000.000000004</v>
      </c>
      <c r="F78" s="270">
        <f>'S1b (Huntly goes)'!F78</f>
        <v>24840000.000000004</v>
      </c>
      <c r="G78" s="270">
        <f>'S1b (Huntly goes)'!G78</f>
        <v>24840000.000000004</v>
      </c>
      <c r="H78" s="270">
        <f>'S1b (Huntly goes)'!H78</f>
        <v>24840000.000000004</v>
      </c>
      <c r="I78" s="270">
        <f>'S1b (Huntly goes)'!I78</f>
        <v>24840000.000000004</v>
      </c>
      <c r="J78" s="270">
        <f>'S1b (Huntly goes)'!J78</f>
        <v>24840000.000000004</v>
      </c>
      <c r="K78" s="270">
        <f>'S1b (Huntly goes)'!K78</f>
        <v>24840000.000000004</v>
      </c>
      <c r="L78" s="270">
        <f>'S1b (Huntly goes)'!L78</f>
        <v>24840000.000000004</v>
      </c>
      <c r="M78" s="270">
        <f>'S1b (Huntly goes)'!M78</f>
        <v>24840000.000000004</v>
      </c>
      <c r="N78" s="270">
        <f>'S1b (Huntly goes)'!N78</f>
        <v>24840000.000000004</v>
      </c>
      <c r="O78" s="270">
        <f>'S1b (Huntly goes)'!O78</f>
        <v>24840000.000000004</v>
      </c>
      <c r="P78" s="270">
        <f>'S1b (Huntly goes)'!P78</f>
        <v>24840000.000000004</v>
      </c>
      <c r="Q78" s="270">
        <f>'S1b (Huntly goes)'!Q78</f>
        <v>24840000.000000004</v>
      </c>
      <c r="R78" s="270">
        <f>'S1b (Huntly goes)'!R78</f>
        <v>24840000.000000004</v>
      </c>
      <c r="S78" s="270">
        <f>'S1b (Huntly goes)'!S78</f>
        <v>24840000.000000004</v>
      </c>
      <c r="T78" s="270">
        <f>'S1b (Huntly goes)'!T78</f>
        <v>24840000.000000004</v>
      </c>
      <c r="U78" s="270">
        <f>'S1b (Huntly goes)'!U78</f>
        <v>24840000.000000004</v>
      </c>
      <c r="V78" s="270">
        <f>'S1b (Huntly goes)'!V78</f>
        <v>24840000.000000004</v>
      </c>
      <c r="W78" s="270">
        <f>'S1b (Huntly goes)'!W78</f>
        <v>24840000.000000004</v>
      </c>
      <c r="X78" s="270">
        <f>'S1b (Huntly goes)'!X78</f>
        <v>496800062.10000002</v>
      </c>
    </row>
    <row r="79" spans="1:24" x14ac:dyDescent="0.25">
      <c r="A79" s="16" t="s">
        <v>165</v>
      </c>
      <c r="B79" s="4" t="s">
        <v>20</v>
      </c>
      <c r="C79" s="270">
        <f>'S1b (Huntly goes)'!C79</f>
        <v>34.65</v>
      </c>
      <c r="D79" s="270">
        <f>'S1b (Huntly goes)'!D79</f>
        <v>13860000</v>
      </c>
      <c r="E79" s="270">
        <f>'S1b (Huntly goes)'!E79</f>
        <v>13860000</v>
      </c>
      <c r="F79" s="270">
        <f>'S1b (Huntly goes)'!F79</f>
        <v>13860000</v>
      </c>
      <c r="G79" s="270">
        <f>'S1b (Huntly goes)'!G79</f>
        <v>13860000</v>
      </c>
      <c r="H79" s="270">
        <f>'S1b (Huntly goes)'!H79</f>
        <v>13860000</v>
      </c>
      <c r="I79" s="270">
        <f>'S1b (Huntly goes)'!I79</f>
        <v>13860000</v>
      </c>
      <c r="J79" s="270">
        <f>'S1b (Huntly goes)'!J79</f>
        <v>13860000</v>
      </c>
      <c r="K79" s="270">
        <f>'S1b (Huntly goes)'!K79</f>
        <v>13860000</v>
      </c>
      <c r="L79" s="270">
        <f>'S1b (Huntly goes)'!L79</f>
        <v>13860000</v>
      </c>
      <c r="M79" s="270">
        <f>'S1b (Huntly goes)'!M79</f>
        <v>13860000</v>
      </c>
      <c r="N79" s="270">
        <f>'S1b (Huntly goes)'!N79</f>
        <v>13860000</v>
      </c>
      <c r="O79" s="270">
        <f>'S1b (Huntly goes)'!O79</f>
        <v>13860000</v>
      </c>
      <c r="P79" s="270">
        <f>'S1b (Huntly goes)'!P79</f>
        <v>13860000</v>
      </c>
      <c r="Q79" s="270">
        <f>'S1b (Huntly goes)'!Q79</f>
        <v>13860000</v>
      </c>
      <c r="R79" s="270">
        <f>'S1b (Huntly goes)'!R79</f>
        <v>13860000</v>
      </c>
      <c r="S79" s="270">
        <f>'S1b (Huntly goes)'!S79</f>
        <v>13860000</v>
      </c>
      <c r="T79" s="270">
        <f>'S1b (Huntly goes)'!T79</f>
        <v>13860000</v>
      </c>
      <c r="U79" s="270">
        <f>'S1b (Huntly goes)'!U79</f>
        <v>13860000</v>
      </c>
      <c r="V79" s="270">
        <f>'S1b (Huntly goes)'!V79</f>
        <v>13860000</v>
      </c>
      <c r="W79" s="270">
        <f>'S1b (Huntly goes)'!W79</f>
        <v>13860000</v>
      </c>
      <c r="X79" s="270">
        <f>'S1b (Huntly goes)'!X79</f>
        <v>277200034.64999998</v>
      </c>
    </row>
    <row r="80" spans="1:24" x14ac:dyDescent="0.25">
      <c r="A80" s="16" t="s">
        <v>166</v>
      </c>
      <c r="B80" s="4" t="s">
        <v>20</v>
      </c>
      <c r="C80" s="270">
        <f>'S1b (Huntly goes)'!C80</f>
        <v>56.7</v>
      </c>
      <c r="D80" s="270">
        <f>'S1b (Huntly goes)'!D80</f>
        <v>22680000</v>
      </c>
      <c r="E80" s="270">
        <f>'S1b (Huntly goes)'!E80</f>
        <v>22680000</v>
      </c>
      <c r="F80" s="270">
        <f>'S1b (Huntly goes)'!F80</f>
        <v>22680000</v>
      </c>
      <c r="G80" s="270">
        <f>'S1b (Huntly goes)'!G80</f>
        <v>22680000</v>
      </c>
      <c r="H80" s="270">
        <f>'S1b (Huntly goes)'!H80</f>
        <v>22680000</v>
      </c>
      <c r="I80" s="270">
        <f>'S1b (Huntly goes)'!I80</f>
        <v>22680000</v>
      </c>
      <c r="J80" s="270">
        <f>'S1b (Huntly goes)'!J80</f>
        <v>22680000</v>
      </c>
      <c r="K80" s="270">
        <f>'S1b (Huntly goes)'!K80</f>
        <v>22680000</v>
      </c>
      <c r="L80" s="270">
        <f>'S1b (Huntly goes)'!L80</f>
        <v>22680000</v>
      </c>
      <c r="M80" s="270">
        <f>'S1b (Huntly goes)'!M80</f>
        <v>22680000</v>
      </c>
      <c r="N80" s="270">
        <f>'S1b (Huntly goes)'!N80</f>
        <v>22680000</v>
      </c>
      <c r="O80" s="270">
        <f>'S1b (Huntly goes)'!O80</f>
        <v>22680000</v>
      </c>
      <c r="P80" s="270">
        <f>'S1b (Huntly goes)'!P80</f>
        <v>22680000</v>
      </c>
      <c r="Q80" s="270">
        <f>'S1b (Huntly goes)'!Q80</f>
        <v>22680000</v>
      </c>
      <c r="R80" s="270">
        <f>'S1b (Huntly goes)'!R80</f>
        <v>22680000</v>
      </c>
      <c r="S80" s="270">
        <f>'S1b (Huntly goes)'!S80</f>
        <v>22680000</v>
      </c>
      <c r="T80" s="270">
        <f>'S1b (Huntly goes)'!T80</f>
        <v>22680000</v>
      </c>
      <c r="U80" s="270">
        <f>'S1b (Huntly goes)'!U80</f>
        <v>22680000</v>
      </c>
      <c r="V80" s="270">
        <f>'S1b (Huntly goes)'!V80</f>
        <v>22680000</v>
      </c>
      <c r="W80" s="270">
        <f>'S1b (Huntly goes)'!W80</f>
        <v>22680000</v>
      </c>
      <c r="X80" s="270">
        <f>'S1b (Huntly goes)'!X80</f>
        <v>453600056.69999999</v>
      </c>
    </row>
    <row r="81" spans="1:24" x14ac:dyDescent="0.25">
      <c r="A81" s="16" t="s">
        <v>167</v>
      </c>
      <c r="B81" s="4" t="s">
        <v>34</v>
      </c>
      <c r="C81" s="270">
        <f>'S1b (Huntly goes)'!C81</f>
        <v>23.649999999999995</v>
      </c>
      <c r="D81" s="270">
        <f>'S1b (Huntly goes)'!D81</f>
        <v>9459999.9999999981</v>
      </c>
      <c r="E81" s="270">
        <f>'S1b (Huntly goes)'!E81</f>
        <v>9459999.9999999981</v>
      </c>
      <c r="F81" s="270">
        <f>'S1b (Huntly goes)'!F81</f>
        <v>9459999.9999999981</v>
      </c>
      <c r="G81" s="270">
        <f>'S1b (Huntly goes)'!G81</f>
        <v>9459999.9999999981</v>
      </c>
      <c r="H81" s="270">
        <f>'S1b (Huntly goes)'!H81</f>
        <v>9459999.9999999981</v>
      </c>
      <c r="I81" s="270">
        <f>'S1b (Huntly goes)'!I81</f>
        <v>9459999.9999999981</v>
      </c>
      <c r="J81" s="270">
        <f>'S1b (Huntly goes)'!J81</f>
        <v>9459999.9999999981</v>
      </c>
      <c r="K81" s="270">
        <f>'S1b (Huntly goes)'!K81</f>
        <v>9459999.9999999981</v>
      </c>
      <c r="L81" s="270">
        <f>'S1b (Huntly goes)'!L81</f>
        <v>9459999.9999999981</v>
      </c>
      <c r="M81" s="270">
        <f>'S1b (Huntly goes)'!M81</f>
        <v>9459999.9999999981</v>
      </c>
      <c r="N81" s="270">
        <f>'S1b (Huntly goes)'!N81</f>
        <v>9459999.9999999981</v>
      </c>
      <c r="O81" s="270">
        <f>'S1b (Huntly goes)'!O81</f>
        <v>9459999.9999999981</v>
      </c>
      <c r="P81" s="270">
        <f>'S1b (Huntly goes)'!P81</f>
        <v>9459999.9999999981</v>
      </c>
      <c r="Q81" s="270">
        <f>'S1b (Huntly goes)'!Q81</f>
        <v>9459999.9999999981</v>
      </c>
      <c r="R81" s="270">
        <f>'S1b (Huntly goes)'!R81</f>
        <v>9459999.9999999981</v>
      </c>
      <c r="S81" s="270">
        <f>'S1b (Huntly goes)'!S81</f>
        <v>9459999.9999999981</v>
      </c>
      <c r="T81" s="270">
        <f>'S1b (Huntly goes)'!T81</f>
        <v>9459999.9999999981</v>
      </c>
      <c r="U81" s="270">
        <f>'S1b (Huntly goes)'!U81</f>
        <v>9459999.9999999981</v>
      </c>
      <c r="V81" s="270">
        <f>'S1b (Huntly goes)'!V81</f>
        <v>9459999.9999999981</v>
      </c>
      <c r="W81" s="270">
        <f>'S1b (Huntly goes)'!W81</f>
        <v>9459999.9999999981</v>
      </c>
      <c r="X81" s="270">
        <f>'S1b (Huntly goes)'!X81</f>
        <v>189200023.64999998</v>
      </c>
    </row>
    <row r="82" spans="1:24" x14ac:dyDescent="0.25">
      <c r="A82" s="16" t="s">
        <v>168</v>
      </c>
      <c r="B82" s="4" t="s">
        <v>34</v>
      </c>
      <c r="C82" s="270">
        <f>'S1b (Huntly goes)'!C82</f>
        <v>38.699999999999996</v>
      </c>
      <c r="D82" s="270">
        <f>'S1b (Huntly goes)'!D82</f>
        <v>15479999.999999998</v>
      </c>
      <c r="E82" s="270">
        <f>'S1b (Huntly goes)'!E82</f>
        <v>15479999.999999998</v>
      </c>
      <c r="F82" s="270">
        <f>'S1b (Huntly goes)'!F82</f>
        <v>15479999.999999998</v>
      </c>
      <c r="G82" s="270">
        <f>'S1b (Huntly goes)'!G82</f>
        <v>15479999.999999998</v>
      </c>
      <c r="H82" s="270">
        <f>'S1b (Huntly goes)'!H82</f>
        <v>15479999.999999998</v>
      </c>
      <c r="I82" s="270">
        <f>'S1b (Huntly goes)'!I82</f>
        <v>15479999.999999998</v>
      </c>
      <c r="J82" s="270">
        <f>'S1b (Huntly goes)'!J82</f>
        <v>15479999.999999998</v>
      </c>
      <c r="K82" s="270">
        <f>'S1b (Huntly goes)'!K82</f>
        <v>15479999.999999998</v>
      </c>
      <c r="L82" s="270">
        <f>'S1b (Huntly goes)'!L82</f>
        <v>15479999.999999998</v>
      </c>
      <c r="M82" s="270">
        <f>'S1b (Huntly goes)'!M82</f>
        <v>15479999.999999998</v>
      </c>
      <c r="N82" s="270">
        <f>'S1b (Huntly goes)'!N82</f>
        <v>15479999.999999998</v>
      </c>
      <c r="O82" s="270">
        <f>'S1b (Huntly goes)'!O82</f>
        <v>15479999.999999998</v>
      </c>
      <c r="P82" s="270">
        <f>'S1b (Huntly goes)'!P82</f>
        <v>15479999.999999998</v>
      </c>
      <c r="Q82" s="270">
        <f>'S1b (Huntly goes)'!Q82</f>
        <v>15479999.999999998</v>
      </c>
      <c r="R82" s="270">
        <f>'S1b (Huntly goes)'!R82</f>
        <v>15479999.999999998</v>
      </c>
      <c r="S82" s="270">
        <f>'S1b (Huntly goes)'!S82</f>
        <v>15479999.999999998</v>
      </c>
      <c r="T82" s="270">
        <f>'S1b (Huntly goes)'!T82</f>
        <v>15479999.999999998</v>
      </c>
      <c r="U82" s="270">
        <f>'S1b (Huntly goes)'!U82</f>
        <v>15479999.999999998</v>
      </c>
      <c r="V82" s="270">
        <f>'S1b (Huntly goes)'!V82</f>
        <v>15479999.999999998</v>
      </c>
      <c r="W82" s="270">
        <f>'S1b (Huntly goes)'!W82</f>
        <v>15479999.999999998</v>
      </c>
      <c r="X82" s="270">
        <f>'S1b (Huntly goes)'!X82</f>
        <v>309600038.69999999</v>
      </c>
    </row>
    <row r="83" spans="1:24" x14ac:dyDescent="0.25">
      <c r="A83" s="16" t="s">
        <v>169</v>
      </c>
      <c r="B83" s="4" t="s">
        <v>29</v>
      </c>
      <c r="C83" s="270">
        <f>'S1b (Huntly goes)'!C83</f>
        <v>13.75</v>
      </c>
      <c r="D83" s="270">
        <f>'S1b (Huntly goes)'!D83</f>
        <v>5500000</v>
      </c>
      <c r="E83" s="270">
        <f>'S1b (Huntly goes)'!E83</f>
        <v>5500000</v>
      </c>
      <c r="F83" s="270">
        <f>'S1b (Huntly goes)'!F83</f>
        <v>5500000</v>
      </c>
      <c r="G83" s="270">
        <f>'S1b (Huntly goes)'!G83</f>
        <v>5500000</v>
      </c>
      <c r="H83" s="270">
        <f>'S1b (Huntly goes)'!H83</f>
        <v>5500000</v>
      </c>
      <c r="I83" s="270">
        <f>'S1b (Huntly goes)'!I83</f>
        <v>5500000</v>
      </c>
      <c r="J83" s="270">
        <f>'S1b (Huntly goes)'!J83</f>
        <v>5500000</v>
      </c>
      <c r="K83" s="270">
        <f>'S1b (Huntly goes)'!K83</f>
        <v>5500000</v>
      </c>
      <c r="L83" s="270">
        <f>'S1b (Huntly goes)'!L83</f>
        <v>5500000</v>
      </c>
      <c r="M83" s="270">
        <f>'S1b (Huntly goes)'!M83</f>
        <v>5500000</v>
      </c>
      <c r="N83" s="270">
        <f>'S1b (Huntly goes)'!N83</f>
        <v>5500000</v>
      </c>
      <c r="O83" s="270">
        <f>'S1b (Huntly goes)'!O83</f>
        <v>5500000</v>
      </c>
      <c r="P83" s="270">
        <f>'S1b (Huntly goes)'!P83</f>
        <v>5500000</v>
      </c>
      <c r="Q83" s="270">
        <f>'S1b (Huntly goes)'!Q83</f>
        <v>5500000</v>
      </c>
      <c r="R83" s="270">
        <f>'S1b (Huntly goes)'!R83</f>
        <v>5500000</v>
      </c>
      <c r="S83" s="270">
        <f>'S1b (Huntly goes)'!S83</f>
        <v>5500000</v>
      </c>
      <c r="T83" s="270">
        <f>'S1b (Huntly goes)'!T83</f>
        <v>5500000</v>
      </c>
      <c r="U83" s="270">
        <f>'S1b (Huntly goes)'!U83</f>
        <v>5500000</v>
      </c>
      <c r="V83" s="270">
        <f>'S1b (Huntly goes)'!V83</f>
        <v>5500000</v>
      </c>
      <c r="W83" s="270">
        <f>'S1b (Huntly goes)'!W83</f>
        <v>5500000</v>
      </c>
      <c r="X83" s="270">
        <f>'S1b (Huntly goes)'!X83</f>
        <v>110000013.75</v>
      </c>
    </row>
    <row r="84" spans="1:24" x14ac:dyDescent="0.25">
      <c r="A84" s="16" t="s">
        <v>170</v>
      </c>
      <c r="B84" s="4" t="s">
        <v>29</v>
      </c>
      <c r="C84" s="270">
        <f>'S1b (Huntly goes)'!C84</f>
        <v>22.5</v>
      </c>
      <c r="D84" s="270">
        <f>'S1b (Huntly goes)'!D84</f>
        <v>9000000</v>
      </c>
      <c r="E84" s="270">
        <f>'S1b (Huntly goes)'!E84</f>
        <v>9000000</v>
      </c>
      <c r="F84" s="270">
        <f>'S1b (Huntly goes)'!F84</f>
        <v>9000000</v>
      </c>
      <c r="G84" s="270">
        <f>'S1b (Huntly goes)'!G84</f>
        <v>9000000</v>
      </c>
      <c r="H84" s="270">
        <f>'S1b (Huntly goes)'!H84</f>
        <v>9000000</v>
      </c>
      <c r="I84" s="270">
        <f>'S1b (Huntly goes)'!I84</f>
        <v>9000000</v>
      </c>
      <c r="J84" s="270">
        <f>'S1b (Huntly goes)'!J84</f>
        <v>9000000</v>
      </c>
      <c r="K84" s="270">
        <f>'S1b (Huntly goes)'!K84</f>
        <v>9000000</v>
      </c>
      <c r="L84" s="270">
        <f>'S1b (Huntly goes)'!L84</f>
        <v>9000000</v>
      </c>
      <c r="M84" s="270">
        <f>'S1b (Huntly goes)'!M84</f>
        <v>9000000</v>
      </c>
      <c r="N84" s="270">
        <f>'S1b (Huntly goes)'!N84</f>
        <v>9000000</v>
      </c>
      <c r="O84" s="270">
        <f>'S1b (Huntly goes)'!O84</f>
        <v>9000000</v>
      </c>
      <c r="P84" s="270">
        <f>'S1b (Huntly goes)'!P84</f>
        <v>9000000</v>
      </c>
      <c r="Q84" s="270">
        <f>'S1b (Huntly goes)'!Q84</f>
        <v>9000000</v>
      </c>
      <c r="R84" s="270">
        <f>'S1b (Huntly goes)'!R84</f>
        <v>9000000</v>
      </c>
      <c r="S84" s="270">
        <f>'S1b (Huntly goes)'!S84</f>
        <v>9000000</v>
      </c>
      <c r="T84" s="270">
        <f>'S1b (Huntly goes)'!T84</f>
        <v>9000000</v>
      </c>
      <c r="U84" s="270">
        <f>'S1b (Huntly goes)'!U84</f>
        <v>9000000</v>
      </c>
      <c r="V84" s="270">
        <f>'S1b (Huntly goes)'!V84</f>
        <v>9000000</v>
      </c>
      <c r="W84" s="270">
        <f>'S1b (Huntly goes)'!W84</f>
        <v>9000000</v>
      </c>
      <c r="X84" s="270">
        <f>'S1b (Huntly goes)'!X84</f>
        <v>180000022.5</v>
      </c>
    </row>
    <row r="86" spans="1:24" x14ac:dyDescent="0.25">
      <c r="A86" s="19" t="s">
        <v>147</v>
      </c>
      <c r="B86" s="5"/>
      <c r="C86" s="20">
        <f>SUM(C77:C85)</f>
        <v>290</v>
      </c>
      <c r="D86" s="21">
        <f t="shared" ref="D86:X86" si="18">SUM(D77:D84)</f>
        <v>116000000</v>
      </c>
      <c r="E86" s="21">
        <f t="shared" si="18"/>
        <v>116000000</v>
      </c>
      <c r="F86" s="21">
        <f t="shared" si="18"/>
        <v>116000000</v>
      </c>
      <c r="G86" s="21">
        <f t="shared" si="18"/>
        <v>116000000</v>
      </c>
      <c r="H86" s="21">
        <f t="shared" si="18"/>
        <v>116000000</v>
      </c>
      <c r="I86" s="21">
        <f t="shared" si="18"/>
        <v>116000000</v>
      </c>
      <c r="J86" s="21">
        <f t="shared" si="18"/>
        <v>116000000</v>
      </c>
      <c r="K86" s="21">
        <f t="shared" si="18"/>
        <v>116000000</v>
      </c>
      <c r="L86" s="21">
        <f t="shared" si="18"/>
        <v>116000000</v>
      </c>
      <c r="M86" s="21">
        <f t="shared" si="18"/>
        <v>116000000</v>
      </c>
      <c r="N86" s="21">
        <f t="shared" si="18"/>
        <v>116000000</v>
      </c>
      <c r="O86" s="21">
        <f t="shared" si="18"/>
        <v>116000000</v>
      </c>
      <c r="P86" s="21">
        <f t="shared" si="18"/>
        <v>116000000</v>
      </c>
      <c r="Q86" s="21">
        <f t="shared" si="18"/>
        <v>116000000</v>
      </c>
      <c r="R86" s="21">
        <f t="shared" si="18"/>
        <v>116000000</v>
      </c>
      <c r="S86" s="21">
        <f t="shared" si="18"/>
        <v>116000000</v>
      </c>
      <c r="T86" s="21">
        <f t="shared" si="18"/>
        <v>116000000</v>
      </c>
      <c r="U86" s="21">
        <f t="shared" si="18"/>
        <v>116000000</v>
      </c>
      <c r="V86" s="21">
        <f t="shared" si="18"/>
        <v>116000000</v>
      </c>
      <c r="W86" s="21">
        <f t="shared" si="18"/>
        <v>116000000</v>
      </c>
      <c r="X86" s="21">
        <f t="shared" si="18"/>
        <v>2320000290</v>
      </c>
    </row>
    <row r="88" spans="1:24" ht="15.75" thickBot="1" x14ac:dyDescent="0.3">
      <c r="A88" s="22" t="s">
        <v>171</v>
      </c>
      <c r="B88" s="23"/>
      <c r="C88" s="23"/>
      <c r="D88" s="24">
        <f>D55+D74+D86+D62</f>
        <v>254000000</v>
      </c>
      <c r="E88" s="24">
        <f t="shared" ref="E88:W88" si="19">E55+E74+E86+E62</f>
        <v>254000000</v>
      </c>
      <c r="F88" s="24">
        <f t="shared" si="19"/>
        <v>294000000</v>
      </c>
      <c r="G88" s="24">
        <f t="shared" si="19"/>
        <v>294000000</v>
      </c>
      <c r="H88" s="24">
        <f t="shared" si="19"/>
        <v>294000000</v>
      </c>
      <c r="I88" s="24">
        <f t="shared" si="19"/>
        <v>294000000</v>
      </c>
      <c r="J88" s="24">
        <f t="shared" si="19"/>
        <v>294000000</v>
      </c>
      <c r="K88" s="24">
        <f t="shared" si="19"/>
        <v>254000000</v>
      </c>
      <c r="L88" s="24">
        <f t="shared" si="19"/>
        <v>254000000</v>
      </c>
      <c r="M88" s="24">
        <f t="shared" si="19"/>
        <v>254000000</v>
      </c>
      <c r="N88" s="24">
        <f t="shared" si="19"/>
        <v>254000000</v>
      </c>
      <c r="O88" s="24">
        <f t="shared" si="19"/>
        <v>254000000</v>
      </c>
      <c r="P88" s="24">
        <f t="shared" si="19"/>
        <v>254000000</v>
      </c>
      <c r="Q88" s="24">
        <f t="shared" si="19"/>
        <v>254000000</v>
      </c>
      <c r="R88" s="24">
        <f t="shared" si="19"/>
        <v>254000000</v>
      </c>
      <c r="S88" s="24">
        <f t="shared" si="19"/>
        <v>254000000</v>
      </c>
      <c r="T88" s="24">
        <f t="shared" si="19"/>
        <v>254000000</v>
      </c>
      <c r="U88" s="24">
        <f t="shared" si="19"/>
        <v>254000000</v>
      </c>
      <c r="V88" s="24">
        <f t="shared" si="19"/>
        <v>254000000</v>
      </c>
      <c r="W88" s="24">
        <f t="shared" si="19"/>
        <v>254000000</v>
      </c>
      <c r="X88" s="24">
        <f>X55+X74+X86+X62</f>
        <v>5280000290</v>
      </c>
    </row>
    <row r="93" spans="1:24" ht="15.75" thickBot="1" x14ac:dyDescent="0.3">
      <c r="A93" s="22" t="s">
        <v>173</v>
      </c>
      <c r="B93" s="25">
        <f t="shared" ref="B93:C93" si="20">B88+B49</f>
        <v>0</v>
      </c>
      <c r="C93" s="25">
        <f t="shared" si="20"/>
        <v>0</v>
      </c>
      <c r="D93" s="25">
        <f>D88+D44</f>
        <v>635000000</v>
      </c>
      <c r="E93" s="25">
        <f t="shared" ref="E93:X93" si="21">E88+E44</f>
        <v>635000000</v>
      </c>
      <c r="F93" s="25">
        <f t="shared" si="21"/>
        <v>735000000</v>
      </c>
      <c r="G93" s="25">
        <f t="shared" si="21"/>
        <v>735000000</v>
      </c>
      <c r="H93" s="25">
        <f t="shared" si="21"/>
        <v>735000000</v>
      </c>
      <c r="I93" s="25">
        <f t="shared" si="21"/>
        <v>735000000</v>
      </c>
      <c r="J93" s="25">
        <f t="shared" si="21"/>
        <v>735000000</v>
      </c>
      <c r="K93" s="25">
        <f t="shared" si="21"/>
        <v>635000000</v>
      </c>
      <c r="L93" s="25">
        <f t="shared" si="21"/>
        <v>635000000</v>
      </c>
      <c r="M93" s="25">
        <f t="shared" si="21"/>
        <v>635000000</v>
      </c>
      <c r="N93" s="25">
        <f t="shared" si="21"/>
        <v>635000000</v>
      </c>
      <c r="O93" s="25">
        <f t="shared" si="21"/>
        <v>635000000</v>
      </c>
      <c r="P93" s="25">
        <f t="shared" si="21"/>
        <v>635000000</v>
      </c>
      <c r="Q93" s="25">
        <f t="shared" si="21"/>
        <v>635000000</v>
      </c>
      <c r="R93" s="25">
        <f t="shared" si="21"/>
        <v>635000000</v>
      </c>
      <c r="S93" s="25">
        <f t="shared" si="21"/>
        <v>635000000</v>
      </c>
      <c r="T93" s="25">
        <f t="shared" si="21"/>
        <v>635000000</v>
      </c>
      <c r="U93" s="25">
        <f t="shared" si="21"/>
        <v>635000000</v>
      </c>
      <c r="V93" s="25">
        <f t="shared" si="21"/>
        <v>635000000</v>
      </c>
      <c r="W93" s="25">
        <f t="shared" si="21"/>
        <v>635000000</v>
      </c>
      <c r="X93" s="25">
        <f t="shared" si="21"/>
        <v>13200000290</v>
      </c>
    </row>
  </sheetData>
  <pageMargins left="0.75" right="0.75" top="1" bottom="1" header="0.5" footer="0.5"/>
  <pageSetup paperSize="9"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X93"/>
  <sheetViews>
    <sheetView workbookViewId="0">
      <selection activeCell="C6" sqref="C6"/>
    </sheetView>
  </sheetViews>
  <sheetFormatPr defaultColWidth="11.42578125" defaultRowHeight="15" x14ac:dyDescent="0.25"/>
  <cols>
    <col min="1" max="1" width="37.42578125" customWidth="1"/>
    <col min="2" max="2" width="8.42578125" style="4" customWidth="1"/>
    <col min="3" max="3" width="13.28515625" style="4" bestFit="1" customWidth="1"/>
    <col min="4" max="5" width="14" style="4" bestFit="1" customWidth="1"/>
    <col min="6" max="12" width="14" bestFit="1" customWidth="1"/>
    <col min="13" max="13" width="11.5703125" customWidth="1"/>
    <col min="14" max="14" width="13.140625" customWidth="1"/>
    <col min="15" max="16" width="12.140625" customWidth="1"/>
    <col min="17" max="18" width="12.42578125" customWidth="1"/>
    <col min="19" max="23" width="14" bestFit="1" customWidth="1"/>
    <col min="24" max="24" width="18.140625" customWidth="1"/>
  </cols>
  <sheetData>
    <row r="1" spans="1:24" ht="18.399999999999999" x14ac:dyDescent="0.7">
      <c r="A1" s="1" t="s">
        <v>407</v>
      </c>
      <c r="B1" s="139"/>
      <c r="C1" s="3"/>
    </row>
    <row r="3" spans="1:24" ht="14.45" x14ac:dyDescent="0.55000000000000004">
      <c r="A3" s="3" t="s">
        <v>144</v>
      </c>
      <c r="B3" s="5"/>
      <c r="C3" s="5"/>
      <c r="D3" s="5"/>
      <c r="E3" s="5"/>
    </row>
    <row r="4" spans="1:24" ht="14.45" x14ac:dyDescent="0.55000000000000004">
      <c r="A4" s="6" t="s">
        <v>145</v>
      </c>
      <c r="B4" s="4" t="s">
        <v>7</v>
      </c>
      <c r="C4" s="4" t="s">
        <v>146</v>
      </c>
      <c r="D4" s="4">
        <v>1</v>
      </c>
      <c r="E4" s="4">
        <v>2</v>
      </c>
      <c r="F4" s="4">
        <v>3</v>
      </c>
      <c r="G4" s="4">
        <v>4</v>
      </c>
      <c r="H4" s="4">
        <v>5</v>
      </c>
      <c r="I4" s="4">
        <v>6</v>
      </c>
      <c r="J4" s="4">
        <v>7</v>
      </c>
      <c r="K4" s="4">
        <v>8</v>
      </c>
      <c r="L4" s="4">
        <v>9</v>
      </c>
      <c r="M4" s="4">
        <v>10</v>
      </c>
      <c r="N4" s="4">
        <v>11</v>
      </c>
      <c r="O4" s="4">
        <v>12</v>
      </c>
      <c r="P4" s="4">
        <v>13</v>
      </c>
      <c r="Q4" s="4">
        <v>14</v>
      </c>
      <c r="R4" s="4">
        <v>15</v>
      </c>
      <c r="S4" s="4">
        <v>16</v>
      </c>
      <c r="T4" s="4">
        <v>17</v>
      </c>
      <c r="U4" s="4">
        <v>18</v>
      </c>
      <c r="V4" s="4">
        <v>19</v>
      </c>
      <c r="W4" s="4">
        <v>20</v>
      </c>
      <c r="X4" s="4" t="s">
        <v>147</v>
      </c>
    </row>
    <row r="5" spans="1:24" ht="14.45" x14ac:dyDescent="0.55000000000000004">
      <c r="A5" s="7" t="s">
        <v>148</v>
      </c>
    </row>
    <row r="6" spans="1:24" ht="14.45" x14ac:dyDescent="0.55000000000000004">
      <c r="A6" t="s">
        <v>149</v>
      </c>
      <c r="B6" s="4" t="s">
        <v>24</v>
      </c>
      <c r="C6" s="249">
        <f>'S2 Low investment scenario'!C6</f>
        <v>0.50199162336629966</v>
      </c>
      <c r="D6" s="308">
        <f>'S2 Low investment scenario'!D6</f>
        <v>15059748.700988989</v>
      </c>
      <c r="E6" s="308">
        <f>'S2 Low investment scenario'!E6</f>
        <v>15059748.700988989</v>
      </c>
      <c r="F6" s="308">
        <f>'S2 Low investment scenario'!F6</f>
        <v>15059748.700988989</v>
      </c>
      <c r="G6" s="308">
        <f>'S2 Low investment scenario'!G6</f>
        <v>15059748.700988989</v>
      </c>
      <c r="H6" s="308">
        <f>'S2 Low investment scenario'!H6</f>
        <v>15059748.700988989</v>
      </c>
      <c r="I6" s="308">
        <f>'S2 Low investment scenario'!I6</f>
        <v>15059748.700988989</v>
      </c>
      <c r="J6" s="308">
        <f>'S2 Low investment scenario'!J6</f>
        <v>15059748.700988989</v>
      </c>
      <c r="K6" s="308">
        <f>'S2 Low investment scenario'!K6</f>
        <v>15059748.700988989</v>
      </c>
      <c r="L6" s="308">
        <f>'S2 Low investment scenario'!L6</f>
        <v>15059748.700988989</v>
      </c>
      <c r="M6" s="308">
        <f>'S2 Low investment scenario'!M6</f>
        <v>15059748.700988989</v>
      </c>
      <c r="N6" s="308">
        <f>'S2 Low investment scenario'!N6</f>
        <v>15059748.700988989</v>
      </c>
      <c r="O6" s="308">
        <f>'S2 Low investment scenario'!O6</f>
        <v>15059748.700988989</v>
      </c>
      <c r="P6" s="308">
        <f>'S2 Low investment scenario'!P6</f>
        <v>15059748.700988989</v>
      </c>
      <c r="Q6" s="308">
        <f>'S2 Low investment scenario'!Q6</f>
        <v>15059748.700988989</v>
      </c>
      <c r="R6" s="308">
        <f>'S2 Low investment scenario'!R6</f>
        <v>15059748.700988989</v>
      </c>
      <c r="S6" s="308">
        <f>'S2 Low investment scenario'!S6</f>
        <v>15059748.700988989</v>
      </c>
      <c r="T6" s="308">
        <f>'S2 Low investment scenario'!T6</f>
        <v>15059748.700988989</v>
      </c>
      <c r="U6" s="308">
        <f>'S2 Low investment scenario'!U6</f>
        <v>15059748.700988989</v>
      </c>
      <c r="V6" s="308">
        <f>'S2 Low investment scenario'!V6</f>
        <v>15059748.700988989</v>
      </c>
      <c r="W6" s="308">
        <f>'S2 Low investment scenario'!W6</f>
        <v>15059748.700988989</v>
      </c>
      <c r="X6" s="308">
        <f>'S2 Low investment scenario'!X6</f>
        <v>301194974.01977974</v>
      </c>
    </row>
    <row r="7" spans="1:24" ht="14.45" x14ac:dyDescent="0.55000000000000004">
      <c r="A7" t="s">
        <v>149</v>
      </c>
      <c r="B7" s="4" t="s">
        <v>20</v>
      </c>
      <c r="C7" s="249">
        <f>'S2 Low investment scenario'!C7</f>
        <v>0.28336016237550316</v>
      </c>
      <c r="D7" s="308">
        <f>'S2 Low investment scenario'!D7</f>
        <v>8500804.8712650947</v>
      </c>
      <c r="E7" s="308">
        <f>'S2 Low investment scenario'!E7</f>
        <v>8500804.8712650947</v>
      </c>
      <c r="F7" s="308">
        <f>'S2 Low investment scenario'!F7</f>
        <v>8500804.8712650947</v>
      </c>
      <c r="G7" s="308">
        <f>'S2 Low investment scenario'!G7</f>
        <v>8500804.8712650947</v>
      </c>
      <c r="H7" s="308">
        <f>'S2 Low investment scenario'!H7</f>
        <v>8500804.8712650947</v>
      </c>
      <c r="I7" s="308">
        <f>'S2 Low investment scenario'!I7</f>
        <v>8500804.8712650947</v>
      </c>
      <c r="J7" s="308">
        <f>'S2 Low investment scenario'!J7</f>
        <v>8500804.8712650947</v>
      </c>
      <c r="K7" s="308">
        <f>'S2 Low investment scenario'!K7</f>
        <v>8500804.8712650947</v>
      </c>
      <c r="L7" s="308">
        <f>'S2 Low investment scenario'!L7</f>
        <v>8500804.8712650947</v>
      </c>
      <c r="M7" s="308">
        <f>'S2 Low investment scenario'!M7</f>
        <v>8500804.8712650947</v>
      </c>
      <c r="N7" s="308">
        <f>'S2 Low investment scenario'!N7</f>
        <v>8500804.8712650947</v>
      </c>
      <c r="O7" s="308">
        <f>'S2 Low investment scenario'!O7</f>
        <v>8500804.8712650947</v>
      </c>
      <c r="P7" s="308">
        <f>'S2 Low investment scenario'!P7</f>
        <v>8500804.8712650947</v>
      </c>
      <c r="Q7" s="308">
        <f>'S2 Low investment scenario'!Q7</f>
        <v>8500804.8712650947</v>
      </c>
      <c r="R7" s="308">
        <f>'S2 Low investment scenario'!R7</f>
        <v>8500804.8712650947</v>
      </c>
      <c r="S7" s="308">
        <f>'S2 Low investment scenario'!S7</f>
        <v>8500804.8712650947</v>
      </c>
      <c r="T7" s="308">
        <f>'S2 Low investment scenario'!T7</f>
        <v>8500804.8712650947</v>
      </c>
      <c r="U7" s="308">
        <f>'S2 Low investment scenario'!U7</f>
        <v>8500804.8712650947</v>
      </c>
      <c r="V7" s="308">
        <f>'S2 Low investment scenario'!V7</f>
        <v>8500804.8712650947</v>
      </c>
      <c r="W7" s="308">
        <f>'S2 Low investment scenario'!W7</f>
        <v>8500804.8712650947</v>
      </c>
      <c r="X7" s="308">
        <f>'S2 Low investment scenario'!X7</f>
        <v>170016097.42530188</v>
      </c>
    </row>
    <row r="8" spans="1:24" ht="14.45" x14ac:dyDescent="0.55000000000000004">
      <c r="A8" t="s">
        <v>149</v>
      </c>
      <c r="B8" s="4" t="s">
        <v>34</v>
      </c>
      <c r="C8" s="249">
        <f>'S2 Low investment scenario'!C8</f>
        <v>0.10514289540216357</v>
      </c>
      <c r="D8" s="308">
        <f>'S2 Low investment scenario'!D8</f>
        <v>3154286.8620649069</v>
      </c>
      <c r="E8" s="308">
        <f>'S2 Low investment scenario'!E8</f>
        <v>3154286.8620649069</v>
      </c>
      <c r="F8" s="308">
        <f>'S2 Low investment scenario'!F8</f>
        <v>3154286.8620649069</v>
      </c>
      <c r="G8" s="308">
        <f>'S2 Low investment scenario'!G8</f>
        <v>3154286.8620649069</v>
      </c>
      <c r="H8" s="308">
        <f>'S2 Low investment scenario'!H8</f>
        <v>3154286.8620649069</v>
      </c>
      <c r="I8" s="308">
        <f>'S2 Low investment scenario'!I8</f>
        <v>3154286.8620649069</v>
      </c>
      <c r="J8" s="308">
        <f>'S2 Low investment scenario'!J8</f>
        <v>3154286.8620649069</v>
      </c>
      <c r="K8" s="308">
        <f>'S2 Low investment scenario'!K8</f>
        <v>3154286.8620649069</v>
      </c>
      <c r="L8" s="308">
        <f>'S2 Low investment scenario'!L8</f>
        <v>3154286.8620649069</v>
      </c>
      <c r="M8" s="308">
        <f>'S2 Low investment scenario'!M8</f>
        <v>3154286.8620649069</v>
      </c>
      <c r="N8" s="308">
        <f>'S2 Low investment scenario'!N8</f>
        <v>3154286.8620649069</v>
      </c>
      <c r="O8" s="308">
        <f>'S2 Low investment scenario'!O8</f>
        <v>3154286.8620649069</v>
      </c>
      <c r="P8" s="308">
        <f>'S2 Low investment scenario'!P8</f>
        <v>3154286.8620649069</v>
      </c>
      <c r="Q8" s="308">
        <f>'S2 Low investment scenario'!Q8</f>
        <v>3154286.8620649069</v>
      </c>
      <c r="R8" s="308">
        <f>'S2 Low investment scenario'!R8</f>
        <v>3154286.8620649069</v>
      </c>
      <c r="S8" s="308">
        <f>'S2 Low investment scenario'!S8</f>
        <v>3154286.8620649069</v>
      </c>
      <c r="T8" s="308">
        <f>'S2 Low investment scenario'!T8</f>
        <v>3154286.8620649069</v>
      </c>
      <c r="U8" s="308">
        <f>'S2 Low investment scenario'!U8</f>
        <v>3154286.8620649069</v>
      </c>
      <c r="V8" s="308">
        <f>'S2 Low investment scenario'!V8</f>
        <v>3154286.8620649069</v>
      </c>
      <c r="W8" s="308">
        <f>'S2 Low investment scenario'!W8</f>
        <v>3154286.8620649069</v>
      </c>
      <c r="X8" s="308">
        <f>'S2 Low investment scenario'!X8</f>
        <v>63085737.241298117</v>
      </c>
    </row>
    <row r="9" spans="1:24" ht="14.45" x14ac:dyDescent="0.55000000000000004">
      <c r="A9" t="s">
        <v>149</v>
      </c>
      <c r="B9" s="4" t="s">
        <v>29</v>
      </c>
      <c r="C9" s="249">
        <f>'S2 Low investment scenario'!C9</f>
        <v>0.10950531885603368</v>
      </c>
      <c r="D9" s="308">
        <f>'S2 Low investment scenario'!D9</f>
        <v>3285159.5656810105</v>
      </c>
      <c r="E9" s="308">
        <f>'S2 Low investment scenario'!E9</f>
        <v>3285159.5656810105</v>
      </c>
      <c r="F9" s="308">
        <f>'S2 Low investment scenario'!F9</f>
        <v>3285159.5656810105</v>
      </c>
      <c r="G9" s="308">
        <f>'S2 Low investment scenario'!G9</f>
        <v>3285159.5656810105</v>
      </c>
      <c r="H9" s="308">
        <f>'S2 Low investment scenario'!H9</f>
        <v>3285159.5656810105</v>
      </c>
      <c r="I9" s="308">
        <f>'S2 Low investment scenario'!I9</f>
        <v>3285159.5656810105</v>
      </c>
      <c r="J9" s="308">
        <f>'S2 Low investment scenario'!J9</f>
        <v>3285159.5656810105</v>
      </c>
      <c r="K9" s="308">
        <f>'S2 Low investment scenario'!K9</f>
        <v>3285159.5656810105</v>
      </c>
      <c r="L9" s="308">
        <f>'S2 Low investment scenario'!L9</f>
        <v>3285159.5656810105</v>
      </c>
      <c r="M9" s="308">
        <f>'S2 Low investment scenario'!M9</f>
        <v>3285159.5656810105</v>
      </c>
      <c r="N9" s="308">
        <f>'S2 Low investment scenario'!N9</f>
        <v>3285159.5656810105</v>
      </c>
      <c r="O9" s="308">
        <f>'S2 Low investment scenario'!O9</f>
        <v>3285159.5656810105</v>
      </c>
      <c r="P9" s="308">
        <f>'S2 Low investment scenario'!P9</f>
        <v>3285159.5656810105</v>
      </c>
      <c r="Q9" s="308">
        <f>'S2 Low investment scenario'!Q9</f>
        <v>3285159.5656810105</v>
      </c>
      <c r="R9" s="308">
        <f>'S2 Low investment scenario'!R9</f>
        <v>3285159.5656810105</v>
      </c>
      <c r="S9" s="308">
        <f>'S2 Low investment scenario'!S9</f>
        <v>3285159.5656810105</v>
      </c>
      <c r="T9" s="308">
        <f>'S2 Low investment scenario'!T9</f>
        <v>3285159.5656810105</v>
      </c>
      <c r="U9" s="308">
        <f>'S2 Low investment scenario'!U9</f>
        <v>3285159.5656810105</v>
      </c>
      <c r="V9" s="308">
        <f>'S2 Low investment scenario'!V9</f>
        <v>3285159.5656810105</v>
      </c>
      <c r="W9" s="308">
        <f>'S2 Low investment scenario'!W9</f>
        <v>3285159.5656810105</v>
      </c>
      <c r="X9" s="308">
        <f>'S2 Low investment scenario'!X9</f>
        <v>65703191.31362021</v>
      </c>
    </row>
    <row r="10" spans="1:24" ht="14.45" x14ac:dyDescent="0.55000000000000004">
      <c r="C10" s="8"/>
      <c r="D10" s="9"/>
      <c r="E10" s="9"/>
      <c r="F10" s="9"/>
      <c r="G10" s="9"/>
      <c r="H10" s="9"/>
      <c r="I10" s="9"/>
      <c r="J10" s="9"/>
      <c r="K10" s="9"/>
      <c r="L10" s="9"/>
      <c r="M10" s="9"/>
      <c r="N10" s="9"/>
      <c r="O10" s="9"/>
      <c r="P10" s="9"/>
      <c r="Q10" s="9"/>
      <c r="R10" s="9"/>
      <c r="S10" s="9"/>
      <c r="T10" s="9"/>
      <c r="U10" s="9"/>
      <c r="V10" s="9"/>
      <c r="W10" s="9"/>
      <c r="X10" s="10"/>
    </row>
    <row r="11" spans="1:24" ht="14.45" x14ac:dyDescent="0.55000000000000004">
      <c r="A11" s="7" t="s">
        <v>150</v>
      </c>
      <c r="C11" s="11">
        <f>SUM(C6:C9)</f>
        <v>1.0000000000000002</v>
      </c>
      <c r="D11" s="12">
        <f>SUM(D6:D9)</f>
        <v>30000000</v>
      </c>
      <c r="E11" s="12">
        <f t="shared" ref="E11:W11" si="0">SUM(E6:E9)</f>
        <v>30000000</v>
      </c>
      <c r="F11" s="12">
        <f t="shared" si="0"/>
        <v>30000000</v>
      </c>
      <c r="G11" s="12">
        <f t="shared" si="0"/>
        <v>30000000</v>
      </c>
      <c r="H11" s="12">
        <f t="shared" si="0"/>
        <v>30000000</v>
      </c>
      <c r="I11" s="12">
        <f t="shared" si="0"/>
        <v>30000000</v>
      </c>
      <c r="J11" s="12">
        <f t="shared" si="0"/>
        <v>30000000</v>
      </c>
      <c r="K11" s="12">
        <f t="shared" si="0"/>
        <v>30000000</v>
      </c>
      <c r="L11" s="12">
        <f t="shared" si="0"/>
        <v>30000000</v>
      </c>
      <c r="M11" s="12">
        <f t="shared" si="0"/>
        <v>30000000</v>
      </c>
      <c r="N11" s="12">
        <f t="shared" si="0"/>
        <v>30000000</v>
      </c>
      <c r="O11" s="12">
        <f t="shared" si="0"/>
        <v>30000000</v>
      </c>
      <c r="P11" s="12">
        <f t="shared" si="0"/>
        <v>30000000</v>
      </c>
      <c r="Q11" s="12">
        <f t="shared" si="0"/>
        <v>30000000</v>
      </c>
      <c r="R11" s="12">
        <f t="shared" si="0"/>
        <v>30000000</v>
      </c>
      <c r="S11" s="12">
        <f t="shared" si="0"/>
        <v>30000000</v>
      </c>
      <c r="T11" s="12">
        <f t="shared" si="0"/>
        <v>30000000</v>
      </c>
      <c r="U11" s="12">
        <f t="shared" si="0"/>
        <v>30000000</v>
      </c>
      <c r="V11" s="12">
        <f t="shared" si="0"/>
        <v>30000000</v>
      </c>
      <c r="W11" s="12">
        <f t="shared" si="0"/>
        <v>30000000</v>
      </c>
      <c r="X11" s="10">
        <f t="shared" ref="X11" si="1">SUM(D11:W11)</f>
        <v>600000000</v>
      </c>
    </row>
    <row r="12" spans="1:24" ht="14.45" x14ac:dyDescent="0.55000000000000004">
      <c r="A12" s="13"/>
    </row>
    <row r="13" spans="1:24" s="15" customFormat="1" ht="14.45" x14ac:dyDescent="0.55000000000000004">
      <c r="A13" s="14" t="s">
        <v>174</v>
      </c>
      <c r="B13" s="9" t="s">
        <v>24</v>
      </c>
      <c r="C13" s="140">
        <f>'S2 Low investment scenario'!C13</f>
        <v>0.50199162336629966</v>
      </c>
      <c r="D13" s="9">
        <f>'S2 Low investment scenario'!D13</f>
        <v>0</v>
      </c>
      <c r="E13" s="9">
        <f>'S2 Low investment scenario'!E13</f>
        <v>0</v>
      </c>
      <c r="F13" s="9">
        <f>'S2 Low investment scenario'!F13</f>
        <v>15059748.700988989</v>
      </c>
      <c r="G13" s="9">
        <f>'S2 Low investment scenario'!G13</f>
        <v>15059748.700988989</v>
      </c>
      <c r="H13" s="9">
        <f>'S2 Low investment scenario'!H13</f>
        <v>15059748.700988989</v>
      </c>
      <c r="I13" s="9">
        <f>'S2 Low investment scenario'!I13</f>
        <v>15059748.700988989</v>
      </c>
      <c r="J13" s="9">
        <f>'S2 Low investment scenario'!J13</f>
        <v>15059748.700988989</v>
      </c>
      <c r="K13" s="9">
        <f>'S2 Low investment scenario'!K13</f>
        <v>0</v>
      </c>
      <c r="L13" s="9">
        <f>'S2 Low investment scenario'!L13</f>
        <v>0</v>
      </c>
      <c r="M13" s="9">
        <f>'S2 Low investment scenario'!M13</f>
        <v>0</v>
      </c>
      <c r="N13" s="9">
        <f>'S2 Low investment scenario'!N13</f>
        <v>0</v>
      </c>
      <c r="O13" s="9">
        <f>'S2 Low investment scenario'!O13</f>
        <v>0</v>
      </c>
      <c r="P13" s="9">
        <f>'S2 Low investment scenario'!P13</f>
        <v>0</v>
      </c>
      <c r="Q13" s="9">
        <f>'S2 Low investment scenario'!Q13</f>
        <v>0</v>
      </c>
      <c r="R13" s="9">
        <f>'S2 Low investment scenario'!R13</f>
        <v>0</v>
      </c>
      <c r="S13" s="9">
        <f>'S2 Low investment scenario'!S13</f>
        <v>0</v>
      </c>
      <c r="T13" s="9">
        <f>'S2 Low investment scenario'!T13</f>
        <v>0</v>
      </c>
      <c r="U13" s="9">
        <f>'S2 Low investment scenario'!U13</f>
        <v>0</v>
      </c>
      <c r="V13" s="9">
        <f>'S2 Low investment scenario'!V13</f>
        <v>0</v>
      </c>
      <c r="W13" s="9">
        <f>'S2 Low investment scenario'!W13</f>
        <v>0</v>
      </c>
      <c r="X13" s="9">
        <f>'S2 Low investment scenario'!X13</f>
        <v>75298743.50494495</v>
      </c>
    </row>
    <row r="14" spans="1:24" s="15" customFormat="1" ht="14.45" x14ac:dyDescent="0.55000000000000004">
      <c r="A14" s="14"/>
      <c r="B14" s="9" t="s">
        <v>20</v>
      </c>
      <c r="C14" s="140">
        <f>'S2 Low investment scenario'!C14</f>
        <v>0.28336016237550316</v>
      </c>
      <c r="D14" s="9">
        <f>'S2 Low investment scenario'!D14</f>
        <v>0</v>
      </c>
      <c r="E14" s="9">
        <f>'S2 Low investment scenario'!E14</f>
        <v>0</v>
      </c>
      <c r="F14" s="9">
        <f>'S2 Low investment scenario'!F14</f>
        <v>8500804.8712650947</v>
      </c>
      <c r="G14" s="9">
        <f>'S2 Low investment scenario'!G14</f>
        <v>8500804.8712650947</v>
      </c>
      <c r="H14" s="9">
        <f>'S2 Low investment scenario'!H14</f>
        <v>8500804.8712650947</v>
      </c>
      <c r="I14" s="9">
        <f>'S2 Low investment scenario'!I14</f>
        <v>8500804.8712650947</v>
      </c>
      <c r="J14" s="9">
        <f>'S2 Low investment scenario'!J14</f>
        <v>8500804.8712650947</v>
      </c>
      <c r="K14" s="9">
        <f>'S2 Low investment scenario'!K14</f>
        <v>0</v>
      </c>
      <c r="L14" s="9">
        <f>'S2 Low investment scenario'!L14</f>
        <v>0</v>
      </c>
      <c r="M14" s="9">
        <f>'S2 Low investment scenario'!M14</f>
        <v>0</v>
      </c>
      <c r="N14" s="9">
        <f>'S2 Low investment scenario'!N14</f>
        <v>0</v>
      </c>
      <c r="O14" s="9">
        <f>'S2 Low investment scenario'!O14</f>
        <v>0</v>
      </c>
      <c r="P14" s="9">
        <f>'S2 Low investment scenario'!P14</f>
        <v>0</v>
      </c>
      <c r="Q14" s="9">
        <f>'S2 Low investment scenario'!Q14</f>
        <v>0</v>
      </c>
      <c r="R14" s="9">
        <f>'S2 Low investment scenario'!R14</f>
        <v>0</v>
      </c>
      <c r="S14" s="9">
        <f>'S2 Low investment scenario'!S14</f>
        <v>0</v>
      </c>
      <c r="T14" s="9">
        <f>'S2 Low investment scenario'!T14</f>
        <v>0</v>
      </c>
      <c r="U14" s="9">
        <f>'S2 Low investment scenario'!U14</f>
        <v>0</v>
      </c>
      <c r="V14" s="9">
        <f>'S2 Low investment scenario'!V14</f>
        <v>0</v>
      </c>
      <c r="W14" s="9">
        <f>'S2 Low investment scenario'!W14</f>
        <v>0</v>
      </c>
      <c r="X14" s="9">
        <f>'S2 Low investment scenario'!X14</f>
        <v>42504024.356325477</v>
      </c>
    </row>
    <row r="15" spans="1:24" s="15" customFormat="1" ht="14.45" x14ac:dyDescent="0.55000000000000004">
      <c r="A15" s="14"/>
      <c r="B15" s="9" t="s">
        <v>34</v>
      </c>
      <c r="C15" s="140">
        <f>'S2 Low investment scenario'!C15</f>
        <v>0.10514289540216357</v>
      </c>
      <c r="D15" s="9">
        <f>'S2 Low investment scenario'!D15</f>
        <v>0</v>
      </c>
      <c r="E15" s="9">
        <f>'S2 Low investment scenario'!E15</f>
        <v>0</v>
      </c>
      <c r="F15" s="9">
        <f>'S2 Low investment scenario'!F15</f>
        <v>3154286.8620649069</v>
      </c>
      <c r="G15" s="9">
        <f>'S2 Low investment scenario'!G15</f>
        <v>3154286.8620649069</v>
      </c>
      <c r="H15" s="9">
        <f>'S2 Low investment scenario'!H15</f>
        <v>3154286.8620649069</v>
      </c>
      <c r="I15" s="9">
        <f>'S2 Low investment scenario'!I15</f>
        <v>3154286.8620649069</v>
      </c>
      <c r="J15" s="9">
        <f>'S2 Low investment scenario'!J15</f>
        <v>3154286.8620649069</v>
      </c>
      <c r="K15" s="9">
        <f>'S2 Low investment scenario'!K15</f>
        <v>0</v>
      </c>
      <c r="L15" s="9">
        <f>'S2 Low investment scenario'!L15</f>
        <v>0</v>
      </c>
      <c r="M15" s="9">
        <f>'S2 Low investment scenario'!M15</f>
        <v>0</v>
      </c>
      <c r="N15" s="9">
        <f>'S2 Low investment scenario'!N15</f>
        <v>0</v>
      </c>
      <c r="O15" s="9">
        <f>'S2 Low investment scenario'!O15</f>
        <v>0</v>
      </c>
      <c r="P15" s="9">
        <f>'S2 Low investment scenario'!P15</f>
        <v>0</v>
      </c>
      <c r="Q15" s="9">
        <f>'S2 Low investment scenario'!Q15</f>
        <v>0</v>
      </c>
      <c r="R15" s="9">
        <f>'S2 Low investment scenario'!R15</f>
        <v>0</v>
      </c>
      <c r="S15" s="9">
        <f>'S2 Low investment scenario'!S15</f>
        <v>0</v>
      </c>
      <c r="T15" s="9">
        <f>'S2 Low investment scenario'!T15</f>
        <v>0</v>
      </c>
      <c r="U15" s="9">
        <f>'S2 Low investment scenario'!U15</f>
        <v>0</v>
      </c>
      <c r="V15" s="9">
        <f>'S2 Low investment scenario'!V15</f>
        <v>0</v>
      </c>
      <c r="W15" s="9">
        <f>'S2 Low investment scenario'!W15</f>
        <v>0</v>
      </c>
      <c r="X15" s="9">
        <f>'S2 Low investment scenario'!X15</f>
        <v>15771434.310324535</v>
      </c>
    </row>
    <row r="16" spans="1:24" x14ac:dyDescent="0.25">
      <c r="A16" s="13"/>
      <c r="B16" s="4" t="s">
        <v>29</v>
      </c>
      <c r="C16" s="140">
        <f>'S2 Low investment scenario'!C16</f>
        <v>0.10950531885603368</v>
      </c>
      <c r="D16" s="9">
        <f>'S2 Low investment scenario'!D16</f>
        <v>0</v>
      </c>
      <c r="E16" s="9">
        <f>'S2 Low investment scenario'!E16</f>
        <v>0</v>
      </c>
      <c r="F16" s="9">
        <f>'S2 Low investment scenario'!F16</f>
        <v>3285159.5656810105</v>
      </c>
      <c r="G16" s="9">
        <f>'S2 Low investment scenario'!G16</f>
        <v>3285159.5656810105</v>
      </c>
      <c r="H16" s="9">
        <f>'S2 Low investment scenario'!H16</f>
        <v>3285159.5656810105</v>
      </c>
      <c r="I16" s="9">
        <f>'S2 Low investment scenario'!I16</f>
        <v>3285159.5656810105</v>
      </c>
      <c r="J16" s="9">
        <f>'S2 Low investment scenario'!J16</f>
        <v>3285159.5656810105</v>
      </c>
      <c r="K16" s="9">
        <f>'S2 Low investment scenario'!K16</f>
        <v>0</v>
      </c>
      <c r="L16" s="9">
        <f>'S2 Low investment scenario'!L16</f>
        <v>0</v>
      </c>
      <c r="M16" s="9">
        <f>'S2 Low investment scenario'!M16</f>
        <v>0</v>
      </c>
      <c r="N16" s="9">
        <f>'S2 Low investment scenario'!N16</f>
        <v>0</v>
      </c>
      <c r="O16" s="9">
        <f>'S2 Low investment scenario'!O16</f>
        <v>0</v>
      </c>
      <c r="P16" s="9">
        <f>'S2 Low investment scenario'!P16</f>
        <v>0</v>
      </c>
      <c r="Q16" s="9">
        <f>'S2 Low investment scenario'!Q16</f>
        <v>0</v>
      </c>
      <c r="R16" s="9">
        <f>'S2 Low investment scenario'!R16</f>
        <v>0</v>
      </c>
      <c r="S16" s="9">
        <f>'S2 Low investment scenario'!S16</f>
        <v>0</v>
      </c>
      <c r="T16" s="9">
        <f>'S2 Low investment scenario'!T16</f>
        <v>0</v>
      </c>
      <c r="U16" s="9">
        <f>'S2 Low investment scenario'!U16</f>
        <v>0</v>
      </c>
      <c r="V16" s="9">
        <f>'S2 Low investment scenario'!V16</f>
        <v>0</v>
      </c>
      <c r="W16" s="9">
        <f>'S2 Low investment scenario'!W16</f>
        <v>0</v>
      </c>
      <c r="X16" s="9">
        <f>'S2 Low investment scenario'!X16</f>
        <v>16425797.828405052</v>
      </c>
    </row>
    <row r="17" spans="1:24" x14ac:dyDescent="0.25">
      <c r="A17" s="13"/>
      <c r="X17" s="10"/>
    </row>
    <row r="18" spans="1:24" s="3" customFormat="1" x14ac:dyDescent="0.25">
      <c r="A18" s="7" t="s">
        <v>175</v>
      </c>
      <c r="B18" s="5"/>
      <c r="C18" s="11">
        <f>SUM(C13:C16)</f>
        <v>1.0000000000000002</v>
      </c>
      <c r="D18" s="21">
        <f t="shared" ref="D18:W18" si="2">SUM(D13:D17)</f>
        <v>0</v>
      </c>
      <c r="E18" s="21">
        <f t="shared" si="2"/>
        <v>0</v>
      </c>
      <c r="F18" s="21">
        <f t="shared" si="2"/>
        <v>30000000</v>
      </c>
      <c r="G18" s="21">
        <f t="shared" si="2"/>
        <v>30000000</v>
      </c>
      <c r="H18" s="21">
        <f t="shared" si="2"/>
        <v>30000000</v>
      </c>
      <c r="I18" s="21">
        <f t="shared" si="2"/>
        <v>30000000</v>
      </c>
      <c r="J18" s="21">
        <f t="shared" si="2"/>
        <v>30000000</v>
      </c>
      <c r="K18" s="21">
        <f t="shared" si="2"/>
        <v>0</v>
      </c>
      <c r="L18" s="21">
        <f t="shared" si="2"/>
        <v>0</v>
      </c>
      <c r="M18" s="21">
        <f t="shared" si="2"/>
        <v>0</v>
      </c>
      <c r="N18" s="21">
        <f t="shared" si="2"/>
        <v>0</v>
      </c>
      <c r="O18" s="21">
        <f t="shared" si="2"/>
        <v>0</v>
      </c>
      <c r="P18" s="21">
        <f t="shared" si="2"/>
        <v>0</v>
      </c>
      <c r="Q18" s="21">
        <f t="shared" si="2"/>
        <v>0</v>
      </c>
      <c r="R18" s="21">
        <f t="shared" si="2"/>
        <v>0</v>
      </c>
      <c r="S18" s="21">
        <f t="shared" si="2"/>
        <v>0</v>
      </c>
      <c r="T18" s="21">
        <f t="shared" si="2"/>
        <v>0</v>
      </c>
      <c r="U18" s="21">
        <f t="shared" si="2"/>
        <v>0</v>
      </c>
      <c r="V18" s="21">
        <f t="shared" si="2"/>
        <v>0</v>
      </c>
      <c r="W18" s="21">
        <f t="shared" si="2"/>
        <v>0</v>
      </c>
      <c r="X18" s="21">
        <f>SUM(X13:X17)</f>
        <v>150000000</v>
      </c>
    </row>
    <row r="19" spans="1:24" x14ac:dyDescent="0.25">
      <c r="A19" s="13"/>
    </row>
    <row r="20" spans="1:24" x14ac:dyDescent="0.25">
      <c r="A20" s="7" t="s">
        <v>152</v>
      </c>
      <c r="C20" s="4" t="s">
        <v>153</v>
      </c>
    </row>
    <row r="21" spans="1:24" x14ac:dyDescent="0.25">
      <c r="A21" s="16" t="s">
        <v>154</v>
      </c>
      <c r="B21" s="4" t="s">
        <v>24</v>
      </c>
      <c r="C21" s="270">
        <f>'S2 Low investment scenario'!C21</f>
        <v>53.475000000000001</v>
      </c>
      <c r="D21" s="270">
        <f>'S2 Low investment scenario'!D21</f>
        <v>32085000</v>
      </c>
      <c r="E21" s="270">
        <f>'S2 Low investment scenario'!E21</f>
        <v>32085000</v>
      </c>
      <c r="F21" s="270">
        <f>'S2 Low investment scenario'!F21</f>
        <v>32085000</v>
      </c>
      <c r="G21" s="270">
        <f>'S2 Low investment scenario'!G21</f>
        <v>32085000</v>
      </c>
      <c r="H21" s="270">
        <f>'S2 Low investment scenario'!H21</f>
        <v>32085000</v>
      </c>
      <c r="I21" s="270">
        <f>'S2 Low investment scenario'!I21</f>
        <v>32085000</v>
      </c>
      <c r="J21" s="270">
        <f>'S2 Low investment scenario'!J21</f>
        <v>32085000</v>
      </c>
      <c r="K21" s="270">
        <f>'S2 Low investment scenario'!K21</f>
        <v>32085000</v>
      </c>
      <c r="L21" s="270">
        <f>'S2 Low investment scenario'!L21</f>
        <v>32085000</v>
      </c>
      <c r="M21" s="270">
        <f>'S2 Low investment scenario'!M21</f>
        <v>32085000</v>
      </c>
      <c r="N21" s="270">
        <f>'S2 Low investment scenario'!N21</f>
        <v>32085000</v>
      </c>
      <c r="O21" s="270">
        <f>'S2 Low investment scenario'!O21</f>
        <v>32085000</v>
      </c>
      <c r="P21" s="270">
        <f>'S2 Low investment scenario'!P21</f>
        <v>32085000</v>
      </c>
      <c r="Q21" s="270">
        <f>'S2 Low investment scenario'!Q21</f>
        <v>32085000</v>
      </c>
      <c r="R21" s="270">
        <f>'S2 Low investment scenario'!R21</f>
        <v>32085000</v>
      </c>
      <c r="S21" s="270">
        <f>'S2 Low investment scenario'!S21</f>
        <v>32085000</v>
      </c>
      <c r="T21" s="270">
        <f>'S2 Low investment scenario'!T21</f>
        <v>32085000</v>
      </c>
      <c r="U21" s="270">
        <f>'S2 Low investment scenario'!U21</f>
        <v>32085000</v>
      </c>
      <c r="V21" s="270">
        <f>'S2 Low investment scenario'!V21</f>
        <v>32085000</v>
      </c>
      <c r="W21" s="270">
        <f>'S2 Low investment scenario'!W21</f>
        <v>32085000</v>
      </c>
      <c r="X21" s="270">
        <f>'S2 Low investment scenario'!X21</f>
        <v>641700000</v>
      </c>
    </row>
    <row r="22" spans="1:24" x14ac:dyDescent="0.25">
      <c r="A22" s="16" t="s">
        <v>155</v>
      </c>
      <c r="B22" s="4" t="s">
        <v>24</v>
      </c>
      <c r="C22" s="270">
        <f>'S2 Low investment scenario'!C22</f>
        <v>31.050000000000004</v>
      </c>
      <c r="D22" s="270">
        <f>'S2 Low investment scenario'!D22</f>
        <v>18630000</v>
      </c>
      <c r="E22" s="270">
        <f>'S2 Low investment scenario'!E22</f>
        <v>18630000</v>
      </c>
      <c r="F22" s="270">
        <f>'S2 Low investment scenario'!F22</f>
        <v>18630000</v>
      </c>
      <c r="G22" s="270">
        <f>'S2 Low investment scenario'!G22</f>
        <v>18630000</v>
      </c>
      <c r="H22" s="270">
        <f>'S2 Low investment scenario'!H22</f>
        <v>18630000</v>
      </c>
      <c r="I22" s="270">
        <f>'S2 Low investment scenario'!I22</f>
        <v>18630000</v>
      </c>
      <c r="J22" s="270">
        <f>'S2 Low investment scenario'!J22</f>
        <v>18630000</v>
      </c>
      <c r="K22" s="270">
        <f>'S2 Low investment scenario'!K22</f>
        <v>18630000</v>
      </c>
      <c r="L22" s="270">
        <f>'S2 Low investment scenario'!L22</f>
        <v>18630000</v>
      </c>
      <c r="M22" s="270">
        <f>'S2 Low investment scenario'!M22</f>
        <v>18630000</v>
      </c>
      <c r="N22" s="270">
        <f>'S2 Low investment scenario'!N22</f>
        <v>18630000</v>
      </c>
      <c r="O22" s="270">
        <f>'S2 Low investment scenario'!O22</f>
        <v>18630000</v>
      </c>
      <c r="P22" s="270">
        <f>'S2 Low investment scenario'!P22</f>
        <v>18630000</v>
      </c>
      <c r="Q22" s="270">
        <f>'S2 Low investment scenario'!Q22</f>
        <v>18630000</v>
      </c>
      <c r="R22" s="270">
        <f>'S2 Low investment scenario'!R22</f>
        <v>18630000</v>
      </c>
      <c r="S22" s="270">
        <f>'S2 Low investment scenario'!S22</f>
        <v>18630000</v>
      </c>
      <c r="T22" s="270">
        <f>'S2 Low investment scenario'!T22</f>
        <v>18630000</v>
      </c>
      <c r="U22" s="270">
        <f>'S2 Low investment scenario'!U22</f>
        <v>18630000</v>
      </c>
      <c r="V22" s="270">
        <f>'S2 Low investment scenario'!V22</f>
        <v>18630000</v>
      </c>
      <c r="W22" s="270">
        <f>'S2 Low investment scenario'!W22</f>
        <v>18630000</v>
      </c>
      <c r="X22" s="270">
        <f>'S2 Low investment scenario'!X22</f>
        <v>372600000</v>
      </c>
    </row>
    <row r="23" spans="1:24" x14ac:dyDescent="0.25">
      <c r="A23" s="16" t="s">
        <v>156</v>
      </c>
      <c r="B23" s="4" t="s">
        <v>20</v>
      </c>
      <c r="C23" s="270">
        <f>'S2 Low investment scenario'!C23</f>
        <v>48.825000000000003</v>
      </c>
      <c r="D23" s="270">
        <f>'S2 Low investment scenario'!D23</f>
        <v>29295000</v>
      </c>
      <c r="E23" s="270">
        <f>'S2 Low investment scenario'!E23</f>
        <v>29295000</v>
      </c>
      <c r="F23" s="270">
        <f>'S2 Low investment scenario'!F23</f>
        <v>29295000</v>
      </c>
      <c r="G23" s="270">
        <f>'S2 Low investment scenario'!G23</f>
        <v>29295000</v>
      </c>
      <c r="H23" s="270">
        <f>'S2 Low investment scenario'!H23</f>
        <v>29295000</v>
      </c>
      <c r="I23" s="270">
        <f>'S2 Low investment scenario'!I23</f>
        <v>29295000</v>
      </c>
      <c r="J23" s="270">
        <f>'S2 Low investment scenario'!J23</f>
        <v>29295000</v>
      </c>
      <c r="K23" s="270">
        <f>'S2 Low investment scenario'!K23</f>
        <v>29295000</v>
      </c>
      <c r="L23" s="270">
        <f>'S2 Low investment scenario'!L23</f>
        <v>29295000</v>
      </c>
      <c r="M23" s="270">
        <f>'S2 Low investment scenario'!M23</f>
        <v>29295000</v>
      </c>
      <c r="N23" s="270">
        <f>'S2 Low investment scenario'!N23</f>
        <v>29295000</v>
      </c>
      <c r="O23" s="270">
        <f>'S2 Low investment scenario'!O23</f>
        <v>29295000</v>
      </c>
      <c r="P23" s="270">
        <f>'S2 Low investment scenario'!P23</f>
        <v>29295000</v>
      </c>
      <c r="Q23" s="270">
        <f>'S2 Low investment scenario'!Q23</f>
        <v>29295000</v>
      </c>
      <c r="R23" s="270">
        <f>'S2 Low investment scenario'!R23</f>
        <v>29295000</v>
      </c>
      <c r="S23" s="270">
        <f>'S2 Low investment scenario'!S23</f>
        <v>29295000</v>
      </c>
      <c r="T23" s="270">
        <f>'S2 Low investment scenario'!T23</f>
        <v>29295000</v>
      </c>
      <c r="U23" s="270">
        <f>'S2 Low investment scenario'!U23</f>
        <v>29295000</v>
      </c>
      <c r="V23" s="270">
        <f>'S2 Low investment scenario'!V23</f>
        <v>29295000</v>
      </c>
      <c r="W23" s="270">
        <f>'S2 Low investment scenario'!W23</f>
        <v>29295000</v>
      </c>
      <c r="X23" s="270">
        <f>'S2 Low investment scenario'!X23</f>
        <v>585900000</v>
      </c>
    </row>
    <row r="24" spans="1:24" x14ac:dyDescent="0.25">
      <c r="A24" s="16" t="s">
        <v>157</v>
      </c>
      <c r="B24" s="4" t="s">
        <v>20</v>
      </c>
      <c r="C24" s="270">
        <f>'S2 Low investment scenario'!C24</f>
        <v>28.35</v>
      </c>
      <c r="D24" s="270">
        <f>'S2 Low investment scenario'!D24</f>
        <v>17010000</v>
      </c>
      <c r="E24" s="270">
        <f>'S2 Low investment scenario'!E24</f>
        <v>17010000</v>
      </c>
      <c r="F24" s="270">
        <f>'S2 Low investment scenario'!F24</f>
        <v>17010000</v>
      </c>
      <c r="G24" s="270">
        <f>'S2 Low investment scenario'!G24</f>
        <v>17010000</v>
      </c>
      <c r="H24" s="270">
        <f>'S2 Low investment scenario'!H24</f>
        <v>17010000</v>
      </c>
      <c r="I24" s="270">
        <f>'S2 Low investment scenario'!I24</f>
        <v>17010000</v>
      </c>
      <c r="J24" s="270">
        <f>'S2 Low investment scenario'!J24</f>
        <v>17010000</v>
      </c>
      <c r="K24" s="270">
        <f>'S2 Low investment scenario'!K24</f>
        <v>17010000</v>
      </c>
      <c r="L24" s="270">
        <f>'S2 Low investment scenario'!L24</f>
        <v>17010000</v>
      </c>
      <c r="M24" s="270">
        <f>'S2 Low investment scenario'!M24</f>
        <v>17010000</v>
      </c>
      <c r="N24" s="270">
        <f>'S2 Low investment scenario'!N24</f>
        <v>17010000</v>
      </c>
      <c r="O24" s="270">
        <f>'S2 Low investment scenario'!O24</f>
        <v>17010000</v>
      </c>
      <c r="P24" s="270">
        <f>'S2 Low investment scenario'!P24</f>
        <v>17010000</v>
      </c>
      <c r="Q24" s="270">
        <f>'S2 Low investment scenario'!Q24</f>
        <v>17010000</v>
      </c>
      <c r="R24" s="270">
        <f>'S2 Low investment scenario'!R24</f>
        <v>17010000</v>
      </c>
      <c r="S24" s="270">
        <f>'S2 Low investment scenario'!S24</f>
        <v>17010000</v>
      </c>
      <c r="T24" s="270">
        <f>'S2 Low investment scenario'!T24</f>
        <v>17010000</v>
      </c>
      <c r="U24" s="270">
        <f>'S2 Low investment scenario'!U24</f>
        <v>17010000</v>
      </c>
      <c r="V24" s="270">
        <f>'S2 Low investment scenario'!V24</f>
        <v>17010000</v>
      </c>
      <c r="W24" s="270">
        <f>'S2 Low investment scenario'!W24</f>
        <v>17010000</v>
      </c>
      <c r="X24" s="270">
        <f>'S2 Low investment scenario'!X24</f>
        <v>340200000</v>
      </c>
    </row>
    <row r="25" spans="1:24" x14ac:dyDescent="0.25">
      <c r="A25" s="16" t="s">
        <v>158</v>
      </c>
      <c r="B25" s="4" t="s">
        <v>34</v>
      </c>
      <c r="C25" s="270">
        <f>'S2 Low investment scenario'!C25</f>
        <v>33.324999999999996</v>
      </c>
      <c r="D25" s="270">
        <f>'S2 Low investment scenario'!D25</f>
        <v>19994999.999999996</v>
      </c>
      <c r="E25" s="270">
        <f>'S2 Low investment scenario'!E25</f>
        <v>19994999.999999996</v>
      </c>
      <c r="F25" s="270">
        <f>'S2 Low investment scenario'!F25</f>
        <v>19994999.999999996</v>
      </c>
      <c r="G25" s="270">
        <f>'S2 Low investment scenario'!G25</f>
        <v>19994999.999999996</v>
      </c>
      <c r="H25" s="270">
        <f>'S2 Low investment scenario'!H25</f>
        <v>19994999.999999996</v>
      </c>
      <c r="I25" s="270">
        <f>'S2 Low investment scenario'!I25</f>
        <v>19994999.999999996</v>
      </c>
      <c r="J25" s="270">
        <f>'S2 Low investment scenario'!J25</f>
        <v>19994999.999999996</v>
      </c>
      <c r="K25" s="270">
        <f>'S2 Low investment scenario'!K25</f>
        <v>19994999.999999996</v>
      </c>
      <c r="L25" s="270">
        <f>'S2 Low investment scenario'!L25</f>
        <v>19994999.999999996</v>
      </c>
      <c r="M25" s="270">
        <f>'S2 Low investment scenario'!M25</f>
        <v>19994999.999999996</v>
      </c>
      <c r="N25" s="270">
        <f>'S2 Low investment scenario'!N25</f>
        <v>19994999.999999996</v>
      </c>
      <c r="O25" s="270">
        <f>'S2 Low investment scenario'!O25</f>
        <v>19994999.999999996</v>
      </c>
      <c r="P25" s="270">
        <f>'S2 Low investment scenario'!P25</f>
        <v>19994999.999999996</v>
      </c>
      <c r="Q25" s="270">
        <f>'S2 Low investment scenario'!Q25</f>
        <v>19994999.999999996</v>
      </c>
      <c r="R25" s="270">
        <f>'S2 Low investment scenario'!R25</f>
        <v>19994999.999999996</v>
      </c>
      <c r="S25" s="270">
        <f>'S2 Low investment scenario'!S25</f>
        <v>19994999.999999996</v>
      </c>
      <c r="T25" s="270">
        <f>'S2 Low investment scenario'!T25</f>
        <v>19994999.999999996</v>
      </c>
      <c r="U25" s="270">
        <f>'S2 Low investment scenario'!U25</f>
        <v>19994999.999999996</v>
      </c>
      <c r="V25" s="270">
        <f>'S2 Low investment scenario'!V25</f>
        <v>19994999.999999996</v>
      </c>
      <c r="W25" s="270">
        <f>'S2 Low investment scenario'!W25</f>
        <v>19994999.999999996</v>
      </c>
      <c r="X25" s="270">
        <f>'S2 Low investment scenario'!X25</f>
        <v>399899999.99999994</v>
      </c>
    </row>
    <row r="26" spans="1:24" x14ac:dyDescent="0.25">
      <c r="A26" s="16" t="s">
        <v>159</v>
      </c>
      <c r="B26" s="4" t="s">
        <v>34</v>
      </c>
      <c r="C26" s="270">
        <f>'S2 Low investment scenario'!C26</f>
        <v>19.349999999999998</v>
      </c>
      <c r="D26" s="270">
        <f>'S2 Low investment scenario'!D26</f>
        <v>11609999.999999998</v>
      </c>
      <c r="E26" s="270">
        <f>'S2 Low investment scenario'!E26</f>
        <v>11609999.999999998</v>
      </c>
      <c r="F26" s="270">
        <f>'S2 Low investment scenario'!F26</f>
        <v>11609999.999999998</v>
      </c>
      <c r="G26" s="270">
        <f>'S2 Low investment scenario'!G26</f>
        <v>11609999.999999998</v>
      </c>
      <c r="H26" s="270">
        <f>'S2 Low investment scenario'!H26</f>
        <v>11609999.999999998</v>
      </c>
      <c r="I26" s="270">
        <f>'S2 Low investment scenario'!I26</f>
        <v>11609999.999999998</v>
      </c>
      <c r="J26" s="270">
        <f>'S2 Low investment scenario'!J26</f>
        <v>11609999.999999998</v>
      </c>
      <c r="K26" s="270">
        <f>'S2 Low investment scenario'!K26</f>
        <v>11609999.999999998</v>
      </c>
      <c r="L26" s="270">
        <f>'S2 Low investment scenario'!L26</f>
        <v>11609999.999999998</v>
      </c>
      <c r="M26" s="270">
        <f>'S2 Low investment scenario'!M26</f>
        <v>11609999.999999998</v>
      </c>
      <c r="N26" s="270">
        <f>'S2 Low investment scenario'!N26</f>
        <v>11609999.999999998</v>
      </c>
      <c r="O26" s="270">
        <f>'S2 Low investment scenario'!O26</f>
        <v>11609999.999999998</v>
      </c>
      <c r="P26" s="270">
        <f>'S2 Low investment scenario'!P26</f>
        <v>11609999.999999998</v>
      </c>
      <c r="Q26" s="270">
        <f>'S2 Low investment scenario'!Q26</f>
        <v>11609999.999999998</v>
      </c>
      <c r="R26" s="270">
        <f>'S2 Low investment scenario'!R26</f>
        <v>11609999.999999998</v>
      </c>
      <c r="S26" s="270">
        <f>'S2 Low investment scenario'!S26</f>
        <v>11609999.999999998</v>
      </c>
      <c r="T26" s="270">
        <f>'S2 Low investment scenario'!T26</f>
        <v>11609999.999999998</v>
      </c>
      <c r="U26" s="270">
        <f>'S2 Low investment scenario'!U26</f>
        <v>11609999.999999998</v>
      </c>
      <c r="V26" s="270">
        <f>'S2 Low investment scenario'!V26</f>
        <v>11609999.999999998</v>
      </c>
      <c r="W26" s="270">
        <f>'S2 Low investment scenario'!W26</f>
        <v>11609999.999999998</v>
      </c>
      <c r="X26" s="270">
        <f>'S2 Low investment scenario'!X26</f>
        <v>232199999.99999997</v>
      </c>
    </row>
    <row r="27" spans="1:24" x14ac:dyDescent="0.25">
      <c r="A27" s="16" t="s">
        <v>160</v>
      </c>
      <c r="B27" s="4" t="s">
        <v>29</v>
      </c>
      <c r="C27" s="270">
        <f>'S2 Low investment scenario'!C27</f>
        <v>19.375</v>
      </c>
      <c r="D27" s="270">
        <f>'S2 Low investment scenario'!D27</f>
        <v>11625000</v>
      </c>
      <c r="E27" s="270">
        <f>'S2 Low investment scenario'!E27</f>
        <v>11625000</v>
      </c>
      <c r="F27" s="270">
        <f>'S2 Low investment scenario'!F27</f>
        <v>11625000</v>
      </c>
      <c r="G27" s="270">
        <f>'S2 Low investment scenario'!G27</f>
        <v>11625000</v>
      </c>
      <c r="H27" s="270">
        <f>'S2 Low investment scenario'!H27</f>
        <v>11625000</v>
      </c>
      <c r="I27" s="270">
        <f>'S2 Low investment scenario'!I27</f>
        <v>11625000</v>
      </c>
      <c r="J27" s="270">
        <f>'S2 Low investment scenario'!J27</f>
        <v>11625000</v>
      </c>
      <c r="K27" s="270">
        <f>'S2 Low investment scenario'!K27</f>
        <v>11625000</v>
      </c>
      <c r="L27" s="270">
        <f>'S2 Low investment scenario'!L27</f>
        <v>11625000</v>
      </c>
      <c r="M27" s="270">
        <f>'S2 Low investment scenario'!M27</f>
        <v>11625000</v>
      </c>
      <c r="N27" s="270">
        <f>'S2 Low investment scenario'!N27</f>
        <v>11625000</v>
      </c>
      <c r="O27" s="270">
        <f>'S2 Low investment scenario'!O27</f>
        <v>11625000</v>
      </c>
      <c r="P27" s="270">
        <f>'S2 Low investment scenario'!P27</f>
        <v>11625000</v>
      </c>
      <c r="Q27" s="270">
        <f>'S2 Low investment scenario'!Q27</f>
        <v>11625000</v>
      </c>
      <c r="R27" s="270">
        <f>'S2 Low investment scenario'!R27</f>
        <v>11625000</v>
      </c>
      <c r="S27" s="270">
        <f>'S2 Low investment scenario'!S27</f>
        <v>11625000</v>
      </c>
      <c r="T27" s="270">
        <f>'S2 Low investment scenario'!T27</f>
        <v>11625000</v>
      </c>
      <c r="U27" s="270">
        <f>'S2 Low investment scenario'!U27</f>
        <v>11625000</v>
      </c>
      <c r="V27" s="270">
        <f>'S2 Low investment scenario'!V27</f>
        <v>11625000</v>
      </c>
      <c r="W27" s="270">
        <f>'S2 Low investment scenario'!W27</f>
        <v>11625000</v>
      </c>
      <c r="X27" s="270">
        <f>'S2 Low investment scenario'!X27</f>
        <v>232500000</v>
      </c>
    </row>
    <row r="28" spans="1:24" x14ac:dyDescent="0.25">
      <c r="A28" s="16" t="s">
        <v>161</v>
      </c>
      <c r="B28" s="4" t="s">
        <v>29</v>
      </c>
      <c r="C28" s="270">
        <f>'S2 Low investment scenario'!C28</f>
        <v>11.25</v>
      </c>
      <c r="D28" s="270">
        <f>'S2 Low investment scenario'!D28</f>
        <v>6750000</v>
      </c>
      <c r="E28" s="270">
        <f>'S2 Low investment scenario'!E28</f>
        <v>6750000</v>
      </c>
      <c r="F28" s="270">
        <f>'S2 Low investment scenario'!F28</f>
        <v>6750000</v>
      </c>
      <c r="G28" s="270">
        <f>'S2 Low investment scenario'!G28</f>
        <v>6750000</v>
      </c>
      <c r="H28" s="270">
        <f>'S2 Low investment scenario'!H28</f>
        <v>6750000</v>
      </c>
      <c r="I28" s="270">
        <f>'S2 Low investment scenario'!I28</f>
        <v>6750000</v>
      </c>
      <c r="J28" s="270">
        <f>'S2 Low investment scenario'!J28</f>
        <v>6750000</v>
      </c>
      <c r="K28" s="270">
        <f>'S2 Low investment scenario'!K28</f>
        <v>6750000</v>
      </c>
      <c r="L28" s="270">
        <f>'S2 Low investment scenario'!L28</f>
        <v>6750000</v>
      </c>
      <c r="M28" s="270">
        <f>'S2 Low investment scenario'!M28</f>
        <v>6750000</v>
      </c>
      <c r="N28" s="270">
        <f>'S2 Low investment scenario'!N28</f>
        <v>6750000</v>
      </c>
      <c r="O28" s="270">
        <f>'S2 Low investment scenario'!O28</f>
        <v>6750000</v>
      </c>
      <c r="P28" s="270">
        <f>'S2 Low investment scenario'!P28</f>
        <v>6750000</v>
      </c>
      <c r="Q28" s="270">
        <f>'S2 Low investment scenario'!Q28</f>
        <v>6750000</v>
      </c>
      <c r="R28" s="270">
        <f>'S2 Low investment scenario'!R28</f>
        <v>6750000</v>
      </c>
      <c r="S28" s="270">
        <f>'S2 Low investment scenario'!S28</f>
        <v>6750000</v>
      </c>
      <c r="T28" s="270">
        <f>'S2 Low investment scenario'!T28</f>
        <v>6750000</v>
      </c>
      <c r="U28" s="270">
        <f>'S2 Low investment scenario'!U28</f>
        <v>6750000</v>
      </c>
      <c r="V28" s="270">
        <f>'S2 Low investment scenario'!V28</f>
        <v>6750000</v>
      </c>
      <c r="W28" s="270">
        <f>'S2 Low investment scenario'!W28</f>
        <v>6750000</v>
      </c>
      <c r="X28" s="270">
        <f>'S2 Low investment scenario'!X28</f>
        <v>135000000</v>
      </c>
    </row>
    <row r="30" spans="1:24" s="3" customFormat="1" x14ac:dyDescent="0.25">
      <c r="A30" s="19" t="s">
        <v>147</v>
      </c>
      <c r="B30" s="5"/>
      <c r="C30" s="20">
        <f>SUM(C21:C28)</f>
        <v>245</v>
      </c>
      <c r="D30" s="21">
        <f t="shared" ref="D30:X30" si="3">SUM(D21:D28)</f>
        <v>147000000</v>
      </c>
      <c r="E30" s="21">
        <f t="shared" si="3"/>
        <v>147000000</v>
      </c>
      <c r="F30" s="21">
        <f t="shared" si="3"/>
        <v>147000000</v>
      </c>
      <c r="G30" s="21">
        <f t="shared" si="3"/>
        <v>147000000</v>
      </c>
      <c r="H30" s="21">
        <f t="shared" si="3"/>
        <v>147000000</v>
      </c>
      <c r="I30" s="21">
        <f t="shared" si="3"/>
        <v>147000000</v>
      </c>
      <c r="J30" s="21">
        <f t="shared" si="3"/>
        <v>147000000</v>
      </c>
      <c r="K30" s="21">
        <f t="shared" si="3"/>
        <v>147000000</v>
      </c>
      <c r="L30" s="21">
        <f t="shared" si="3"/>
        <v>147000000</v>
      </c>
      <c r="M30" s="21">
        <f t="shared" si="3"/>
        <v>147000000</v>
      </c>
      <c r="N30" s="21">
        <f t="shared" si="3"/>
        <v>147000000</v>
      </c>
      <c r="O30" s="21">
        <f t="shared" si="3"/>
        <v>147000000</v>
      </c>
      <c r="P30" s="21">
        <f t="shared" si="3"/>
        <v>147000000</v>
      </c>
      <c r="Q30" s="21">
        <f t="shared" si="3"/>
        <v>147000000</v>
      </c>
      <c r="R30" s="21">
        <f t="shared" si="3"/>
        <v>147000000</v>
      </c>
      <c r="S30" s="21">
        <f t="shared" si="3"/>
        <v>147000000</v>
      </c>
      <c r="T30" s="21">
        <f t="shared" si="3"/>
        <v>147000000</v>
      </c>
      <c r="U30" s="21">
        <f t="shared" si="3"/>
        <v>147000000</v>
      </c>
      <c r="V30" s="21">
        <f t="shared" si="3"/>
        <v>147000000</v>
      </c>
      <c r="W30" s="21">
        <f t="shared" si="3"/>
        <v>147000000</v>
      </c>
      <c r="X30" s="21">
        <f t="shared" si="3"/>
        <v>2940000000</v>
      </c>
    </row>
    <row r="32" spans="1:24" x14ac:dyDescent="0.25">
      <c r="A32" s="3" t="s">
        <v>162</v>
      </c>
    </row>
    <row r="33" spans="1:24" x14ac:dyDescent="0.25">
      <c r="A33" s="16" t="s">
        <v>163</v>
      </c>
      <c r="B33" s="4" t="s">
        <v>24</v>
      </c>
      <c r="C33" s="270">
        <f>'S2 Low investment scenario'!C33</f>
        <v>37.950000000000003</v>
      </c>
      <c r="D33" s="270">
        <f>'S2 Low investment scenario'!D33</f>
        <v>22770000</v>
      </c>
      <c r="E33" s="270">
        <f>'S2 Low investment scenario'!E33</f>
        <v>22770000</v>
      </c>
      <c r="F33" s="270">
        <f>'S2 Low investment scenario'!F33</f>
        <v>22770000</v>
      </c>
      <c r="G33" s="270">
        <f>'S2 Low investment scenario'!G33</f>
        <v>22770000</v>
      </c>
      <c r="H33" s="270">
        <f>'S2 Low investment scenario'!H33</f>
        <v>22770000</v>
      </c>
      <c r="I33" s="270">
        <f>'S2 Low investment scenario'!I33</f>
        <v>22770000</v>
      </c>
      <c r="J33" s="270">
        <f>'S2 Low investment scenario'!J33</f>
        <v>22770000</v>
      </c>
      <c r="K33" s="270">
        <f>'S2 Low investment scenario'!K33</f>
        <v>22770000</v>
      </c>
      <c r="L33" s="270">
        <f>'S2 Low investment scenario'!L33</f>
        <v>22770000</v>
      </c>
      <c r="M33" s="270">
        <f>'S2 Low investment scenario'!M33</f>
        <v>22770000</v>
      </c>
      <c r="N33" s="270">
        <f>'S2 Low investment scenario'!N33</f>
        <v>22770000</v>
      </c>
      <c r="O33" s="270">
        <f>'S2 Low investment scenario'!O33</f>
        <v>22770000</v>
      </c>
      <c r="P33" s="270">
        <f>'S2 Low investment scenario'!P33</f>
        <v>22770000</v>
      </c>
      <c r="Q33" s="270">
        <f>'S2 Low investment scenario'!Q33</f>
        <v>22770000</v>
      </c>
      <c r="R33" s="270">
        <f>'S2 Low investment scenario'!R33</f>
        <v>22770000</v>
      </c>
      <c r="S33" s="270">
        <f>'S2 Low investment scenario'!S33</f>
        <v>22770000</v>
      </c>
      <c r="T33" s="270">
        <f>'S2 Low investment scenario'!T33</f>
        <v>22770000</v>
      </c>
      <c r="U33" s="270">
        <f>'S2 Low investment scenario'!U33</f>
        <v>22770000</v>
      </c>
      <c r="V33" s="270">
        <f>'S2 Low investment scenario'!V33</f>
        <v>22770000</v>
      </c>
      <c r="W33" s="270">
        <f>'S2 Low investment scenario'!W33</f>
        <v>22770000</v>
      </c>
      <c r="X33" s="270">
        <f>'S2 Low investment scenario'!X33</f>
        <v>455400000</v>
      </c>
    </row>
    <row r="34" spans="1:24" x14ac:dyDescent="0.25">
      <c r="A34" s="16" t="s">
        <v>164</v>
      </c>
      <c r="B34" s="4" t="s">
        <v>24</v>
      </c>
      <c r="C34" s="270">
        <f>'S2 Low investment scenario'!C34</f>
        <v>62.100000000000009</v>
      </c>
      <c r="D34" s="270">
        <f>'S2 Low investment scenario'!D34</f>
        <v>37260000</v>
      </c>
      <c r="E34" s="270">
        <f>'S2 Low investment scenario'!E34</f>
        <v>37260000</v>
      </c>
      <c r="F34" s="270">
        <f>'S2 Low investment scenario'!F34</f>
        <v>37260000</v>
      </c>
      <c r="G34" s="270">
        <f>'S2 Low investment scenario'!G34</f>
        <v>37260000</v>
      </c>
      <c r="H34" s="270">
        <f>'S2 Low investment scenario'!H34</f>
        <v>37260000</v>
      </c>
      <c r="I34" s="270">
        <f>'S2 Low investment scenario'!I34</f>
        <v>37260000</v>
      </c>
      <c r="J34" s="270">
        <f>'S2 Low investment scenario'!J34</f>
        <v>37260000</v>
      </c>
      <c r="K34" s="270">
        <f>'S2 Low investment scenario'!K34</f>
        <v>37260000</v>
      </c>
      <c r="L34" s="270">
        <f>'S2 Low investment scenario'!L34</f>
        <v>37260000</v>
      </c>
      <c r="M34" s="270">
        <f>'S2 Low investment scenario'!M34</f>
        <v>37260000</v>
      </c>
      <c r="N34" s="270">
        <f>'S2 Low investment scenario'!N34</f>
        <v>37260000</v>
      </c>
      <c r="O34" s="270">
        <f>'S2 Low investment scenario'!O34</f>
        <v>37260000</v>
      </c>
      <c r="P34" s="270">
        <f>'S2 Low investment scenario'!P34</f>
        <v>37260000</v>
      </c>
      <c r="Q34" s="270">
        <f>'S2 Low investment scenario'!Q34</f>
        <v>37260000</v>
      </c>
      <c r="R34" s="270">
        <f>'S2 Low investment scenario'!R34</f>
        <v>37260000</v>
      </c>
      <c r="S34" s="270">
        <f>'S2 Low investment scenario'!S34</f>
        <v>37260000</v>
      </c>
      <c r="T34" s="270">
        <f>'S2 Low investment scenario'!T34</f>
        <v>37260000</v>
      </c>
      <c r="U34" s="270">
        <f>'S2 Low investment scenario'!U34</f>
        <v>37260000</v>
      </c>
      <c r="V34" s="270">
        <f>'S2 Low investment scenario'!V34</f>
        <v>37260000</v>
      </c>
      <c r="W34" s="270">
        <f>'S2 Low investment scenario'!W34</f>
        <v>37260000</v>
      </c>
      <c r="X34" s="270">
        <f>'S2 Low investment scenario'!X34</f>
        <v>745200000</v>
      </c>
    </row>
    <row r="35" spans="1:24" x14ac:dyDescent="0.25">
      <c r="A35" s="16" t="s">
        <v>165</v>
      </c>
      <c r="B35" s="4" t="s">
        <v>20</v>
      </c>
      <c r="C35" s="270">
        <f>'S2 Low investment scenario'!C35</f>
        <v>34.65</v>
      </c>
      <c r="D35" s="270">
        <f>'S2 Low investment scenario'!D35</f>
        <v>20790000</v>
      </c>
      <c r="E35" s="270">
        <f>'S2 Low investment scenario'!E35</f>
        <v>20790000</v>
      </c>
      <c r="F35" s="270">
        <f>'S2 Low investment scenario'!F35</f>
        <v>20790000</v>
      </c>
      <c r="G35" s="270">
        <f>'S2 Low investment scenario'!G35</f>
        <v>20790000</v>
      </c>
      <c r="H35" s="270">
        <f>'S2 Low investment scenario'!H35</f>
        <v>20790000</v>
      </c>
      <c r="I35" s="270">
        <f>'S2 Low investment scenario'!I35</f>
        <v>20790000</v>
      </c>
      <c r="J35" s="270">
        <f>'S2 Low investment scenario'!J35</f>
        <v>20790000</v>
      </c>
      <c r="K35" s="270">
        <f>'S2 Low investment scenario'!K35</f>
        <v>20790000</v>
      </c>
      <c r="L35" s="270">
        <f>'S2 Low investment scenario'!L35</f>
        <v>20790000</v>
      </c>
      <c r="M35" s="270">
        <f>'S2 Low investment scenario'!M35</f>
        <v>20790000</v>
      </c>
      <c r="N35" s="270">
        <f>'S2 Low investment scenario'!N35</f>
        <v>20790000</v>
      </c>
      <c r="O35" s="270">
        <f>'S2 Low investment scenario'!O35</f>
        <v>20790000</v>
      </c>
      <c r="P35" s="270">
        <f>'S2 Low investment scenario'!P35</f>
        <v>20790000</v>
      </c>
      <c r="Q35" s="270">
        <f>'S2 Low investment scenario'!Q35</f>
        <v>20790000</v>
      </c>
      <c r="R35" s="270">
        <f>'S2 Low investment scenario'!R35</f>
        <v>20790000</v>
      </c>
      <c r="S35" s="270">
        <f>'S2 Low investment scenario'!S35</f>
        <v>20790000</v>
      </c>
      <c r="T35" s="270">
        <f>'S2 Low investment scenario'!T35</f>
        <v>20790000</v>
      </c>
      <c r="U35" s="270">
        <f>'S2 Low investment scenario'!U35</f>
        <v>20790000</v>
      </c>
      <c r="V35" s="270">
        <f>'S2 Low investment scenario'!V35</f>
        <v>20790000</v>
      </c>
      <c r="W35" s="270">
        <f>'S2 Low investment scenario'!W35</f>
        <v>20790000</v>
      </c>
      <c r="X35" s="270">
        <f>'S2 Low investment scenario'!X35</f>
        <v>415800000</v>
      </c>
    </row>
    <row r="36" spans="1:24" x14ac:dyDescent="0.25">
      <c r="A36" s="16" t="s">
        <v>166</v>
      </c>
      <c r="B36" s="4" t="s">
        <v>20</v>
      </c>
      <c r="C36" s="270">
        <f>'S2 Low investment scenario'!C36</f>
        <v>56.7</v>
      </c>
      <c r="D36" s="270">
        <f>'S2 Low investment scenario'!D36</f>
        <v>34020000</v>
      </c>
      <c r="E36" s="270">
        <f>'S2 Low investment scenario'!E36</f>
        <v>34020000</v>
      </c>
      <c r="F36" s="270">
        <f>'S2 Low investment scenario'!F36</f>
        <v>34020000</v>
      </c>
      <c r="G36" s="270">
        <f>'S2 Low investment scenario'!G36</f>
        <v>34020000</v>
      </c>
      <c r="H36" s="270">
        <f>'S2 Low investment scenario'!H36</f>
        <v>34020000</v>
      </c>
      <c r="I36" s="270">
        <f>'S2 Low investment scenario'!I36</f>
        <v>34020000</v>
      </c>
      <c r="J36" s="270">
        <f>'S2 Low investment scenario'!J36</f>
        <v>34020000</v>
      </c>
      <c r="K36" s="270">
        <f>'S2 Low investment scenario'!K36</f>
        <v>34020000</v>
      </c>
      <c r="L36" s="270">
        <f>'S2 Low investment scenario'!L36</f>
        <v>34020000</v>
      </c>
      <c r="M36" s="270">
        <f>'S2 Low investment scenario'!M36</f>
        <v>34020000</v>
      </c>
      <c r="N36" s="270">
        <f>'S2 Low investment scenario'!N36</f>
        <v>34020000</v>
      </c>
      <c r="O36" s="270">
        <f>'S2 Low investment scenario'!O36</f>
        <v>34020000</v>
      </c>
      <c r="P36" s="270">
        <f>'S2 Low investment scenario'!P36</f>
        <v>34020000</v>
      </c>
      <c r="Q36" s="270">
        <f>'S2 Low investment scenario'!Q36</f>
        <v>34020000</v>
      </c>
      <c r="R36" s="270">
        <f>'S2 Low investment scenario'!R36</f>
        <v>34020000</v>
      </c>
      <c r="S36" s="270">
        <f>'S2 Low investment scenario'!S36</f>
        <v>34020000</v>
      </c>
      <c r="T36" s="270">
        <f>'S2 Low investment scenario'!T36</f>
        <v>34020000</v>
      </c>
      <c r="U36" s="270">
        <f>'S2 Low investment scenario'!U36</f>
        <v>34020000</v>
      </c>
      <c r="V36" s="270">
        <f>'S2 Low investment scenario'!V36</f>
        <v>34020000</v>
      </c>
      <c r="W36" s="270">
        <f>'S2 Low investment scenario'!W36</f>
        <v>34020000</v>
      </c>
      <c r="X36" s="270">
        <f>'S2 Low investment scenario'!X36</f>
        <v>680400000</v>
      </c>
    </row>
    <row r="37" spans="1:24" x14ac:dyDescent="0.25">
      <c r="A37" s="16" t="s">
        <v>167</v>
      </c>
      <c r="B37" s="4" t="s">
        <v>34</v>
      </c>
      <c r="C37" s="270">
        <f>'S2 Low investment scenario'!C37</f>
        <v>23.649999999999995</v>
      </c>
      <c r="D37" s="270">
        <f>'S2 Low investment scenario'!D37</f>
        <v>14189999.999999998</v>
      </c>
      <c r="E37" s="270">
        <f>'S2 Low investment scenario'!E37</f>
        <v>14189999.999999998</v>
      </c>
      <c r="F37" s="270">
        <f>'S2 Low investment scenario'!F37</f>
        <v>14189999.999999998</v>
      </c>
      <c r="G37" s="270">
        <f>'S2 Low investment scenario'!G37</f>
        <v>14189999.999999998</v>
      </c>
      <c r="H37" s="270">
        <f>'S2 Low investment scenario'!H37</f>
        <v>14189999.999999998</v>
      </c>
      <c r="I37" s="270">
        <f>'S2 Low investment scenario'!I37</f>
        <v>14189999.999999998</v>
      </c>
      <c r="J37" s="270">
        <f>'S2 Low investment scenario'!J37</f>
        <v>14189999.999999998</v>
      </c>
      <c r="K37" s="270">
        <f>'S2 Low investment scenario'!K37</f>
        <v>14189999.999999998</v>
      </c>
      <c r="L37" s="270">
        <f>'S2 Low investment scenario'!L37</f>
        <v>14189999.999999998</v>
      </c>
      <c r="M37" s="270">
        <f>'S2 Low investment scenario'!M37</f>
        <v>14189999.999999998</v>
      </c>
      <c r="N37" s="270">
        <f>'S2 Low investment scenario'!N37</f>
        <v>14189999.999999998</v>
      </c>
      <c r="O37" s="270">
        <f>'S2 Low investment scenario'!O37</f>
        <v>14189999.999999998</v>
      </c>
      <c r="P37" s="270">
        <f>'S2 Low investment scenario'!P37</f>
        <v>14189999.999999998</v>
      </c>
      <c r="Q37" s="270">
        <f>'S2 Low investment scenario'!Q37</f>
        <v>14189999.999999998</v>
      </c>
      <c r="R37" s="270">
        <f>'S2 Low investment scenario'!R37</f>
        <v>14189999.999999998</v>
      </c>
      <c r="S37" s="270">
        <f>'S2 Low investment scenario'!S37</f>
        <v>14189999.999999998</v>
      </c>
      <c r="T37" s="270">
        <f>'S2 Low investment scenario'!T37</f>
        <v>14189999.999999998</v>
      </c>
      <c r="U37" s="270">
        <f>'S2 Low investment scenario'!U37</f>
        <v>14189999.999999998</v>
      </c>
      <c r="V37" s="270">
        <f>'S2 Low investment scenario'!V37</f>
        <v>14189999.999999998</v>
      </c>
      <c r="W37" s="270">
        <f>'S2 Low investment scenario'!W37</f>
        <v>14189999.999999998</v>
      </c>
      <c r="X37" s="270">
        <f>'S2 Low investment scenario'!X37</f>
        <v>283799999.99999994</v>
      </c>
    </row>
    <row r="38" spans="1:24" x14ac:dyDescent="0.25">
      <c r="A38" s="16" t="s">
        <v>168</v>
      </c>
      <c r="B38" s="4" t="s">
        <v>34</v>
      </c>
      <c r="C38" s="270">
        <f>'S2 Low investment scenario'!C38</f>
        <v>38.699999999999996</v>
      </c>
      <c r="D38" s="270">
        <f>'S2 Low investment scenario'!D38</f>
        <v>23219999.999999996</v>
      </c>
      <c r="E38" s="270">
        <f>'S2 Low investment scenario'!E38</f>
        <v>23219999.999999996</v>
      </c>
      <c r="F38" s="270">
        <f>'S2 Low investment scenario'!F38</f>
        <v>23219999.999999996</v>
      </c>
      <c r="G38" s="270">
        <f>'S2 Low investment scenario'!G38</f>
        <v>23219999.999999996</v>
      </c>
      <c r="H38" s="270">
        <f>'S2 Low investment scenario'!H38</f>
        <v>23219999.999999996</v>
      </c>
      <c r="I38" s="270">
        <f>'S2 Low investment scenario'!I38</f>
        <v>23219999.999999996</v>
      </c>
      <c r="J38" s="270">
        <f>'S2 Low investment scenario'!J38</f>
        <v>23219999.999999996</v>
      </c>
      <c r="K38" s="270">
        <f>'S2 Low investment scenario'!K38</f>
        <v>23219999.999999996</v>
      </c>
      <c r="L38" s="270">
        <f>'S2 Low investment scenario'!L38</f>
        <v>23219999.999999996</v>
      </c>
      <c r="M38" s="270">
        <f>'S2 Low investment scenario'!M38</f>
        <v>23219999.999999996</v>
      </c>
      <c r="N38" s="270">
        <f>'S2 Low investment scenario'!N38</f>
        <v>23219999.999999996</v>
      </c>
      <c r="O38" s="270">
        <f>'S2 Low investment scenario'!O38</f>
        <v>23219999.999999996</v>
      </c>
      <c r="P38" s="270">
        <f>'S2 Low investment scenario'!P38</f>
        <v>23219999.999999996</v>
      </c>
      <c r="Q38" s="270">
        <f>'S2 Low investment scenario'!Q38</f>
        <v>23219999.999999996</v>
      </c>
      <c r="R38" s="270">
        <f>'S2 Low investment scenario'!R38</f>
        <v>23219999.999999996</v>
      </c>
      <c r="S38" s="270">
        <f>'S2 Low investment scenario'!S38</f>
        <v>23219999.999999996</v>
      </c>
      <c r="T38" s="270">
        <f>'S2 Low investment scenario'!T38</f>
        <v>23219999.999999996</v>
      </c>
      <c r="U38" s="270">
        <f>'S2 Low investment scenario'!U38</f>
        <v>23219999.999999996</v>
      </c>
      <c r="V38" s="270">
        <f>'S2 Low investment scenario'!V38</f>
        <v>23219999.999999996</v>
      </c>
      <c r="W38" s="270">
        <f>'S2 Low investment scenario'!W38</f>
        <v>23219999.999999996</v>
      </c>
      <c r="X38" s="270">
        <f>'S2 Low investment scenario'!X38</f>
        <v>464399999.99999994</v>
      </c>
    </row>
    <row r="39" spans="1:24" x14ac:dyDescent="0.25">
      <c r="A39" s="16" t="s">
        <v>169</v>
      </c>
      <c r="B39" s="4" t="s">
        <v>29</v>
      </c>
      <c r="C39" s="270">
        <f>'S2 Low investment scenario'!C39</f>
        <v>13.75</v>
      </c>
      <c r="D39" s="270">
        <f>'S2 Low investment scenario'!D39</f>
        <v>8250000</v>
      </c>
      <c r="E39" s="270">
        <f>'S2 Low investment scenario'!E39</f>
        <v>8250000</v>
      </c>
      <c r="F39" s="270">
        <f>'S2 Low investment scenario'!F39</f>
        <v>8250000</v>
      </c>
      <c r="G39" s="270">
        <f>'S2 Low investment scenario'!G39</f>
        <v>8250000</v>
      </c>
      <c r="H39" s="270">
        <f>'S2 Low investment scenario'!H39</f>
        <v>8250000</v>
      </c>
      <c r="I39" s="270">
        <f>'S2 Low investment scenario'!I39</f>
        <v>8250000</v>
      </c>
      <c r="J39" s="270">
        <f>'S2 Low investment scenario'!J39</f>
        <v>8250000</v>
      </c>
      <c r="K39" s="270">
        <f>'S2 Low investment scenario'!K39</f>
        <v>8250000</v>
      </c>
      <c r="L39" s="270">
        <f>'S2 Low investment scenario'!L39</f>
        <v>8250000</v>
      </c>
      <c r="M39" s="270">
        <f>'S2 Low investment scenario'!M39</f>
        <v>8250000</v>
      </c>
      <c r="N39" s="270">
        <f>'S2 Low investment scenario'!N39</f>
        <v>8250000</v>
      </c>
      <c r="O39" s="270">
        <f>'S2 Low investment scenario'!O39</f>
        <v>8250000</v>
      </c>
      <c r="P39" s="270">
        <f>'S2 Low investment scenario'!P39</f>
        <v>8250000</v>
      </c>
      <c r="Q39" s="270">
        <f>'S2 Low investment scenario'!Q39</f>
        <v>8250000</v>
      </c>
      <c r="R39" s="270">
        <f>'S2 Low investment scenario'!R39</f>
        <v>8250000</v>
      </c>
      <c r="S39" s="270">
        <f>'S2 Low investment scenario'!S39</f>
        <v>8250000</v>
      </c>
      <c r="T39" s="270">
        <f>'S2 Low investment scenario'!T39</f>
        <v>8250000</v>
      </c>
      <c r="U39" s="270">
        <f>'S2 Low investment scenario'!U39</f>
        <v>8250000</v>
      </c>
      <c r="V39" s="270">
        <f>'S2 Low investment scenario'!V39</f>
        <v>8250000</v>
      </c>
      <c r="W39" s="270">
        <f>'S2 Low investment scenario'!W39</f>
        <v>8250000</v>
      </c>
      <c r="X39" s="270">
        <f>'S2 Low investment scenario'!X39</f>
        <v>165000000</v>
      </c>
    </row>
    <row r="40" spans="1:24" x14ac:dyDescent="0.25">
      <c r="A40" s="16" t="s">
        <v>170</v>
      </c>
      <c r="B40" s="4" t="s">
        <v>29</v>
      </c>
      <c r="C40" s="270">
        <f>'S2 Low investment scenario'!C40</f>
        <v>22.5</v>
      </c>
      <c r="D40" s="270">
        <f>'S2 Low investment scenario'!D40</f>
        <v>13500000</v>
      </c>
      <c r="E40" s="270">
        <f>'S2 Low investment scenario'!E40</f>
        <v>13500000</v>
      </c>
      <c r="F40" s="270">
        <f>'S2 Low investment scenario'!F40</f>
        <v>13500000</v>
      </c>
      <c r="G40" s="270">
        <f>'S2 Low investment scenario'!G40</f>
        <v>13500000</v>
      </c>
      <c r="H40" s="270">
        <f>'S2 Low investment scenario'!H40</f>
        <v>13500000</v>
      </c>
      <c r="I40" s="270">
        <f>'S2 Low investment scenario'!I40</f>
        <v>13500000</v>
      </c>
      <c r="J40" s="270">
        <f>'S2 Low investment scenario'!J40</f>
        <v>13500000</v>
      </c>
      <c r="K40" s="270">
        <f>'S2 Low investment scenario'!K40</f>
        <v>13500000</v>
      </c>
      <c r="L40" s="270">
        <f>'S2 Low investment scenario'!L40</f>
        <v>13500000</v>
      </c>
      <c r="M40" s="270">
        <f>'S2 Low investment scenario'!M40</f>
        <v>13500000</v>
      </c>
      <c r="N40" s="270">
        <f>'S2 Low investment scenario'!N40</f>
        <v>13500000</v>
      </c>
      <c r="O40" s="270">
        <f>'S2 Low investment scenario'!O40</f>
        <v>13500000</v>
      </c>
      <c r="P40" s="270">
        <f>'S2 Low investment scenario'!P40</f>
        <v>13500000</v>
      </c>
      <c r="Q40" s="270">
        <f>'S2 Low investment scenario'!Q40</f>
        <v>13500000</v>
      </c>
      <c r="R40" s="270">
        <f>'S2 Low investment scenario'!R40</f>
        <v>13500000</v>
      </c>
      <c r="S40" s="270">
        <f>'S2 Low investment scenario'!S40</f>
        <v>13500000</v>
      </c>
      <c r="T40" s="270">
        <f>'S2 Low investment scenario'!T40</f>
        <v>13500000</v>
      </c>
      <c r="U40" s="270">
        <f>'S2 Low investment scenario'!U40</f>
        <v>13500000</v>
      </c>
      <c r="V40" s="270">
        <f>'S2 Low investment scenario'!V40</f>
        <v>13500000</v>
      </c>
      <c r="W40" s="270">
        <f>'S2 Low investment scenario'!W40</f>
        <v>13500000</v>
      </c>
      <c r="X40" s="270">
        <f>'S2 Low investment scenario'!X40</f>
        <v>270000000</v>
      </c>
    </row>
    <row r="42" spans="1:24" x14ac:dyDescent="0.25">
      <c r="A42" s="19" t="s">
        <v>147</v>
      </c>
      <c r="B42" s="5"/>
      <c r="C42" s="20">
        <f>SUM(C33:C41)</f>
        <v>290</v>
      </c>
      <c r="D42" s="21">
        <f t="shared" ref="D42:X42" si="4">SUM(D33:D40)</f>
        <v>174000000</v>
      </c>
      <c r="E42" s="21">
        <f t="shared" si="4"/>
        <v>174000000</v>
      </c>
      <c r="F42" s="21">
        <f t="shared" si="4"/>
        <v>174000000</v>
      </c>
      <c r="G42" s="21">
        <f t="shared" si="4"/>
        <v>174000000</v>
      </c>
      <c r="H42" s="21">
        <f t="shared" si="4"/>
        <v>174000000</v>
      </c>
      <c r="I42" s="21">
        <f t="shared" si="4"/>
        <v>174000000</v>
      </c>
      <c r="J42" s="21">
        <f t="shared" si="4"/>
        <v>174000000</v>
      </c>
      <c r="K42" s="21">
        <f t="shared" si="4"/>
        <v>174000000</v>
      </c>
      <c r="L42" s="21">
        <f t="shared" si="4"/>
        <v>174000000</v>
      </c>
      <c r="M42" s="21">
        <f t="shared" si="4"/>
        <v>174000000</v>
      </c>
      <c r="N42" s="21">
        <f t="shared" si="4"/>
        <v>174000000</v>
      </c>
      <c r="O42" s="21">
        <f t="shared" si="4"/>
        <v>174000000</v>
      </c>
      <c r="P42" s="21">
        <f t="shared" si="4"/>
        <v>174000000</v>
      </c>
      <c r="Q42" s="21">
        <f t="shared" si="4"/>
        <v>174000000</v>
      </c>
      <c r="R42" s="21">
        <f t="shared" si="4"/>
        <v>174000000</v>
      </c>
      <c r="S42" s="21">
        <f t="shared" si="4"/>
        <v>174000000</v>
      </c>
      <c r="T42" s="21">
        <f t="shared" si="4"/>
        <v>174000000</v>
      </c>
      <c r="U42" s="21">
        <f t="shared" si="4"/>
        <v>174000000</v>
      </c>
      <c r="V42" s="21">
        <f t="shared" si="4"/>
        <v>174000000</v>
      </c>
      <c r="W42" s="21">
        <f t="shared" si="4"/>
        <v>174000000</v>
      </c>
      <c r="X42" s="21">
        <f t="shared" si="4"/>
        <v>3480000000</v>
      </c>
    </row>
    <row r="44" spans="1:24" ht="15.75" thickBot="1" x14ac:dyDescent="0.3">
      <c r="A44" s="22" t="s">
        <v>171</v>
      </c>
      <c r="B44" s="23"/>
      <c r="C44" s="23"/>
      <c r="D44" s="24">
        <f>D11+D30+D42+D18</f>
        <v>351000000</v>
      </c>
      <c r="E44" s="24">
        <f t="shared" ref="E44:X44" si="5">E11+E30+E42+E18</f>
        <v>351000000</v>
      </c>
      <c r="F44" s="24">
        <f t="shared" si="5"/>
        <v>381000000</v>
      </c>
      <c r="G44" s="24">
        <f t="shared" si="5"/>
        <v>381000000</v>
      </c>
      <c r="H44" s="24">
        <f t="shared" si="5"/>
        <v>381000000</v>
      </c>
      <c r="I44" s="24">
        <f t="shared" si="5"/>
        <v>381000000</v>
      </c>
      <c r="J44" s="24">
        <f t="shared" si="5"/>
        <v>381000000</v>
      </c>
      <c r="K44" s="24">
        <f t="shared" si="5"/>
        <v>351000000</v>
      </c>
      <c r="L44" s="24">
        <f t="shared" si="5"/>
        <v>351000000</v>
      </c>
      <c r="M44" s="24">
        <f t="shared" si="5"/>
        <v>351000000</v>
      </c>
      <c r="N44" s="24">
        <f t="shared" si="5"/>
        <v>351000000</v>
      </c>
      <c r="O44" s="24">
        <f t="shared" si="5"/>
        <v>351000000</v>
      </c>
      <c r="P44" s="24">
        <f t="shared" si="5"/>
        <v>351000000</v>
      </c>
      <c r="Q44" s="24">
        <f t="shared" si="5"/>
        <v>351000000</v>
      </c>
      <c r="R44" s="24">
        <f t="shared" si="5"/>
        <v>351000000</v>
      </c>
      <c r="S44" s="24">
        <f t="shared" si="5"/>
        <v>351000000</v>
      </c>
      <c r="T44" s="24">
        <f t="shared" si="5"/>
        <v>351000000</v>
      </c>
      <c r="U44" s="24">
        <f t="shared" si="5"/>
        <v>351000000</v>
      </c>
      <c r="V44" s="24">
        <f t="shared" si="5"/>
        <v>351000000</v>
      </c>
      <c r="W44" s="24">
        <f t="shared" si="5"/>
        <v>351000000</v>
      </c>
      <c r="X44" s="24">
        <f t="shared" si="5"/>
        <v>7170000000</v>
      </c>
    </row>
    <row r="46" spans="1:24" ht="17.100000000000001" customHeight="1" x14ac:dyDescent="0.25"/>
    <row r="47" spans="1:24" x14ac:dyDescent="0.25">
      <c r="A47" s="3" t="s">
        <v>172</v>
      </c>
      <c r="B47" s="5"/>
      <c r="C47" s="5"/>
      <c r="D47" s="5"/>
      <c r="E47" s="5"/>
    </row>
    <row r="48" spans="1:24" x14ac:dyDescent="0.25">
      <c r="A48" s="6" t="s">
        <v>145</v>
      </c>
      <c r="B48" s="4" t="s">
        <v>7</v>
      </c>
      <c r="C48" s="4" t="s">
        <v>146</v>
      </c>
      <c r="D48" s="4">
        <v>1</v>
      </c>
      <c r="E48" s="4">
        <v>2</v>
      </c>
      <c r="F48" s="4">
        <v>3</v>
      </c>
      <c r="G48" s="4">
        <v>4</v>
      </c>
      <c r="H48" s="4">
        <v>5</v>
      </c>
      <c r="I48" s="4">
        <v>6</v>
      </c>
      <c r="J48" s="4">
        <v>7</v>
      </c>
      <c r="K48" s="4">
        <v>8</v>
      </c>
      <c r="L48" s="4">
        <v>9</v>
      </c>
      <c r="M48" s="4">
        <v>10</v>
      </c>
      <c r="N48" s="4">
        <v>11</v>
      </c>
      <c r="O48" s="4">
        <v>12</v>
      </c>
      <c r="P48" s="4">
        <v>13</v>
      </c>
      <c r="Q48" s="4">
        <v>14</v>
      </c>
      <c r="R48" s="4">
        <v>15</v>
      </c>
      <c r="S48" s="4">
        <v>16</v>
      </c>
      <c r="T48" s="4">
        <v>17</v>
      </c>
      <c r="U48" s="4">
        <v>18</v>
      </c>
      <c r="V48" s="4">
        <v>19</v>
      </c>
      <c r="W48" s="4">
        <v>20</v>
      </c>
      <c r="X48" s="4" t="s">
        <v>147</v>
      </c>
    </row>
    <row r="49" spans="1:24" x14ac:dyDescent="0.25">
      <c r="A49" s="7" t="s">
        <v>148</v>
      </c>
    </row>
    <row r="50" spans="1:24" x14ac:dyDescent="0.25">
      <c r="A50" t="s">
        <v>149</v>
      </c>
      <c r="B50" s="4" t="s">
        <v>24</v>
      </c>
      <c r="C50" s="301">
        <f>'S2 Low investment scenario'!C50</f>
        <v>0.15809959326662124</v>
      </c>
      <c r="D50" s="308">
        <f>'S2 Low investment scenario'!D50</f>
        <v>3161991.8653324246</v>
      </c>
      <c r="E50" s="308">
        <f>'S2 Low investment scenario'!E50</f>
        <v>3161991.8653324246</v>
      </c>
      <c r="F50" s="308">
        <f>'S2 Low investment scenario'!F50</f>
        <v>3161991.8653324246</v>
      </c>
      <c r="G50" s="308">
        <f>'S2 Low investment scenario'!G50</f>
        <v>3161991.8653324246</v>
      </c>
      <c r="H50" s="308">
        <f>'S2 Low investment scenario'!H50</f>
        <v>3161991.8653324246</v>
      </c>
      <c r="I50" s="308">
        <f>'S2 Low investment scenario'!I50</f>
        <v>3161991.8653324246</v>
      </c>
      <c r="J50" s="308">
        <f>'S2 Low investment scenario'!J50</f>
        <v>3161991.8653324246</v>
      </c>
      <c r="K50" s="308">
        <f>'S2 Low investment scenario'!K50</f>
        <v>3161991.8653324246</v>
      </c>
      <c r="L50" s="308">
        <f>'S2 Low investment scenario'!L50</f>
        <v>3161991.8653324246</v>
      </c>
      <c r="M50" s="308">
        <f>'S2 Low investment scenario'!M50</f>
        <v>3161991.8653324246</v>
      </c>
      <c r="N50" s="308">
        <f>'S2 Low investment scenario'!N50</f>
        <v>3161991.8653324246</v>
      </c>
      <c r="O50" s="308">
        <f>'S2 Low investment scenario'!O50</f>
        <v>3161991.8653324246</v>
      </c>
      <c r="P50" s="308">
        <f>'S2 Low investment scenario'!P50</f>
        <v>3161991.8653324246</v>
      </c>
      <c r="Q50" s="308">
        <f>'S2 Low investment scenario'!Q50</f>
        <v>3161991.8653324246</v>
      </c>
      <c r="R50" s="308">
        <f>'S2 Low investment scenario'!R50</f>
        <v>3161991.8653324246</v>
      </c>
      <c r="S50" s="308">
        <f>'S2 Low investment scenario'!S50</f>
        <v>3161991.8653324246</v>
      </c>
      <c r="T50" s="308">
        <f>'S2 Low investment scenario'!T50</f>
        <v>3161991.8653324246</v>
      </c>
      <c r="U50" s="308">
        <f>'S2 Low investment scenario'!U50</f>
        <v>3161991.8653324246</v>
      </c>
      <c r="V50" s="308">
        <f>'S2 Low investment scenario'!V50</f>
        <v>3161991.8653324246</v>
      </c>
      <c r="W50" s="308">
        <f>'S2 Low investment scenario'!W50</f>
        <v>3161991.8653324246</v>
      </c>
      <c r="X50" s="308">
        <f>'S2 Low investment scenario'!X50</f>
        <v>63239837.306648493</v>
      </c>
    </row>
    <row r="51" spans="1:24" x14ac:dyDescent="0.25">
      <c r="A51" t="s">
        <v>149</v>
      </c>
      <c r="B51" s="4" t="s">
        <v>20</v>
      </c>
      <c r="C51" s="301">
        <f>'S2 Low investment scenario'!C51</f>
        <v>0.37320828407286322</v>
      </c>
      <c r="D51" s="308">
        <f>'S2 Low investment scenario'!D51</f>
        <v>7464165.6814572653</v>
      </c>
      <c r="E51" s="308">
        <f>'S2 Low investment scenario'!E51</f>
        <v>7464165.6814572653</v>
      </c>
      <c r="F51" s="308">
        <f>'S2 Low investment scenario'!F51</f>
        <v>7464165.6814572653</v>
      </c>
      <c r="G51" s="308">
        <f>'S2 Low investment scenario'!G51</f>
        <v>7464165.6814572653</v>
      </c>
      <c r="H51" s="308">
        <f>'S2 Low investment scenario'!H51</f>
        <v>7464165.6814572653</v>
      </c>
      <c r="I51" s="308">
        <f>'S2 Low investment scenario'!I51</f>
        <v>7464165.6814572653</v>
      </c>
      <c r="J51" s="308">
        <f>'S2 Low investment scenario'!J51</f>
        <v>7464165.6814572653</v>
      </c>
      <c r="K51" s="308">
        <f>'S2 Low investment scenario'!K51</f>
        <v>7464165.6814572653</v>
      </c>
      <c r="L51" s="308">
        <f>'S2 Low investment scenario'!L51</f>
        <v>7464165.6814572653</v>
      </c>
      <c r="M51" s="308">
        <f>'S2 Low investment scenario'!M51</f>
        <v>7464165.6814572653</v>
      </c>
      <c r="N51" s="308">
        <f>'S2 Low investment scenario'!N51</f>
        <v>7464165.6814572653</v>
      </c>
      <c r="O51" s="308">
        <f>'S2 Low investment scenario'!O51</f>
        <v>7464165.6814572653</v>
      </c>
      <c r="P51" s="308">
        <f>'S2 Low investment scenario'!P51</f>
        <v>7464165.6814572653</v>
      </c>
      <c r="Q51" s="308">
        <f>'S2 Low investment scenario'!Q51</f>
        <v>7464165.6814572653</v>
      </c>
      <c r="R51" s="308">
        <f>'S2 Low investment scenario'!R51</f>
        <v>7464165.6814572653</v>
      </c>
      <c r="S51" s="308">
        <f>'S2 Low investment scenario'!S51</f>
        <v>7464165.6814572653</v>
      </c>
      <c r="T51" s="308">
        <f>'S2 Low investment scenario'!T51</f>
        <v>7464165.6814572653</v>
      </c>
      <c r="U51" s="308">
        <f>'S2 Low investment scenario'!U51</f>
        <v>7464165.6814572653</v>
      </c>
      <c r="V51" s="308">
        <f>'S2 Low investment scenario'!V51</f>
        <v>7464165.6814572653</v>
      </c>
      <c r="W51" s="308">
        <f>'S2 Low investment scenario'!W51</f>
        <v>7464165.6814572653</v>
      </c>
      <c r="X51" s="308">
        <f>'S2 Low investment scenario'!X51</f>
        <v>149283313.62914526</v>
      </c>
    </row>
    <row r="52" spans="1:24" x14ac:dyDescent="0.25">
      <c r="A52" t="s">
        <v>149</v>
      </c>
      <c r="B52" s="4" t="s">
        <v>34</v>
      </c>
      <c r="C52" s="301">
        <f>'S2 Low investment scenario'!C52</f>
        <v>1.7602634892945924E-2</v>
      </c>
      <c r="D52" s="308">
        <f>'S2 Low investment scenario'!D52</f>
        <v>352052.69785891852</v>
      </c>
      <c r="E52" s="308">
        <f>'S2 Low investment scenario'!E52</f>
        <v>352052.69785891852</v>
      </c>
      <c r="F52" s="308">
        <f>'S2 Low investment scenario'!F52</f>
        <v>352052.69785891852</v>
      </c>
      <c r="G52" s="308">
        <f>'S2 Low investment scenario'!G52</f>
        <v>352052.69785891852</v>
      </c>
      <c r="H52" s="308">
        <f>'S2 Low investment scenario'!H52</f>
        <v>352052.69785891852</v>
      </c>
      <c r="I52" s="308">
        <f>'S2 Low investment scenario'!I52</f>
        <v>352052.69785891852</v>
      </c>
      <c r="J52" s="308">
        <f>'S2 Low investment scenario'!J52</f>
        <v>352052.69785891852</v>
      </c>
      <c r="K52" s="308">
        <f>'S2 Low investment scenario'!K52</f>
        <v>352052.69785891852</v>
      </c>
      <c r="L52" s="308">
        <f>'S2 Low investment scenario'!L52</f>
        <v>352052.69785891852</v>
      </c>
      <c r="M52" s="308">
        <f>'S2 Low investment scenario'!M52</f>
        <v>352052.69785891852</v>
      </c>
      <c r="N52" s="308">
        <f>'S2 Low investment scenario'!N52</f>
        <v>352052.69785891852</v>
      </c>
      <c r="O52" s="308">
        <f>'S2 Low investment scenario'!O52</f>
        <v>352052.69785891852</v>
      </c>
      <c r="P52" s="308">
        <f>'S2 Low investment scenario'!P52</f>
        <v>352052.69785891852</v>
      </c>
      <c r="Q52" s="308">
        <f>'S2 Low investment scenario'!Q52</f>
        <v>352052.69785891852</v>
      </c>
      <c r="R52" s="308">
        <f>'S2 Low investment scenario'!R52</f>
        <v>352052.69785891852</v>
      </c>
      <c r="S52" s="308">
        <f>'S2 Low investment scenario'!S52</f>
        <v>352052.69785891852</v>
      </c>
      <c r="T52" s="308">
        <f>'S2 Low investment scenario'!T52</f>
        <v>352052.69785891852</v>
      </c>
      <c r="U52" s="308">
        <f>'S2 Low investment scenario'!U52</f>
        <v>352052.69785891852</v>
      </c>
      <c r="V52" s="308">
        <f>'S2 Low investment scenario'!V52</f>
        <v>352052.69785891852</v>
      </c>
      <c r="W52" s="308">
        <f>'S2 Low investment scenario'!W52</f>
        <v>352052.69785891852</v>
      </c>
      <c r="X52" s="308">
        <f>'S2 Low investment scenario'!X52</f>
        <v>7041053.9571783701</v>
      </c>
    </row>
    <row r="53" spans="1:24" x14ac:dyDescent="0.25">
      <c r="A53" t="s">
        <v>149</v>
      </c>
      <c r="B53" s="4" t="s">
        <v>29</v>
      </c>
      <c r="C53" s="301">
        <f>'S2 Low investment scenario'!C53</f>
        <v>0.45108948776756963</v>
      </c>
      <c r="D53" s="308">
        <f>'S2 Low investment scenario'!D53</f>
        <v>9021789.7553513926</v>
      </c>
      <c r="E53" s="308">
        <f>'S2 Low investment scenario'!E53</f>
        <v>9021789.7553513926</v>
      </c>
      <c r="F53" s="308">
        <f>'S2 Low investment scenario'!F53</f>
        <v>9021789.7553513926</v>
      </c>
      <c r="G53" s="308">
        <f>'S2 Low investment scenario'!G53</f>
        <v>9021789.7553513926</v>
      </c>
      <c r="H53" s="308">
        <f>'S2 Low investment scenario'!H53</f>
        <v>9021789.7553513926</v>
      </c>
      <c r="I53" s="308">
        <f>'S2 Low investment scenario'!I53</f>
        <v>9021789.7553513926</v>
      </c>
      <c r="J53" s="308">
        <f>'S2 Low investment scenario'!J53</f>
        <v>9021789.7553513926</v>
      </c>
      <c r="K53" s="308">
        <f>'S2 Low investment scenario'!K53</f>
        <v>9021789.7553513926</v>
      </c>
      <c r="L53" s="308">
        <f>'S2 Low investment scenario'!L53</f>
        <v>9021789.7553513926</v>
      </c>
      <c r="M53" s="308">
        <f>'S2 Low investment scenario'!M53</f>
        <v>9021789.7553513926</v>
      </c>
      <c r="N53" s="308">
        <f>'S2 Low investment scenario'!N53</f>
        <v>9021789.7553513926</v>
      </c>
      <c r="O53" s="308">
        <f>'S2 Low investment scenario'!O53</f>
        <v>9021789.7553513926</v>
      </c>
      <c r="P53" s="308">
        <f>'S2 Low investment scenario'!P53</f>
        <v>9021789.7553513926</v>
      </c>
      <c r="Q53" s="308">
        <f>'S2 Low investment scenario'!Q53</f>
        <v>9021789.7553513926</v>
      </c>
      <c r="R53" s="308">
        <f>'S2 Low investment scenario'!R53</f>
        <v>9021789.7553513926</v>
      </c>
      <c r="S53" s="308">
        <f>'S2 Low investment scenario'!S53</f>
        <v>9021789.7553513926</v>
      </c>
      <c r="T53" s="308">
        <f>'S2 Low investment scenario'!T53</f>
        <v>9021789.7553513926</v>
      </c>
      <c r="U53" s="308">
        <f>'S2 Low investment scenario'!U53</f>
        <v>9021789.7553513926</v>
      </c>
      <c r="V53" s="308">
        <f>'S2 Low investment scenario'!V53</f>
        <v>9021789.7553513926</v>
      </c>
      <c r="W53" s="308">
        <f>'S2 Low investment scenario'!W53</f>
        <v>9021789.7553513926</v>
      </c>
      <c r="X53" s="308">
        <f>'S2 Low investment scenario'!X53</f>
        <v>180435795.10702786</v>
      </c>
    </row>
    <row r="54" spans="1:24" x14ac:dyDescent="0.25">
      <c r="C54" s="8"/>
      <c r="D54" s="9"/>
      <c r="E54" s="9"/>
      <c r="F54" s="9"/>
      <c r="G54" s="9"/>
      <c r="H54" s="9"/>
      <c r="I54" s="9"/>
      <c r="J54" s="9"/>
      <c r="K54" s="9"/>
      <c r="L54" s="9"/>
      <c r="M54" s="9"/>
      <c r="N54" s="9"/>
      <c r="O54" s="9"/>
      <c r="P54" s="9"/>
      <c r="Q54" s="9"/>
      <c r="R54" s="9"/>
      <c r="S54" s="9"/>
      <c r="T54" s="9"/>
      <c r="U54" s="9"/>
      <c r="V54" s="9"/>
      <c r="W54" s="9"/>
      <c r="X54" s="10"/>
    </row>
    <row r="55" spans="1:24" x14ac:dyDescent="0.25">
      <c r="A55" s="7" t="s">
        <v>150</v>
      </c>
      <c r="C55" s="11">
        <f>SUM(C50:C53)</f>
        <v>1</v>
      </c>
      <c r="D55" s="12">
        <f>SUM(D50:D53)</f>
        <v>20000000</v>
      </c>
      <c r="E55" s="12">
        <f t="shared" ref="E55:W55" si="6">SUM(E50:E53)</f>
        <v>20000000</v>
      </c>
      <c r="F55" s="12">
        <f t="shared" si="6"/>
        <v>20000000</v>
      </c>
      <c r="G55" s="12">
        <f t="shared" si="6"/>
        <v>20000000</v>
      </c>
      <c r="H55" s="12">
        <f t="shared" si="6"/>
        <v>20000000</v>
      </c>
      <c r="I55" s="12">
        <f t="shared" si="6"/>
        <v>20000000</v>
      </c>
      <c r="J55" s="12">
        <f t="shared" si="6"/>
        <v>20000000</v>
      </c>
      <c r="K55" s="12">
        <f t="shared" si="6"/>
        <v>20000000</v>
      </c>
      <c r="L55" s="12">
        <f t="shared" si="6"/>
        <v>20000000</v>
      </c>
      <c r="M55" s="12">
        <f t="shared" si="6"/>
        <v>20000000</v>
      </c>
      <c r="N55" s="12">
        <f t="shared" si="6"/>
        <v>20000000</v>
      </c>
      <c r="O55" s="12">
        <f t="shared" si="6"/>
        <v>20000000</v>
      </c>
      <c r="P55" s="12">
        <f t="shared" si="6"/>
        <v>20000000</v>
      </c>
      <c r="Q55" s="12">
        <f t="shared" si="6"/>
        <v>20000000</v>
      </c>
      <c r="R55" s="12">
        <f t="shared" si="6"/>
        <v>20000000</v>
      </c>
      <c r="S55" s="12">
        <f t="shared" si="6"/>
        <v>20000000</v>
      </c>
      <c r="T55" s="12">
        <f t="shared" si="6"/>
        <v>20000000</v>
      </c>
      <c r="U55" s="12">
        <f t="shared" si="6"/>
        <v>20000000</v>
      </c>
      <c r="V55" s="12">
        <f t="shared" si="6"/>
        <v>20000000</v>
      </c>
      <c r="W55" s="12">
        <f t="shared" si="6"/>
        <v>20000000</v>
      </c>
      <c r="X55" s="10">
        <f t="shared" ref="X55" si="7">SUM(D55:W55)</f>
        <v>400000000</v>
      </c>
    </row>
    <row r="56" spans="1:24" x14ac:dyDescent="0.25">
      <c r="A56" s="13"/>
    </row>
    <row r="57" spans="1:24" s="15" customFormat="1" x14ac:dyDescent="0.25">
      <c r="A57" s="14" t="s">
        <v>174</v>
      </c>
      <c r="B57" s="9" t="s">
        <v>24</v>
      </c>
      <c r="C57" s="140">
        <f>'S2 Low investment scenario'!C57</f>
        <v>0.15809959326662124</v>
      </c>
      <c r="D57" s="9">
        <f>'S2 Low investment scenario'!D57</f>
        <v>0</v>
      </c>
      <c r="E57" s="9">
        <f>'S2 Low investment scenario'!E57</f>
        <v>0</v>
      </c>
      <c r="F57" s="9">
        <f>'S2 Low investment scenario'!F57</f>
        <v>3161991.8653324246</v>
      </c>
      <c r="G57" s="9">
        <f>'S2 Low investment scenario'!G57</f>
        <v>3161991.8653324246</v>
      </c>
      <c r="H57" s="9">
        <f>'S2 Low investment scenario'!H57</f>
        <v>3161991.8653324246</v>
      </c>
      <c r="I57" s="9">
        <f>'S2 Low investment scenario'!I57</f>
        <v>3161991.8653324246</v>
      </c>
      <c r="J57" s="9">
        <f>'S2 Low investment scenario'!J57</f>
        <v>3161991.8653324246</v>
      </c>
      <c r="K57" s="9">
        <f>'S2 Low investment scenario'!K57</f>
        <v>0</v>
      </c>
      <c r="L57" s="9">
        <f>'S2 Low investment scenario'!L57</f>
        <v>0</v>
      </c>
      <c r="M57" s="9">
        <f>'S2 Low investment scenario'!M57</f>
        <v>0</v>
      </c>
      <c r="N57" s="9">
        <f>'S2 Low investment scenario'!N57</f>
        <v>0</v>
      </c>
      <c r="O57" s="9">
        <f>'S2 Low investment scenario'!O57</f>
        <v>0</v>
      </c>
      <c r="P57" s="9">
        <f>'S2 Low investment scenario'!P57</f>
        <v>0</v>
      </c>
      <c r="Q57" s="9">
        <f>'S2 Low investment scenario'!Q57</f>
        <v>0</v>
      </c>
      <c r="R57" s="9">
        <f>'S2 Low investment scenario'!R57</f>
        <v>0</v>
      </c>
      <c r="S57" s="9">
        <f>'S2 Low investment scenario'!S57</f>
        <v>0</v>
      </c>
      <c r="T57" s="9">
        <f>'S2 Low investment scenario'!T57</f>
        <v>0</v>
      </c>
      <c r="U57" s="9">
        <f>'S2 Low investment scenario'!U57</f>
        <v>0</v>
      </c>
      <c r="V57" s="9">
        <f>'S2 Low investment scenario'!V57</f>
        <v>0</v>
      </c>
      <c r="W57" s="9">
        <f>'S2 Low investment scenario'!W57</f>
        <v>0</v>
      </c>
      <c r="X57" s="9">
        <f>'S2 Low investment scenario'!X57</f>
        <v>15809959.326662123</v>
      </c>
    </row>
    <row r="58" spans="1:24" s="15" customFormat="1" x14ac:dyDescent="0.25">
      <c r="A58" s="14"/>
      <c r="B58" s="9" t="s">
        <v>20</v>
      </c>
      <c r="C58" s="140">
        <f>'S2 Low investment scenario'!C58</f>
        <v>0.37320828407286322</v>
      </c>
      <c r="D58" s="9">
        <f>'S2 Low investment scenario'!D58</f>
        <v>0</v>
      </c>
      <c r="E58" s="9">
        <f>'S2 Low investment scenario'!E58</f>
        <v>0</v>
      </c>
      <c r="F58" s="9">
        <f>'S2 Low investment scenario'!F58</f>
        <v>7464165.6814572643</v>
      </c>
      <c r="G58" s="9">
        <f>'S2 Low investment scenario'!G58</f>
        <v>7464165.6814572643</v>
      </c>
      <c r="H58" s="9">
        <f>'S2 Low investment scenario'!H58</f>
        <v>7464165.6814572643</v>
      </c>
      <c r="I58" s="9">
        <f>'S2 Low investment scenario'!I58</f>
        <v>7464165.6814572643</v>
      </c>
      <c r="J58" s="9">
        <f>'S2 Low investment scenario'!J58</f>
        <v>7464165.6814572643</v>
      </c>
      <c r="K58" s="9">
        <f>'S2 Low investment scenario'!K58</f>
        <v>0</v>
      </c>
      <c r="L58" s="9">
        <f>'S2 Low investment scenario'!L58</f>
        <v>0</v>
      </c>
      <c r="M58" s="9">
        <f>'S2 Low investment scenario'!M58</f>
        <v>0</v>
      </c>
      <c r="N58" s="9">
        <f>'S2 Low investment scenario'!N58</f>
        <v>0</v>
      </c>
      <c r="O58" s="9">
        <f>'S2 Low investment scenario'!O58</f>
        <v>0</v>
      </c>
      <c r="P58" s="9">
        <f>'S2 Low investment scenario'!P58</f>
        <v>0</v>
      </c>
      <c r="Q58" s="9">
        <f>'S2 Low investment scenario'!Q58</f>
        <v>0</v>
      </c>
      <c r="R58" s="9">
        <f>'S2 Low investment scenario'!R58</f>
        <v>0</v>
      </c>
      <c r="S58" s="9">
        <f>'S2 Low investment scenario'!S58</f>
        <v>0</v>
      </c>
      <c r="T58" s="9">
        <f>'S2 Low investment scenario'!T58</f>
        <v>0</v>
      </c>
      <c r="U58" s="9">
        <f>'S2 Low investment scenario'!U58</f>
        <v>0</v>
      </c>
      <c r="V58" s="9">
        <f>'S2 Low investment scenario'!V58</f>
        <v>0</v>
      </c>
      <c r="W58" s="9">
        <f>'S2 Low investment scenario'!W58</f>
        <v>0</v>
      </c>
      <c r="X58" s="9">
        <f>'S2 Low investment scenario'!X58</f>
        <v>37320828.407286324</v>
      </c>
    </row>
    <row r="59" spans="1:24" s="15" customFormat="1" x14ac:dyDescent="0.25">
      <c r="A59" s="14"/>
      <c r="B59" s="9" t="s">
        <v>34</v>
      </c>
      <c r="C59" s="140">
        <f>'S2 Low investment scenario'!C59</f>
        <v>1.7602634892945924E-2</v>
      </c>
      <c r="D59" s="9">
        <f>'S2 Low investment scenario'!D59</f>
        <v>0</v>
      </c>
      <c r="E59" s="9">
        <f>'S2 Low investment scenario'!E59</f>
        <v>0</v>
      </c>
      <c r="F59" s="9">
        <f>'S2 Low investment scenario'!F59</f>
        <v>352052.69785891852</v>
      </c>
      <c r="G59" s="9">
        <f>'S2 Low investment scenario'!G59</f>
        <v>352052.69785891852</v>
      </c>
      <c r="H59" s="9">
        <f>'S2 Low investment scenario'!H59</f>
        <v>352052.69785891852</v>
      </c>
      <c r="I59" s="9">
        <f>'S2 Low investment scenario'!I59</f>
        <v>352052.69785891852</v>
      </c>
      <c r="J59" s="9">
        <f>'S2 Low investment scenario'!J59</f>
        <v>352052.69785891852</v>
      </c>
      <c r="K59" s="9">
        <f>'S2 Low investment scenario'!K59</f>
        <v>0</v>
      </c>
      <c r="L59" s="9">
        <f>'S2 Low investment scenario'!L59</f>
        <v>0</v>
      </c>
      <c r="M59" s="9">
        <f>'S2 Low investment scenario'!M59</f>
        <v>0</v>
      </c>
      <c r="N59" s="9">
        <f>'S2 Low investment scenario'!N59</f>
        <v>0</v>
      </c>
      <c r="O59" s="9">
        <f>'S2 Low investment scenario'!O59</f>
        <v>0</v>
      </c>
      <c r="P59" s="9">
        <f>'S2 Low investment scenario'!P59</f>
        <v>0</v>
      </c>
      <c r="Q59" s="9">
        <f>'S2 Low investment scenario'!Q59</f>
        <v>0</v>
      </c>
      <c r="R59" s="9">
        <f>'S2 Low investment scenario'!R59</f>
        <v>0</v>
      </c>
      <c r="S59" s="9">
        <f>'S2 Low investment scenario'!S59</f>
        <v>0</v>
      </c>
      <c r="T59" s="9">
        <f>'S2 Low investment scenario'!T59</f>
        <v>0</v>
      </c>
      <c r="U59" s="9">
        <f>'S2 Low investment scenario'!U59</f>
        <v>0</v>
      </c>
      <c r="V59" s="9">
        <f>'S2 Low investment scenario'!V59</f>
        <v>0</v>
      </c>
      <c r="W59" s="9">
        <f>'S2 Low investment scenario'!W59</f>
        <v>0</v>
      </c>
      <c r="X59" s="9">
        <f>'S2 Low investment scenario'!X59</f>
        <v>1760263.4892945925</v>
      </c>
    </row>
    <row r="60" spans="1:24" x14ac:dyDescent="0.25">
      <c r="A60" s="13"/>
      <c r="B60" s="4" t="s">
        <v>29</v>
      </c>
      <c r="C60" s="140">
        <f>'S2 Low investment scenario'!C60</f>
        <v>0.45108948776756963</v>
      </c>
      <c r="D60" s="9">
        <f>'S2 Low investment scenario'!D60</f>
        <v>0</v>
      </c>
      <c r="E60" s="9">
        <f>'S2 Low investment scenario'!E60</f>
        <v>0</v>
      </c>
      <c r="F60" s="9">
        <f>'S2 Low investment scenario'!F60</f>
        <v>9021789.7553513926</v>
      </c>
      <c r="G60" s="9">
        <f>'S2 Low investment scenario'!G60</f>
        <v>9021789.7553513926</v>
      </c>
      <c r="H60" s="9">
        <f>'S2 Low investment scenario'!H60</f>
        <v>9021789.7553513926</v>
      </c>
      <c r="I60" s="9">
        <f>'S2 Low investment scenario'!I60</f>
        <v>9021789.7553513926</v>
      </c>
      <c r="J60" s="9">
        <f>'S2 Low investment scenario'!J60</f>
        <v>9021789.7553513926</v>
      </c>
      <c r="K60" s="9">
        <f>'S2 Low investment scenario'!K60</f>
        <v>0</v>
      </c>
      <c r="L60" s="9">
        <f>'S2 Low investment scenario'!L60</f>
        <v>0</v>
      </c>
      <c r="M60" s="9">
        <f>'S2 Low investment scenario'!M60</f>
        <v>0</v>
      </c>
      <c r="N60" s="9">
        <f>'S2 Low investment scenario'!N60</f>
        <v>0</v>
      </c>
      <c r="O60" s="9">
        <f>'S2 Low investment scenario'!O60</f>
        <v>0</v>
      </c>
      <c r="P60" s="9">
        <f>'S2 Low investment scenario'!P60</f>
        <v>0</v>
      </c>
      <c r="Q60" s="9">
        <f>'S2 Low investment scenario'!Q60</f>
        <v>0</v>
      </c>
      <c r="R60" s="9">
        <f>'S2 Low investment scenario'!R60</f>
        <v>0</v>
      </c>
      <c r="S60" s="9">
        <f>'S2 Low investment scenario'!S60</f>
        <v>0</v>
      </c>
      <c r="T60" s="9">
        <f>'S2 Low investment scenario'!T60</f>
        <v>0</v>
      </c>
      <c r="U60" s="9">
        <f>'S2 Low investment scenario'!U60</f>
        <v>0</v>
      </c>
      <c r="V60" s="9">
        <f>'S2 Low investment scenario'!V60</f>
        <v>0</v>
      </c>
      <c r="W60" s="9">
        <f>'S2 Low investment scenario'!W60</f>
        <v>0</v>
      </c>
      <c r="X60" s="9">
        <f>'S2 Low investment scenario'!X60</f>
        <v>45108948.776756965</v>
      </c>
    </row>
    <row r="61" spans="1:24" x14ac:dyDescent="0.25">
      <c r="A61" s="13"/>
      <c r="X61" s="10"/>
    </row>
    <row r="62" spans="1:24" s="3" customFormat="1" x14ac:dyDescent="0.25">
      <c r="A62" s="7" t="s">
        <v>175</v>
      </c>
      <c r="B62" s="5"/>
      <c r="C62" s="11">
        <f>SUM(C57:C60)</f>
        <v>1</v>
      </c>
      <c r="D62" s="21">
        <f t="shared" ref="D62:W62" si="8">SUM(D57:D61)</f>
        <v>0</v>
      </c>
      <c r="E62" s="21">
        <f t="shared" si="8"/>
        <v>0</v>
      </c>
      <c r="F62" s="21">
        <f t="shared" si="8"/>
        <v>20000000</v>
      </c>
      <c r="G62" s="21">
        <f t="shared" si="8"/>
        <v>20000000</v>
      </c>
      <c r="H62" s="21">
        <f t="shared" si="8"/>
        <v>20000000</v>
      </c>
      <c r="I62" s="21">
        <f t="shared" si="8"/>
        <v>20000000</v>
      </c>
      <c r="J62" s="21">
        <f t="shared" si="8"/>
        <v>20000000</v>
      </c>
      <c r="K62" s="21">
        <f t="shared" si="8"/>
        <v>0</v>
      </c>
      <c r="L62" s="21">
        <f t="shared" si="8"/>
        <v>0</v>
      </c>
      <c r="M62" s="21">
        <f t="shared" si="8"/>
        <v>0</v>
      </c>
      <c r="N62" s="21">
        <f t="shared" si="8"/>
        <v>0</v>
      </c>
      <c r="O62" s="21">
        <f t="shared" si="8"/>
        <v>0</v>
      </c>
      <c r="P62" s="21">
        <f t="shared" si="8"/>
        <v>0</v>
      </c>
      <c r="Q62" s="21">
        <f t="shared" si="8"/>
        <v>0</v>
      </c>
      <c r="R62" s="21">
        <f t="shared" si="8"/>
        <v>0</v>
      </c>
      <c r="S62" s="21">
        <f t="shared" si="8"/>
        <v>0</v>
      </c>
      <c r="T62" s="21">
        <f t="shared" si="8"/>
        <v>0</v>
      </c>
      <c r="U62" s="21">
        <f t="shared" si="8"/>
        <v>0</v>
      </c>
      <c r="V62" s="21">
        <f t="shared" si="8"/>
        <v>0</v>
      </c>
      <c r="W62" s="21">
        <f t="shared" si="8"/>
        <v>0</v>
      </c>
      <c r="X62" s="21">
        <f>SUM(X57:X61)</f>
        <v>100000000</v>
      </c>
    </row>
    <row r="63" spans="1:24" x14ac:dyDescent="0.25">
      <c r="A63" s="13"/>
    </row>
    <row r="64" spans="1:24" x14ac:dyDescent="0.25">
      <c r="A64" s="7" t="s">
        <v>152</v>
      </c>
      <c r="C64" s="4" t="s">
        <v>153</v>
      </c>
    </row>
    <row r="65" spans="1:24" x14ac:dyDescent="0.25">
      <c r="A65" s="16" t="s">
        <v>154</v>
      </c>
      <c r="B65" s="4" t="s">
        <v>24</v>
      </c>
      <c r="C65" s="270">
        <f>'S2 Low investment scenario'!C65</f>
        <v>53.475000000000001</v>
      </c>
      <c r="D65" s="270">
        <f>'S2 Low investment scenario'!D65</f>
        <v>21390000</v>
      </c>
      <c r="E65" s="270">
        <f>'S2 Low investment scenario'!E65</f>
        <v>21390000</v>
      </c>
      <c r="F65" s="270">
        <f>'S2 Low investment scenario'!F65</f>
        <v>21390000</v>
      </c>
      <c r="G65" s="270">
        <f>'S2 Low investment scenario'!G65</f>
        <v>21390000</v>
      </c>
      <c r="H65" s="270">
        <f>'S2 Low investment scenario'!H65</f>
        <v>21390000</v>
      </c>
      <c r="I65" s="270">
        <f>'S2 Low investment scenario'!I65</f>
        <v>21390000</v>
      </c>
      <c r="J65" s="270">
        <f>'S2 Low investment scenario'!J65</f>
        <v>21390000</v>
      </c>
      <c r="K65" s="270">
        <f>'S2 Low investment scenario'!K65</f>
        <v>21390000</v>
      </c>
      <c r="L65" s="270">
        <f>'S2 Low investment scenario'!L65</f>
        <v>21390000</v>
      </c>
      <c r="M65" s="270">
        <f>'S2 Low investment scenario'!M65</f>
        <v>21390000</v>
      </c>
      <c r="N65" s="270">
        <f>'S2 Low investment scenario'!N65</f>
        <v>21390000</v>
      </c>
      <c r="O65" s="270">
        <f>'S2 Low investment scenario'!O65</f>
        <v>21390000</v>
      </c>
      <c r="P65" s="270">
        <f>'S2 Low investment scenario'!P65</f>
        <v>21390000</v>
      </c>
      <c r="Q65" s="270">
        <f>'S2 Low investment scenario'!Q65</f>
        <v>21390000</v>
      </c>
      <c r="R65" s="270">
        <f>'S2 Low investment scenario'!R65</f>
        <v>21390000</v>
      </c>
      <c r="S65" s="270">
        <f>'S2 Low investment scenario'!S65</f>
        <v>21390000</v>
      </c>
      <c r="T65" s="270">
        <f>'S2 Low investment scenario'!T65</f>
        <v>21390000</v>
      </c>
      <c r="U65" s="270">
        <f>'S2 Low investment scenario'!U65</f>
        <v>21390000</v>
      </c>
      <c r="V65" s="270">
        <f>'S2 Low investment scenario'!V65</f>
        <v>21390000</v>
      </c>
      <c r="W65" s="270">
        <f>'S2 Low investment scenario'!W65</f>
        <v>21390000</v>
      </c>
      <c r="X65" s="270">
        <f>'S2 Low investment scenario'!X65</f>
        <v>427800000</v>
      </c>
    </row>
    <row r="66" spans="1:24" x14ac:dyDescent="0.25">
      <c r="A66" s="16" t="s">
        <v>155</v>
      </c>
      <c r="B66" s="4" t="s">
        <v>24</v>
      </c>
      <c r="C66" s="270">
        <f>'S2 Low investment scenario'!C66</f>
        <v>31.050000000000004</v>
      </c>
      <c r="D66" s="270">
        <f>'S2 Low investment scenario'!D66</f>
        <v>12420000.000000002</v>
      </c>
      <c r="E66" s="270">
        <f>'S2 Low investment scenario'!E66</f>
        <v>12420000.000000002</v>
      </c>
      <c r="F66" s="270">
        <f>'S2 Low investment scenario'!F66</f>
        <v>12420000.000000002</v>
      </c>
      <c r="G66" s="270">
        <f>'S2 Low investment scenario'!G66</f>
        <v>12420000.000000002</v>
      </c>
      <c r="H66" s="270">
        <f>'S2 Low investment scenario'!H66</f>
        <v>12420000.000000002</v>
      </c>
      <c r="I66" s="270">
        <f>'S2 Low investment scenario'!I66</f>
        <v>12420000.000000002</v>
      </c>
      <c r="J66" s="270">
        <f>'S2 Low investment scenario'!J66</f>
        <v>12420000.000000002</v>
      </c>
      <c r="K66" s="270">
        <f>'S2 Low investment scenario'!K66</f>
        <v>12420000.000000002</v>
      </c>
      <c r="L66" s="270">
        <f>'S2 Low investment scenario'!L66</f>
        <v>12420000.000000002</v>
      </c>
      <c r="M66" s="270">
        <f>'S2 Low investment scenario'!M66</f>
        <v>12420000.000000002</v>
      </c>
      <c r="N66" s="270">
        <f>'S2 Low investment scenario'!N66</f>
        <v>12420000.000000002</v>
      </c>
      <c r="O66" s="270">
        <f>'S2 Low investment scenario'!O66</f>
        <v>12420000.000000002</v>
      </c>
      <c r="P66" s="270">
        <f>'S2 Low investment scenario'!P66</f>
        <v>12420000.000000002</v>
      </c>
      <c r="Q66" s="270">
        <f>'S2 Low investment scenario'!Q66</f>
        <v>12420000.000000002</v>
      </c>
      <c r="R66" s="270">
        <f>'S2 Low investment scenario'!R66</f>
        <v>12420000.000000002</v>
      </c>
      <c r="S66" s="270">
        <f>'S2 Low investment scenario'!S66</f>
        <v>12420000.000000002</v>
      </c>
      <c r="T66" s="270">
        <f>'S2 Low investment scenario'!T66</f>
        <v>12420000.000000002</v>
      </c>
      <c r="U66" s="270">
        <f>'S2 Low investment scenario'!U66</f>
        <v>12420000.000000002</v>
      </c>
      <c r="V66" s="270">
        <f>'S2 Low investment scenario'!V66</f>
        <v>12420000.000000002</v>
      </c>
      <c r="W66" s="270">
        <f>'S2 Low investment scenario'!W66</f>
        <v>12420000.000000002</v>
      </c>
      <c r="X66" s="270">
        <f>'S2 Low investment scenario'!X66</f>
        <v>248400000.00000003</v>
      </c>
    </row>
    <row r="67" spans="1:24" x14ac:dyDescent="0.25">
      <c r="A67" s="16" t="s">
        <v>156</v>
      </c>
      <c r="B67" s="4" t="s">
        <v>20</v>
      </c>
      <c r="C67" s="270">
        <f>'S2 Low investment scenario'!C67</f>
        <v>48.825000000000003</v>
      </c>
      <c r="D67" s="270">
        <f>'S2 Low investment scenario'!D67</f>
        <v>19530000</v>
      </c>
      <c r="E67" s="270">
        <f>'S2 Low investment scenario'!E67</f>
        <v>19530000</v>
      </c>
      <c r="F67" s="270">
        <f>'S2 Low investment scenario'!F67</f>
        <v>19530000</v>
      </c>
      <c r="G67" s="270">
        <f>'S2 Low investment scenario'!G67</f>
        <v>19530000</v>
      </c>
      <c r="H67" s="270">
        <f>'S2 Low investment scenario'!H67</f>
        <v>19530000</v>
      </c>
      <c r="I67" s="270">
        <f>'S2 Low investment scenario'!I67</f>
        <v>19530000</v>
      </c>
      <c r="J67" s="270">
        <f>'S2 Low investment scenario'!J67</f>
        <v>19530000</v>
      </c>
      <c r="K67" s="270">
        <f>'S2 Low investment scenario'!K67</f>
        <v>19530000</v>
      </c>
      <c r="L67" s="270">
        <f>'S2 Low investment scenario'!L67</f>
        <v>19530000</v>
      </c>
      <c r="M67" s="270">
        <f>'S2 Low investment scenario'!M67</f>
        <v>19530000</v>
      </c>
      <c r="N67" s="270">
        <f>'S2 Low investment scenario'!N67</f>
        <v>19530000</v>
      </c>
      <c r="O67" s="270">
        <f>'S2 Low investment scenario'!O67</f>
        <v>19530000</v>
      </c>
      <c r="P67" s="270">
        <f>'S2 Low investment scenario'!P67</f>
        <v>19530000</v>
      </c>
      <c r="Q67" s="270">
        <f>'S2 Low investment scenario'!Q67</f>
        <v>19530000</v>
      </c>
      <c r="R67" s="270">
        <f>'S2 Low investment scenario'!R67</f>
        <v>19530000</v>
      </c>
      <c r="S67" s="270">
        <f>'S2 Low investment scenario'!S67</f>
        <v>19530000</v>
      </c>
      <c r="T67" s="270">
        <f>'S2 Low investment scenario'!T67</f>
        <v>19530000</v>
      </c>
      <c r="U67" s="270">
        <f>'S2 Low investment scenario'!U67</f>
        <v>19530000</v>
      </c>
      <c r="V67" s="270">
        <f>'S2 Low investment scenario'!V67</f>
        <v>19530000</v>
      </c>
      <c r="W67" s="270">
        <f>'S2 Low investment scenario'!W67</f>
        <v>19530000</v>
      </c>
      <c r="X67" s="270">
        <f>'S2 Low investment scenario'!X67</f>
        <v>390600000</v>
      </c>
    </row>
    <row r="68" spans="1:24" x14ac:dyDescent="0.25">
      <c r="A68" s="16" t="s">
        <v>157</v>
      </c>
      <c r="B68" s="4" t="s">
        <v>20</v>
      </c>
      <c r="C68" s="270">
        <f>'S2 Low investment scenario'!C68</f>
        <v>28.35</v>
      </c>
      <c r="D68" s="270">
        <f>'S2 Low investment scenario'!D68</f>
        <v>11340000</v>
      </c>
      <c r="E68" s="270">
        <f>'S2 Low investment scenario'!E68</f>
        <v>11340000</v>
      </c>
      <c r="F68" s="270">
        <f>'S2 Low investment scenario'!F68</f>
        <v>11340000</v>
      </c>
      <c r="G68" s="270">
        <f>'S2 Low investment scenario'!G68</f>
        <v>11340000</v>
      </c>
      <c r="H68" s="270">
        <f>'S2 Low investment scenario'!H68</f>
        <v>11340000</v>
      </c>
      <c r="I68" s="270">
        <f>'S2 Low investment scenario'!I68</f>
        <v>11340000</v>
      </c>
      <c r="J68" s="270">
        <f>'S2 Low investment scenario'!J68</f>
        <v>11340000</v>
      </c>
      <c r="K68" s="270">
        <f>'S2 Low investment scenario'!K68</f>
        <v>11340000</v>
      </c>
      <c r="L68" s="270">
        <f>'S2 Low investment scenario'!L68</f>
        <v>11340000</v>
      </c>
      <c r="M68" s="270">
        <f>'S2 Low investment scenario'!M68</f>
        <v>11340000</v>
      </c>
      <c r="N68" s="270">
        <f>'S2 Low investment scenario'!N68</f>
        <v>11340000</v>
      </c>
      <c r="O68" s="270">
        <f>'S2 Low investment scenario'!O68</f>
        <v>11340000</v>
      </c>
      <c r="P68" s="270">
        <f>'S2 Low investment scenario'!P68</f>
        <v>11340000</v>
      </c>
      <c r="Q68" s="270">
        <f>'S2 Low investment scenario'!Q68</f>
        <v>11340000</v>
      </c>
      <c r="R68" s="270">
        <f>'S2 Low investment scenario'!R68</f>
        <v>11340000</v>
      </c>
      <c r="S68" s="270">
        <f>'S2 Low investment scenario'!S68</f>
        <v>11340000</v>
      </c>
      <c r="T68" s="270">
        <f>'S2 Low investment scenario'!T68</f>
        <v>11340000</v>
      </c>
      <c r="U68" s="270">
        <f>'S2 Low investment scenario'!U68</f>
        <v>11340000</v>
      </c>
      <c r="V68" s="270">
        <f>'S2 Low investment scenario'!V68</f>
        <v>11340000</v>
      </c>
      <c r="W68" s="270">
        <f>'S2 Low investment scenario'!W68</f>
        <v>11340000</v>
      </c>
      <c r="X68" s="270">
        <f>'S2 Low investment scenario'!X68</f>
        <v>226800000</v>
      </c>
    </row>
    <row r="69" spans="1:24" x14ac:dyDescent="0.25">
      <c r="A69" s="16" t="s">
        <v>158</v>
      </c>
      <c r="B69" s="4" t="s">
        <v>34</v>
      </c>
      <c r="C69" s="270">
        <f>'S2 Low investment scenario'!C69</f>
        <v>33.324999999999996</v>
      </c>
      <c r="D69" s="270">
        <f>'S2 Low investment scenario'!D69</f>
        <v>13330000</v>
      </c>
      <c r="E69" s="270">
        <f>'S2 Low investment scenario'!E69</f>
        <v>13330000</v>
      </c>
      <c r="F69" s="270">
        <f>'S2 Low investment scenario'!F69</f>
        <v>13330000</v>
      </c>
      <c r="G69" s="270">
        <f>'S2 Low investment scenario'!G69</f>
        <v>13330000</v>
      </c>
      <c r="H69" s="270">
        <f>'S2 Low investment scenario'!H69</f>
        <v>13330000</v>
      </c>
      <c r="I69" s="270">
        <f>'S2 Low investment scenario'!I69</f>
        <v>13330000</v>
      </c>
      <c r="J69" s="270">
        <f>'S2 Low investment scenario'!J69</f>
        <v>13330000</v>
      </c>
      <c r="K69" s="270">
        <f>'S2 Low investment scenario'!K69</f>
        <v>13330000</v>
      </c>
      <c r="L69" s="270">
        <f>'S2 Low investment scenario'!L69</f>
        <v>13330000</v>
      </c>
      <c r="M69" s="270">
        <f>'S2 Low investment scenario'!M69</f>
        <v>13330000</v>
      </c>
      <c r="N69" s="270">
        <f>'S2 Low investment scenario'!N69</f>
        <v>13330000</v>
      </c>
      <c r="O69" s="270">
        <f>'S2 Low investment scenario'!O69</f>
        <v>13330000</v>
      </c>
      <c r="P69" s="270">
        <f>'S2 Low investment scenario'!P69</f>
        <v>13330000</v>
      </c>
      <c r="Q69" s="270">
        <f>'S2 Low investment scenario'!Q69</f>
        <v>13330000</v>
      </c>
      <c r="R69" s="270">
        <f>'S2 Low investment scenario'!R69</f>
        <v>13330000</v>
      </c>
      <c r="S69" s="270">
        <f>'S2 Low investment scenario'!S69</f>
        <v>13330000</v>
      </c>
      <c r="T69" s="270">
        <f>'S2 Low investment scenario'!T69</f>
        <v>13330000</v>
      </c>
      <c r="U69" s="270">
        <f>'S2 Low investment scenario'!U69</f>
        <v>13330000</v>
      </c>
      <c r="V69" s="270">
        <f>'S2 Low investment scenario'!V69</f>
        <v>13330000</v>
      </c>
      <c r="W69" s="270">
        <f>'S2 Low investment scenario'!W69</f>
        <v>13330000</v>
      </c>
      <c r="X69" s="270">
        <f>'S2 Low investment scenario'!X69</f>
        <v>266600000</v>
      </c>
    </row>
    <row r="70" spans="1:24" x14ac:dyDescent="0.25">
      <c r="A70" s="16" t="s">
        <v>159</v>
      </c>
      <c r="B70" s="4" t="s">
        <v>34</v>
      </c>
      <c r="C70" s="270">
        <f>'S2 Low investment scenario'!C70</f>
        <v>19.349999999999998</v>
      </c>
      <c r="D70" s="270">
        <f>'S2 Low investment scenario'!D70</f>
        <v>7739999.9999999991</v>
      </c>
      <c r="E70" s="270">
        <f>'S2 Low investment scenario'!E70</f>
        <v>7739999.9999999991</v>
      </c>
      <c r="F70" s="270">
        <f>'S2 Low investment scenario'!F70</f>
        <v>7739999.9999999991</v>
      </c>
      <c r="G70" s="270">
        <f>'S2 Low investment scenario'!G70</f>
        <v>7739999.9999999991</v>
      </c>
      <c r="H70" s="270">
        <f>'S2 Low investment scenario'!H70</f>
        <v>7739999.9999999991</v>
      </c>
      <c r="I70" s="270">
        <f>'S2 Low investment scenario'!I70</f>
        <v>7739999.9999999991</v>
      </c>
      <c r="J70" s="270">
        <f>'S2 Low investment scenario'!J70</f>
        <v>7739999.9999999991</v>
      </c>
      <c r="K70" s="270">
        <f>'S2 Low investment scenario'!K70</f>
        <v>7739999.9999999991</v>
      </c>
      <c r="L70" s="270">
        <f>'S2 Low investment scenario'!L70</f>
        <v>7739999.9999999991</v>
      </c>
      <c r="M70" s="270">
        <f>'S2 Low investment scenario'!M70</f>
        <v>7739999.9999999991</v>
      </c>
      <c r="N70" s="270">
        <f>'S2 Low investment scenario'!N70</f>
        <v>7739999.9999999991</v>
      </c>
      <c r="O70" s="270">
        <f>'S2 Low investment scenario'!O70</f>
        <v>7739999.9999999991</v>
      </c>
      <c r="P70" s="270">
        <f>'S2 Low investment scenario'!P70</f>
        <v>7739999.9999999991</v>
      </c>
      <c r="Q70" s="270">
        <f>'S2 Low investment scenario'!Q70</f>
        <v>7739999.9999999991</v>
      </c>
      <c r="R70" s="270">
        <f>'S2 Low investment scenario'!R70</f>
        <v>7739999.9999999991</v>
      </c>
      <c r="S70" s="270">
        <f>'S2 Low investment scenario'!S70</f>
        <v>7739999.9999999991</v>
      </c>
      <c r="T70" s="270">
        <f>'S2 Low investment scenario'!T70</f>
        <v>7739999.9999999991</v>
      </c>
      <c r="U70" s="270">
        <f>'S2 Low investment scenario'!U70</f>
        <v>7739999.9999999991</v>
      </c>
      <c r="V70" s="270">
        <f>'S2 Low investment scenario'!V70</f>
        <v>7739999.9999999991</v>
      </c>
      <c r="W70" s="270">
        <f>'S2 Low investment scenario'!W70</f>
        <v>7739999.9999999991</v>
      </c>
      <c r="X70" s="270">
        <f>'S2 Low investment scenario'!X70</f>
        <v>154799999.99999997</v>
      </c>
    </row>
    <row r="71" spans="1:24" x14ac:dyDescent="0.25">
      <c r="A71" s="16" t="s">
        <v>160</v>
      </c>
      <c r="B71" s="4" t="s">
        <v>29</v>
      </c>
      <c r="C71" s="270">
        <f>'S2 Low investment scenario'!C71</f>
        <v>19.375</v>
      </c>
      <c r="D71" s="270">
        <f>'S2 Low investment scenario'!D71</f>
        <v>7750000</v>
      </c>
      <c r="E71" s="270">
        <f>'S2 Low investment scenario'!E71</f>
        <v>7750000</v>
      </c>
      <c r="F71" s="270">
        <f>'S2 Low investment scenario'!F71</f>
        <v>7750000</v>
      </c>
      <c r="G71" s="270">
        <f>'S2 Low investment scenario'!G71</f>
        <v>7750000</v>
      </c>
      <c r="H71" s="270">
        <f>'S2 Low investment scenario'!H71</f>
        <v>7750000</v>
      </c>
      <c r="I71" s="270">
        <f>'S2 Low investment scenario'!I71</f>
        <v>7750000</v>
      </c>
      <c r="J71" s="270">
        <f>'S2 Low investment scenario'!J71</f>
        <v>7750000</v>
      </c>
      <c r="K71" s="270">
        <f>'S2 Low investment scenario'!K71</f>
        <v>7750000</v>
      </c>
      <c r="L71" s="270">
        <f>'S2 Low investment scenario'!L71</f>
        <v>7750000</v>
      </c>
      <c r="M71" s="270">
        <f>'S2 Low investment scenario'!M71</f>
        <v>7750000</v>
      </c>
      <c r="N71" s="270">
        <f>'S2 Low investment scenario'!N71</f>
        <v>7750000</v>
      </c>
      <c r="O71" s="270">
        <f>'S2 Low investment scenario'!O71</f>
        <v>7750000</v>
      </c>
      <c r="P71" s="270">
        <f>'S2 Low investment scenario'!P71</f>
        <v>7750000</v>
      </c>
      <c r="Q71" s="270">
        <f>'S2 Low investment scenario'!Q71</f>
        <v>7750000</v>
      </c>
      <c r="R71" s="270">
        <f>'S2 Low investment scenario'!R71</f>
        <v>7750000</v>
      </c>
      <c r="S71" s="270">
        <f>'S2 Low investment scenario'!S71</f>
        <v>7750000</v>
      </c>
      <c r="T71" s="270">
        <f>'S2 Low investment scenario'!T71</f>
        <v>7750000</v>
      </c>
      <c r="U71" s="270">
        <f>'S2 Low investment scenario'!U71</f>
        <v>7750000</v>
      </c>
      <c r="V71" s="270">
        <f>'S2 Low investment scenario'!V71</f>
        <v>7750000</v>
      </c>
      <c r="W71" s="270">
        <f>'S2 Low investment scenario'!W71</f>
        <v>7750000</v>
      </c>
      <c r="X71" s="270">
        <f>'S2 Low investment scenario'!X71</f>
        <v>155000000</v>
      </c>
    </row>
    <row r="72" spans="1:24" x14ac:dyDescent="0.25">
      <c r="A72" s="16" t="s">
        <v>161</v>
      </c>
      <c r="B72" s="4" t="s">
        <v>29</v>
      </c>
      <c r="C72" s="270">
        <f>'S2 Low investment scenario'!C72</f>
        <v>11.25</v>
      </c>
      <c r="D72" s="270">
        <f>'S2 Low investment scenario'!D72</f>
        <v>4500000</v>
      </c>
      <c r="E72" s="270">
        <f>'S2 Low investment scenario'!E72</f>
        <v>4500000</v>
      </c>
      <c r="F72" s="270">
        <f>'S2 Low investment scenario'!F72</f>
        <v>4500000</v>
      </c>
      <c r="G72" s="270">
        <f>'S2 Low investment scenario'!G72</f>
        <v>4500000</v>
      </c>
      <c r="H72" s="270">
        <f>'S2 Low investment scenario'!H72</f>
        <v>4500000</v>
      </c>
      <c r="I72" s="270">
        <f>'S2 Low investment scenario'!I72</f>
        <v>4500000</v>
      </c>
      <c r="J72" s="270">
        <f>'S2 Low investment scenario'!J72</f>
        <v>4500000</v>
      </c>
      <c r="K72" s="270">
        <f>'S2 Low investment scenario'!K72</f>
        <v>4500000</v>
      </c>
      <c r="L72" s="270">
        <f>'S2 Low investment scenario'!L72</f>
        <v>4500000</v>
      </c>
      <c r="M72" s="270">
        <f>'S2 Low investment scenario'!M72</f>
        <v>4500000</v>
      </c>
      <c r="N72" s="270">
        <f>'S2 Low investment scenario'!N72</f>
        <v>4500000</v>
      </c>
      <c r="O72" s="270">
        <f>'S2 Low investment scenario'!O72</f>
        <v>4500000</v>
      </c>
      <c r="P72" s="270">
        <f>'S2 Low investment scenario'!P72</f>
        <v>4500000</v>
      </c>
      <c r="Q72" s="270">
        <f>'S2 Low investment scenario'!Q72</f>
        <v>4500000</v>
      </c>
      <c r="R72" s="270">
        <f>'S2 Low investment scenario'!R72</f>
        <v>4500000</v>
      </c>
      <c r="S72" s="270">
        <f>'S2 Low investment scenario'!S72</f>
        <v>4500000</v>
      </c>
      <c r="T72" s="270">
        <f>'S2 Low investment scenario'!T72</f>
        <v>4500000</v>
      </c>
      <c r="U72" s="270">
        <f>'S2 Low investment scenario'!U72</f>
        <v>4500000</v>
      </c>
      <c r="V72" s="270">
        <f>'S2 Low investment scenario'!V72</f>
        <v>4500000</v>
      </c>
      <c r="W72" s="270">
        <f>'S2 Low investment scenario'!W72</f>
        <v>4500000</v>
      </c>
      <c r="X72" s="270">
        <f>'S2 Low investment scenario'!X72</f>
        <v>90000000</v>
      </c>
    </row>
    <row r="74" spans="1:24" s="3" customFormat="1" x14ac:dyDescent="0.25">
      <c r="A74" s="19" t="s">
        <v>147</v>
      </c>
      <c r="B74" s="5"/>
      <c r="C74" s="21">
        <f t="shared" ref="C74:W74" si="9">SUM(C65:C72)</f>
        <v>245</v>
      </c>
      <c r="D74" s="21">
        <f t="shared" si="9"/>
        <v>98000000</v>
      </c>
      <c r="E74" s="21">
        <f t="shared" si="9"/>
        <v>98000000</v>
      </c>
      <c r="F74" s="21">
        <f t="shared" si="9"/>
        <v>98000000</v>
      </c>
      <c r="G74" s="21">
        <f t="shared" si="9"/>
        <v>98000000</v>
      </c>
      <c r="H74" s="21">
        <f t="shared" si="9"/>
        <v>98000000</v>
      </c>
      <c r="I74" s="21">
        <f t="shared" si="9"/>
        <v>98000000</v>
      </c>
      <c r="J74" s="21">
        <f t="shared" si="9"/>
        <v>98000000</v>
      </c>
      <c r="K74" s="21">
        <f t="shared" si="9"/>
        <v>98000000</v>
      </c>
      <c r="L74" s="21">
        <f t="shared" si="9"/>
        <v>98000000</v>
      </c>
      <c r="M74" s="21">
        <f t="shared" si="9"/>
        <v>98000000</v>
      </c>
      <c r="N74" s="21">
        <f t="shared" si="9"/>
        <v>98000000</v>
      </c>
      <c r="O74" s="21">
        <f t="shared" si="9"/>
        <v>98000000</v>
      </c>
      <c r="P74" s="21">
        <f t="shared" si="9"/>
        <v>98000000</v>
      </c>
      <c r="Q74" s="21">
        <f t="shared" si="9"/>
        <v>98000000</v>
      </c>
      <c r="R74" s="21">
        <f t="shared" si="9"/>
        <v>98000000</v>
      </c>
      <c r="S74" s="21">
        <f t="shared" si="9"/>
        <v>98000000</v>
      </c>
      <c r="T74" s="21">
        <f t="shared" si="9"/>
        <v>98000000</v>
      </c>
      <c r="U74" s="21">
        <f t="shared" si="9"/>
        <v>98000000</v>
      </c>
      <c r="V74" s="21">
        <f t="shared" si="9"/>
        <v>98000000</v>
      </c>
      <c r="W74" s="21">
        <f t="shared" si="9"/>
        <v>98000000</v>
      </c>
      <c r="X74" s="21">
        <f>SUM(X65:X72)</f>
        <v>1960000000</v>
      </c>
    </row>
    <row r="76" spans="1:24" x14ac:dyDescent="0.25">
      <c r="A76" s="3" t="s">
        <v>162</v>
      </c>
    </row>
    <row r="77" spans="1:24" x14ac:dyDescent="0.25">
      <c r="A77" s="16" t="s">
        <v>163</v>
      </c>
      <c r="B77" s="4" t="s">
        <v>24</v>
      </c>
      <c r="C77" s="270">
        <f>'S2 Low investment scenario'!C77</f>
        <v>37.950000000000003</v>
      </c>
      <c r="D77" s="270">
        <f>'S2 Low investment scenario'!D77</f>
        <v>15180000</v>
      </c>
      <c r="E77" s="270">
        <f>'S2 Low investment scenario'!E77</f>
        <v>15180000</v>
      </c>
      <c r="F77" s="270">
        <f>'S2 Low investment scenario'!F77</f>
        <v>15180000</v>
      </c>
      <c r="G77" s="270">
        <f>'S2 Low investment scenario'!G77</f>
        <v>15180000</v>
      </c>
      <c r="H77" s="270">
        <f>'S2 Low investment scenario'!H77</f>
        <v>15180000</v>
      </c>
      <c r="I77" s="270">
        <f>'S2 Low investment scenario'!I77</f>
        <v>15180000</v>
      </c>
      <c r="J77" s="270">
        <f>'S2 Low investment scenario'!J77</f>
        <v>15180000</v>
      </c>
      <c r="K77" s="270">
        <f>'S2 Low investment scenario'!K77</f>
        <v>15180000</v>
      </c>
      <c r="L77" s="270">
        <f>'S2 Low investment scenario'!L77</f>
        <v>15180000</v>
      </c>
      <c r="M77" s="270">
        <f>'S2 Low investment scenario'!M77</f>
        <v>15180000</v>
      </c>
      <c r="N77" s="270">
        <f>'S2 Low investment scenario'!N77</f>
        <v>15180000</v>
      </c>
      <c r="O77" s="270">
        <f>'S2 Low investment scenario'!O77</f>
        <v>15180000</v>
      </c>
      <c r="P77" s="270">
        <f>'S2 Low investment scenario'!P77</f>
        <v>15180000</v>
      </c>
      <c r="Q77" s="270">
        <f>'S2 Low investment scenario'!Q77</f>
        <v>15180000</v>
      </c>
      <c r="R77" s="270">
        <f>'S2 Low investment scenario'!R77</f>
        <v>15180000</v>
      </c>
      <c r="S77" s="270">
        <f>'S2 Low investment scenario'!S77</f>
        <v>15180000</v>
      </c>
      <c r="T77" s="270">
        <f>'S2 Low investment scenario'!T77</f>
        <v>15180000</v>
      </c>
      <c r="U77" s="270">
        <f>'S2 Low investment scenario'!U77</f>
        <v>15180000</v>
      </c>
      <c r="V77" s="270">
        <f>'S2 Low investment scenario'!V77</f>
        <v>15180000</v>
      </c>
      <c r="W77" s="270">
        <f>'S2 Low investment scenario'!W77</f>
        <v>15180000</v>
      </c>
      <c r="X77" s="270">
        <f>'S2 Low investment scenario'!X77</f>
        <v>303600037.94999999</v>
      </c>
    </row>
    <row r="78" spans="1:24" x14ac:dyDescent="0.25">
      <c r="A78" s="16" t="s">
        <v>164</v>
      </c>
      <c r="B78" s="4" t="s">
        <v>24</v>
      </c>
      <c r="C78" s="270">
        <f>'S2 Low investment scenario'!C78</f>
        <v>62.100000000000009</v>
      </c>
      <c r="D78" s="270">
        <f>'S2 Low investment scenario'!D78</f>
        <v>24840000.000000004</v>
      </c>
      <c r="E78" s="270">
        <f>'S2 Low investment scenario'!E78</f>
        <v>24840000.000000004</v>
      </c>
      <c r="F78" s="270">
        <f>'S2 Low investment scenario'!F78</f>
        <v>24840000.000000004</v>
      </c>
      <c r="G78" s="270">
        <f>'S2 Low investment scenario'!G78</f>
        <v>24840000.000000004</v>
      </c>
      <c r="H78" s="270">
        <f>'S2 Low investment scenario'!H78</f>
        <v>24840000.000000004</v>
      </c>
      <c r="I78" s="270">
        <f>'S2 Low investment scenario'!I78</f>
        <v>24840000.000000004</v>
      </c>
      <c r="J78" s="270">
        <f>'S2 Low investment scenario'!J78</f>
        <v>24840000.000000004</v>
      </c>
      <c r="K78" s="270">
        <f>'S2 Low investment scenario'!K78</f>
        <v>24840000.000000004</v>
      </c>
      <c r="L78" s="270">
        <f>'S2 Low investment scenario'!L78</f>
        <v>24840000.000000004</v>
      </c>
      <c r="M78" s="270">
        <f>'S2 Low investment scenario'!M78</f>
        <v>24840000.000000004</v>
      </c>
      <c r="N78" s="270">
        <f>'S2 Low investment scenario'!N78</f>
        <v>24840000.000000004</v>
      </c>
      <c r="O78" s="270">
        <f>'S2 Low investment scenario'!O78</f>
        <v>24840000.000000004</v>
      </c>
      <c r="P78" s="270">
        <f>'S2 Low investment scenario'!P78</f>
        <v>24840000.000000004</v>
      </c>
      <c r="Q78" s="270">
        <f>'S2 Low investment scenario'!Q78</f>
        <v>24840000.000000004</v>
      </c>
      <c r="R78" s="270">
        <f>'S2 Low investment scenario'!R78</f>
        <v>24840000.000000004</v>
      </c>
      <c r="S78" s="270">
        <f>'S2 Low investment scenario'!S78</f>
        <v>24840000.000000004</v>
      </c>
      <c r="T78" s="270">
        <f>'S2 Low investment scenario'!T78</f>
        <v>24840000.000000004</v>
      </c>
      <c r="U78" s="270">
        <f>'S2 Low investment scenario'!U78</f>
        <v>24840000.000000004</v>
      </c>
      <c r="V78" s="270">
        <f>'S2 Low investment scenario'!V78</f>
        <v>24840000.000000004</v>
      </c>
      <c r="W78" s="270">
        <f>'S2 Low investment scenario'!W78</f>
        <v>24840000.000000004</v>
      </c>
      <c r="X78" s="270">
        <f>'S2 Low investment scenario'!X78</f>
        <v>496800062.10000002</v>
      </c>
    </row>
    <row r="79" spans="1:24" x14ac:dyDescent="0.25">
      <c r="A79" s="16" t="s">
        <v>165</v>
      </c>
      <c r="B79" s="4" t="s">
        <v>20</v>
      </c>
      <c r="C79" s="270">
        <f>'S2 Low investment scenario'!C79</f>
        <v>34.65</v>
      </c>
      <c r="D79" s="270">
        <f>'S2 Low investment scenario'!D79</f>
        <v>13860000</v>
      </c>
      <c r="E79" s="270">
        <f>'S2 Low investment scenario'!E79</f>
        <v>13860000</v>
      </c>
      <c r="F79" s="270">
        <f>'S2 Low investment scenario'!F79</f>
        <v>13860000</v>
      </c>
      <c r="G79" s="270">
        <f>'S2 Low investment scenario'!G79</f>
        <v>13860000</v>
      </c>
      <c r="H79" s="270">
        <f>'S2 Low investment scenario'!H79</f>
        <v>13860000</v>
      </c>
      <c r="I79" s="270">
        <f>'S2 Low investment scenario'!I79</f>
        <v>13860000</v>
      </c>
      <c r="J79" s="270">
        <f>'S2 Low investment scenario'!J79</f>
        <v>13860000</v>
      </c>
      <c r="K79" s="270">
        <f>'S2 Low investment scenario'!K79</f>
        <v>13860000</v>
      </c>
      <c r="L79" s="270">
        <f>'S2 Low investment scenario'!L79</f>
        <v>13860000</v>
      </c>
      <c r="M79" s="270">
        <f>'S2 Low investment scenario'!M79</f>
        <v>13860000</v>
      </c>
      <c r="N79" s="270">
        <f>'S2 Low investment scenario'!N79</f>
        <v>13860000</v>
      </c>
      <c r="O79" s="270">
        <f>'S2 Low investment scenario'!O79</f>
        <v>13860000</v>
      </c>
      <c r="P79" s="270">
        <f>'S2 Low investment scenario'!P79</f>
        <v>13860000</v>
      </c>
      <c r="Q79" s="270">
        <f>'S2 Low investment scenario'!Q79</f>
        <v>13860000</v>
      </c>
      <c r="R79" s="270">
        <f>'S2 Low investment scenario'!R79</f>
        <v>13860000</v>
      </c>
      <c r="S79" s="270">
        <f>'S2 Low investment scenario'!S79</f>
        <v>13860000</v>
      </c>
      <c r="T79" s="270">
        <f>'S2 Low investment scenario'!T79</f>
        <v>13860000</v>
      </c>
      <c r="U79" s="270">
        <f>'S2 Low investment scenario'!U79</f>
        <v>13860000</v>
      </c>
      <c r="V79" s="270">
        <f>'S2 Low investment scenario'!V79</f>
        <v>13860000</v>
      </c>
      <c r="W79" s="270">
        <f>'S2 Low investment scenario'!W79</f>
        <v>13860000</v>
      </c>
      <c r="X79" s="270">
        <f>'S2 Low investment scenario'!X79</f>
        <v>277200034.64999998</v>
      </c>
    </row>
    <row r="80" spans="1:24" x14ac:dyDescent="0.25">
      <c r="A80" s="16" t="s">
        <v>166</v>
      </c>
      <c r="B80" s="4" t="s">
        <v>20</v>
      </c>
      <c r="C80" s="270">
        <f>'S2 Low investment scenario'!C80</f>
        <v>56.7</v>
      </c>
      <c r="D80" s="270">
        <f>'S2 Low investment scenario'!D80</f>
        <v>22680000</v>
      </c>
      <c r="E80" s="270">
        <f>'S2 Low investment scenario'!E80</f>
        <v>22680000</v>
      </c>
      <c r="F80" s="270">
        <f>'S2 Low investment scenario'!F80</f>
        <v>22680000</v>
      </c>
      <c r="G80" s="270">
        <f>'S2 Low investment scenario'!G80</f>
        <v>22680000</v>
      </c>
      <c r="H80" s="270">
        <f>'S2 Low investment scenario'!H80</f>
        <v>22680000</v>
      </c>
      <c r="I80" s="270">
        <f>'S2 Low investment scenario'!I80</f>
        <v>22680000</v>
      </c>
      <c r="J80" s="270">
        <f>'S2 Low investment scenario'!J80</f>
        <v>22680000</v>
      </c>
      <c r="K80" s="270">
        <f>'S2 Low investment scenario'!K80</f>
        <v>22680000</v>
      </c>
      <c r="L80" s="270">
        <f>'S2 Low investment scenario'!L80</f>
        <v>22680000</v>
      </c>
      <c r="M80" s="270">
        <f>'S2 Low investment scenario'!M80</f>
        <v>22680000</v>
      </c>
      <c r="N80" s="270">
        <f>'S2 Low investment scenario'!N80</f>
        <v>22680000</v>
      </c>
      <c r="O80" s="270">
        <f>'S2 Low investment scenario'!O80</f>
        <v>22680000</v>
      </c>
      <c r="P80" s="270">
        <f>'S2 Low investment scenario'!P80</f>
        <v>22680000</v>
      </c>
      <c r="Q80" s="270">
        <f>'S2 Low investment scenario'!Q80</f>
        <v>22680000</v>
      </c>
      <c r="R80" s="270">
        <f>'S2 Low investment scenario'!R80</f>
        <v>22680000</v>
      </c>
      <c r="S80" s="270">
        <f>'S2 Low investment scenario'!S80</f>
        <v>22680000</v>
      </c>
      <c r="T80" s="270">
        <f>'S2 Low investment scenario'!T80</f>
        <v>22680000</v>
      </c>
      <c r="U80" s="270">
        <f>'S2 Low investment scenario'!U80</f>
        <v>22680000</v>
      </c>
      <c r="V80" s="270">
        <f>'S2 Low investment scenario'!V80</f>
        <v>22680000</v>
      </c>
      <c r="W80" s="270">
        <f>'S2 Low investment scenario'!W80</f>
        <v>22680000</v>
      </c>
      <c r="X80" s="270">
        <f>'S2 Low investment scenario'!X80</f>
        <v>453600056.69999999</v>
      </c>
    </row>
    <row r="81" spans="1:24" x14ac:dyDescent="0.25">
      <c r="A81" s="16" t="s">
        <v>167</v>
      </c>
      <c r="B81" s="4" t="s">
        <v>34</v>
      </c>
      <c r="C81" s="270">
        <f>'S2 Low investment scenario'!C81</f>
        <v>23.649999999999995</v>
      </c>
      <c r="D81" s="270">
        <f>'S2 Low investment scenario'!D81</f>
        <v>9459999.9999999981</v>
      </c>
      <c r="E81" s="270">
        <f>'S2 Low investment scenario'!E81</f>
        <v>9459999.9999999981</v>
      </c>
      <c r="F81" s="270">
        <f>'S2 Low investment scenario'!F81</f>
        <v>9459999.9999999981</v>
      </c>
      <c r="G81" s="270">
        <f>'S2 Low investment scenario'!G81</f>
        <v>9459999.9999999981</v>
      </c>
      <c r="H81" s="270">
        <f>'S2 Low investment scenario'!H81</f>
        <v>9459999.9999999981</v>
      </c>
      <c r="I81" s="270">
        <f>'S2 Low investment scenario'!I81</f>
        <v>9459999.9999999981</v>
      </c>
      <c r="J81" s="270">
        <f>'S2 Low investment scenario'!J81</f>
        <v>9459999.9999999981</v>
      </c>
      <c r="K81" s="270">
        <f>'S2 Low investment scenario'!K81</f>
        <v>9459999.9999999981</v>
      </c>
      <c r="L81" s="270">
        <f>'S2 Low investment scenario'!L81</f>
        <v>9459999.9999999981</v>
      </c>
      <c r="M81" s="270">
        <f>'S2 Low investment scenario'!M81</f>
        <v>9459999.9999999981</v>
      </c>
      <c r="N81" s="270">
        <f>'S2 Low investment scenario'!N81</f>
        <v>9459999.9999999981</v>
      </c>
      <c r="O81" s="270">
        <f>'S2 Low investment scenario'!O81</f>
        <v>9459999.9999999981</v>
      </c>
      <c r="P81" s="270">
        <f>'S2 Low investment scenario'!P81</f>
        <v>9459999.9999999981</v>
      </c>
      <c r="Q81" s="270">
        <f>'S2 Low investment scenario'!Q81</f>
        <v>9459999.9999999981</v>
      </c>
      <c r="R81" s="270">
        <f>'S2 Low investment scenario'!R81</f>
        <v>9459999.9999999981</v>
      </c>
      <c r="S81" s="270">
        <f>'S2 Low investment scenario'!S81</f>
        <v>9459999.9999999981</v>
      </c>
      <c r="T81" s="270">
        <f>'S2 Low investment scenario'!T81</f>
        <v>9459999.9999999981</v>
      </c>
      <c r="U81" s="270">
        <f>'S2 Low investment scenario'!U81</f>
        <v>9459999.9999999981</v>
      </c>
      <c r="V81" s="270">
        <f>'S2 Low investment scenario'!V81</f>
        <v>9459999.9999999981</v>
      </c>
      <c r="W81" s="270">
        <f>'S2 Low investment scenario'!W81</f>
        <v>9459999.9999999981</v>
      </c>
      <c r="X81" s="270">
        <f>'S2 Low investment scenario'!X81</f>
        <v>189200023.64999998</v>
      </c>
    </row>
    <row r="82" spans="1:24" x14ac:dyDescent="0.25">
      <c r="A82" s="16" t="s">
        <v>168</v>
      </c>
      <c r="B82" s="4" t="s">
        <v>34</v>
      </c>
      <c r="C82" s="270">
        <f>'S2 Low investment scenario'!C82</f>
        <v>38.699999999999996</v>
      </c>
      <c r="D82" s="270">
        <f>'S2 Low investment scenario'!D82</f>
        <v>15479999.999999998</v>
      </c>
      <c r="E82" s="270">
        <f>'S2 Low investment scenario'!E82</f>
        <v>15479999.999999998</v>
      </c>
      <c r="F82" s="270">
        <f>'S2 Low investment scenario'!F82</f>
        <v>15479999.999999998</v>
      </c>
      <c r="G82" s="270">
        <f>'S2 Low investment scenario'!G82</f>
        <v>15479999.999999998</v>
      </c>
      <c r="H82" s="270">
        <f>'S2 Low investment scenario'!H82</f>
        <v>15479999.999999998</v>
      </c>
      <c r="I82" s="270">
        <f>'S2 Low investment scenario'!I82</f>
        <v>15479999.999999998</v>
      </c>
      <c r="J82" s="270">
        <f>'S2 Low investment scenario'!J82</f>
        <v>15479999.999999998</v>
      </c>
      <c r="K82" s="270">
        <f>'S2 Low investment scenario'!K82</f>
        <v>15479999.999999998</v>
      </c>
      <c r="L82" s="270">
        <f>'S2 Low investment scenario'!L82</f>
        <v>15479999.999999998</v>
      </c>
      <c r="M82" s="270">
        <f>'S2 Low investment scenario'!M82</f>
        <v>15479999.999999998</v>
      </c>
      <c r="N82" s="270">
        <f>'S2 Low investment scenario'!N82</f>
        <v>15479999.999999998</v>
      </c>
      <c r="O82" s="270">
        <f>'S2 Low investment scenario'!O82</f>
        <v>15479999.999999998</v>
      </c>
      <c r="P82" s="270">
        <f>'S2 Low investment scenario'!P82</f>
        <v>15479999.999999998</v>
      </c>
      <c r="Q82" s="270">
        <f>'S2 Low investment scenario'!Q82</f>
        <v>15479999.999999998</v>
      </c>
      <c r="R82" s="270">
        <f>'S2 Low investment scenario'!R82</f>
        <v>15479999.999999998</v>
      </c>
      <c r="S82" s="270">
        <f>'S2 Low investment scenario'!S82</f>
        <v>15479999.999999998</v>
      </c>
      <c r="T82" s="270">
        <f>'S2 Low investment scenario'!T82</f>
        <v>15479999.999999998</v>
      </c>
      <c r="U82" s="270">
        <f>'S2 Low investment scenario'!U82</f>
        <v>15479999.999999998</v>
      </c>
      <c r="V82" s="270">
        <f>'S2 Low investment scenario'!V82</f>
        <v>15479999.999999998</v>
      </c>
      <c r="W82" s="270">
        <f>'S2 Low investment scenario'!W82</f>
        <v>15479999.999999998</v>
      </c>
      <c r="X82" s="270">
        <f>'S2 Low investment scenario'!X82</f>
        <v>309600038.69999999</v>
      </c>
    </row>
    <row r="83" spans="1:24" x14ac:dyDescent="0.25">
      <c r="A83" s="16" t="s">
        <v>169</v>
      </c>
      <c r="B83" s="4" t="s">
        <v>29</v>
      </c>
      <c r="C83" s="270">
        <f>'S2 Low investment scenario'!C83</f>
        <v>13.75</v>
      </c>
      <c r="D83" s="270">
        <f>'S2 Low investment scenario'!D83</f>
        <v>5500000</v>
      </c>
      <c r="E83" s="270">
        <f>'S2 Low investment scenario'!E83</f>
        <v>5500000</v>
      </c>
      <c r="F83" s="270">
        <f>'S2 Low investment scenario'!F83</f>
        <v>5500000</v>
      </c>
      <c r="G83" s="270">
        <f>'S2 Low investment scenario'!G83</f>
        <v>5500000</v>
      </c>
      <c r="H83" s="270">
        <f>'S2 Low investment scenario'!H83</f>
        <v>5500000</v>
      </c>
      <c r="I83" s="270">
        <f>'S2 Low investment scenario'!I83</f>
        <v>5500000</v>
      </c>
      <c r="J83" s="270">
        <f>'S2 Low investment scenario'!J83</f>
        <v>5500000</v>
      </c>
      <c r="K83" s="270">
        <f>'S2 Low investment scenario'!K83</f>
        <v>5500000</v>
      </c>
      <c r="L83" s="270">
        <f>'S2 Low investment scenario'!L83</f>
        <v>5500000</v>
      </c>
      <c r="M83" s="270">
        <f>'S2 Low investment scenario'!M83</f>
        <v>5500000</v>
      </c>
      <c r="N83" s="270">
        <f>'S2 Low investment scenario'!N83</f>
        <v>5500000</v>
      </c>
      <c r="O83" s="270">
        <f>'S2 Low investment scenario'!O83</f>
        <v>5500000</v>
      </c>
      <c r="P83" s="270">
        <f>'S2 Low investment scenario'!P83</f>
        <v>5500000</v>
      </c>
      <c r="Q83" s="270">
        <f>'S2 Low investment scenario'!Q83</f>
        <v>5500000</v>
      </c>
      <c r="R83" s="270">
        <f>'S2 Low investment scenario'!R83</f>
        <v>5500000</v>
      </c>
      <c r="S83" s="270">
        <f>'S2 Low investment scenario'!S83</f>
        <v>5500000</v>
      </c>
      <c r="T83" s="270">
        <f>'S2 Low investment scenario'!T83</f>
        <v>5500000</v>
      </c>
      <c r="U83" s="270">
        <f>'S2 Low investment scenario'!U83</f>
        <v>5500000</v>
      </c>
      <c r="V83" s="270">
        <f>'S2 Low investment scenario'!V83</f>
        <v>5500000</v>
      </c>
      <c r="W83" s="270">
        <f>'S2 Low investment scenario'!W83</f>
        <v>5500000</v>
      </c>
      <c r="X83" s="270">
        <f>'S2 Low investment scenario'!X83</f>
        <v>110000013.75</v>
      </c>
    </row>
    <row r="84" spans="1:24" x14ac:dyDescent="0.25">
      <c r="A84" s="16" t="s">
        <v>170</v>
      </c>
      <c r="B84" s="4" t="s">
        <v>29</v>
      </c>
      <c r="C84" s="270">
        <f>'S2 Low investment scenario'!C84</f>
        <v>22.5</v>
      </c>
      <c r="D84" s="270">
        <f>'S2 Low investment scenario'!D84</f>
        <v>9000000</v>
      </c>
      <c r="E84" s="270">
        <f>'S2 Low investment scenario'!E84</f>
        <v>9000000</v>
      </c>
      <c r="F84" s="270">
        <f>'S2 Low investment scenario'!F84</f>
        <v>9000000</v>
      </c>
      <c r="G84" s="270">
        <f>'S2 Low investment scenario'!G84</f>
        <v>9000000</v>
      </c>
      <c r="H84" s="270">
        <f>'S2 Low investment scenario'!H84</f>
        <v>9000000</v>
      </c>
      <c r="I84" s="270">
        <f>'S2 Low investment scenario'!I84</f>
        <v>9000000</v>
      </c>
      <c r="J84" s="270">
        <f>'S2 Low investment scenario'!J84</f>
        <v>9000000</v>
      </c>
      <c r="K84" s="270">
        <f>'S2 Low investment scenario'!K84</f>
        <v>9000000</v>
      </c>
      <c r="L84" s="270">
        <f>'S2 Low investment scenario'!L84</f>
        <v>9000000</v>
      </c>
      <c r="M84" s="270">
        <f>'S2 Low investment scenario'!M84</f>
        <v>9000000</v>
      </c>
      <c r="N84" s="270">
        <f>'S2 Low investment scenario'!N84</f>
        <v>9000000</v>
      </c>
      <c r="O84" s="270">
        <f>'S2 Low investment scenario'!O84</f>
        <v>9000000</v>
      </c>
      <c r="P84" s="270">
        <f>'S2 Low investment scenario'!P84</f>
        <v>9000000</v>
      </c>
      <c r="Q84" s="270">
        <f>'S2 Low investment scenario'!Q84</f>
        <v>9000000</v>
      </c>
      <c r="R84" s="270">
        <f>'S2 Low investment scenario'!R84</f>
        <v>9000000</v>
      </c>
      <c r="S84" s="270">
        <f>'S2 Low investment scenario'!S84</f>
        <v>9000000</v>
      </c>
      <c r="T84" s="270">
        <f>'S2 Low investment scenario'!T84</f>
        <v>9000000</v>
      </c>
      <c r="U84" s="270">
        <f>'S2 Low investment scenario'!U84</f>
        <v>9000000</v>
      </c>
      <c r="V84" s="270">
        <f>'S2 Low investment scenario'!V84</f>
        <v>9000000</v>
      </c>
      <c r="W84" s="270">
        <f>'S2 Low investment scenario'!W84</f>
        <v>9000000</v>
      </c>
      <c r="X84" s="270">
        <f>'S2 Low investment scenario'!X84</f>
        <v>180000022.5</v>
      </c>
    </row>
    <row r="86" spans="1:24" x14ac:dyDescent="0.25">
      <c r="A86" s="19" t="s">
        <v>147</v>
      </c>
      <c r="B86" s="5"/>
      <c r="C86" s="20">
        <f>SUM(C77:C85)</f>
        <v>290</v>
      </c>
      <c r="D86" s="21">
        <f t="shared" ref="D86:X86" si="10">SUM(D77:D84)</f>
        <v>116000000</v>
      </c>
      <c r="E86" s="21">
        <f t="shared" si="10"/>
        <v>116000000</v>
      </c>
      <c r="F86" s="21">
        <f t="shared" si="10"/>
        <v>116000000</v>
      </c>
      <c r="G86" s="21">
        <f t="shared" si="10"/>
        <v>116000000</v>
      </c>
      <c r="H86" s="21">
        <f t="shared" si="10"/>
        <v>116000000</v>
      </c>
      <c r="I86" s="21">
        <f t="shared" si="10"/>
        <v>116000000</v>
      </c>
      <c r="J86" s="21">
        <f t="shared" si="10"/>
        <v>116000000</v>
      </c>
      <c r="K86" s="21">
        <f t="shared" si="10"/>
        <v>116000000</v>
      </c>
      <c r="L86" s="21">
        <f t="shared" si="10"/>
        <v>116000000</v>
      </c>
      <c r="M86" s="21">
        <f t="shared" si="10"/>
        <v>116000000</v>
      </c>
      <c r="N86" s="21">
        <f t="shared" si="10"/>
        <v>116000000</v>
      </c>
      <c r="O86" s="21">
        <f t="shared" si="10"/>
        <v>116000000</v>
      </c>
      <c r="P86" s="21">
        <f t="shared" si="10"/>
        <v>116000000</v>
      </c>
      <c r="Q86" s="21">
        <f t="shared" si="10"/>
        <v>116000000</v>
      </c>
      <c r="R86" s="21">
        <f t="shared" si="10"/>
        <v>116000000</v>
      </c>
      <c r="S86" s="21">
        <f t="shared" si="10"/>
        <v>116000000</v>
      </c>
      <c r="T86" s="21">
        <f t="shared" si="10"/>
        <v>116000000</v>
      </c>
      <c r="U86" s="21">
        <f t="shared" si="10"/>
        <v>116000000</v>
      </c>
      <c r="V86" s="21">
        <f t="shared" si="10"/>
        <v>116000000</v>
      </c>
      <c r="W86" s="21">
        <f t="shared" si="10"/>
        <v>116000000</v>
      </c>
      <c r="X86" s="21">
        <f t="shared" si="10"/>
        <v>2320000290</v>
      </c>
    </row>
    <row r="88" spans="1:24" ht="15.75" thickBot="1" x14ac:dyDescent="0.3">
      <c r="A88" s="22" t="s">
        <v>171</v>
      </c>
      <c r="B88" s="23"/>
      <c r="C88" s="23"/>
      <c r="D88" s="24">
        <f>D55+D74+D86+D62</f>
        <v>234000000</v>
      </c>
      <c r="E88" s="24">
        <f t="shared" ref="E88:W88" si="11">E55+E74+E86+E62</f>
        <v>234000000</v>
      </c>
      <c r="F88" s="24">
        <f t="shared" si="11"/>
        <v>254000000</v>
      </c>
      <c r="G88" s="24">
        <f t="shared" si="11"/>
        <v>254000000</v>
      </c>
      <c r="H88" s="24">
        <f t="shared" si="11"/>
        <v>254000000</v>
      </c>
      <c r="I88" s="24">
        <f t="shared" si="11"/>
        <v>254000000</v>
      </c>
      <c r="J88" s="24">
        <f t="shared" si="11"/>
        <v>254000000</v>
      </c>
      <c r="K88" s="24">
        <f t="shared" si="11"/>
        <v>234000000</v>
      </c>
      <c r="L88" s="24">
        <f t="shared" si="11"/>
        <v>234000000</v>
      </c>
      <c r="M88" s="24">
        <f t="shared" si="11"/>
        <v>234000000</v>
      </c>
      <c r="N88" s="24">
        <f t="shared" si="11"/>
        <v>234000000</v>
      </c>
      <c r="O88" s="24">
        <f t="shared" si="11"/>
        <v>234000000</v>
      </c>
      <c r="P88" s="24">
        <f t="shared" si="11"/>
        <v>234000000</v>
      </c>
      <c r="Q88" s="24">
        <f t="shared" si="11"/>
        <v>234000000</v>
      </c>
      <c r="R88" s="24">
        <f t="shared" si="11"/>
        <v>234000000</v>
      </c>
      <c r="S88" s="24">
        <f t="shared" si="11"/>
        <v>234000000</v>
      </c>
      <c r="T88" s="24">
        <f t="shared" si="11"/>
        <v>234000000</v>
      </c>
      <c r="U88" s="24">
        <f t="shared" si="11"/>
        <v>234000000</v>
      </c>
      <c r="V88" s="24">
        <f t="shared" si="11"/>
        <v>234000000</v>
      </c>
      <c r="W88" s="24">
        <f t="shared" si="11"/>
        <v>234000000</v>
      </c>
      <c r="X88" s="24">
        <f>X55+X74+X86+X62</f>
        <v>4780000290</v>
      </c>
    </row>
    <row r="93" spans="1:24" ht="15.75" thickBot="1" x14ac:dyDescent="0.3">
      <c r="A93" s="22" t="s">
        <v>173</v>
      </c>
      <c r="B93" s="25">
        <f t="shared" ref="B93:C93" si="12">B88+B49</f>
        <v>0</v>
      </c>
      <c r="C93" s="25">
        <f t="shared" si="12"/>
        <v>0</v>
      </c>
      <c r="D93" s="25">
        <f>D88+D44</f>
        <v>585000000</v>
      </c>
      <c r="E93" s="25">
        <f t="shared" ref="E93:X93" si="13">E88+E44</f>
        <v>585000000</v>
      </c>
      <c r="F93" s="25">
        <f t="shared" si="13"/>
        <v>635000000</v>
      </c>
      <c r="G93" s="25">
        <f t="shared" si="13"/>
        <v>635000000</v>
      </c>
      <c r="H93" s="25">
        <f t="shared" si="13"/>
        <v>635000000</v>
      </c>
      <c r="I93" s="25">
        <f t="shared" si="13"/>
        <v>635000000</v>
      </c>
      <c r="J93" s="25">
        <f t="shared" si="13"/>
        <v>635000000</v>
      </c>
      <c r="K93" s="25">
        <f t="shared" si="13"/>
        <v>585000000</v>
      </c>
      <c r="L93" s="25">
        <f t="shared" si="13"/>
        <v>585000000</v>
      </c>
      <c r="M93" s="25">
        <f t="shared" si="13"/>
        <v>585000000</v>
      </c>
      <c r="N93" s="25">
        <f t="shared" si="13"/>
        <v>585000000</v>
      </c>
      <c r="O93" s="25">
        <f t="shared" si="13"/>
        <v>585000000</v>
      </c>
      <c r="P93" s="25">
        <f t="shared" si="13"/>
        <v>585000000</v>
      </c>
      <c r="Q93" s="25">
        <f t="shared" si="13"/>
        <v>585000000</v>
      </c>
      <c r="R93" s="25">
        <f t="shared" si="13"/>
        <v>585000000</v>
      </c>
      <c r="S93" s="25">
        <f t="shared" si="13"/>
        <v>585000000</v>
      </c>
      <c r="T93" s="25">
        <f t="shared" si="13"/>
        <v>585000000</v>
      </c>
      <c r="U93" s="25">
        <f t="shared" si="13"/>
        <v>585000000</v>
      </c>
      <c r="V93" s="25">
        <f t="shared" si="13"/>
        <v>585000000</v>
      </c>
      <c r="W93" s="25">
        <f t="shared" si="13"/>
        <v>585000000</v>
      </c>
      <c r="X93" s="25">
        <f t="shared" si="13"/>
        <v>11950000290</v>
      </c>
    </row>
  </sheetData>
  <pageMargins left="0.75" right="0.75" top="1" bottom="1" header="0.5" footer="0.5"/>
  <pageSetup paperSize="9"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X93"/>
  <sheetViews>
    <sheetView workbookViewId="0">
      <selection activeCell="D21" sqref="D21"/>
    </sheetView>
  </sheetViews>
  <sheetFormatPr defaultColWidth="11.42578125" defaultRowHeight="15" x14ac:dyDescent="0.25"/>
  <cols>
    <col min="1" max="1" width="37.42578125" customWidth="1"/>
    <col min="2" max="2" width="8.42578125" style="4" customWidth="1"/>
    <col min="3" max="3" width="13.28515625" style="4" bestFit="1" customWidth="1"/>
    <col min="4" max="5" width="14" style="4" bestFit="1" customWidth="1"/>
    <col min="6" max="12" width="14" bestFit="1" customWidth="1"/>
    <col min="13" max="13" width="11.5703125" customWidth="1"/>
    <col min="14" max="14" width="13.140625" customWidth="1"/>
    <col min="15" max="16" width="12.140625" customWidth="1"/>
    <col min="17" max="18" width="12.42578125" customWidth="1"/>
    <col min="19" max="23" width="14" bestFit="1" customWidth="1"/>
    <col min="24" max="24" width="18.140625" customWidth="1"/>
  </cols>
  <sheetData>
    <row r="1" spans="1:24" ht="18.399999999999999" x14ac:dyDescent="0.7">
      <c r="A1" s="1" t="s">
        <v>409</v>
      </c>
      <c r="B1" s="139"/>
      <c r="C1" s="3"/>
    </row>
    <row r="3" spans="1:24" ht="14.45" x14ac:dyDescent="0.55000000000000004">
      <c r="A3" s="3" t="s">
        <v>144</v>
      </c>
      <c r="B3" s="5"/>
      <c r="C3" s="5"/>
      <c r="D3" s="5"/>
      <c r="E3" s="5"/>
    </row>
    <row r="4" spans="1:24" ht="14.45" x14ac:dyDescent="0.55000000000000004">
      <c r="A4" s="6" t="s">
        <v>145</v>
      </c>
      <c r="B4" s="4" t="s">
        <v>7</v>
      </c>
      <c r="C4" s="4" t="s">
        <v>146</v>
      </c>
      <c r="D4" s="4">
        <v>1</v>
      </c>
      <c r="E4" s="4">
        <v>2</v>
      </c>
      <c r="F4" s="4">
        <v>3</v>
      </c>
      <c r="G4" s="4">
        <v>4</v>
      </c>
      <c r="H4" s="4">
        <v>5</v>
      </c>
      <c r="I4" s="4">
        <v>6</v>
      </c>
      <c r="J4" s="4">
        <v>7</v>
      </c>
      <c r="K4" s="4">
        <v>8</v>
      </c>
      <c r="L4" s="4">
        <v>9</v>
      </c>
      <c r="M4" s="4">
        <v>10</v>
      </c>
      <c r="N4" s="4">
        <v>11</v>
      </c>
      <c r="O4" s="4">
        <v>12</v>
      </c>
      <c r="P4" s="4">
        <v>13</v>
      </c>
      <c r="Q4" s="4">
        <v>14</v>
      </c>
      <c r="R4" s="4">
        <v>15</v>
      </c>
      <c r="S4" s="4">
        <v>16</v>
      </c>
      <c r="T4" s="4">
        <v>17</v>
      </c>
      <c r="U4" s="4">
        <v>18</v>
      </c>
      <c r="V4" s="4">
        <v>19</v>
      </c>
      <c r="W4" s="4">
        <v>20</v>
      </c>
      <c r="X4" s="4" t="s">
        <v>147</v>
      </c>
    </row>
    <row r="5" spans="1:24" ht="14.45" x14ac:dyDescent="0.55000000000000004">
      <c r="A5" s="7" t="s">
        <v>148</v>
      </c>
    </row>
    <row r="6" spans="1:24" ht="14.45" x14ac:dyDescent="0.55000000000000004">
      <c r="A6" t="s">
        <v>149</v>
      </c>
      <c r="B6" s="4" t="s">
        <v>24</v>
      </c>
      <c r="C6" s="249">
        <f>'S2 Low investment scenario'!C6</f>
        <v>0.50199162336629966</v>
      </c>
      <c r="D6" s="308">
        <f>'S2 Low investment scenario'!D6</f>
        <v>15059748.700988989</v>
      </c>
      <c r="E6" s="308">
        <f>'S2 Low investment scenario'!E6</f>
        <v>15059748.700988989</v>
      </c>
      <c r="F6" s="308">
        <f>'S2 Low investment scenario'!F6</f>
        <v>15059748.700988989</v>
      </c>
      <c r="G6" s="308">
        <f>'S2 Low investment scenario'!G6</f>
        <v>15059748.700988989</v>
      </c>
      <c r="H6" s="308">
        <f>'S2 Low investment scenario'!H6</f>
        <v>15059748.700988989</v>
      </c>
      <c r="I6" s="308">
        <f>'S2 Low investment scenario'!I6</f>
        <v>15059748.700988989</v>
      </c>
      <c r="J6" s="308">
        <f>'S2 Low investment scenario'!J6</f>
        <v>15059748.700988989</v>
      </c>
      <c r="K6" s="308">
        <f>'S2 Low investment scenario'!K6</f>
        <v>15059748.700988989</v>
      </c>
      <c r="L6" s="308">
        <f>'S2 Low investment scenario'!L6</f>
        <v>15059748.700988989</v>
      </c>
      <c r="M6" s="308">
        <f>'S2 Low investment scenario'!M6</f>
        <v>15059748.700988989</v>
      </c>
      <c r="N6" s="308">
        <f>'S2 Low investment scenario'!N6</f>
        <v>15059748.700988989</v>
      </c>
      <c r="O6" s="308">
        <f>'S2 Low investment scenario'!O6</f>
        <v>15059748.700988989</v>
      </c>
      <c r="P6" s="308">
        <f>'S2 Low investment scenario'!P6</f>
        <v>15059748.700988989</v>
      </c>
      <c r="Q6" s="308">
        <f>'S2 Low investment scenario'!Q6</f>
        <v>15059748.700988989</v>
      </c>
      <c r="R6" s="308">
        <f>'S2 Low investment scenario'!R6</f>
        <v>15059748.700988989</v>
      </c>
      <c r="S6" s="308">
        <f>'S2 Low investment scenario'!S6</f>
        <v>15059748.700988989</v>
      </c>
      <c r="T6" s="308">
        <f>'S2 Low investment scenario'!T6</f>
        <v>15059748.700988989</v>
      </c>
      <c r="U6" s="308">
        <f>'S2 Low investment scenario'!U6</f>
        <v>15059748.700988989</v>
      </c>
      <c r="V6" s="308">
        <f>'S2 Low investment scenario'!V6</f>
        <v>15059748.700988989</v>
      </c>
      <c r="W6" s="308">
        <f>'S2 Low investment scenario'!W6</f>
        <v>15059748.700988989</v>
      </c>
      <c r="X6" s="308">
        <f>'S2 Low investment scenario'!X6</f>
        <v>301194974.01977974</v>
      </c>
    </row>
    <row r="7" spans="1:24" ht="14.45" x14ac:dyDescent="0.55000000000000004">
      <c r="A7" t="s">
        <v>149</v>
      </c>
      <c r="B7" s="4" t="s">
        <v>20</v>
      </c>
      <c r="C7" s="249">
        <f>'S2 Low investment scenario'!C7</f>
        <v>0.28336016237550316</v>
      </c>
      <c r="D7" s="308">
        <f>'S2 Low investment scenario'!D7</f>
        <v>8500804.8712650947</v>
      </c>
      <c r="E7" s="308">
        <f>'S2 Low investment scenario'!E7</f>
        <v>8500804.8712650947</v>
      </c>
      <c r="F7" s="308">
        <f>'S2 Low investment scenario'!F7</f>
        <v>8500804.8712650947</v>
      </c>
      <c r="G7" s="308">
        <f>'S2 Low investment scenario'!G7</f>
        <v>8500804.8712650947</v>
      </c>
      <c r="H7" s="308">
        <f>'S2 Low investment scenario'!H7</f>
        <v>8500804.8712650947</v>
      </c>
      <c r="I7" s="308">
        <f>'S2 Low investment scenario'!I7</f>
        <v>8500804.8712650947</v>
      </c>
      <c r="J7" s="308">
        <f>'S2 Low investment scenario'!J7</f>
        <v>8500804.8712650947</v>
      </c>
      <c r="K7" s="308">
        <f>'S2 Low investment scenario'!K7</f>
        <v>8500804.8712650947</v>
      </c>
      <c r="L7" s="308">
        <f>'S2 Low investment scenario'!L7</f>
        <v>8500804.8712650947</v>
      </c>
      <c r="M7" s="308">
        <f>'S2 Low investment scenario'!M7</f>
        <v>8500804.8712650947</v>
      </c>
      <c r="N7" s="308">
        <f>'S2 Low investment scenario'!N7</f>
        <v>8500804.8712650947</v>
      </c>
      <c r="O7" s="308">
        <f>'S2 Low investment scenario'!O7</f>
        <v>8500804.8712650947</v>
      </c>
      <c r="P7" s="308">
        <f>'S2 Low investment scenario'!P7</f>
        <v>8500804.8712650947</v>
      </c>
      <c r="Q7" s="308">
        <f>'S2 Low investment scenario'!Q7</f>
        <v>8500804.8712650947</v>
      </c>
      <c r="R7" s="308">
        <f>'S2 Low investment scenario'!R7</f>
        <v>8500804.8712650947</v>
      </c>
      <c r="S7" s="308">
        <f>'S2 Low investment scenario'!S7</f>
        <v>8500804.8712650947</v>
      </c>
      <c r="T7" s="308">
        <f>'S2 Low investment scenario'!T7</f>
        <v>8500804.8712650947</v>
      </c>
      <c r="U7" s="308">
        <f>'S2 Low investment scenario'!U7</f>
        <v>8500804.8712650947</v>
      </c>
      <c r="V7" s="308">
        <f>'S2 Low investment scenario'!V7</f>
        <v>8500804.8712650947</v>
      </c>
      <c r="W7" s="308">
        <f>'S2 Low investment scenario'!W7</f>
        <v>8500804.8712650947</v>
      </c>
      <c r="X7" s="308">
        <f>'S2 Low investment scenario'!X7</f>
        <v>170016097.42530188</v>
      </c>
    </row>
    <row r="8" spans="1:24" ht="14.45" x14ac:dyDescent="0.55000000000000004">
      <c r="A8" t="s">
        <v>149</v>
      </c>
      <c r="B8" s="4" t="s">
        <v>34</v>
      </c>
      <c r="C8" s="249">
        <f>'S2 Low investment scenario'!C8</f>
        <v>0.10514289540216357</v>
      </c>
      <c r="D8" s="308">
        <f>'S2 Low investment scenario'!D8</f>
        <v>3154286.8620649069</v>
      </c>
      <c r="E8" s="308">
        <f>'S2 Low investment scenario'!E8</f>
        <v>3154286.8620649069</v>
      </c>
      <c r="F8" s="308">
        <f>'S2 Low investment scenario'!F8</f>
        <v>3154286.8620649069</v>
      </c>
      <c r="G8" s="308">
        <f>'S2 Low investment scenario'!G8</f>
        <v>3154286.8620649069</v>
      </c>
      <c r="H8" s="308">
        <f>'S2 Low investment scenario'!H8</f>
        <v>3154286.8620649069</v>
      </c>
      <c r="I8" s="308">
        <f>'S2 Low investment scenario'!I8</f>
        <v>3154286.8620649069</v>
      </c>
      <c r="J8" s="308">
        <f>'S2 Low investment scenario'!J8</f>
        <v>3154286.8620649069</v>
      </c>
      <c r="K8" s="308">
        <f>'S2 Low investment scenario'!K8</f>
        <v>3154286.8620649069</v>
      </c>
      <c r="L8" s="308">
        <f>'S2 Low investment scenario'!L8</f>
        <v>3154286.8620649069</v>
      </c>
      <c r="M8" s="308">
        <f>'S2 Low investment scenario'!M8</f>
        <v>3154286.8620649069</v>
      </c>
      <c r="N8" s="308">
        <f>'S2 Low investment scenario'!N8</f>
        <v>3154286.8620649069</v>
      </c>
      <c r="O8" s="308">
        <f>'S2 Low investment scenario'!O8</f>
        <v>3154286.8620649069</v>
      </c>
      <c r="P8" s="308">
        <f>'S2 Low investment scenario'!P8</f>
        <v>3154286.8620649069</v>
      </c>
      <c r="Q8" s="308">
        <f>'S2 Low investment scenario'!Q8</f>
        <v>3154286.8620649069</v>
      </c>
      <c r="R8" s="308">
        <f>'S2 Low investment scenario'!R8</f>
        <v>3154286.8620649069</v>
      </c>
      <c r="S8" s="308">
        <f>'S2 Low investment scenario'!S8</f>
        <v>3154286.8620649069</v>
      </c>
      <c r="T8" s="308">
        <f>'S2 Low investment scenario'!T8</f>
        <v>3154286.8620649069</v>
      </c>
      <c r="U8" s="308">
        <f>'S2 Low investment scenario'!U8</f>
        <v>3154286.8620649069</v>
      </c>
      <c r="V8" s="308">
        <f>'S2 Low investment scenario'!V8</f>
        <v>3154286.8620649069</v>
      </c>
      <c r="W8" s="308">
        <f>'S2 Low investment scenario'!W8</f>
        <v>3154286.8620649069</v>
      </c>
      <c r="X8" s="308">
        <f>'S2 Low investment scenario'!X8</f>
        <v>63085737.241298117</v>
      </c>
    </row>
    <row r="9" spans="1:24" ht="14.45" x14ac:dyDescent="0.55000000000000004">
      <c r="A9" t="s">
        <v>149</v>
      </c>
      <c r="B9" s="4" t="s">
        <v>29</v>
      </c>
      <c r="C9" s="249">
        <f>'S2 Low investment scenario'!C9</f>
        <v>0.10950531885603368</v>
      </c>
      <c r="D9" s="308">
        <f>'S2 Low investment scenario'!D9</f>
        <v>3285159.5656810105</v>
      </c>
      <c r="E9" s="308">
        <f>'S2 Low investment scenario'!E9</f>
        <v>3285159.5656810105</v>
      </c>
      <c r="F9" s="308">
        <f>'S2 Low investment scenario'!F9</f>
        <v>3285159.5656810105</v>
      </c>
      <c r="G9" s="308">
        <f>'S2 Low investment scenario'!G9</f>
        <v>3285159.5656810105</v>
      </c>
      <c r="H9" s="308">
        <f>'S2 Low investment scenario'!H9</f>
        <v>3285159.5656810105</v>
      </c>
      <c r="I9" s="308">
        <f>'S2 Low investment scenario'!I9</f>
        <v>3285159.5656810105</v>
      </c>
      <c r="J9" s="308">
        <f>'S2 Low investment scenario'!J9</f>
        <v>3285159.5656810105</v>
      </c>
      <c r="K9" s="308">
        <f>'S2 Low investment scenario'!K9</f>
        <v>3285159.5656810105</v>
      </c>
      <c r="L9" s="308">
        <f>'S2 Low investment scenario'!L9</f>
        <v>3285159.5656810105</v>
      </c>
      <c r="M9" s="308">
        <f>'S2 Low investment scenario'!M9</f>
        <v>3285159.5656810105</v>
      </c>
      <c r="N9" s="308">
        <f>'S2 Low investment scenario'!N9</f>
        <v>3285159.5656810105</v>
      </c>
      <c r="O9" s="308">
        <f>'S2 Low investment scenario'!O9</f>
        <v>3285159.5656810105</v>
      </c>
      <c r="P9" s="308">
        <f>'S2 Low investment scenario'!P9</f>
        <v>3285159.5656810105</v>
      </c>
      <c r="Q9" s="308">
        <f>'S2 Low investment scenario'!Q9</f>
        <v>3285159.5656810105</v>
      </c>
      <c r="R9" s="308">
        <f>'S2 Low investment scenario'!R9</f>
        <v>3285159.5656810105</v>
      </c>
      <c r="S9" s="308">
        <f>'S2 Low investment scenario'!S9</f>
        <v>3285159.5656810105</v>
      </c>
      <c r="T9" s="308">
        <f>'S2 Low investment scenario'!T9</f>
        <v>3285159.5656810105</v>
      </c>
      <c r="U9" s="308">
        <f>'S2 Low investment scenario'!U9</f>
        <v>3285159.5656810105</v>
      </c>
      <c r="V9" s="308">
        <f>'S2 Low investment scenario'!V9</f>
        <v>3285159.5656810105</v>
      </c>
      <c r="W9" s="308">
        <f>'S2 Low investment scenario'!W9</f>
        <v>3285159.5656810105</v>
      </c>
      <c r="X9" s="308">
        <f>'S2 Low investment scenario'!X9</f>
        <v>65703191.31362021</v>
      </c>
    </row>
    <row r="10" spans="1:24" ht="14.45" x14ac:dyDescent="0.55000000000000004">
      <c r="C10" s="8"/>
      <c r="D10" s="9"/>
      <c r="E10" s="9"/>
      <c r="F10" s="9"/>
      <c r="G10" s="9"/>
      <c r="H10" s="9"/>
      <c r="I10" s="9"/>
      <c r="J10" s="9"/>
      <c r="K10" s="9"/>
      <c r="L10" s="9"/>
      <c r="M10" s="9"/>
      <c r="N10" s="9"/>
      <c r="O10" s="9"/>
      <c r="P10" s="9"/>
      <c r="Q10" s="9"/>
      <c r="R10" s="9"/>
      <c r="S10" s="9"/>
      <c r="T10" s="9"/>
      <c r="U10" s="9"/>
      <c r="V10" s="9"/>
      <c r="W10" s="9"/>
      <c r="X10" s="10"/>
    </row>
    <row r="11" spans="1:24" ht="14.45" x14ac:dyDescent="0.55000000000000004">
      <c r="A11" s="7" t="s">
        <v>150</v>
      </c>
      <c r="C11" s="11">
        <f>SUM(C6:C9)</f>
        <v>1.0000000000000002</v>
      </c>
      <c r="D11" s="12">
        <f>SUM(D6:D9)</f>
        <v>30000000</v>
      </c>
      <c r="E11" s="12">
        <f t="shared" ref="E11:W11" si="0">SUM(E6:E9)</f>
        <v>30000000</v>
      </c>
      <c r="F11" s="12">
        <f t="shared" si="0"/>
        <v>30000000</v>
      </c>
      <c r="G11" s="12">
        <f t="shared" si="0"/>
        <v>30000000</v>
      </c>
      <c r="H11" s="12">
        <f t="shared" si="0"/>
        <v>30000000</v>
      </c>
      <c r="I11" s="12">
        <f t="shared" si="0"/>
        <v>30000000</v>
      </c>
      <c r="J11" s="12">
        <f t="shared" si="0"/>
        <v>30000000</v>
      </c>
      <c r="K11" s="12">
        <f t="shared" si="0"/>
        <v>30000000</v>
      </c>
      <c r="L11" s="12">
        <f t="shared" si="0"/>
        <v>30000000</v>
      </c>
      <c r="M11" s="12">
        <f t="shared" si="0"/>
        <v>30000000</v>
      </c>
      <c r="N11" s="12">
        <f t="shared" si="0"/>
        <v>30000000</v>
      </c>
      <c r="O11" s="12">
        <f t="shared" si="0"/>
        <v>30000000</v>
      </c>
      <c r="P11" s="12">
        <f t="shared" si="0"/>
        <v>30000000</v>
      </c>
      <c r="Q11" s="12">
        <f t="shared" si="0"/>
        <v>30000000</v>
      </c>
      <c r="R11" s="12">
        <f t="shared" si="0"/>
        <v>30000000</v>
      </c>
      <c r="S11" s="12">
        <f t="shared" si="0"/>
        <v>30000000</v>
      </c>
      <c r="T11" s="12">
        <f t="shared" si="0"/>
        <v>30000000</v>
      </c>
      <c r="U11" s="12">
        <f t="shared" si="0"/>
        <v>30000000</v>
      </c>
      <c r="V11" s="12">
        <f t="shared" si="0"/>
        <v>30000000</v>
      </c>
      <c r="W11" s="12">
        <f t="shared" si="0"/>
        <v>30000000</v>
      </c>
      <c r="X11" s="10">
        <f t="shared" ref="X11" si="1">SUM(D11:W11)</f>
        <v>600000000</v>
      </c>
    </row>
    <row r="12" spans="1:24" ht="14.45" x14ac:dyDescent="0.55000000000000004">
      <c r="A12" s="13"/>
    </row>
    <row r="13" spans="1:24" s="15" customFormat="1" ht="14.45" x14ac:dyDescent="0.55000000000000004">
      <c r="A13" s="14" t="s">
        <v>174</v>
      </c>
      <c r="B13" s="9" t="s">
        <v>24</v>
      </c>
      <c r="C13" s="140">
        <f>'S2 Low investment scenario'!C13</f>
        <v>0.50199162336629966</v>
      </c>
      <c r="D13" s="9">
        <f>'S2 Low investment scenario'!D13</f>
        <v>0</v>
      </c>
      <c r="E13" s="9">
        <f>'S2 Low investment scenario'!E13</f>
        <v>0</v>
      </c>
      <c r="F13" s="9">
        <f>'S2 Low investment scenario'!F13</f>
        <v>15059748.700988989</v>
      </c>
      <c r="G13" s="9">
        <f>'S2 Low investment scenario'!G13</f>
        <v>15059748.700988989</v>
      </c>
      <c r="H13" s="9">
        <f>'S2 Low investment scenario'!H13</f>
        <v>15059748.700988989</v>
      </c>
      <c r="I13" s="9">
        <f>'S2 Low investment scenario'!I13</f>
        <v>15059748.700988989</v>
      </c>
      <c r="J13" s="9">
        <f>'S2 Low investment scenario'!J13</f>
        <v>15059748.700988989</v>
      </c>
      <c r="K13" s="9">
        <f>'S2 Low investment scenario'!K13</f>
        <v>0</v>
      </c>
      <c r="L13" s="9">
        <f>'S2 Low investment scenario'!L13</f>
        <v>0</v>
      </c>
      <c r="M13" s="9">
        <f>'S2 Low investment scenario'!M13</f>
        <v>0</v>
      </c>
      <c r="N13" s="9">
        <f>'S2 Low investment scenario'!N13</f>
        <v>0</v>
      </c>
      <c r="O13" s="9">
        <f>'S2 Low investment scenario'!O13</f>
        <v>0</v>
      </c>
      <c r="P13" s="9">
        <f>'S2 Low investment scenario'!P13</f>
        <v>0</v>
      </c>
      <c r="Q13" s="9">
        <f>'S2 Low investment scenario'!Q13</f>
        <v>0</v>
      </c>
      <c r="R13" s="9">
        <f>'S2 Low investment scenario'!R13</f>
        <v>0</v>
      </c>
      <c r="S13" s="9">
        <f>'S2 Low investment scenario'!S13</f>
        <v>0</v>
      </c>
      <c r="T13" s="9">
        <f>'S2 Low investment scenario'!T13</f>
        <v>0</v>
      </c>
      <c r="U13" s="9">
        <f>'S2 Low investment scenario'!U13</f>
        <v>0</v>
      </c>
      <c r="V13" s="9">
        <f>'S2 Low investment scenario'!V13</f>
        <v>0</v>
      </c>
      <c r="W13" s="9">
        <f>'S2 Low investment scenario'!W13</f>
        <v>0</v>
      </c>
      <c r="X13" s="9">
        <f>'S2 Low investment scenario'!X13</f>
        <v>75298743.50494495</v>
      </c>
    </row>
    <row r="14" spans="1:24" s="15" customFormat="1" ht="14.45" x14ac:dyDescent="0.55000000000000004">
      <c r="A14" s="14"/>
      <c r="B14" s="9" t="s">
        <v>20</v>
      </c>
      <c r="C14" s="140">
        <f>'S2 Low investment scenario'!C14</f>
        <v>0.28336016237550316</v>
      </c>
      <c r="D14" s="9">
        <f>'S2 Low investment scenario'!D14</f>
        <v>0</v>
      </c>
      <c r="E14" s="9">
        <f>'S2 Low investment scenario'!E14</f>
        <v>0</v>
      </c>
      <c r="F14" s="9">
        <f>'S2 Low investment scenario'!F14</f>
        <v>8500804.8712650947</v>
      </c>
      <c r="G14" s="9">
        <f>'S2 Low investment scenario'!G14</f>
        <v>8500804.8712650947</v>
      </c>
      <c r="H14" s="9">
        <f>'S2 Low investment scenario'!H14</f>
        <v>8500804.8712650947</v>
      </c>
      <c r="I14" s="9">
        <f>'S2 Low investment scenario'!I14</f>
        <v>8500804.8712650947</v>
      </c>
      <c r="J14" s="9">
        <f>'S2 Low investment scenario'!J14</f>
        <v>8500804.8712650947</v>
      </c>
      <c r="K14" s="9">
        <f>'S2 Low investment scenario'!K14</f>
        <v>0</v>
      </c>
      <c r="L14" s="9">
        <f>'S2 Low investment scenario'!L14</f>
        <v>0</v>
      </c>
      <c r="M14" s="9">
        <f>'S2 Low investment scenario'!M14</f>
        <v>0</v>
      </c>
      <c r="N14" s="9">
        <f>'S2 Low investment scenario'!N14</f>
        <v>0</v>
      </c>
      <c r="O14" s="9">
        <f>'S2 Low investment scenario'!O14</f>
        <v>0</v>
      </c>
      <c r="P14" s="9">
        <f>'S2 Low investment scenario'!P14</f>
        <v>0</v>
      </c>
      <c r="Q14" s="9">
        <f>'S2 Low investment scenario'!Q14</f>
        <v>0</v>
      </c>
      <c r="R14" s="9">
        <f>'S2 Low investment scenario'!R14</f>
        <v>0</v>
      </c>
      <c r="S14" s="9">
        <f>'S2 Low investment scenario'!S14</f>
        <v>0</v>
      </c>
      <c r="T14" s="9">
        <f>'S2 Low investment scenario'!T14</f>
        <v>0</v>
      </c>
      <c r="U14" s="9">
        <f>'S2 Low investment scenario'!U14</f>
        <v>0</v>
      </c>
      <c r="V14" s="9">
        <f>'S2 Low investment scenario'!V14</f>
        <v>0</v>
      </c>
      <c r="W14" s="9">
        <f>'S2 Low investment scenario'!W14</f>
        <v>0</v>
      </c>
      <c r="X14" s="9">
        <f>'S2 Low investment scenario'!X14</f>
        <v>42504024.356325477</v>
      </c>
    </row>
    <row r="15" spans="1:24" s="15" customFormat="1" ht="14.45" x14ac:dyDescent="0.55000000000000004">
      <c r="A15" s="14"/>
      <c r="B15" s="9" t="s">
        <v>34</v>
      </c>
      <c r="C15" s="140">
        <f>'S2 Low investment scenario'!C15</f>
        <v>0.10514289540216357</v>
      </c>
      <c r="D15" s="9">
        <f>'S2 Low investment scenario'!D15</f>
        <v>0</v>
      </c>
      <c r="E15" s="9">
        <f>'S2 Low investment scenario'!E15</f>
        <v>0</v>
      </c>
      <c r="F15" s="9">
        <f>'S2 Low investment scenario'!F15</f>
        <v>3154286.8620649069</v>
      </c>
      <c r="G15" s="9">
        <f>'S2 Low investment scenario'!G15</f>
        <v>3154286.8620649069</v>
      </c>
      <c r="H15" s="9">
        <f>'S2 Low investment scenario'!H15</f>
        <v>3154286.8620649069</v>
      </c>
      <c r="I15" s="9">
        <f>'S2 Low investment scenario'!I15</f>
        <v>3154286.8620649069</v>
      </c>
      <c r="J15" s="9">
        <f>'S2 Low investment scenario'!J15</f>
        <v>3154286.8620649069</v>
      </c>
      <c r="K15" s="9">
        <f>'S2 Low investment scenario'!K15</f>
        <v>0</v>
      </c>
      <c r="L15" s="9">
        <f>'S2 Low investment scenario'!L15</f>
        <v>0</v>
      </c>
      <c r="M15" s="9">
        <f>'S2 Low investment scenario'!M15</f>
        <v>0</v>
      </c>
      <c r="N15" s="9">
        <f>'S2 Low investment scenario'!N15</f>
        <v>0</v>
      </c>
      <c r="O15" s="9">
        <f>'S2 Low investment scenario'!O15</f>
        <v>0</v>
      </c>
      <c r="P15" s="9">
        <f>'S2 Low investment scenario'!P15</f>
        <v>0</v>
      </c>
      <c r="Q15" s="9">
        <f>'S2 Low investment scenario'!Q15</f>
        <v>0</v>
      </c>
      <c r="R15" s="9">
        <f>'S2 Low investment scenario'!R15</f>
        <v>0</v>
      </c>
      <c r="S15" s="9">
        <f>'S2 Low investment scenario'!S15</f>
        <v>0</v>
      </c>
      <c r="T15" s="9">
        <f>'S2 Low investment scenario'!T15</f>
        <v>0</v>
      </c>
      <c r="U15" s="9">
        <f>'S2 Low investment scenario'!U15</f>
        <v>0</v>
      </c>
      <c r="V15" s="9">
        <f>'S2 Low investment scenario'!V15</f>
        <v>0</v>
      </c>
      <c r="W15" s="9">
        <f>'S2 Low investment scenario'!W15</f>
        <v>0</v>
      </c>
      <c r="X15" s="9">
        <f>'S2 Low investment scenario'!X15</f>
        <v>15771434.310324535</v>
      </c>
    </row>
    <row r="16" spans="1:24" x14ac:dyDescent="0.25">
      <c r="A16" s="13"/>
      <c r="B16" s="4" t="s">
        <v>29</v>
      </c>
      <c r="C16" s="140">
        <f>'S2 Low investment scenario'!C16</f>
        <v>0.10950531885603368</v>
      </c>
      <c r="D16" s="9">
        <f>'S2 Low investment scenario'!D16</f>
        <v>0</v>
      </c>
      <c r="E16" s="9">
        <f>'S2 Low investment scenario'!E16</f>
        <v>0</v>
      </c>
      <c r="F16" s="9">
        <f>'S2 Low investment scenario'!F16</f>
        <v>3285159.5656810105</v>
      </c>
      <c r="G16" s="9">
        <f>'S2 Low investment scenario'!G16</f>
        <v>3285159.5656810105</v>
      </c>
      <c r="H16" s="9">
        <f>'S2 Low investment scenario'!H16</f>
        <v>3285159.5656810105</v>
      </c>
      <c r="I16" s="9">
        <f>'S2 Low investment scenario'!I16</f>
        <v>3285159.5656810105</v>
      </c>
      <c r="J16" s="9">
        <f>'S2 Low investment scenario'!J16</f>
        <v>3285159.5656810105</v>
      </c>
      <c r="K16" s="9">
        <f>'S2 Low investment scenario'!K16</f>
        <v>0</v>
      </c>
      <c r="L16" s="9">
        <f>'S2 Low investment scenario'!L16</f>
        <v>0</v>
      </c>
      <c r="M16" s="9">
        <f>'S2 Low investment scenario'!M16</f>
        <v>0</v>
      </c>
      <c r="N16" s="9">
        <f>'S2 Low investment scenario'!N16</f>
        <v>0</v>
      </c>
      <c r="O16" s="9">
        <f>'S2 Low investment scenario'!O16</f>
        <v>0</v>
      </c>
      <c r="P16" s="9">
        <f>'S2 Low investment scenario'!P16</f>
        <v>0</v>
      </c>
      <c r="Q16" s="9">
        <f>'S2 Low investment scenario'!Q16</f>
        <v>0</v>
      </c>
      <c r="R16" s="9">
        <f>'S2 Low investment scenario'!R16</f>
        <v>0</v>
      </c>
      <c r="S16" s="9">
        <f>'S2 Low investment scenario'!S16</f>
        <v>0</v>
      </c>
      <c r="T16" s="9">
        <f>'S2 Low investment scenario'!T16</f>
        <v>0</v>
      </c>
      <c r="U16" s="9">
        <f>'S2 Low investment scenario'!U16</f>
        <v>0</v>
      </c>
      <c r="V16" s="9">
        <f>'S2 Low investment scenario'!V16</f>
        <v>0</v>
      </c>
      <c r="W16" s="9">
        <f>'S2 Low investment scenario'!W16</f>
        <v>0</v>
      </c>
      <c r="X16" s="9">
        <f>'S2 Low investment scenario'!X16</f>
        <v>16425797.828405052</v>
      </c>
    </row>
    <row r="17" spans="1:24" x14ac:dyDescent="0.25">
      <c r="A17" s="13"/>
      <c r="X17" s="10"/>
    </row>
    <row r="18" spans="1:24" s="3" customFormat="1" x14ac:dyDescent="0.25">
      <c r="A18" s="7" t="s">
        <v>175</v>
      </c>
      <c r="B18" s="5"/>
      <c r="C18" s="11">
        <f>SUM(C13:C16)</f>
        <v>1.0000000000000002</v>
      </c>
      <c r="D18" s="21">
        <f t="shared" ref="D18:W18" si="2">SUM(D13:D17)</f>
        <v>0</v>
      </c>
      <c r="E18" s="21">
        <f t="shared" si="2"/>
        <v>0</v>
      </c>
      <c r="F18" s="21">
        <f t="shared" si="2"/>
        <v>30000000</v>
      </c>
      <c r="G18" s="21">
        <f t="shared" si="2"/>
        <v>30000000</v>
      </c>
      <c r="H18" s="21">
        <f t="shared" si="2"/>
        <v>30000000</v>
      </c>
      <c r="I18" s="21">
        <f t="shared" si="2"/>
        <v>30000000</v>
      </c>
      <c r="J18" s="21">
        <f t="shared" si="2"/>
        <v>30000000</v>
      </c>
      <c r="K18" s="21">
        <f t="shared" si="2"/>
        <v>0</v>
      </c>
      <c r="L18" s="21">
        <f t="shared" si="2"/>
        <v>0</v>
      </c>
      <c r="M18" s="21">
        <f t="shared" si="2"/>
        <v>0</v>
      </c>
      <c r="N18" s="21">
        <f t="shared" si="2"/>
        <v>0</v>
      </c>
      <c r="O18" s="21">
        <f t="shared" si="2"/>
        <v>0</v>
      </c>
      <c r="P18" s="21">
        <f t="shared" si="2"/>
        <v>0</v>
      </c>
      <c r="Q18" s="21">
        <f t="shared" si="2"/>
        <v>0</v>
      </c>
      <c r="R18" s="21">
        <f t="shared" si="2"/>
        <v>0</v>
      </c>
      <c r="S18" s="21">
        <f t="shared" si="2"/>
        <v>0</v>
      </c>
      <c r="T18" s="21">
        <f t="shared" si="2"/>
        <v>0</v>
      </c>
      <c r="U18" s="21">
        <f t="shared" si="2"/>
        <v>0</v>
      </c>
      <c r="V18" s="21">
        <f t="shared" si="2"/>
        <v>0</v>
      </c>
      <c r="W18" s="21">
        <f t="shared" si="2"/>
        <v>0</v>
      </c>
      <c r="X18" s="21">
        <f>SUM(X13:X17)</f>
        <v>150000000</v>
      </c>
    </row>
    <row r="19" spans="1:24" x14ac:dyDescent="0.25">
      <c r="A19" s="13"/>
    </row>
    <row r="20" spans="1:24" x14ac:dyDescent="0.25">
      <c r="A20" s="7" t="s">
        <v>152</v>
      </c>
      <c r="C20" s="4" t="s">
        <v>153</v>
      </c>
    </row>
    <row r="21" spans="1:24" x14ac:dyDescent="0.25">
      <c r="A21" s="16" t="s">
        <v>154</v>
      </c>
      <c r="B21" s="4" t="s">
        <v>24</v>
      </c>
      <c r="C21" s="270">
        <f>'S2 Low investment scenario'!C21</f>
        <v>53.475000000000001</v>
      </c>
      <c r="D21" s="270">
        <f>'S2 Low investment scenario'!D21</f>
        <v>32085000</v>
      </c>
      <c r="E21" s="270">
        <f>'S2 Low investment scenario'!E21</f>
        <v>32085000</v>
      </c>
      <c r="F21" s="270">
        <f>'S2 Low investment scenario'!F21</f>
        <v>32085000</v>
      </c>
      <c r="G21" s="270">
        <f>'S2 Low investment scenario'!G21</f>
        <v>32085000</v>
      </c>
      <c r="H21" s="270">
        <f>'S2 Low investment scenario'!H21</f>
        <v>32085000</v>
      </c>
      <c r="I21" s="270">
        <f>'S2 Low investment scenario'!I21</f>
        <v>32085000</v>
      </c>
      <c r="J21" s="270">
        <f>'S2 Low investment scenario'!J21</f>
        <v>32085000</v>
      </c>
      <c r="K21" s="270">
        <f>'S2 Low investment scenario'!K21</f>
        <v>32085000</v>
      </c>
      <c r="L21" s="270">
        <f>'S2 Low investment scenario'!L21</f>
        <v>32085000</v>
      </c>
      <c r="M21" s="270">
        <f>'S2 Low investment scenario'!M21</f>
        <v>32085000</v>
      </c>
      <c r="N21" s="270">
        <f>'S2 Low investment scenario'!N21</f>
        <v>32085000</v>
      </c>
      <c r="O21" s="270">
        <f>'S2 Low investment scenario'!O21</f>
        <v>32085000</v>
      </c>
      <c r="P21" s="270">
        <f>'S2 Low investment scenario'!P21</f>
        <v>32085000</v>
      </c>
      <c r="Q21" s="270">
        <f>'S2 Low investment scenario'!Q21</f>
        <v>32085000</v>
      </c>
      <c r="R21" s="270">
        <f>'S2 Low investment scenario'!R21</f>
        <v>32085000</v>
      </c>
      <c r="S21" s="270">
        <f>'S2 Low investment scenario'!S21</f>
        <v>32085000</v>
      </c>
      <c r="T21" s="270">
        <f>'S2 Low investment scenario'!T21</f>
        <v>32085000</v>
      </c>
      <c r="U21" s="270">
        <f>'S2 Low investment scenario'!U21</f>
        <v>32085000</v>
      </c>
      <c r="V21" s="270">
        <f>'S2 Low investment scenario'!V21</f>
        <v>32085000</v>
      </c>
      <c r="W21" s="270">
        <f>'S2 Low investment scenario'!W21</f>
        <v>32085000</v>
      </c>
      <c r="X21" s="270">
        <f>'S2 Low investment scenario'!X21</f>
        <v>641700000</v>
      </c>
    </row>
    <row r="22" spans="1:24" x14ac:dyDescent="0.25">
      <c r="A22" s="16" t="s">
        <v>155</v>
      </c>
      <c r="B22" s="4" t="s">
        <v>24</v>
      </c>
      <c r="C22" s="270">
        <f>'S2 Low investment scenario'!C22</f>
        <v>31.050000000000004</v>
      </c>
      <c r="D22" s="270">
        <f>'S2 Low investment scenario'!D22</f>
        <v>18630000</v>
      </c>
      <c r="E22" s="270">
        <f>'S2 Low investment scenario'!E22</f>
        <v>18630000</v>
      </c>
      <c r="F22" s="270">
        <f>'S2 Low investment scenario'!F22</f>
        <v>18630000</v>
      </c>
      <c r="G22" s="270">
        <f>'S2 Low investment scenario'!G22</f>
        <v>18630000</v>
      </c>
      <c r="H22" s="270">
        <f>'S2 Low investment scenario'!H22</f>
        <v>18630000</v>
      </c>
      <c r="I22" s="270">
        <f>'S2 Low investment scenario'!I22</f>
        <v>18630000</v>
      </c>
      <c r="J22" s="270">
        <f>'S2 Low investment scenario'!J22</f>
        <v>18630000</v>
      </c>
      <c r="K22" s="270">
        <f>'S2 Low investment scenario'!K22</f>
        <v>18630000</v>
      </c>
      <c r="L22" s="270">
        <f>'S2 Low investment scenario'!L22</f>
        <v>18630000</v>
      </c>
      <c r="M22" s="270">
        <f>'S2 Low investment scenario'!M22</f>
        <v>18630000</v>
      </c>
      <c r="N22" s="270">
        <f>'S2 Low investment scenario'!N22</f>
        <v>18630000</v>
      </c>
      <c r="O22" s="270">
        <f>'S2 Low investment scenario'!O22</f>
        <v>18630000</v>
      </c>
      <c r="P22" s="270">
        <f>'S2 Low investment scenario'!P22</f>
        <v>18630000</v>
      </c>
      <c r="Q22" s="270">
        <f>'S2 Low investment scenario'!Q22</f>
        <v>18630000</v>
      </c>
      <c r="R22" s="270">
        <f>'S2 Low investment scenario'!R22</f>
        <v>18630000</v>
      </c>
      <c r="S22" s="270">
        <f>'S2 Low investment scenario'!S22</f>
        <v>18630000</v>
      </c>
      <c r="T22" s="270">
        <f>'S2 Low investment scenario'!T22</f>
        <v>18630000</v>
      </c>
      <c r="U22" s="270">
        <f>'S2 Low investment scenario'!U22</f>
        <v>18630000</v>
      </c>
      <c r="V22" s="270">
        <f>'S2 Low investment scenario'!V22</f>
        <v>18630000</v>
      </c>
      <c r="W22" s="270">
        <f>'S2 Low investment scenario'!W22</f>
        <v>18630000</v>
      </c>
      <c r="X22" s="270">
        <f>'S2 Low investment scenario'!X22</f>
        <v>372600000</v>
      </c>
    </row>
    <row r="23" spans="1:24" x14ac:dyDescent="0.25">
      <c r="A23" s="16" t="s">
        <v>156</v>
      </c>
      <c r="B23" s="4" t="s">
        <v>20</v>
      </c>
      <c r="C23" s="270">
        <f>'S2 Low investment scenario'!C23</f>
        <v>48.825000000000003</v>
      </c>
      <c r="D23" s="270">
        <f>'S2 Low investment scenario'!D23</f>
        <v>29295000</v>
      </c>
      <c r="E23" s="270">
        <f>'S2 Low investment scenario'!E23</f>
        <v>29295000</v>
      </c>
      <c r="F23" s="270">
        <f>'S2 Low investment scenario'!F23</f>
        <v>29295000</v>
      </c>
      <c r="G23" s="270">
        <f>'S2 Low investment scenario'!G23</f>
        <v>29295000</v>
      </c>
      <c r="H23" s="270">
        <f>'S2 Low investment scenario'!H23</f>
        <v>29295000</v>
      </c>
      <c r="I23" s="270">
        <f>'S2 Low investment scenario'!I23</f>
        <v>29295000</v>
      </c>
      <c r="J23" s="270">
        <f>'S2 Low investment scenario'!J23</f>
        <v>29295000</v>
      </c>
      <c r="K23" s="270">
        <f>'S2 Low investment scenario'!K23</f>
        <v>29295000</v>
      </c>
      <c r="L23" s="270">
        <f>'S2 Low investment scenario'!L23</f>
        <v>29295000</v>
      </c>
      <c r="M23" s="270">
        <f>'S2 Low investment scenario'!M23</f>
        <v>29295000</v>
      </c>
      <c r="N23" s="270">
        <f>'S2 Low investment scenario'!N23</f>
        <v>29295000</v>
      </c>
      <c r="O23" s="270">
        <f>'S2 Low investment scenario'!O23</f>
        <v>29295000</v>
      </c>
      <c r="P23" s="270">
        <f>'S2 Low investment scenario'!P23</f>
        <v>29295000</v>
      </c>
      <c r="Q23" s="270">
        <f>'S2 Low investment scenario'!Q23</f>
        <v>29295000</v>
      </c>
      <c r="R23" s="270">
        <f>'S2 Low investment scenario'!R23</f>
        <v>29295000</v>
      </c>
      <c r="S23" s="270">
        <f>'S2 Low investment scenario'!S23</f>
        <v>29295000</v>
      </c>
      <c r="T23" s="270">
        <f>'S2 Low investment scenario'!T23</f>
        <v>29295000</v>
      </c>
      <c r="U23" s="270">
        <f>'S2 Low investment scenario'!U23</f>
        <v>29295000</v>
      </c>
      <c r="V23" s="270">
        <f>'S2 Low investment scenario'!V23</f>
        <v>29295000</v>
      </c>
      <c r="W23" s="270">
        <f>'S2 Low investment scenario'!W23</f>
        <v>29295000</v>
      </c>
      <c r="X23" s="270">
        <f>'S2 Low investment scenario'!X23</f>
        <v>585900000</v>
      </c>
    </row>
    <row r="24" spans="1:24" x14ac:dyDescent="0.25">
      <c r="A24" s="16" t="s">
        <v>157</v>
      </c>
      <c r="B24" s="4" t="s">
        <v>20</v>
      </c>
      <c r="C24" s="270">
        <f>'S2 Low investment scenario'!C24</f>
        <v>28.35</v>
      </c>
      <c r="D24" s="270">
        <f>'S2 Low investment scenario'!D24</f>
        <v>17010000</v>
      </c>
      <c r="E24" s="270">
        <f>'S2 Low investment scenario'!E24</f>
        <v>17010000</v>
      </c>
      <c r="F24" s="270">
        <f>'S2 Low investment scenario'!F24</f>
        <v>17010000</v>
      </c>
      <c r="G24" s="270">
        <f>'S2 Low investment scenario'!G24</f>
        <v>17010000</v>
      </c>
      <c r="H24" s="270">
        <f>'S2 Low investment scenario'!H24</f>
        <v>17010000</v>
      </c>
      <c r="I24" s="270">
        <f>'S2 Low investment scenario'!I24</f>
        <v>17010000</v>
      </c>
      <c r="J24" s="270">
        <f>'S2 Low investment scenario'!J24</f>
        <v>17010000</v>
      </c>
      <c r="K24" s="270">
        <f>'S2 Low investment scenario'!K24</f>
        <v>17010000</v>
      </c>
      <c r="L24" s="270">
        <f>'S2 Low investment scenario'!L24</f>
        <v>17010000</v>
      </c>
      <c r="M24" s="270">
        <f>'S2 Low investment scenario'!M24</f>
        <v>17010000</v>
      </c>
      <c r="N24" s="270">
        <f>'S2 Low investment scenario'!N24</f>
        <v>17010000</v>
      </c>
      <c r="O24" s="270">
        <f>'S2 Low investment scenario'!O24</f>
        <v>17010000</v>
      </c>
      <c r="P24" s="270">
        <f>'S2 Low investment scenario'!P24</f>
        <v>17010000</v>
      </c>
      <c r="Q24" s="270">
        <f>'S2 Low investment scenario'!Q24</f>
        <v>17010000</v>
      </c>
      <c r="R24" s="270">
        <f>'S2 Low investment scenario'!R24</f>
        <v>17010000</v>
      </c>
      <c r="S24" s="270">
        <f>'S2 Low investment scenario'!S24</f>
        <v>17010000</v>
      </c>
      <c r="T24" s="270">
        <f>'S2 Low investment scenario'!T24</f>
        <v>17010000</v>
      </c>
      <c r="U24" s="270">
        <f>'S2 Low investment scenario'!U24</f>
        <v>17010000</v>
      </c>
      <c r="V24" s="270">
        <f>'S2 Low investment scenario'!V24</f>
        <v>17010000</v>
      </c>
      <c r="W24" s="270">
        <f>'S2 Low investment scenario'!W24</f>
        <v>17010000</v>
      </c>
      <c r="X24" s="270">
        <f>'S2 Low investment scenario'!X24</f>
        <v>340200000</v>
      </c>
    </row>
    <row r="25" spans="1:24" x14ac:dyDescent="0.25">
      <c r="A25" s="16" t="s">
        <v>158</v>
      </c>
      <c r="B25" s="4" t="s">
        <v>34</v>
      </c>
      <c r="C25" s="270">
        <f>'S2 Low investment scenario'!C25</f>
        <v>33.324999999999996</v>
      </c>
      <c r="D25" s="270">
        <f>'S2 Low investment scenario'!D25</f>
        <v>19994999.999999996</v>
      </c>
      <c r="E25" s="270">
        <f>'S2 Low investment scenario'!E25</f>
        <v>19994999.999999996</v>
      </c>
      <c r="F25" s="270">
        <f>'S2 Low investment scenario'!F25</f>
        <v>19994999.999999996</v>
      </c>
      <c r="G25" s="270">
        <f>'S2 Low investment scenario'!G25</f>
        <v>19994999.999999996</v>
      </c>
      <c r="H25" s="270">
        <f>'S2 Low investment scenario'!H25</f>
        <v>19994999.999999996</v>
      </c>
      <c r="I25" s="270">
        <f>'S2 Low investment scenario'!I25</f>
        <v>19994999.999999996</v>
      </c>
      <c r="J25" s="270">
        <f>'S2 Low investment scenario'!J25</f>
        <v>19994999.999999996</v>
      </c>
      <c r="K25" s="270">
        <f>'S2 Low investment scenario'!K25</f>
        <v>19994999.999999996</v>
      </c>
      <c r="L25" s="270">
        <f>'S2 Low investment scenario'!L25</f>
        <v>19994999.999999996</v>
      </c>
      <c r="M25" s="270">
        <f>'S2 Low investment scenario'!M25</f>
        <v>19994999.999999996</v>
      </c>
      <c r="N25" s="270">
        <f>'S2 Low investment scenario'!N25</f>
        <v>19994999.999999996</v>
      </c>
      <c r="O25" s="270">
        <f>'S2 Low investment scenario'!O25</f>
        <v>19994999.999999996</v>
      </c>
      <c r="P25" s="270">
        <f>'S2 Low investment scenario'!P25</f>
        <v>19994999.999999996</v>
      </c>
      <c r="Q25" s="270">
        <f>'S2 Low investment scenario'!Q25</f>
        <v>19994999.999999996</v>
      </c>
      <c r="R25" s="270">
        <f>'S2 Low investment scenario'!R25</f>
        <v>19994999.999999996</v>
      </c>
      <c r="S25" s="270">
        <f>'S2 Low investment scenario'!S25</f>
        <v>19994999.999999996</v>
      </c>
      <c r="T25" s="270">
        <f>'S2 Low investment scenario'!T25</f>
        <v>19994999.999999996</v>
      </c>
      <c r="U25" s="270">
        <f>'S2 Low investment scenario'!U25</f>
        <v>19994999.999999996</v>
      </c>
      <c r="V25" s="270">
        <f>'S2 Low investment scenario'!V25</f>
        <v>19994999.999999996</v>
      </c>
      <c r="W25" s="270">
        <f>'S2 Low investment scenario'!W25</f>
        <v>19994999.999999996</v>
      </c>
      <c r="X25" s="270">
        <f>'S2 Low investment scenario'!X25</f>
        <v>399899999.99999994</v>
      </c>
    </row>
    <row r="26" spans="1:24" x14ac:dyDescent="0.25">
      <c r="A26" s="16" t="s">
        <v>159</v>
      </c>
      <c r="B26" s="4" t="s">
        <v>34</v>
      </c>
      <c r="C26" s="270">
        <f>'S2 Low investment scenario'!C26</f>
        <v>19.349999999999998</v>
      </c>
      <c r="D26" s="270">
        <f>'S2 Low investment scenario'!D26</f>
        <v>11609999.999999998</v>
      </c>
      <c r="E26" s="270">
        <f>'S2 Low investment scenario'!E26</f>
        <v>11609999.999999998</v>
      </c>
      <c r="F26" s="270">
        <f>'S2 Low investment scenario'!F26</f>
        <v>11609999.999999998</v>
      </c>
      <c r="G26" s="270">
        <f>'S2 Low investment scenario'!G26</f>
        <v>11609999.999999998</v>
      </c>
      <c r="H26" s="270">
        <f>'S2 Low investment scenario'!H26</f>
        <v>11609999.999999998</v>
      </c>
      <c r="I26" s="270">
        <f>'S2 Low investment scenario'!I26</f>
        <v>11609999.999999998</v>
      </c>
      <c r="J26" s="270">
        <f>'S2 Low investment scenario'!J26</f>
        <v>11609999.999999998</v>
      </c>
      <c r="K26" s="270">
        <f>'S2 Low investment scenario'!K26</f>
        <v>11609999.999999998</v>
      </c>
      <c r="L26" s="270">
        <f>'S2 Low investment scenario'!L26</f>
        <v>11609999.999999998</v>
      </c>
      <c r="M26" s="270">
        <f>'S2 Low investment scenario'!M26</f>
        <v>11609999.999999998</v>
      </c>
      <c r="N26" s="270">
        <f>'S2 Low investment scenario'!N26</f>
        <v>11609999.999999998</v>
      </c>
      <c r="O26" s="270">
        <f>'S2 Low investment scenario'!O26</f>
        <v>11609999.999999998</v>
      </c>
      <c r="P26" s="270">
        <f>'S2 Low investment scenario'!P26</f>
        <v>11609999.999999998</v>
      </c>
      <c r="Q26" s="270">
        <f>'S2 Low investment scenario'!Q26</f>
        <v>11609999.999999998</v>
      </c>
      <c r="R26" s="270">
        <f>'S2 Low investment scenario'!R26</f>
        <v>11609999.999999998</v>
      </c>
      <c r="S26" s="270">
        <f>'S2 Low investment scenario'!S26</f>
        <v>11609999.999999998</v>
      </c>
      <c r="T26" s="270">
        <f>'S2 Low investment scenario'!T26</f>
        <v>11609999.999999998</v>
      </c>
      <c r="U26" s="270">
        <f>'S2 Low investment scenario'!U26</f>
        <v>11609999.999999998</v>
      </c>
      <c r="V26" s="270">
        <f>'S2 Low investment scenario'!V26</f>
        <v>11609999.999999998</v>
      </c>
      <c r="W26" s="270">
        <f>'S2 Low investment scenario'!W26</f>
        <v>11609999.999999998</v>
      </c>
      <c r="X26" s="270">
        <f>'S2 Low investment scenario'!X26</f>
        <v>232199999.99999997</v>
      </c>
    </row>
    <row r="27" spans="1:24" x14ac:dyDescent="0.25">
      <c r="A27" s="16" t="s">
        <v>160</v>
      </c>
      <c r="B27" s="4" t="s">
        <v>29</v>
      </c>
      <c r="C27" s="270">
        <f>'S2 Low investment scenario'!C27</f>
        <v>19.375</v>
      </c>
      <c r="D27" s="270">
        <f>'S2 Low investment scenario'!D27</f>
        <v>11625000</v>
      </c>
      <c r="E27" s="270">
        <f>'S2 Low investment scenario'!E27</f>
        <v>11625000</v>
      </c>
      <c r="F27" s="270">
        <f>'S2 Low investment scenario'!F27</f>
        <v>11625000</v>
      </c>
      <c r="G27" s="270">
        <f>'S2 Low investment scenario'!G27</f>
        <v>11625000</v>
      </c>
      <c r="H27" s="270">
        <f>'S2 Low investment scenario'!H27</f>
        <v>11625000</v>
      </c>
      <c r="I27" s="270">
        <f>'S2 Low investment scenario'!I27</f>
        <v>11625000</v>
      </c>
      <c r="J27" s="270">
        <f>'S2 Low investment scenario'!J27</f>
        <v>11625000</v>
      </c>
      <c r="K27" s="270">
        <f>'S2 Low investment scenario'!K27</f>
        <v>11625000</v>
      </c>
      <c r="L27" s="270">
        <f>'S2 Low investment scenario'!L27</f>
        <v>11625000</v>
      </c>
      <c r="M27" s="270">
        <f>'S2 Low investment scenario'!M27</f>
        <v>11625000</v>
      </c>
      <c r="N27" s="270">
        <f>'S2 Low investment scenario'!N27</f>
        <v>11625000</v>
      </c>
      <c r="O27" s="270">
        <f>'S2 Low investment scenario'!O27</f>
        <v>11625000</v>
      </c>
      <c r="P27" s="270">
        <f>'S2 Low investment scenario'!P27</f>
        <v>11625000</v>
      </c>
      <c r="Q27" s="270">
        <f>'S2 Low investment scenario'!Q27</f>
        <v>11625000</v>
      </c>
      <c r="R27" s="270">
        <f>'S2 Low investment scenario'!R27</f>
        <v>11625000</v>
      </c>
      <c r="S27" s="270">
        <f>'S2 Low investment scenario'!S27</f>
        <v>11625000</v>
      </c>
      <c r="T27" s="270">
        <f>'S2 Low investment scenario'!T27</f>
        <v>11625000</v>
      </c>
      <c r="U27" s="270">
        <f>'S2 Low investment scenario'!U27</f>
        <v>11625000</v>
      </c>
      <c r="V27" s="270">
        <f>'S2 Low investment scenario'!V27</f>
        <v>11625000</v>
      </c>
      <c r="W27" s="270">
        <f>'S2 Low investment scenario'!W27</f>
        <v>11625000</v>
      </c>
      <c r="X27" s="270">
        <f>'S2 Low investment scenario'!X27</f>
        <v>232500000</v>
      </c>
    </row>
    <row r="28" spans="1:24" x14ac:dyDescent="0.25">
      <c r="A28" s="16" t="s">
        <v>161</v>
      </c>
      <c r="B28" s="4" t="s">
        <v>29</v>
      </c>
      <c r="C28" s="270">
        <f>'S2 Low investment scenario'!C28</f>
        <v>11.25</v>
      </c>
      <c r="D28" s="270">
        <f>'S2 Low investment scenario'!D28</f>
        <v>6750000</v>
      </c>
      <c r="E28" s="270">
        <f>'S2 Low investment scenario'!E28</f>
        <v>6750000</v>
      </c>
      <c r="F28" s="270">
        <f>'S2 Low investment scenario'!F28</f>
        <v>6750000</v>
      </c>
      <c r="G28" s="270">
        <f>'S2 Low investment scenario'!G28</f>
        <v>6750000</v>
      </c>
      <c r="H28" s="270">
        <f>'S2 Low investment scenario'!H28</f>
        <v>6750000</v>
      </c>
      <c r="I28" s="270">
        <f>'S2 Low investment scenario'!I28</f>
        <v>6750000</v>
      </c>
      <c r="J28" s="270">
        <f>'S2 Low investment scenario'!J28</f>
        <v>6750000</v>
      </c>
      <c r="K28" s="270">
        <f>'S2 Low investment scenario'!K28</f>
        <v>6750000</v>
      </c>
      <c r="L28" s="270">
        <f>'S2 Low investment scenario'!L28</f>
        <v>6750000</v>
      </c>
      <c r="M28" s="270">
        <f>'S2 Low investment scenario'!M28</f>
        <v>6750000</v>
      </c>
      <c r="N28" s="270">
        <f>'S2 Low investment scenario'!N28</f>
        <v>6750000</v>
      </c>
      <c r="O28" s="270">
        <f>'S2 Low investment scenario'!O28</f>
        <v>6750000</v>
      </c>
      <c r="P28" s="270">
        <f>'S2 Low investment scenario'!P28</f>
        <v>6750000</v>
      </c>
      <c r="Q28" s="270">
        <f>'S2 Low investment scenario'!Q28</f>
        <v>6750000</v>
      </c>
      <c r="R28" s="270">
        <f>'S2 Low investment scenario'!R28</f>
        <v>6750000</v>
      </c>
      <c r="S28" s="270">
        <f>'S2 Low investment scenario'!S28</f>
        <v>6750000</v>
      </c>
      <c r="T28" s="270">
        <f>'S2 Low investment scenario'!T28</f>
        <v>6750000</v>
      </c>
      <c r="U28" s="270">
        <f>'S2 Low investment scenario'!U28</f>
        <v>6750000</v>
      </c>
      <c r="V28" s="270">
        <f>'S2 Low investment scenario'!V28</f>
        <v>6750000</v>
      </c>
      <c r="W28" s="270">
        <f>'S2 Low investment scenario'!W28</f>
        <v>6750000</v>
      </c>
      <c r="X28" s="270">
        <f>'S2 Low investment scenario'!X28</f>
        <v>135000000</v>
      </c>
    </row>
    <row r="30" spans="1:24" s="3" customFormat="1" x14ac:dyDescent="0.25">
      <c r="A30" s="19" t="s">
        <v>147</v>
      </c>
      <c r="B30" s="5"/>
      <c r="C30" s="20">
        <f>SUM(C21:C28)</f>
        <v>245</v>
      </c>
      <c r="D30" s="21">
        <f t="shared" ref="D30:X30" si="3">SUM(D21:D28)</f>
        <v>147000000</v>
      </c>
      <c r="E30" s="21">
        <f t="shared" si="3"/>
        <v>147000000</v>
      </c>
      <c r="F30" s="21">
        <f t="shared" si="3"/>
        <v>147000000</v>
      </c>
      <c r="G30" s="21">
        <f t="shared" si="3"/>
        <v>147000000</v>
      </c>
      <c r="H30" s="21">
        <f t="shared" si="3"/>
        <v>147000000</v>
      </c>
      <c r="I30" s="21">
        <f t="shared" si="3"/>
        <v>147000000</v>
      </c>
      <c r="J30" s="21">
        <f t="shared" si="3"/>
        <v>147000000</v>
      </c>
      <c r="K30" s="21">
        <f t="shared" si="3"/>
        <v>147000000</v>
      </c>
      <c r="L30" s="21">
        <f t="shared" si="3"/>
        <v>147000000</v>
      </c>
      <c r="M30" s="21">
        <f t="shared" si="3"/>
        <v>147000000</v>
      </c>
      <c r="N30" s="21">
        <f t="shared" si="3"/>
        <v>147000000</v>
      </c>
      <c r="O30" s="21">
        <f t="shared" si="3"/>
        <v>147000000</v>
      </c>
      <c r="P30" s="21">
        <f t="shared" si="3"/>
        <v>147000000</v>
      </c>
      <c r="Q30" s="21">
        <f t="shared" si="3"/>
        <v>147000000</v>
      </c>
      <c r="R30" s="21">
        <f t="shared" si="3"/>
        <v>147000000</v>
      </c>
      <c r="S30" s="21">
        <f t="shared" si="3"/>
        <v>147000000</v>
      </c>
      <c r="T30" s="21">
        <f t="shared" si="3"/>
        <v>147000000</v>
      </c>
      <c r="U30" s="21">
        <f t="shared" si="3"/>
        <v>147000000</v>
      </c>
      <c r="V30" s="21">
        <f t="shared" si="3"/>
        <v>147000000</v>
      </c>
      <c r="W30" s="21">
        <f t="shared" si="3"/>
        <v>147000000</v>
      </c>
      <c r="X30" s="21">
        <f t="shared" si="3"/>
        <v>2940000000</v>
      </c>
    </row>
    <row r="32" spans="1:24" x14ac:dyDescent="0.25">
      <c r="A32" s="3" t="s">
        <v>162</v>
      </c>
    </row>
    <row r="33" spans="1:24" x14ac:dyDescent="0.25">
      <c r="A33" s="16" t="s">
        <v>163</v>
      </c>
      <c r="B33" s="4" t="s">
        <v>24</v>
      </c>
      <c r="C33" s="270">
        <f>'S2 Low investment scenario'!C33</f>
        <v>37.950000000000003</v>
      </c>
      <c r="D33" s="270">
        <f>'S2 Low investment scenario'!D33</f>
        <v>22770000</v>
      </c>
      <c r="E33" s="270">
        <f>'S2 Low investment scenario'!E33</f>
        <v>22770000</v>
      </c>
      <c r="F33" s="270">
        <f>'S2 Low investment scenario'!F33</f>
        <v>22770000</v>
      </c>
      <c r="G33" s="270">
        <f>'S2 Low investment scenario'!G33</f>
        <v>22770000</v>
      </c>
      <c r="H33" s="270">
        <f>'S2 Low investment scenario'!H33</f>
        <v>22770000</v>
      </c>
      <c r="I33" s="270">
        <f>'S2 Low investment scenario'!I33</f>
        <v>22770000</v>
      </c>
      <c r="J33" s="270">
        <f>'S2 Low investment scenario'!J33</f>
        <v>22770000</v>
      </c>
      <c r="K33" s="270">
        <f>'S2 Low investment scenario'!K33</f>
        <v>22770000</v>
      </c>
      <c r="L33" s="270">
        <f>'S2 Low investment scenario'!L33</f>
        <v>22770000</v>
      </c>
      <c r="M33" s="270">
        <f>'S2 Low investment scenario'!M33</f>
        <v>22770000</v>
      </c>
      <c r="N33" s="270">
        <f>'S2 Low investment scenario'!N33</f>
        <v>22770000</v>
      </c>
      <c r="O33" s="270">
        <f>'S2 Low investment scenario'!O33</f>
        <v>22770000</v>
      </c>
      <c r="P33" s="270">
        <f>'S2 Low investment scenario'!P33</f>
        <v>22770000</v>
      </c>
      <c r="Q33" s="270">
        <f>'S2 Low investment scenario'!Q33</f>
        <v>22770000</v>
      </c>
      <c r="R33" s="270">
        <f>'S2 Low investment scenario'!R33</f>
        <v>22770000</v>
      </c>
      <c r="S33" s="270">
        <f>'S2 Low investment scenario'!S33</f>
        <v>22770000</v>
      </c>
      <c r="T33" s="270">
        <f>'S2 Low investment scenario'!T33</f>
        <v>22770000</v>
      </c>
      <c r="U33" s="270">
        <f>'S2 Low investment scenario'!U33</f>
        <v>22770000</v>
      </c>
      <c r="V33" s="270">
        <f>'S2 Low investment scenario'!V33</f>
        <v>22770000</v>
      </c>
      <c r="W33" s="270">
        <f>'S2 Low investment scenario'!W33</f>
        <v>22770000</v>
      </c>
      <c r="X33" s="270">
        <f>'S2 Low investment scenario'!X33</f>
        <v>455400000</v>
      </c>
    </row>
    <row r="34" spans="1:24" x14ac:dyDescent="0.25">
      <c r="A34" s="16" t="s">
        <v>164</v>
      </c>
      <c r="B34" s="4" t="s">
        <v>24</v>
      </c>
      <c r="C34" s="270">
        <f>'S2 Low investment scenario'!C34</f>
        <v>62.100000000000009</v>
      </c>
      <c r="D34" s="270">
        <f>'S2 Low investment scenario'!D34</f>
        <v>37260000</v>
      </c>
      <c r="E34" s="270">
        <f>'S2 Low investment scenario'!E34</f>
        <v>37260000</v>
      </c>
      <c r="F34" s="270">
        <f>'S2 Low investment scenario'!F34</f>
        <v>37260000</v>
      </c>
      <c r="G34" s="270">
        <f>'S2 Low investment scenario'!G34</f>
        <v>37260000</v>
      </c>
      <c r="H34" s="270">
        <f>'S2 Low investment scenario'!H34</f>
        <v>37260000</v>
      </c>
      <c r="I34" s="270">
        <f>'S2 Low investment scenario'!I34</f>
        <v>37260000</v>
      </c>
      <c r="J34" s="270">
        <f>'S2 Low investment scenario'!J34</f>
        <v>37260000</v>
      </c>
      <c r="K34" s="270">
        <f>'S2 Low investment scenario'!K34</f>
        <v>37260000</v>
      </c>
      <c r="L34" s="270">
        <f>'S2 Low investment scenario'!L34</f>
        <v>37260000</v>
      </c>
      <c r="M34" s="270">
        <f>'S2 Low investment scenario'!M34</f>
        <v>37260000</v>
      </c>
      <c r="N34" s="270">
        <f>'S2 Low investment scenario'!N34</f>
        <v>37260000</v>
      </c>
      <c r="O34" s="270">
        <f>'S2 Low investment scenario'!O34</f>
        <v>37260000</v>
      </c>
      <c r="P34" s="270">
        <f>'S2 Low investment scenario'!P34</f>
        <v>37260000</v>
      </c>
      <c r="Q34" s="270">
        <f>'S2 Low investment scenario'!Q34</f>
        <v>37260000</v>
      </c>
      <c r="R34" s="270">
        <f>'S2 Low investment scenario'!R34</f>
        <v>37260000</v>
      </c>
      <c r="S34" s="270">
        <f>'S2 Low investment scenario'!S34</f>
        <v>37260000</v>
      </c>
      <c r="T34" s="270">
        <f>'S2 Low investment scenario'!T34</f>
        <v>37260000</v>
      </c>
      <c r="U34" s="270">
        <f>'S2 Low investment scenario'!U34</f>
        <v>37260000</v>
      </c>
      <c r="V34" s="270">
        <f>'S2 Low investment scenario'!V34</f>
        <v>37260000</v>
      </c>
      <c r="W34" s="270">
        <f>'S2 Low investment scenario'!W34</f>
        <v>37260000</v>
      </c>
      <c r="X34" s="270">
        <f>'S2 Low investment scenario'!X34</f>
        <v>745200000</v>
      </c>
    </row>
    <row r="35" spans="1:24" x14ac:dyDescent="0.25">
      <c r="A35" s="16" t="s">
        <v>165</v>
      </c>
      <c r="B35" s="4" t="s">
        <v>20</v>
      </c>
      <c r="C35" s="270">
        <f>'S2 Low investment scenario'!C35</f>
        <v>34.65</v>
      </c>
      <c r="D35" s="270">
        <f>'S2 Low investment scenario'!D35</f>
        <v>20790000</v>
      </c>
      <c r="E35" s="270">
        <f>'S2 Low investment scenario'!E35</f>
        <v>20790000</v>
      </c>
      <c r="F35" s="270">
        <f>'S2 Low investment scenario'!F35</f>
        <v>20790000</v>
      </c>
      <c r="G35" s="270">
        <f>'S2 Low investment scenario'!G35</f>
        <v>20790000</v>
      </c>
      <c r="H35" s="270">
        <f>'S2 Low investment scenario'!H35</f>
        <v>20790000</v>
      </c>
      <c r="I35" s="270">
        <f>'S2 Low investment scenario'!I35</f>
        <v>20790000</v>
      </c>
      <c r="J35" s="270">
        <f>'S2 Low investment scenario'!J35</f>
        <v>20790000</v>
      </c>
      <c r="K35" s="270">
        <f>'S2 Low investment scenario'!K35</f>
        <v>20790000</v>
      </c>
      <c r="L35" s="270">
        <f>'S2 Low investment scenario'!L35</f>
        <v>20790000</v>
      </c>
      <c r="M35" s="270">
        <f>'S2 Low investment scenario'!M35</f>
        <v>20790000</v>
      </c>
      <c r="N35" s="270">
        <f>'S2 Low investment scenario'!N35</f>
        <v>20790000</v>
      </c>
      <c r="O35" s="270">
        <f>'S2 Low investment scenario'!O35</f>
        <v>20790000</v>
      </c>
      <c r="P35" s="270">
        <f>'S2 Low investment scenario'!P35</f>
        <v>20790000</v>
      </c>
      <c r="Q35" s="270">
        <f>'S2 Low investment scenario'!Q35</f>
        <v>20790000</v>
      </c>
      <c r="R35" s="270">
        <f>'S2 Low investment scenario'!R35</f>
        <v>20790000</v>
      </c>
      <c r="S35" s="270">
        <f>'S2 Low investment scenario'!S35</f>
        <v>20790000</v>
      </c>
      <c r="T35" s="270">
        <f>'S2 Low investment scenario'!T35</f>
        <v>20790000</v>
      </c>
      <c r="U35" s="270">
        <f>'S2 Low investment scenario'!U35</f>
        <v>20790000</v>
      </c>
      <c r="V35" s="270">
        <f>'S2 Low investment scenario'!V35</f>
        <v>20790000</v>
      </c>
      <c r="W35" s="270">
        <f>'S2 Low investment scenario'!W35</f>
        <v>20790000</v>
      </c>
      <c r="X35" s="270">
        <f>'S2 Low investment scenario'!X35</f>
        <v>415800000</v>
      </c>
    </row>
    <row r="36" spans="1:24" x14ac:dyDescent="0.25">
      <c r="A36" s="16" t="s">
        <v>166</v>
      </c>
      <c r="B36" s="4" t="s">
        <v>20</v>
      </c>
      <c r="C36" s="270">
        <f>'S2 Low investment scenario'!C36</f>
        <v>56.7</v>
      </c>
      <c r="D36" s="270">
        <f>'S2 Low investment scenario'!D36</f>
        <v>34020000</v>
      </c>
      <c r="E36" s="270">
        <f>'S2 Low investment scenario'!E36</f>
        <v>34020000</v>
      </c>
      <c r="F36" s="270">
        <f>'S2 Low investment scenario'!F36</f>
        <v>34020000</v>
      </c>
      <c r="G36" s="270">
        <f>'S2 Low investment scenario'!G36</f>
        <v>34020000</v>
      </c>
      <c r="H36" s="270">
        <f>'S2 Low investment scenario'!H36</f>
        <v>34020000</v>
      </c>
      <c r="I36" s="270">
        <f>'S2 Low investment scenario'!I36</f>
        <v>34020000</v>
      </c>
      <c r="J36" s="270">
        <f>'S2 Low investment scenario'!J36</f>
        <v>34020000</v>
      </c>
      <c r="K36" s="270">
        <f>'S2 Low investment scenario'!K36</f>
        <v>34020000</v>
      </c>
      <c r="L36" s="270">
        <f>'S2 Low investment scenario'!L36</f>
        <v>34020000</v>
      </c>
      <c r="M36" s="270">
        <f>'S2 Low investment scenario'!M36</f>
        <v>34020000</v>
      </c>
      <c r="N36" s="270">
        <f>'S2 Low investment scenario'!N36</f>
        <v>34020000</v>
      </c>
      <c r="O36" s="270">
        <f>'S2 Low investment scenario'!O36</f>
        <v>34020000</v>
      </c>
      <c r="P36" s="270">
        <f>'S2 Low investment scenario'!P36</f>
        <v>34020000</v>
      </c>
      <c r="Q36" s="270">
        <f>'S2 Low investment scenario'!Q36</f>
        <v>34020000</v>
      </c>
      <c r="R36" s="270">
        <f>'S2 Low investment scenario'!R36</f>
        <v>34020000</v>
      </c>
      <c r="S36" s="270">
        <f>'S2 Low investment scenario'!S36</f>
        <v>34020000</v>
      </c>
      <c r="T36" s="270">
        <f>'S2 Low investment scenario'!T36</f>
        <v>34020000</v>
      </c>
      <c r="U36" s="270">
        <f>'S2 Low investment scenario'!U36</f>
        <v>34020000</v>
      </c>
      <c r="V36" s="270">
        <f>'S2 Low investment scenario'!V36</f>
        <v>34020000</v>
      </c>
      <c r="W36" s="270">
        <f>'S2 Low investment scenario'!W36</f>
        <v>34020000</v>
      </c>
      <c r="X36" s="270">
        <f>'S2 Low investment scenario'!X36</f>
        <v>680400000</v>
      </c>
    </row>
    <row r="37" spans="1:24" x14ac:dyDescent="0.25">
      <c r="A37" s="16" t="s">
        <v>167</v>
      </c>
      <c r="B37" s="4" t="s">
        <v>34</v>
      </c>
      <c r="C37" s="270">
        <f>'S2 Low investment scenario'!C37</f>
        <v>23.649999999999995</v>
      </c>
      <c r="D37" s="270">
        <f>'S2 Low investment scenario'!D37</f>
        <v>14189999.999999998</v>
      </c>
      <c r="E37" s="270">
        <f>'S2 Low investment scenario'!E37</f>
        <v>14189999.999999998</v>
      </c>
      <c r="F37" s="270">
        <f>'S2 Low investment scenario'!F37</f>
        <v>14189999.999999998</v>
      </c>
      <c r="G37" s="270">
        <f>'S2 Low investment scenario'!G37</f>
        <v>14189999.999999998</v>
      </c>
      <c r="H37" s="270">
        <f>'S2 Low investment scenario'!H37</f>
        <v>14189999.999999998</v>
      </c>
      <c r="I37" s="270">
        <f>'S2 Low investment scenario'!I37</f>
        <v>14189999.999999998</v>
      </c>
      <c r="J37" s="270">
        <f>'S2 Low investment scenario'!J37</f>
        <v>14189999.999999998</v>
      </c>
      <c r="K37" s="270">
        <f>'S2 Low investment scenario'!K37</f>
        <v>14189999.999999998</v>
      </c>
      <c r="L37" s="270">
        <f>'S2 Low investment scenario'!L37</f>
        <v>14189999.999999998</v>
      </c>
      <c r="M37" s="270">
        <f>'S2 Low investment scenario'!M37</f>
        <v>14189999.999999998</v>
      </c>
      <c r="N37" s="270">
        <f>'S2 Low investment scenario'!N37</f>
        <v>14189999.999999998</v>
      </c>
      <c r="O37" s="270">
        <f>'S2 Low investment scenario'!O37</f>
        <v>14189999.999999998</v>
      </c>
      <c r="P37" s="270">
        <f>'S2 Low investment scenario'!P37</f>
        <v>14189999.999999998</v>
      </c>
      <c r="Q37" s="270">
        <f>'S2 Low investment scenario'!Q37</f>
        <v>14189999.999999998</v>
      </c>
      <c r="R37" s="270">
        <f>'S2 Low investment scenario'!R37</f>
        <v>14189999.999999998</v>
      </c>
      <c r="S37" s="270">
        <f>'S2 Low investment scenario'!S37</f>
        <v>14189999.999999998</v>
      </c>
      <c r="T37" s="270">
        <f>'S2 Low investment scenario'!T37</f>
        <v>14189999.999999998</v>
      </c>
      <c r="U37" s="270">
        <f>'S2 Low investment scenario'!U37</f>
        <v>14189999.999999998</v>
      </c>
      <c r="V37" s="270">
        <f>'S2 Low investment scenario'!V37</f>
        <v>14189999.999999998</v>
      </c>
      <c r="W37" s="270">
        <f>'S2 Low investment scenario'!W37</f>
        <v>14189999.999999998</v>
      </c>
      <c r="X37" s="270">
        <f>'S2 Low investment scenario'!X37</f>
        <v>283799999.99999994</v>
      </c>
    </row>
    <row r="38" spans="1:24" x14ac:dyDescent="0.25">
      <c r="A38" s="16" t="s">
        <v>168</v>
      </c>
      <c r="B38" s="4" t="s">
        <v>34</v>
      </c>
      <c r="C38" s="270">
        <f>'S2 Low investment scenario'!C38</f>
        <v>38.699999999999996</v>
      </c>
      <c r="D38" s="270">
        <f>'S2 Low investment scenario'!D38</f>
        <v>23219999.999999996</v>
      </c>
      <c r="E38" s="270">
        <f>'S2 Low investment scenario'!E38</f>
        <v>23219999.999999996</v>
      </c>
      <c r="F38" s="270">
        <f>'S2 Low investment scenario'!F38</f>
        <v>23219999.999999996</v>
      </c>
      <c r="G38" s="270">
        <f>'S2 Low investment scenario'!G38</f>
        <v>23219999.999999996</v>
      </c>
      <c r="H38" s="270">
        <f>'S2 Low investment scenario'!H38</f>
        <v>23219999.999999996</v>
      </c>
      <c r="I38" s="270">
        <f>'S2 Low investment scenario'!I38</f>
        <v>23219999.999999996</v>
      </c>
      <c r="J38" s="270">
        <f>'S2 Low investment scenario'!J38</f>
        <v>23219999.999999996</v>
      </c>
      <c r="K38" s="270">
        <f>'S2 Low investment scenario'!K38</f>
        <v>23219999.999999996</v>
      </c>
      <c r="L38" s="270">
        <f>'S2 Low investment scenario'!L38</f>
        <v>23219999.999999996</v>
      </c>
      <c r="M38" s="270">
        <f>'S2 Low investment scenario'!M38</f>
        <v>23219999.999999996</v>
      </c>
      <c r="N38" s="270">
        <f>'S2 Low investment scenario'!N38</f>
        <v>23219999.999999996</v>
      </c>
      <c r="O38" s="270">
        <f>'S2 Low investment scenario'!O38</f>
        <v>23219999.999999996</v>
      </c>
      <c r="P38" s="270">
        <f>'S2 Low investment scenario'!P38</f>
        <v>23219999.999999996</v>
      </c>
      <c r="Q38" s="270">
        <f>'S2 Low investment scenario'!Q38</f>
        <v>23219999.999999996</v>
      </c>
      <c r="R38" s="270">
        <f>'S2 Low investment scenario'!R38</f>
        <v>23219999.999999996</v>
      </c>
      <c r="S38" s="270">
        <f>'S2 Low investment scenario'!S38</f>
        <v>23219999.999999996</v>
      </c>
      <c r="T38" s="270">
        <f>'S2 Low investment scenario'!T38</f>
        <v>23219999.999999996</v>
      </c>
      <c r="U38" s="270">
        <f>'S2 Low investment scenario'!U38</f>
        <v>23219999.999999996</v>
      </c>
      <c r="V38" s="270">
        <f>'S2 Low investment scenario'!V38</f>
        <v>23219999.999999996</v>
      </c>
      <c r="W38" s="270">
        <f>'S2 Low investment scenario'!W38</f>
        <v>23219999.999999996</v>
      </c>
      <c r="X38" s="270">
        <f>'S2 Low investment scenario'!X38</f>
        <v>464399999.99999994</v>
      </c>
    </row>
    <row r="39" spans="1:24" x14ac:dyDescent="0.25">
      <c r="A39" s="16" t="s">
        <v>169</v>
      </c>
      <c r="B39" s="4" t="s">
        <v>29</v>
      </c>
      <c r="C39" s="270">
        <f>'S2 Low investment scenario'!C39</f>
        <v>13.75</v>
      </c>
      <c r="D39" s="270">
        <f>'S2 Low investment scenario'!D39</f>
        <v>8250000</v>
      </c>
      <c r="E39" s="270">
        <f>'S2 Low investment scenario'!E39</f>
        <v>8250000</v>
      </c>
      <c r="F39" s="270">
        <f>'S2 Low investment scenario'!F39</f>
        <v>8250000</v>
      </c>
      <c r="G39" s="270">
        <f>'S2 Low investment scenario'!G39</f>
        <v>8250000</v>
      </c>
      <c r="H39" s="270">
        <f>'S2 Low investment scenario'!H39</f>
        <v>8250000</v>
      </c>
      <c r="I39" s="270">
        <f>'S2 Low investment scenario'!I39</f>
        <v>8250000</v>
      </c>
      <c r="J39" s="270">
        <f>'S2 Low investment scenario'!J39</f>
        <v>8250000</v>
      </c>
      <c r="K39" s="270">
        <f>'S2 Low investment scenario'!K39</f>
        <v>8250000</v>
      </c>
      <c r="L39" s="270">
        <f>'S2 Low investment scenario'!L39</f>
        <v>8250000</v>
      </c>
      <c r="M39" s="270">
        <f>'S2 Low investment scenario'!M39</f>
        <v>8250000</v>
      </c>
      <c r="N39" s="270">
        <f>'S2 Low investment scenario'!N39</f>
        <v>8250000</v>
      </c>
      <c r="O39" s="270">
        <f>'S2 Low investment scenario'!O39</f>
        <v>8250000</v>
      </c>
      <c r="P39" s="270">
        <f>'S2 Low investment scenario'!P39</f>
        <v>8250000</v>
      </c>
      <c r="Q39" s="270">
        <f>'S2 Low investment scenario'!Q39</f>
        <v>8250000</v>
      </c>
      <c r="R39" s="270">
        <f>'S2 Low investment scenario'!R39</f>
        <v>8250000</v>
      </c>
      <c r="S39" s="270">
        <f>'S2 Low investment scenario'!S39</f>
        <v>8250000</v>
      </c>
      <c r="T39" s="270">
        <f>'S2 Low investment scenario'!T39</f>
        <v>8250000</v>
      </c>
      <c r="U39" s="270">
        <f>'S2 Low investment scenario'!U39</f>
        <v>8250000</v>
      </c>
      <c r="V39" s="270">
        <f>'S2 Low investment scenario'!V39</f>
        <v>8250000</v>
      </c>
      <c r="W39" s="270">
        <f>'S2 Low investment scenario'!W39</f>
        <v>8250000</v>
      </c>
      <c r="X39" s="270">
        <f>'S2 Low investment scenario'!X39</f>
        <v>165000000</v>
      </c>
    </row>
    <row r="40" spans="1:24" x14ac:dyDescent="0.25">
      <c r="A40" s="16" t="s">
        <v>170</v>
      </c>
      <c r="B40" s="4" t="s">
        <v>29</v>
      </c>
      <c r="C40" s="270">
        <f>'S2 Low investment scenario'!C40</f>
        <v>22.5</v>
      </c>
      <c r="D40" s="270">
        <f>'S2 Low investment scenario'!D40</f>
        <v>13500000</v>
      </c>
      <c r="E40" s="270">
        <f>'S2 Low investment scenario'!E40</f>
        <v>13500000</v>
      </c>
      <c r="F40" s="270">
        <f>'S2 Low investment scenario'!F40</f>
        <v>13500000</v>
      </c>
      <c r="G40" s="270">
        <f>'S2 Low investment scenario'!G40</f>
        <v>13500000</v>
      </c>
      <c r="H40" s="270">
        <f>'S2 Low investment scenario'!H40</f>
        <v>13500000</v>
      </c>
      <c r="I40" s="270">
        <f>'S2 Low investment scenario'!I40</f>
        <v>13500000</v>
      </c>
      <c r="J40" s="270">
        <f>'S2 Low investment scenario'!J40</f>
        <v>13500000</v>
      </c>
      <c r="K40" s="270">
        <f>'S2 Low investment scenario'!K40</f>
        <v>13500000</v>
      </c>
      <c r="L40" s="270">
        <f>'S2 Low investment scenario'!L40</f>
        <v>13500000</v>
      </c>
      <c r="M40" s="270">
        <f>'S2 Low investment scenario'!M40</f>
        <v>13500000</v>
      </c>
      <c r="N40" s="270">
        <f>'S2 Low investment scenario'!N40</f>
        <v>13500000</v>
      </c>
      <c r="O40" s="270">
        <f>'S2 Low investment scenario'!O40</f>
        <v>13500000</v>
      </c>
      <c r="P40" s="270">
        <f>'S2 Low investment scenario'!P40</f>
        <v>13500000</v>
      </c>
      <c r="Q40" s="270">
        <f>'S2 Low investment scenario'!Q40</f>
        <v>13500000</v>
      </c>
      <c r="R40" s="270">
        <f>'S2 Low investment scenario'!R40</f>
        <v>13500000</v>
      </c>
      <c r="S40" s="270">
        <f>'S2 Low investment scenario'!S40</f>
        <v>13500000</v>
      </c>
      <c r="T40" s="270">
        <f>'S2 Low investment scenario'!T40</f>
        <v>13500000</v>
      </c>
      <c r="U40" s="270">
        <f>'S2 Low investment scenario'!U40</f>
        <v>13500000</v>
      </c>
      <c r="V40" s="270">
        <f>'S2 Low investment scenario'!V40</f>
        <v>13500000</v>
      </c>
      <c r="W40" s="270">
        <f>'S2 Low investment scenario'!W40</f>
        <v>13500000</v>
      </c>
      <c r="X40" s="270">
        <f>'S2 Low investment scenario'!X40</f>
        <v>270000000</v>
      </c>
    </row>
    <row r="42" spans="1:24" x14ac:dyDescent="0.25">
      <c r="A42" s="19" t="s">
        <v>147</v>
      </c>
      <c r="B42" s="5"/>
      <c r="C42" s="20">
        <f>SUM(C33:C41)</f>
        <v>290</v>
      </c>
      <c r="D42" s="21">
        <f t="shared" ref="D42:X42" si="4">SUM(D33:D40)</f>
        <v>174000000</v>
      </c>
      <c r="E42" s="21">
        <f t="shared" si="4"/>
        <v>174000000</v>
      </c>
      <c r="F42" s="21">
        <f t="shared" si="4"/>
        <v>174000000</v>
      </c>
      <c r="G42" s="21">
        <f t="shared" si="4"/>
        <v>174000000</v>
      </c>
      <c r="H42" s="21">
        <f t="shared" si="4"/>
        <v>174000000</v>
      </c>
      <c r="I42" s="21">
        <f t="shared" si="4"/>
        <v>174000000</v>
      </c>
      <c r="J42" s="21">
        <f t="shared" si="4"/>
        <v>174000000</v>
      </c>
      <c r="K42" s="21">
        <f t="shared" si="4"/>
        <v>174000000</v>
      </c>
      <c r="L42" s="21">
        <f t="shared" si="4"/>
        <v>174000000</v>
      </c>
      <c r="M42" s="21">
        <f t="shared" si="4"/>
        <v>174000000</v>
      </c>
      <c r="N42" s="21">
        <f t="shared" si="4"/>
        <v>174000000</v>
      </c>
      <c r="O42" s="21">
        <f t="shared" si="4"/>
        <v>174000000</v>
      </c>
      <c r="P42" s="21">
        <f t="shared" si="4"/>
        <v>174000000</v>
      </c>
      <c r="Q42" s="21">
        <f t="shared" si="4"/>
        <v>174000000</v>
      </c>
      <c r="R42" s="21">
        <f t="shared" si="4"/>
        <v>174000000</v>
      </c>
      <c r="S42" s="21">
        <f t="shared" si="4"/>
        <v>174000000</v>
      </c>
      <c r="T42" s="21">
        <f t="shared" si="4"/>
        <v>174000000</v>
      </c>
      <c r="U42" s="21">
        <f t="shared" si="4"/>
        <v>174000000</v>
      </c>
      <c r="V42" s="21">
        <f t="shared" si="4"/>
        <v>174000000</v>
      </c>
      <c r="W42" s="21">
        <f t="shared" si="4"/>
        <v>174000000</v>
      </c>
      <c r="X42" s="21">
        <f t="shared" si="4"/>
        <v>3480000000</v>
      </c>
    </row>
    <row r="44" spans="1:24" ht="15.75" thickBot="1" x14ac:dyDescent="0.3">
      <c r="A44" s="22" t="s">
        <v>171</v>
      </c>
      <c r="B44" s="23"/>
      <c r="C44" s="23"/>
      <c r="D44" s="24">
        <f>D11+D30+D42+D18</f>
        <v>351000000</v>
      </c>
      <c r="E44" s="24">
        <f t="shared" ref="E44:X44" si="5">E11+E30+E42+E18</f>
        <v>351000000</v>
      </c>
      <c r="F44" s="24">
        <f t="shared" si="5"/>
        <v>381000000</v>
      </c>
      <c r="G44" s="24">
        <f t="shared" si="5"/>
        <v>381000000</v>
      </c>
      <c r="H44" s="24">
        <f t="shared" si="5"/>
        <v>381000000</v>
      </c>
      <c r="I44" s="24">
        <f t="shared" si="5"/>
        <v>381000000</v>
      </c>
      <c r="J44" s="24">
        <f t="shared" si="5"/>
        <v>381000000</v>
      </c>
      <c r="K44" s="24">
        <f t="shared" si="5"/>
        <v>351000000</v>
      </c>
      <c r="L44" s="24">
        <f t="shared" si="5"/>
        <v>351000000</v>
      </c>
      <c r="M44" s="24">
        <f t="shared" si="5"/>
        <v>351000000</v>
      </c>
      <c r="N44" s="24">
        <f t="shared" si="5"/>
        <v>351000000</v>
      </c>
      <c r="O44" s="24">
        <f t="shared" si="5"/>
        <v>351000000</v>
      </c>
      <c r="P44" s="24">
        <f t="shared" si="5"/>
        <v>351000000</v>
      </c>
      <c r="Q44" s="24">
        <f t="shared" si="5"/>
        <v>351000000</v>
      </c>
      <c r="R44" s="24">
        <f t="shared" si="5"/>
        <v>351000000</v>
      </c>
      <c r="S44" s="24">
        <f t="shared" si="5"/>
        <v>351000000</v>
      </c>
      <c r="T44" s="24">
        <f t="shared" si="5"/>
        <v>351000000</v>
      </c>
      <c r="U44" s="24">
        <f t="shared" si="5"/>
        <v>351000000</v>
      </c>
      <c r="V44" s="24">
        <f t="shared" si="5"/>
        <v>351000000</v>
      </c>
      <c r="W44" s="24">
        <f t="shared" si="5"/>
        <v>351000000</v>
      </c>
      <c r="X44" s="24">
        <f t="shared" si="5"/>
        <v>7170000000</v>
      </c>
    </row>
    <row r="46" spans="1:24" ht="17.100000000000001" customHeight="1" x14ac:dyDescent="0.25"/>
    <row r="47" spans="1:24" x14ac:dyDescent="0.25">
      <c r="A47" s="3" t="s">
        <v>172</v>
      </c>
      <c r="B47" s="5"/>
      <c r="C47" s="5"/>
      <c r="D47" s="5"/>
      <c r="E47" s="5"/>
    </row>
    <row r="48" spans="1:24" x14ac:dyDescent="0.25">
      <c r="A48" s="6" t="s">
        <v>145</v>
      </c>
      <c r="B48" s="4" t="s">
        <v>7</v>
      </c>
      <c r="C48" s="4" t="s">
        <v>146</v>
      </c>
      <c r="D48" s="4">
        <v>1</v>
      </c>
      <c r="E48" s="4">
        <v>2</v>
      </c>
      <c r="F48" s="4">
        <v>3</v>
      </c>
      <c r="G48" s="4">
        <v>4</v>
      </c>
      <c r="H48" s="4">
        <v>5</v>
      </c>
      <c r="I48" s="4">
        <v>6</v>
      </c>
      <c r="J48" s="4">
        <v>7</v>
      </c>
      <c r="K48" s="4">
        <v>8</v>
      </c>
      <c r="L48" s="4">
        <v>9</v>
      </c>
      <c r="M48" s="4">
        <v>10</v>
      </c>
      <c r="N48" s="4">
        <v>11</v>
      </c>
      <c r="O48" s="4">
        <v>12</v>
      </c>
      <c r="P48" s="4">
        <v>13</v>
      </c>
      <c r="Q48" s="4">
        <v>14</v>
      </c>
      <c r="R48" s="4">
        <v>15</v>
      </c>
      <c r="S48" s="4">
        <v>16</v>
      </c>
      <c r="T48" s="4">
        <v>17</v>
      </c>
      <c r="U48" s="4">
        <v>18</v>
      </c>
      <c r="V48" s="4">
        <v>19</v>
      </c>
      <c r="W48" s="4">
        <v>20</v>
      </c>
      <c r="X48" s="4" t="s">
        <v>147</v>
      </c>
    </row>
    <row r="49" spans="1:24" x14ac:dyDescent="0.25">
      <c r="A49" s="7" t="s">
        <v>148</v>
      </c>
    </row>
    <row r="50" spans="1:24" x14ac:dyDescent="0.25">
      <c r="A50" t="s">
        <v>149</v>
      </c>
      <c r="B50" s="4" t="s">
        <v>24</v>
      </c>
      <c r="C50" s="301">
        <f>'S2 Low investment scenario'!C50</f>
        <v>0.15809959326662124</v>
      </c>
      <c r="D50" s="308">
        <f>'S2 Low investment scenario'!D50</f>
        <v>3161991.8653324246</v>
      </c>
      <c r="E50" s="308">
        <f>'S2 Low investment scenario'!E50</f>
        <v>3161991.8653324246</v>
      </c>
      <c r="F50" s="308">
        <f>'S2 Low investment scenario'!F50</f>
        <v>3161991.8653324246</v>
      </c>
      <c r="G50" s="308">
        <f>'S2 Low investment scenario'!G50</f>
        <v>3161991.8653324246</v>
      </c>
      <c r="H50" s="308">
        <f>'S2 Low investment scenario'!H50</f>
        <v>3161991.8653324246</v>
      </c>
      <c r="I50" s="308">
        <f>'S2 Low investment scenario'!I50</f>
        <v>3161991.8653324246</v>
      </c>
      <c r="J50" s="308">
        <f>'S2 Low investment scenario'!J50</f>
        <v>3161991.8653324246</v>
      </c>
      <c r="K50" s="308">
        <f>'S2 Low investment scenario'!K50</f>
        <v>3161991.8653324246</v>
      </c>
      <c r="L50" s="308">
        <f>'S2 Low investment scenario'!L50</f>
        <v>3161991.8653324246</v>
      </c>
      <c r="M50" s="308">
        <f>'S2 Low investment scenario'!M50</f>
        <v>3161991.8653324246</v>
      </c>
      <c r="N50" s="308">
        <f>'S2 Low investment scenario'!N50</f>
        <v>3161991.8653324246</v>
      </c>
      <c r="O50" s="308">
        <f>'S2 Low investment scenario'!O50</f>
        <v>3161991.8653324246</v>
      </c>
      <c r="P50" s="308">
        <f>'S2 Low investment scenario'!P50</f>
        <v>3161991.8653324246</v>
      </c>
      <c r="Q50" s="308">
        <f>'S2 Low investment scenario'!Q50</f>
        <v>3161991.8653324246</v>
      </c>
      <c r="R50" s="308">
        <f>'S2 Low investment scenario'!R50</f>
        <v>3161991.8653324246</v>
      </c>
      <c r="S50" s="308">
        <f>'S2 Low investment scenario'!S50</f>
        <v>3161991.8653324246</v>
      </c>
      <c r="T50" s="308">
        <f>'S2 Low investment scenario'!T50</f>
        <v>3161991.8653324246</v>
      </c>
      <c r="U50" s="308">
        <f>'S2 Low investment scenario'!U50</f>
        <v>3161991.8653324246</v>
      </c>
      <c r="V50" s="308">
        <f>'S2 Low investment scenario'!V50</f>
        <v>3161991.8653324246</v>
      </c>
      <c r="W50" s="308">
        <f>'S2 Low investment scenario'!W50</f>
        <v>3161991.8653324246</v>
      </c>
      <c r="X50" s="308">
        <f>'S2 Low investment scenario'!X50</f>
        <v>63239837.306648493</v>
      </c>
    </row>
    <row r="51" spans="1:24" x14ac:dyDescent="0.25">
      <c r="A51" t="s">
        <v>149</v>
      </c>
      <c r="B51" s="4" t="s">
        <v>20</v>
      </c>
      <c r="C51" s="301">
        <f>'S2 Low investment scenario'!C51</f>
        <v>0.37320828407286322</v>
      </c>
      <c r="D51" s="308">
        <f>'S2 Low investment scenario'!D51</f>
        <v>7464165.6814572653</v>
      </c>
      <c r="E51" s="308">
        <f>'S2 Low investment scenario'!E51</f>
        <v>7464165.6814572653</v>
      </c>
      <c r="F51" s="308">
        <f>'S2 Low investment scenario'!F51</f>
        <v>7464165.6814572653</v>
      </c>
      <c r="G51" s="308">
        <f>'S2 Low investment scenario'!G51</f>
        <v>7464165.6814572653</v>
      </c>
      <c r="H51" s="308">
        <f>'S2 Low investment scenario'!H51</f>
        <v>7464165.6814572653</v>
      </c>
      <c r="I51" s="308">
        <f>'S2 Low investment scenario'!I51</f>
        <v>7464165.6814572653</v>
      </c>
      <c r="J51" s="308">
        <f>'S2 Low investment scenario'!J51</f>
        <v>7464165.6814572653</v>
      </c>
      <c r="K51" s="308">
        <f>'S2 Low investment scenario'!K51</f>
        <v>7464165.6814572653</v>
      </c>
      <c r="L51" s="308">
        <f>'S2 Low investment scenario'!L51</f>
        <v>7464165.6814572653</v>
      </c>
      <c r="M51" s="308">
        <f>'S2 Low investment scenario'!M51</f>
        <v>7464165.6814572653</v>
      </c>
      <c r="N51" s="308">
        <f>'S2 Low investment scenario'!N51</f>
        <v>7464165.6814572653</v>
      </c>
      <c r="O51" s="308">
        <f>'S2 Low investment scenario'!O51</f>
        <v>7464165.6814572653</v>
      </c>
      <c r="P51" s="308">
        <f>'S2 Low investment scenario'!P51</f>
        <v>7464165.6814572653</v>
      </c>
      <c r="Q51" s="308">
        <f>'S2 Low investment scenario'!Q51</f>
        <v>7464165.6814572653</v>
      </c>
      <c r="R51" s="308">
        <f>'S2 Low investment scenario'!R51</f>
        <v>7464165.6814572653</v>
      </c>
      <c r="S51" s="308">
        <f>'S2 Low investment scenario'!S51</f>
        <v>7464165.6814572653</v>
      </c>
      <c r="T51" s="308">
        <f>'S2 Low investment scenario'!T51</f>
        <v>7464165.6814572653</v>
      </c>
      <c r="U51" s="308">
        <f>'S2 Low investment scenario'!U51</f>
        <v>7464165.6814572653</v>
      </c>
      <c r="V51" s="308">
        <f>'S2 Low investment scenario'!V51</f>
        <v>7464165.6814572653</v>
      </c>
      <c r="W51" s="308">
        <f>'S2 Low investment scenario'!W51</f>
        <v>7464165.6814572653</v>
      </c>
      <c r="X51" s="308">
        <f>'S2 Low investment scenario'!X51</f>
        <v>149283313.62914526</v>
      </c>
    </row>
    <row r="52" spans="1:24" x14ac:dyDescent="0.25">
      <c r="A52" t="s">
        <v>149</v>
      </c>
      <c r="B52" s="4" t="s">
        <v>34</v>
      </c>
      <c r="C52" s="301">
        <f>'S2 Low investment scenario'!C52</f>
        <v>1.7602634892945924E-2</v>
      </c>
      <c r="D52" s="308">
        <f>'S2 Low investment scenario'!D52</f>
        <v>352052.69785891852</v>
      </c>
      <c r="E52" s="308">
        <f>'S2 Low investment scenario'!E52</f>
        <v>352052.69785891852</v>
      </c>
      <c r="F52" s="308">
        <f>'S2 Low investment scenario'!F52</f>
        <v>352052.69785891852</v>
      </c>
      <c r="G52" s="308">
        <f>'S2 Low investment scenario'!G52</f>
        <v>352052.69785891852</v>
      </c>
      <c r="H52" s="308">
        <f>'S2 Low investment scenario'!H52</f>
        <v>352052.69785891852</v>
      </c>
      <c r="I52" s="308">
        <f>'S2 Low investment scenario'!I52</f>
        <v>352052.69785891852</v>
      </c>
      <c r="J52" s="308">
        <f>'S2 Low investment scenario'!J52</f>
        <v>352052.69785891852</v>
      </c>
      <c r="K52" s="308">
        <f>'S2 Low investment scenario'!K52</f>
        <v>352052.69785891852</v>
      </c>
      <c r="L52" s="308">
        <f>'S2 Low investment scenario'!L52</f>
        <v>352052.69785891852</v>
      </c>
      <c r="M52" s="308">
        <f>'S2 Low investment scenario'!M52</f>
        <v>352052.69785891852</v>
      </c>
      <c r="N52" s="308">
        <f>'S2 Low investment scenario'!N52</f>
        <v>352052.69785891852</v>
      </c>
      <c r="O52" s="308">
        <f>'S2 Low investment scenario'!O52</f>
        <v>352052.69785891852</v>
      </c>
      <c r="P52" s="308">
        <f>'S2 Low investment scenario'!P52</f>
        <v>352052.69785891852</v>
      </c>
      <c r="Q52" s="308">
        <f>'S2 Low investment scenario'!Q52</f>
        <v>352052.69785891852</v>
      </c>
      <c r="R52" s="308">
        <f>'S2 Low investment scenario'!R52</f>
        <v>352052.69785891852</v>
      </c>
      <c r="S52" s="308">
        <f>'S2 Low investment scenario'!S52</f>
        <v>352052.69785891852</v>
      </c>
      <c r="T52" s="308">
        <f>'S2 Low investment scenario'!T52</f>
        <v>352052.69785891852</v>
      </c>
      <c r="U52" s="308">
        <f>'S2 Low investment scenario'!U52</f>
        <v>352052.69785891852</v>
      </c>
      <c r="V52" s="308">
        <f>'S2 Low investment scenario'!V52</f>
        <v>352052.69785891852</v>
      </c>
      <c r="W52" s="308">
        <f>'S2 Low investment scenario'!W52</f>
        <v>352052.69785891852</v>
      </c>
      <c r="X52" s="308">
        <f>'S2 Low investment scenario'!X52</f>
        <v>7041053.9571783701</v>
      </c>
    </row>
    <row r="53" spans="1:24" x14ac:dyDescent="0.25">
      <c r="A53" t="s">
        <v>149</v>
      </c>
      <c r="B53" s="4" t="s">
        <v>29</v>
      </c>
      <c r="C53" s="301">
        <f>'S2 Low investment scenario'!C53</f>
        <v>0.45108948776756963</v>
      </c>
      <c r="D53" s="308">
        <f>'S2 Low investment scenario'!D53</f>
        <v>9021789.7553513926</v>
      </c>
      <c r="E53" s="308">
        <f>'S2 Low investment scenario'!E53</f>
        <v>9021789.7553513926</v>
      </c>
      <c r="F53" s="308">
        <f>'S2 Low investment scenario'!F53</f>
        <v>9021789.7553513926</v>
      </c>
      <c r="G53" s="308">
        <f>'S2 Low investment scenario'!G53</f>
        <v>9021789.7553513926</v>
      </c>
      <c r="H53" s="308">
        <f>'S2 Low investment scenario'!H53</f>
        <v>9021789.7553513926</v>
      </c>
      <c r="I53" s="308">
        <f>'S2 Low investment scenario'!I53</f>
        <v>9021789.7553513926</v>
      </c>
      <c r="J53" s="308">
        <f>'S2 Low investment scenario'!J53</f>
        <v>9021789.7553513926</v>
      </c>
      <c r="K53" s="308">
        <f>'S2 Low investment scenario'!K53</f>
        <v>9021789.7553513926</v>
      </c>
      <c r="L53" s="308">
        <f>'S2 Low investment scenario'!L53</f>
        <v>9021789.7553513926</v>
      </c>
      <c r="M53" s="308">
        <f>'S2 Low investment scenario'!M53</f>
        <v>9021789.7553513926</v>
      </c>
      <c r="N53" s="308">
        <f>'S2 Low investment scenario'!N53</f>
        <v>9021789.7553513926</v>
      </c>
      <c r="O53" s="308">
        <f>'S2 Low investment scenario'!O53</f>
        <v>9021789.7553513926</v>
      </c>
      <c r="P53" s="308">
        <f>'S2 Low investment scenario'!P53</f>
        <v>9021789.7553513926</v>
      </c>
      <c r="Q53" s="308">
        <f>'S2 Low investment scenario'!Q53</f>
        <v>9021789.7553513926</v>
      </c>
      <c r="R53" s="308">
        <f>'S2 Low investment scenario'!R53</f>
        <v>9021789.7553513926</v>
      </c>
      <c r="S53" s="308">
        <f>'S2 Low investment scenario'!S53</f>
        <v>9021789.7553513926</v>
      </c>
      <c r="T53" s="308">
        <f>'S2 Low investment scenario'!T53</f>
        <v>9021789.7553513926</v>
      </c>
      <c r="U53" s="308">
        <f>'S2 Low investment scenario'!U53</f>
        <v>9021789.7553513926</v>
      </c>
      <c r="V53" s="308">
        <f>'S2 Low investment scenario'!V53</f>
        <v>9021789.7553513926</v>
      </c>
      <c r="W53" s="308">
        <f>'S2 Low investment scenario'!W53</f>
        <v>9021789.7553513926</v>
      </c>
      <c r="X53" s="308">
        <f>'S2 Low investment scenario'!X53</f>
        <v>180435795.10702786</v>
      </c>
    </row>
    <row r="54" spans="1:24" x14ac:dyDescent="0.25">
      <c r="C54" s="8"/>
      <c r="D54" s="9"/>
      <c r="E54" s="9"/>
      <c r="F54" s="9"/>
      <c r="G54" s="9"/>
      <c r="H54" s="9"/>
      <c r="I54" s="9"/>
      <c r="J54" s="9"/>
      <c r="K54" s="9"/>
      <c r="L54" s="9"/>
      <c r="M54" s="9"/>
      <c r="N54" s="9"/>
      <c r="O54" s="9"/>
      <c r="P54" s="9"/>
      <c r="Q54" s="9"/>
      <c r="R54" s="9"/>
      <c r="S54" s="9"/>
      <c r="T54" s="9"/>
      <c r="U54" s="9"/>
      <c r="V54" s="9"/>
      <c r="W54" s="9"/>
      <c r="X54" s="10"/>
    </row>
    <row r="55" spans="1:24" x14ac:dyDescent="0.25">
      <c r="A55" s="7" t="s">
        <v>150</v>
      </c>
      <c r="C55" s="11">
        <f>SUM(C50:C53)</f>
        <v>1</v>
      </c>
      <c r="D55" s="12">
        <f>SUM(D50:D53)</f>
        <v>20000000</v>
      </c>
      <c r="E55" s="12">
        <f t="shared" ref="E55:W55" si="6">SUM(E50:E53)</f>
        <v>20000000</v>
      </c>
      <c r="F55" s="12">
        <f t="shared" si="6"/>
        <v>20000000</v>
      </c>
      <c r="G55" s="12">
        <f t="shared" si="6"/>
        <v>20000000</v>
      </c>
      <c r="H55" s="12">
        <f t="shared" si="6"/>
        <v>20000000</v>
      </c>
      <c r="I55" s="12">
        <f t="shared" si="6"/>
        <v>20000000</v>
      </c>
      <c r="J55" s="12">
        <f t="shared" si="6"/>
        <v>20000000</v>
      </c>
      <c r="K55" s="12">
        <f t="shared" si="6"/>
        <v>20000000</v>
      </c>
      <c r="L55" s="12">
        <f t="shared" si="6"/>
        <v>20000000</v>
      </c>
      <c r="M55" s="12">
        <f t="shared" si="6"/>
        <v>20000000</v>
      </c>
      <c r="N55" s="12">
        <f t="shared" si="6"/>
        <v>20000000</v>
      </c>
      <c r="O55" s="12">
        <f t="shared" si="6"/>
        <v>20000000</v>
      </c>
      <c r="P55" s="12">
        <f t="shared" si="6"/>
        <v>20000000</v>
      </c>
      <c r="Q55" s="12">
        <f t="shared" si="6"/>
        <v>20000000</v>
      </c>
      <c r="R55" s="12">
        <f t="shared" si="6"/>
        <v>20000000</v>
      </c>
      <c r="S55" s="12">
        <f t="shared" si="6"/>
        <v>20000000</v>
      </c>
      <c r="T55" s="12">
        <f t="shared" si="6"/>
        <v>20000000</v>
      </c>
      <c r="U55" s="12">
        <f t="shared" si="6"/>
        <v>20000000</v>
      </c>
      <c r="V55" s="12">
        <f t="shared" si="6"/>
        <v>20000000</v>
      </c>
      <c r="W55" s="12">
        <f t="shared" si="6"/>
        <v>20000000</v>
      </c>
      <c r="X55" s="10">
        <f t="shared" ref="X55" si="7">SUM(D55:W55)</f>
        <v>400000000</v>
      </c>
    </row>
    <row r="56" spans="1:24" x14ac:dyDescent="0.25">
      <c r="A56" s="13"/>
    </row>
    <row r="57" spans="1:24" s="15" customFormat="1" x14ac:dyDescent="0.25">
      <c r="A57" s="14" t="s">
        <v>174</v>
      </c>
      <c r="B57" s="9" t="s">
        <v>24</v>
      </c>
      <c r="C57" s="140">
        <f>'S2 Low investment scenario'!C57</f>
        <v>0.15809959326662124</v>
      </c>
      <c r="D57" s="9">
        <f>'S2 Low investment scenario'!D57</f>
        <v>0</v>
      </c>
      <c r="E57" s="9">
        <f>'S2 Low investment scenario'!E57</f>
        <v>0</v>
      </c>
      <c r="F57" s="9">
        <f>'S2 Low investment scenario'!F57</f>
        <v>3161991.8653324246</v>
      </c>
      <c r="G57" s="9">
        <f>'S2 Low investment scenario'!G57</f>
        <v>3161991.8653324246</v>
      </c>
      <c r="H57" s="9">
        <f>'S2 Low investment scenario'!H57</f>
        <v>3161991.8653324246</v>
      </c>
      <c r="I57" s="9">
        <f>'S2 Low investment scenario'!I57</f>
        <v>3161991.8653324246</v>
      </c>
      <c r="J57" s="9">
        <f>'S2 Low investment scenario'!J57</f>
        <v>3161991.8653324246</v>
      </c>
      <c r="K57" s="9">
        <f>'S2 Low investment scenario'!K57</f>
        <v>0</v>
      </c>
      <c r="L57" s="9">
        <f>'S2 Low investment scenario'!L57</f>
        <v>0</v>
      </c>
      <c r="M57" s="9">
        <f>'S2 Low investment scenario'!M57</f>
        <v>0</v>
      </c>
      <c r="N57" s="9">
        <f>'S2 Low investment scenario'!N57</f>
        <v>0</v>
      </c>
      <c r="O57" s="9">
        <f>'S2 Low investment scenario'!O57</f>
        <v>0</v>
      </c>
      <c r="P57" s="9">
        <f>'S2 Low investment scenario'!P57</f>
        <v>0</v>
      </c>
      <c r="Q57" s="9">
        <f>'S2 Low investment scenario'!Q57</f>
        <v>0</v>
      </c>
      <c r="R57" s="9">
        <f>'S2 Low investment scenario'!R57</f>
        <v>0</v>
      </c>
      <c r="S57" s="9">
        <f>'S2 Low investment scenario'!S57</f>
        <v>0</v>
      </c>
      <c r="T57" s="9">
        <f>'S2 Low investment scenario'!T57</f>
        <v>0</v>
      </c>
      <c r="U57" s="9">
        <f>'S2 Low investment scenario'!U57</f>
        <v>0</v>
      </c>
      <c r="V57" s="9">
        <f>'S2 Low investment scenario'!V57</f>
        <v>0</v>
      </c>
      <c r="W57" s="9">
        <f>'S2 Low investment scenario'!W57</f>
        <v>0</v>
      </c>
      <c r="X57" s="9">
        <f>'S2 Low investment scenario'!X57</f>
        <v>15809959.326662123</v>
      </c>
    </row>
    <row r="58" spans="1:24" s="15" customFormat="1" x14ac:dyDescent="0.25">
      <c r="A58" s="14"/>
      <c r="B58" s="9" t="s">
        <v>20</v>
      </c>
      <c r="C58" s="140">
        <f>'S2 Low investment scenario'!C58</f>
        <v>0.37320828407286322</v>
      </c>
      <c r="D58" s="9">
        <f>'S2 Low investment scenario'!D58</f>
        <v>0</v>
      </c>
      <c r="E58" s="9">
        <f>'S2 Low investment scenario'!E58</f>
        <v>0</v>
      </c>
      <c r="F58" s="9">
        <f>'S2 Low investment scenario'!F58</f>
        <v>7464165.6814572643</v>
      </c>
      <c r="G58" s="9">
        <f>'S2 Low investment scenario'!G58</f>
        <v>7464165.6814572643</v>
      </c>
      <c r="H58" s="9">
        <f>'S2 Low investment scenario'!H58</f>
        <v>7464165.6814572643</v>
      </c>
      <c r="I58" s="9">
        <f>'S2 Low investment scenario'!I58</f>
        <v>7464165.6814572643</v>
      </c>
      <c r="J58" s="9">
        <f>'S2 Low investment scenario'!J58</f>
        <v>7464165.6814572643</v>
      </c>
      <c r="K58" s="9">
        <f>'S2 Low investment scenario'!K58</f>
        <v>0</v>
      </c>
      <c r="L58" s="9">
        <f>'S2 Low investment scenario'!L58</f>
        <v>0</v>
      </c>
      <c r="M58" s="9">
        <f>'S2 Low investment scenario'!M58</f>
        <v>0</v>
      </c>
      <c r="N58" s="9">
        <f>'S2 Low investment scenario'!N58</f>
        <v>0</v>
      </c>
      <c r="O58" s="9">
        <f>'S2 Low investment scenario'!O58</f>
        <v>0</v>
      </c>
      <c r="P58" s="9">
        <f>'S2 Low investment scenario'!P58</f>
        <v>0</v>
      </c>
      <c r="Q58" s="9">
        <f>'S2 Low investment scenario'!Q58</f>
        <v>0</v>
      </c>
      <c r="R58" s="9">
        <f>'S2 Low investment scenario'!R58</f>
        <v>0</v>
      </c>
      <c r="S58" s="9">
        <f>'S2 Low investment scenario'!S58</f>
        <v>0</v>
      </c>
      <c r="T58" s="9">
        <f>'S2 Low investment scenario'!T58</f>
        <v>0</v>
      </c>
      <c r="U58" s="9">
        <f>'S2 Low investment scenario'!U58</f>
        <v>0</v>
      </c>
      <c r="V58" s="9">
        <f>'S2 Low investment scenario'!V58</f>
        <v>0</v>
      </c>
      <c r="W58" s="9">
        <f>'S2 Low investment scenario'!W58</f>
        <v>0</v>
      </c>
      <c r="X58" s="9">
        <f>'S2 Low investment scenario'!X58</f>
        <v>37320828.407286324</v>
      </c>
    </row>
    <row r="59" spans="1:24" s="15" customFormat="1" x14ac:dyDescent="0.25">
      <c r="A59" s="14"/>
      <c r="B59" s="9" t="s">
        <v>34</v>
      </c>
      <c r="C59" s="140">
        <f>'S2 Low investment scenario'!C59</f>
        <v>1.7602634892945924E-2</v>
      </c>
      <c r="D59" s="9">
        <f>'S2 Low investment scenario'!D59</f>
        <v>0</v>
      </c>
      <c r="E59" s="9">
        <f>'S2 Low investment scenario'!E59</f>
        <v>0</v>
      </c>
      <c r="F59" s="9">
        <f>'S2 Low investment scenario'!F59</f>
        <v>352052.69785891852</v>
      </c>
      <c r="G59" s="9">
        <f>'S2 Low investment scenario'!G59</f>
        <v>352052.69785891852</v>
      </c>
      <c r="H59" s="9">
        <f>'S2 Low investment scenario'!H59</f>
        <v>352052.69785891852</v>
      </c>
      <c r="I59" s="9">
        <f>'S2 Low investment scenario'!I59</f>
        <v>352052.69785891852</v>
      </c>
      <c r="J59" s="9">
        <f>'S2 Low investment scenario'!J59</f>
        <v>352052.69785891852</v>
      </c>
      <c r="K59" s="9">
        <f>'S2 Low investment scenario'!K59</f>
        <v>0</v>
      </c>
      <c r="L59" s="9">
        <f>'S2 Low investment scenario'!L59</f>
        <v>0</v>
      </c>
      <c r="M59" s="9">
        <f>'S2 Low investment scenario'!M59</f>
        <v>0</v>
      </c>
      <c r="N59" s="9">
        <f>'S2 Low investment scenario'!N59</f>
        <v>0</v>
      </c>
      <c r="O59" s="9">
        <f>'S2 Low investment scenario'!O59</f>
        <v>0</v>
      </c>
      <c r="P59" s="9">
        <f>'S2 Low investment scenario'!P59</f>
        <v>0</v>
      </c>
      <c r="Q59" s="9">
        <f>'S2 Low investment scenario'!Q59</f>
        <v>0</v>
      </c>
      <c r="R59" s="9">
        <f>'S2 Low investment scenario'!R59</f>
        <v>0</v>
      </c>
      <c r="S59" s="9">
        <f>'S2 Low investment scenario'!S59</f>
        <v>0</v>
      </c>
      <c r="T59" s="9">
        <f>'S2 Low investment scenario'!T59</f>
        <v>0</v>
      </c>
      <c r="U59" s="9">
        <f>'S2 Low investment scenario'!U59</f>
        <v>0</v>
      </c>
      <c r="V59" s="9">
        <f>'S2 Low investment scenario'!V59</f>
        <v>0</v>
      </c>
      <c r="W59" s="9">
        <f>'S2 Low investment scenario'!W59</f>
        <v>0</v>
      </c>
      <c r="X59" s="9">
        <f>'S2 Low investment scenario'!X59</f>
        <v>1760263.4892945925</v>
      </c>
    </row>
    <row r="60" spans="1:24" x14ac:dyDescent="0.25">
      <c r="A60" s="13"/>
      <c r="B60" s="4" t="s">
        <v>29</v>
      </c>
      <c r="C60" s="140">
        <f>'S2 Low investment scenario'!C60</f>
        <v>0.45108948776756963</v>
      </c>
      <c r="D60" s="9">
        <f>'S2 Low investment scenario'!D60</f>
        <v>0</v>
      </c>
      <c r="E60" s="9">
        <f>'S2 Low investment scenario'!E60</f>
        <v>0</v>
      </c>
      <c r="F60" s="9">
        <f>'S2 Low investment scenario'!F60</f>
        <v>9021789.7553513926</v>
      </c>
      <c r="G60" s="9">
        <f>'S2 Low investment scenario'!G60</f>
        <v>9021789.7553513926</v>
      </c>
      <c r="H60" s="9">
        <f>'S2 Low investment scenario'!H60</f>
        <v>9021789.7553513926</v>
      </c>
      <c r="I60" s="9">
        <f>'S2 Low investment scenario'!I60</f>
        <v>9021789.7553513926</v>
      </c>
      <c r="J60" s="9">
        <f>'S2 Low investment scenario'!J60</f>
        <v>9021789.7553513926</v>
      </c>
      <c r="K60" s="9">
        <f>'S2 Low investment scenario'!K60</f>
        <v>0</v>
      </c>
      <c r="L60" s="9">
        <f>'S2 Low investment scenario'!L60</f>
        <v>0</v>
      </c>
      <c r="M60" s="9">
        <f>'S2 Low investment scenario'!M60</f>
        <v>0</v>
      </c>
      <c r="N60" s="9">
        <f>'S2 Low investment scenario'!N60</f>
        <v>0</v>
      </c>
      <c r="O60" s="9">
        <f>'S2 Low investment scenario'!O60</f>
        <v>0</v>
      </c>
      <c r="P60" s="9">
        <f>'S2 Low investment scenario'!P60</f>
        <v>0</v>
      </c>
      <c r="Q60" s="9">
        <f>'S2 Low investment scenario'!Q60</f>
        <v>0</v>
      </c>
      <c r="R60" s="9">
        <f>'S2 Low investment scenario'!R60</f>
        <v>0</v>
      </c>
      <c r="S60" s="9">
        <f>'S2 Low investment scenario'!S60</f>
        <v>0</v>
      </c>
      <c r="T60" s="9">
        <f>'S2 Low investment scenario'!T60</f>
        <v>0</v>
      </c>
      <c r="U60" s="9">
        <f>'S2 Low investment scenario'!U60</f>
        <v>0</v>
      </c>
      <c r="V60" s="9">
        <f>'S2 Low investment scenario'!V60</f>
        <v>0</v>
      </c>
      <c r="W60" s="9">
        <f>'S2 Low investment scenario'!W60</f>
        <v>0</v>
      </c>
      <c r="X60" s="9">
        <f>'S2 Low investment scenario'!X60</f>
        <v>45108948.776756965</v>
      </c>
    </row>
    <row r="61" spans="1:24" x14ac:dyDescent="0.25">
      <c r="A61" s="13"/>
      <c r="X61" s="10"/>
    </row>
    <row r="62" spans="1:24" s="3" customFormat="1" x14ac:dyDescent="0.25">
      <c r="A62" s="7" t="s">
        <v>175</v>
      </c>
      <c r="B62" s="5"/>
      <c r="C62" s="11">
        <f>SUM(C57:C60)</f>
        <v>1</v>
      </c>
      <c r="D62" s="21">
        <f t="shared" ref="D62:W62" si="8">SUM(D57:D61)</f>
        <v>0</v>
      </c>
      <c r="E62" s="21">
        <f t="shared" si="8"/>
        <v>0</v>
      </c>
      <c r="F62" s="21">
        <f t="shared" si="8"/>
        <v>20000000</v>
      </c>
      <c r="G62" s="21">
        <f t="shared" si="8"/>
        <v>20000000</v>
      </c>
      <c r="H62" s="21">
        <f t="shared" si="8"/>
        <v>20000000</v>
      </c>
      <c r="I62" s="21">
        <f t="shared" si="8"/>
        <v>20000000</v>
      </c>
      <c r="J62" s="21">
        <f t="shared" si="8"/>
        <v>20000000</v>
      </c>
      <c r="K62" s="21">
        <f t="shared" si="8"/>
        <v>0</v>
      </c>
      <c r="L62" s="21">
        <f t="shared" si="8"/>
        <v>0</v>
      </c>
      <c r="M62" s="21">
        <f t="shared" si="8"/>
        <v>0</v>
      </c>
      <c r="N62" s="21">
        <f t="shared" si="8"/>
        <v>0</v>
      </c>
      <c r="O62" s="21">
        <f t="shared" si="8"/>
        <v>0</v>
      </c>
      <c r="P62" s="21">
        <f t="shared" si="8"/>
        <v>0</v>
      </c>
      <c r="Q62" s="21">
        <f t="shared" si="8"/>
        <v>0</v>
      </c>
      <c r="R62" s="21">
        <f t="shared" si="8"/>
        <v>0</v>
      </c>
      <c r="S62" s="21">
        <f t="shared" si="8"/>
        <v>0</v>
      </c>
      <c r="T62" s="21">
        <f t="shared" si="8"/>
        <v>0</v>
      </c>
      <c r="U62" s="21">
        <f t="shared" si="8"/>
        <v>0</v>
      </c>
      <c r="V62" s="21">
        <f t="shared" si="8"/>
        <v>0</v>
      </c>
      <c r="W62" s="21">
        <f t="shared" si="8"/>
        <v>0</v>
      </c>
      <c r="X62" s="21">
        <f>SUM(X57:X61)</f>
        <v>100000000</v>
      </c>
    </row>
    <row r="63" spans="1:24" x14ac:dyDescent="0.25">
      <c r="A63" s="13"/>
    </row>
    <row r="64" spans="1:24" x14ac:dyDescent="0.25">
      <c r="A64" s="7" t="s">
        <v>152</v>
      </c>
      <c r="C64" s="4" t="s">
        <v>153</v>
      </c>
    </row>
    <row r="65" spans="1:24" x14ac:dyDescent="0.25">
      <c r="A65" s="16" t="s">
        <v>154</v>
      </c>
      <c r="B65" s="4" t="s">
        <v>24</v>
      </c>
      <c r="C65" s="270">
        <f>'S2 Low investment scenario'!C65</f>
        <v>53.475000000000001</v>
      </c>
      <c r="D65" s="270">
        <f>'S2 Low investment scenario'!D65</f>
        <v>21390000</v>
      </c>
      <c r="E65" s="270">
        <f>'S2 Low investment scenario'!E65</f>
        <v>21390000</v>
      </c>
      <c r="F65" s="270">
        <f>'S2 Low investment scenario'!F65</f>
        <v>21390000</v>
      </c>
      <c r="G65" s="270">
        <f>'S2 Low investment scenario'!G65</f>
        <v>21390000</v>
      </c>
      <c r="H65" s="270">
        <f>'S2 Low investment scenario'!H65</f>
        <v>21390000</v>
      </c>
      <c r="I65" s="270">
        <f>'S2 Low investment scenario'!I65</f>
        <v>21390000</v>
      </c>
      <c r="J65" s="270">
        <f>'S2 Low investment scenario'!J65</f>
        <v>21390000</v>
      </c>
      <c r="K65" s="270">
        <f>'S2 Low investment scenario'!K65</f>
        <v>21390000</v>
      </c>
      <c r="L65" s="270">
        <f>'S2 Low investment scenario'!L65</f>
        <v>21390000</v>
      </c>
      <c r="M65" s="270">
        <f>'S2 Low investment scenario'!M65</f>
        <v>21390000</v>
      </c>
      <c r="N65" s="270">
        <f>'S2 Low investment scenario'!N65</f>
        <v>21390000</v>
      </c>
      <c r="O65" s="270">
        <f>'S2 Low investment scenario'!O65</f>
        <v>21390000</v>
      </c>
      <c r="P65" s="270">
        <f>'S2 Low investment scenario'!P65</f>
        <v>21390000</v>
      </c>
      <c r="Q65" s="270">
        <f>'S2 Low investment scenario'!Q65</f>
        <v>21390000</v>
      </c>
      <c r="R65" s="270">
        <f>'S2 Low investment scenario'!R65</f>
        <v>21390000</v>
      </c>
      <c r="S65" s="270">
        <f>'S2 Low investment scenario'!S65</f>
        <v>21390000</v>
      </c>
      <c r="T65" s="270">
        <f>'S2 Low investment scenario'!T65</f>
        <v>21390000</v>
      </c>
      <c r="U65" s="270">
        <f>'S2 Low investment scenario'!U65</f>
        <v>21390000</v>
      </c>
      <c r="V65" s="270">
        <f>'S2 Low investment scenario'!V65</f>
        <v>21390000</v>
      </c>
      <c r="W65" s="270">
        <f>'S2 Low investment scenario'!W65</f>
        <v>21390000</v>
      </c>
      <c r="X65" s="270">
        <f>'S2 Low investment scenario'!X65</f>
        <v>427800000</v>
      </c>
    </row>
    <row r="66" spans="1:24" x14ac:dyDescent="0.25">
      <c r="A66" s="16" t="s">
        <v>155</v>
      </c>
      <c r="B66" s="4" t="s">
        <v>24</v>
      </c>
      <c r="C66" s="270">
        <f>'S2 Low investment scenario'!C66</f>
        <v>31.050000000000004</v>
      </c>
      <c r="D66" s="270">
        <f>'S2 Low investment scenario'!D66</f>
        <v>12420000.000000002</v>
      </c>
      <c r="E66" s="270">
        <f>'S2 Low investment scenario'!E66</f>
        <v>12420000.000000002</v>
      </c>
      <c r="F66" s="270">
        <f>'S2 Low investment scenario'!F66</f>
        <v>12420000.000000002</v>
      </c>
      <c r="G66" s="270">
        <f>'S2 Low investment scenario'!G66</f>
        <v>12420000.000000002</v>
      </c>
      <c r="H66" s="270">
        <f>'S2 Low investment scenario'!H66</f>
        <v>12420000.000000002</v>
      </c>
      <c r="I66" s="270">
        <f>'S2 Low investment scenario'!I66</f>
        <v>12420000.000000002</v>
      </c>
      <c r="J66" s="270">
        <f>'S2 Low investment scenario'!J66</f>
        <v>12420000.000000002</v>
      </c>
      <c r="K66" s="270">
        <f>'S2 Low investment scenario'!K66</f>
        <v>12420000.000000002</v>
      </c>
      <c r="L66" s="270">
        <f>'S2 Low investment scenario'!L66</f>
        <v>12420000.000000002</v>
      </c>
      <c r="M66" s="270">
        <f>'S2 Low investment scenario'!M66</f>
        <v>12420000.000000002</v>
      </c>
      <c r="N66" s="270">
        <f>'S2 Low investment scenario'!N66</f>
        <v>12420000.000000002</v>
      </c>
      <c r="O66" s="270">
        <f>'S2 Low investment scenario'!O66</f>
        <v>12420000.000000002</v>
      </c>
      <c r="P66" s="270">
        <f>'S2 Low investment scenario'!P66</f>
        <v>12420000.000000002</v>
      </c>
      <c r="Q66" s="270">
        <f>'S2 Low investment scenario'!Q66</f>
        <v>12420000.000000002</v>
      </c>
      <c r="R66" s="270">
        <f>'S2 Low investment scenario'!R66</f>
        <v>12420000.000000002</v>
      </c>
      <c r="S66" s="270">
        <f>'S2 Low investment scenario'!S66</f>
        <v>12420000.000000002</v>
      </c>
      <c r="T66" s="270">
        <f>'S2 Low investment scenario'!T66</f>
        <v>12420000.000000002</v>
      </c>
      <c r="U66" s="270">
        <f>'S2 Low investment scenario'!U66</f>
        <v>12420000.000000002</v>
      </c>
      <c r="V66" s="270">
        <f>'S2 Low investment scenario'!V66</f>
        <v>12420000.000000002</v>
      </c>
      <c r="W66" s="270">
        <f>'S2 Low investment scenario'!W66</f>
        <v>12420000.000000002</v>
      </c>
      <c r="X66" s="270">
        <f>'S2 Low investment scenario'!X66</f>
        <v>248400000.00000003</v>
      </c>
    </row>
    <row r="67" spans="1:24" x14ac:dyDescent="0.25">
      <c r="A67" s="16" t="s">
        <v>156</v>
      </c>
      <c r="B67" s="4" t="s">
        <v>20</v>
      </c>
      <c r="C67" s="270">
        <f>'S2 Low investment scenario'!C67</f>
        <v>48.825000000000003</v>
      </c>
      <c r="D67" s="270">
        <f>'S2 Low investment scenario'!D67</f>
        <v>19530000</v>
      </c>
      <c r="E67" s="270">
        <f>'S2 Low investment scenario'!E67</f>
        <v>19530000</v>
      </c>
      <c r="F67" s="270">
        <f>'S2 Low investment scenario'!F67</f>
        <v>19530000</v>
      </c>
      <c r="G67" s="270">
        <f>'S2 Low investment scenario'!G67</f>
        <v>19530000</v>
      </c>
      <c r="H67" s="270">
        <f>'S2 Low investment scenario'!H67</f>
        <v>19530000</v>
      </c>
      <c r="I67" s="270">
        <f>'S2 Low investment scenario'!I67</f>
        <v>19530000</v>
      </c>
      <c r="J67" s="270">
        <f>'S2 Low investment scenario'!J67</f>
        <v>19530000</v>
      </c>
      <c r="K67" s="270">
        <f>'S2 Low investment scenario'!K67</f>
        <v>19530000</v>
      </c>
      <c r="L67" s="270">
        <f>'S2 Low investment scenario'!L67</f>
        <v>19530000</v>
      </c>
      <c r="M67" s="270">
        <f>'S2 Low investment scenario'!M67</f>
        <v>19530000</v>
      </c>
      <c r="N67" s="270">
        <f>'S2 Low investment scenario'!N67</f>
        <v>19530000</v>
      </c>
      <c r="O67" s="270">
        <f>'S2 Low investment scenario'!O67</f>
        <v>19530000</v>
      </c>
      <c r="P67" s="270">
        <f>'S2 Low investment scenario'!P67</f>
        <v>19530000</v>
      </c>
      <c r="Q67" s="270">
        <f>'S2 Low investment scenario'!Q67</f>
        <v>19530000</v>
      </c>
      <c r="R67" s="270">
        <f>'S2 Low investment scenario'!R67</f>
        <v>19530000</v>
      </c>
      <c r="S67" s="270">
        <f>'S2 Low investment scenario'!S67</f>
        <v>19530000</v>
      </c>
      <c r="T67" s="270">
        <f>'S2 Low investment scenario'!T67</f>
        <v>19530000</v>
      </c>
      <c r="U67" s="270">
        <f>'S2 Low investment scenario'!U67</f>
        <v>19530000</v>
      </c>
      <c r="V67" s="270">
        <f>'S2 Low investment scenario'!V67</f>
        <v>19530000</v>
      </c>
      <c r="W67" s="270">
        <f>'S2 Low investment scenario'!W67</f>
        <v>19530000</v>
      </c>
      <c r="X67" s="270">
        <f>'S2 Low investment scenario'!X67</f>
        <v>390600000</v>
      </c>
    </row>
    <row r="68" spans="1:24" x14ac:dyDescent="0.25">
      <c r="A68" s="16" t="s">
        <v>157</v>
      </c>
      <c r="B68" s="4" t="s">
        <v>20</v>
      </c>
      <c r="C68" s="270">
        <f>'S2 Low investment scenario'!C68</f>
        <v>28.35</v>
      </c>
      <c r="D68" s="270">
        <f>'S2 Low investment scenario'!D68</f>
        <v>11340000</v>
      </c>
      <c r="E68" s="270">
        <f>'S2 Low investment scenario'!E68</f>
        <v>11340000</v>
      </c>
      <c r="F68" s="270">
        <f>'S2 Low investment scenario'!F68</f>
        <v>11340000</v>
      </c>
      <c r="G68" s="270">
        <f>'S2 Low investment scenario'!G68</f>
        <v>11340000</v>
      </c>
      <c r="H68" s="270">
        <f>'S2 Low investment scenario'!H68</f>
        <v>11340000</v>
      </c>
      <c r="I68" s="270">
        <f>'S2 Low investment scenario'!I68</f>
        <v>11340000</v>
      </c>
      <c r="J68" s="270">
        <f>'S2 Low investment scenario'!J68</f>
        <v>11340000</v>
      </c>
      <c r="K68" s="270">
        <f>'S2 Low investment scenario'!K68</f>
        <v>11340000</v>
      </c>
      <c r="L68" s="270">
        <f>'S2 Low investment scenario'!L68</f>
        <v>11340000</v>
      </c>
      <c r="M68" s="270">
        <f>'S2 Low investment scenario'!M68</f>
        <v>11340000</v>
      </c>
      <c r="N68" s="270">
        <f>'S2 Low investment scenario'!N68</f>
        <v>11340000</v>
      </c>
      <c r="O68" s="270">
        <f>'S2 Low investment scenario'!O68</f>
        <v>11340000</v>
      </c>
      <c r="P68" s="270">
        <f>'S2 Low investment scenario'!P68</f>
        <v>11340000</v>
      </c>
      <c r="Q68" s="270">
        <f>'S2 Low investment scenario'!Q68</f>
        <v>11340000</v>
      </c>
      <c r="R68" s="270">
        <f>'S2 Low investment scenario'!R68</f>
        <v>11340000</v>
      </c>
      <c r="S68" s="270">
        <f>'S2 Low investment scenario'!S68</f>
        <v>11340000</v>
      </c>
      <c r="T68" s="270">
        <f>'S2 Low investment scenario'!T68</f>
        <v>11340000</v>
      </c>
      <c r="U68" s="270">
        <f>'S2 Low investment scenario'!U68</f>
        <v>11340000</v>
      </c>
      <c r="V68" s="270">
        <f>'S2 Low investment scenario'!V68</f>
        <v>11340000</v>
      </c>
      <c r="W68" s="270">
        <f>'S2 Low investment scenario'!W68</f>
        <v>11340000</v>
      </c>
      <c r="X68" s="270">
        <f>'S2 Low investment scenario'!X68</f>
        <v>226800000</v>
      </c>
    </row>
    <row r="69" spans="1:24" x14ac:dyDescent="0.25">
      <c r="A69" s="16" t="s">
        <v>158</v>
      </c>
      <c r="B69" s="4" t="s">
        <v>34</v>
      </c>
      <c r="C69" s="270">
        <f>'S2 Low investment scenario'!C69</f>
        <v>33.324999999999996</v>
      </c>
      <c r="D69" s="270">
        <f>'S2 Low investment scenario'!D69</f>
        <v>13330000</v>
      </c>
      <c r="E69" s="270">
        <f>'S2 Low investment scenario'!E69</f>
        <v>13330000</v>
      </c>
      <c r="F69" s="270">
        <f>'S2 Low investment scenario'!F69</f>
        <v>13330000</v>
      </c>
      <c r="G69" s="270">
        <f>'S2 Low investment scenario'!G69</f>
        <v>13330000</v>
      </c>
      <c r="H69" s="270">
        <f>'S2 Low investment scenario'!H69</f>
        <v>13330000</v>
      </c>
      <c r="I69" s="270">
        <f>'S2 Low investment scenario'!I69</f>
        <v>13330000</v>
      </c>
      <c r="J69" s="270">
        <f>'S2 Low investment scenario'!J69</f>
        <v>13330000</v>
      </c>
      <c r="K69" s="270">
        <f>'S2 Low investment scenario'!K69</f>
        <v>13330000</v>
      </c>
      <c r="L69" s="270">
        <f>'S2 Low investment scenario'!L69</f>
        <v>13330000</v>
      </c>
      <c r="M69" s="270">
        <f>'S2 Low investment scenario'!M69</f>
        <v>13330000</v>
      </c>
      <c r="N69" s="270">
        <f>'S2 Low investment scenario'!N69</f>
        <v>13330000</v>
      </c>
      <c r="O69" s="270">
        <f>'S2 Low investment scenario'!O69</f>
        <v>13330000</v>
      </c>
      <c r="P69" s="270">
        <f>'S2 Low investment scenario'!P69</f>
        <v>13330000</v>
      </c>
      <c r="Q69" s="270">
        <f>'S2 Low investment scenario'!Q69</f>
        <v>13330000</v>
      </c>
      <c r="R69" s="270">
        <f>'S2 Low investment scenario'!R69</f>
        <v>13330000</v>
      </c>
      <c r="S69" s="270">
        <f>'S2 Low investment scenario'!S69</f>
        <v>13330000</v>
      </c>
      <c r="T69" s="270">
        <f>'S2 Low investment scenario'!T69</f>
        <v>13330000</v>
      </c>
      <c r="U69" s="270">
        <f>'S2 Low investment scenario'!U69</f>
        <v>13330000</v>
      </c>
      <c r="V69" s="270">
        <f>'S2 Low investment scenario'!V69</f>
        <v>13330000</v>
      </c>
      <c r="W69" s="270">
        <f>'S2 Low investment scenario'!W69</f>
        <v>13330000</v>
      </c>
      <c r="X69" s="270">
        <f>'S2 Low investment scenario'!X69</f>
        <v>266600000</v>
      </c>
    </row>
    <row r="70" spans="1:24" x14ac:dyDescent="0.25">
      <c r="A70" s="16" t="s">
        <v>159</v>
      </c>
      <c r="B70" s="4" t="s">
        <v>34</v>
      </c>
      <c r="C70" s="270">
        <f>'S2 Low investment scenario'!C70</f>
        <v>19.349999999999998</v>
      </c>
      <c r="D70" s="270">
        <f>'S2 Low investment scenario'!D70</f>
        <v>7739999.9999999991</v>
      </c>
      <c r="E70" s="270">
        <f>'S2 Low investment scenario'!E70</f>
        <v>7739999.9999999991</v>
      </c>
      <c r="F70" s="270">
        <f>'S2 Low investment scenario'!F70</f>
        <v>7739999.9999999991</v>
      </c>
      <c r="G70" s="270">
        <f>'S2 Low investment scenario'!G70</f>
        <v>7739999.9999999991</v>
      </c>
      <c r="H70" s="270">
        <f>'S2 Low investment scenario'!H70</f>
        <v>7739999.9999999991</v>
      </c>
      <c r="I70" s="270">
        <f>'S2 Low investment scenario'!I70</f>
        <v>7739999.9999999991</v>
      </c>
      <c r="J70" s="270">
        <f>'S2 Low investment scenario'!J70</f>
        <v>7739999.9999999991</v>
      </c>
      <c r="K70" s="270">
        <f>'S2 Low investment scenario'!K70</f>
        <v>7739999.9999999991</v>
      </c>
      <c r="L70" s="270">
        <f>'S2 Low investment scenario'!L70</f>
        <v>7739999.9999999991</v>
      </c>
      <c r="M70" s="270">
        <f>'S2 Low investment scenario'!M70</f>
        <v>7739999.9999999991</v>
      </c>
      <c r="N70" s="270">
        <f>'S2 Low investment scenario'!N70</f>
        <v>7739999.9999999991</v>
      </c>
      <c r="O70" s="270">
        <f>'S2 Low investment scenario'!O70</f>
        <v>7739999.9999999991</v>
      </c>
      <c r="P70" s="270">
        <f>'S2 Low investment scenario'!P70</f>
        <v>7739999.9999999991</v>
      </c>
      <c r="Q70" s="270">
        <f>'S2 Low investment scenario'!Q70</f>
        <v>7739999.9999999991</v>
      </c>
      <c r="R70" s="270">
        <f>'S2 Low investment scenario'!R70</f>
        <v>7739999.9999999991</v>
      </c>
      <c r="S70" s="270">
        <f>'S2 Low investment scenario'!S70</f>
        <v>7739999.9999999991</v>
      </c>
      <c r="T70" s="270">
        <f>'S2 Low investment scenario'!T70</f>
        <v>7739999.9999999991</v>
      </c>
      <c r="U70" s="270">
        <f>'S2 Low investment scenario'!U70</f>
        <v>7739999.9999999991</v>
      </c>
      <c r="V70" s="270">
        <f>'S2 Low investment scenario'!V70</f>
        <v>7739999.9999999991</v>
      </c>
      <c r="W70" s="270">
        <f>'S2 Low investment scenario'!W70</f>
        <v>7739999.9999999991</v>
      </c>
      <c r="X70" s="270">
        <f>'S2 Low investment scenario'!X70</f>
        <v>154799999.99999997</v>
      </c>
    </row>
    <row r="71" spans="1:24" x14ac:dyDescent="0.25">
      <c r="A71" s="16" t="s">
        <v>160</v>
      </c>
      <c r="B71" s="4" t="s">
        <v>29</v>
      </c>
      <c r="C71" s="270">
        <f>'S2 Low investment scenario'!C71</f>
        <v>19.375</v>
      </c>
      <c r="D71" s="270">
        <f>'S2 Low investment scenario'!D71</f>
        <v>7750000</v>
      </c>
      <c r="E71" s="270">
        <f>'S2 Low investment scenario'!E71</f>
        <v>7750000</v>
      </c>
      <c r="F71" s="270">
        <f>'S2 Low investment scenario'!F71</f>
        <v>7750000</v>
      </c>
      <c r="G71" s="270">
        <f>'S2 Low investment scenario'!G71</f>
        <v>7750000</v>
      </c>
      <c r="H71" s="270">
        <f>'S2 Low investment scenario'!H71</f>
        <v>7750000</v>
      </c>
      <c r="I71" s="270">
        <f>'S2 Low investment scenario'!I71</f>
        <v>7750000</v>
      </c>
      <c r="J71" s="270">
        <f>'S2 Low investment scenario'!J71</f>
        <v>7750000</v>
      </c>
      <c r="K71" s="270">
        <f>'S2 Low investment scenario'!K71</f>
        <v>7750000</v>
      </c>
      <c r="L71" s="270">
        <f>'S2 Low investment scenario'!L71</f>
        <v>7750000</v>
      </c>
      <c r="M71" s="270">
        <f>'S2 Low investment scenario'!M71</f>
        <v>7750000</v>
      </c>
      <c r="N71" s="270">
        <f>'S2 Low investment scenario'!N71</f>
        <v>7750000</v>
      </c>
      <c r="O71" s="270">
        <f>'S2 Low investment scenario'!O71</f>
        <v>7750000</v>
      </c>
      <c r="P71" s="270">
        <f>'S2 Low investment scenario'!P71</f>
        <v>7750000</v>
      </c>
      <c r="Q71" s="270">
        <f>'S2 Low investment scenario'!Q71</f>
        <v>7750000</v>
      </c>
      <c r="R71" s="270">
        <f>'S2 Low investment scenario'!R71</f>
        <v>7750000</v>
      </c>
      <c r="S71" s="270">
        <f>'S2 Low investment scenario'!S71</f>
        <v>7750000</v>
      </c>
      <c r="T71" s="270">
        <f>'S2 Low investment scenario'!T71</f>
        <v>7750000</v>
      </c>
      <c r="U71" s="270">
        <f>'S2 Low investment scenario'!U71</f>
        <v>7750000</v>
      </c>
      <c r="V71" s="270">
        <f>'S2 Low investment scenario'!V71</f>
        <v>7750000</v>
      </c>
      <c r="W71" s="270">
        <f>'S2 Low investment scenario'!W71</f>
        <v>7750000</v>
      </c>
      <c r="X71" s="270">
        <f>'S2 Low investment scenario'!X71</f>
        <v>155000000</v>
      </c>
    </row>
    <row r="72" spans="1:24" x14ac:dyDescent="0.25">
      <c r="A72" s="16" t="s">
        <v>161</v>
      </c>
      <c r="B72" s="4" t="s">
        <v>29</v>
      </c>
      <c r="C72" s="270">
        <f>'S2 Low investment scenario'!C72</f>
        <v>11.25</v>
      </c>
      <c r="D72" s="270">
        <f>'S2 Low investment scenario'!D72</f>
        <v>4500000</v>
      </c>
      <c r="E72" s="270">
        <f>'S2 Low investment scenario'!E72</f>
        <v>4500000</v>
      </c>
      <c r="F72" s="270">
        <f>'S2 Low investment scenario'!F72</f>
        <v>4500000</v>
      </c>
      <c r="G72" s="270">
        <f>'S2 Low investment scenario'!G72</f>
        <v>4500000</v>
      </c>
      <c r="H72" s="270">
        <f>'S2 Low investment scenario'!H72</f>
        <v>4500000</v>
      </c>
      <c r="I72" s="270">
        <f>'S2 Low investment scenario'!I72</f>
        <v>4500000</v>
      </c>
      <c r="J72" s="270">
        <f>'S2 Low investment scenario'!J72</f>
        <v>4500000</v>
      </c>
      <c r="K72" s="270">
        <f>'S2 Low investment scenario'!K72</f>
        <v>4500000</v>
      </c>
      <c r="L72" s="270">
        <f>'S2 Low investment scenario'!L72</f>
        <v>4500000</v>
      </c>
      <c r="M72" s="270">
        <f>'S2 Low investment scenario'!M72</f>
        <v>4500000</v>
      </c>
      <c r="N72" s="270">
        <f>'S2 Low investment scenario'!N72</f>
        <v>4500000</v>
      </c>
      <c r="O72" s="270">
        <f>'S2 Low investment scenario'!O72</f>
        <v>4500000</v>
      </c>
      <c r="P72" s="270">
        <f>'S2 Low investment scenario'!P72</f>
        <v>4500000</v>
      </c>
      <c r="Q72" s="270">
        <f>'S2 Low investment scenario'!Q72</f>
        <v>4500000</v>
      </c>
      <c r="R72" s="270">
        <f>'S2 Low investment scenario'!R72</f>
        <v>4500000</v>
      </c>
      <c r="S72" s="270">
        <f>'S2 Low investment scenario'!S72</f>
        <v>4500000</v>
      </c>
      <c r="T72" s="270">
        <f>'S2 Low investment scenario'!T72</f>
        <v>4500000</v>
      </c>
      <c r="U72" s="270">
        <f>'S2 Low investment scenario'!U72</f>
        <v>4500000</v>
      </c>
      <c r="V72" s="270">
        <f>'S2 Low investment scenario'!V72</f>
        <v>4500000</v>
      </c>
      <c r="W72" s="270">
        <f>'S2 Low investment scenario'!W72</f>
        <v>4500000</v>
      </c>
      <c r="X72" s="270">
        <f>'S2 Low investment scenario'!X72</f>
        <v>90000000</v>
      </c>
    </row>
    <row r="74" spans="1:24" s="3" customFormat="1" x14ac:dyDescent="0.25">
      <c r="A74" s="19" t="s">
        <v>147</v>
      </c>
      <c r="B74" s="5"/>
      <c r="C74" s="21">
        <f t="shared" ref="C74:W74" si="9">SUM(C65:C72)</f>
        <v>245</v>
      </c>
      <c r="D74" s="21">
        <f t="shared" si="9"/>
        <v>98000000</v>
      </c>
      <c r="E74" s="21">
        <f t="shared" si="9"/>
        <v>98000000</v>
      </c>
      <c r="F74" s="21">
        <f t="shared" si="9"/>
        <v>98000000</v>
      </c>
      <c r="G74" s="21">
        <f t="shared" si="9"/>
        <v>98000000</v>
      </c>
      <c r="H74" s="21">
        <f t="shared" si="9"/>
        <v>98000000</v>
      </c>
      <c r="I74" s="21">
        <f t="shared" si="9"/>
        <v>98000000</v>
      </c>
      <c r="J74" s="21">
        <f t="shared" si="9"/>
        <v>98000000</v>
      </c>
      <c r="K74" s="21">
        <f t="shared" si="9"/>
        <v>98000000</v>
      </c>
      <c r="L74" s="21">
        <f t="shared" si="9"/>
        <v>98000000</v>
      </c>
      <c r="M74" s="21">
        <f t="shared" si="9"/>
        <v>98000000</v>
      </c>
      <c r="N74" s="21">
        <f t="shared" si="9"/>
        <v>98000000</v>
      </c>
      <c r="O74" s="21">
        <f t="shared" si="9"/>
        <v>98000000</v>
      </c>
      <c r="P74" s="21">
        <f t="shared" si="9"/>
        <v>98000000</v>
      </c>
      <c r="Q74" s="21">
        <f t="shared" si="9"/>
        <v>98000000</v>
      </c>
      <c r="R74" s="21">
        <f t="shared" si="9"/>
        <v>98000000</v>
      </c>
      <c r="S74" s="21">
        <f t="shared" si="9"/>
        <v>98000000</v>
      </c>
      <c r="T74" s="21">
        <f t="shared" si="9"/>
        <v>98000000</v>
      </c>
      <c r="U74" s="21">
        <f t="shared" si="9"/>
        <v>98000000</v>
      </c>
      <c r="V74" s="21">
        <f t="shared" si="9"/>
        <v>98000000</v>
      </c>
      <c r="W74" s="21">
        <f t="shared" si="9"/>
        <v>98000000</v>
      </c>
      <c r="X74" s="21">
        <f>SUM(X65:X72)</f>
        <v>1960000000</v>
      </c>
    </row>
    <row r="76" spans="1:24" x14ac:dyDescent="0.25">
      <c r="A76" s="3" t="s">
        <v>162</v>
      </c>
    </row>
    <row r="77" spans="1:24" x14ac:dyDescent="0.25">
      <c r="A77" s="16" t="s">
        <v>163</v>
      </c>
      <c r="B77" s="4" t="s">
        <v>24</v>
      </c>
      <c r="C77" s="270">
        <f>'S2 Low investment scenario'!C77</f>
        <v>37.950000000000003</v>
      </c>
      <c r="D77" s="270">
        <f>'S2 Low investment scenario'!D77</f>
        <v>15180000</v>
      </c>
      <c r="E77" s="270">
        <f>'S2 Low investment scenario'!E77</f>
        <v>15180000</v>
      </c>
      <c r="F77" s="270">
        <f>'S2 Low investment scenario'!F77</f>
        <v>15180000</v>
      </c>
      <c r="G77" s="270">
        <f>'S2 Low investment scenario'!G77</f>
        <v>15180000</v>
      </c>
      <c r="H77" s="270">
        <f>'S2 Low investment scenario'!H77</f>
        <v>15180000</v>
      </c>
      <c r="I77" s="270">
        <f>'S2 Low investment scenario'!I77</f>
        <v>15180000</v>
      </c>
      <c r="J77" s="270">
        <f>'S2 Low investment scenario'!J77</f>
        <v>15180000</v>
      </c>
      <c r="K77" s="270">
        <f>'S2 Low investment scenario'!K77</f>
        <v>15180000</v>
      </c>
      <c r="L77" s="270">
        <f>'S2 Low investment scenario'!L77</f>
        <v>15180000</v>
      </c>
      <c r="M77" s="270">
        <f>'S2 Low investment scenario'!M77</f>
        <v>15180000</v>
      </c>
      <c r="N77" s="270">
        <f>'S2 Low investment scenario'!N77</f>
        <v>15180000</v>
      </c>
      <c r="O77" s="270">
        <f>'S2 Low investment scenario'!O77</f>
        <v>15180000</v>
      </c>
      <c r="P77" s="270">
        <f>'S2 Low investment scenario'!P77</f>
        <v>15180000</v>
      </c>
      <c r="Q77" s="270">
        <f>'S2 Low investment scenario'!Q77</f>
        <v>15180000</v>
      </c>
      <c r="R77" s="270">
        <f>'S2 Low investment scenario'!R77</f>
        <v>15180000</v>
      </c>
      <c r="S77" s="270">
        <f>'S2 Low investment scenario'!S77</f>
        <v>15180000</v>
      </c>
      <c r="T77" s="270">
        <f>'S2 Low investment scenario'!T77</f>
        <v>15180000</v>
      </c>
      <c r="U77" s="270">
        <f>'S2 Low investment scenario'!U77</f>
        <v>15180000</v>
      </c>
      <c r="V77" s="270">
        <f>'S2 Low investment scenario'!V77</f>
        <v>15180000</v>
      </c>
      <c r="W77" s="270">
        <f>'S2 Low investment scenario'!W77</f>
        <v>15180000</v>
      </c>
      <c r="X77" s="270">
        <f>'S2 Low investment scenario'!X77</f>
        <v>303600037.94999999</v>
      </c>
    </row>
    <row r="78" spans="1:24" x14ac:dyDescent="0.25">
      <c r="A78" s="16" t="s">
        <v>164</v>
      </c>
      <c r="B78" s="4" t="s">
        <v>24</v>
      </c>
      <c r="C78" s="270">
        <f>'S2 Low investment scenario'!C78</f>
        <v>62.100000000000009</v>
      </c>
      <c r="D78" s="270">
        <f>'S2 Low investment scenario'!D78</f>
        <v>24840000.000000004</v>
      </c>
      <c r="E78" s="270">
        <f>'S2 Low investment scenario'!E78</f>
        <v>24840000.000000004</v>
      </c>
      <c r="F78" s="270">
        <f>'S2 Low investment scenario'!F78</f>
        <v>24840000.000000004</v>
      </c>
      <c r="G78" s="270">
        <f>'S2 Low investment scenario'!G78</f>
        <v>24840000.000000004</v>
      </c>
      <c r="H78" s="270">
        <f>'S2 Low investment scenario'!H78</f>
        <v>24840000.000000004</v>
      </c>
      <c r="I78" s="270">
        <f>'S2 Low investment scenario'!I78</f>
        <v>24840000.000000004</v>
      </c>
      <c r="J78" s="270">
        <f>'S2 Low investment scenario'!J78</f>
        <v>24840000.000000004</v>
      </c>
      <c r="K78" s="270">
        <f>'S2 Low investment scenario'!K78</f>
        <v>24840000.000000004</v>
      </c>
      <c r="L78" s="270">
        <f>'S2 Low investment scenario'!L78</f>
        <v>24840000.000000004</v>
      </c>
      <c r="M78" s="270">
        <f>'S2 Low investment scenario'!M78</f>
        <v>24840000.000000004</v>
      </c>
      <c r="N78" s="270">
        <f>'S2 Low investment scenario'!N78</f>
        <v>24840000.000000004</v>
      </c>
      <c r="O78" s="270">
        <f>'S2 Low investment scenario'!O78</f>
        <v>24840000.000000004</v>
      </c>
      <c r="P78" s="270">
        <f>'S2 Low investment scenario'!P78</f>
        <v>24840000.000000004</v>
      </c>
      <c r="Q78" s="270">
        <f>'S2 Low investment scenario'!Q78</f>
        <v>24840000.000000004</v>
      </c>
      <c r="R78" s="270">
        <f>'S2 Low investment scenario'!R78</f>
        <v>24840000.000000004</v>
      </c>
      <c r="S78" s="270">
        <f>'S2 Low investment scenario'!S78</f>
        <v>24840000.000000004</v>
      </c>
      <c r="T78" s="270">
        <f>'S2 Low investment scenario'!T78</f>
        <v>24840000.000000004</v>
      </c>
      <c r="U78" s="270">
        <f>'S2 Low investment scenario'!U78</f>
        <v>24840000.000000004</v>
      </c>
      <c r="V78" s="270">
        <f>'S2 Low investment scenario'!V78</f>
        <v>24840000.000000004</v>
      </c>
      <c r="W78" s="270">
        <f>'S2 Low investment scenario'!W78</f>
        <v>24840000.000000004</v>
      </c>
      <c r="X78" s="270">
        <f>'S2 Low investment scenario'!X78</f>
        <v>496800062.10000002</v>
      </c>
    </row>
    <row r="79" spans="1:24" x14ac:dyDescent="0.25">
      <c r="A79" s="16" t="s">
        <v>165</v>
      </c>
      <c r="B79" s="4" t="s">
        <v>20</v>
      </c>
      <c r="C79" s="270">
        <f>'S2 Low investment scenario'!C79</f>
        <v>34.65</v>
      </c>
      <c r="D79" s="270">
        <f>'S2 Low investment scenario'!D79</f>
        <v>13860000</v>
      </c>
      <c r="E79" s="270">
        <f>'S2 Low investment scenario'!E79</f>
        <v>13860000</v>
      </c>
      <c r="F79" s="270">
        <f>'S2 Low investment scenario'!F79</f>
        <v>13860000</v>
      </c>
      <c r="G79" s="270">
        <f>'S2 Low investment scenario'!G79</f>
        <v>13860000</v>
      </c>
      <c r="H79" s="270">
        <f>'S2 Low investment scenario'!H79</f>
        <v>13860000</v>
      </c>
      <c r="I79" s="270">
        <f>'S2 Low investment scenario'!I79</f>
        <v>13860000</v>
      </c>
      <c r="J79" s="270">
        <f>'S2 Low investment scenario'!J79</f>
        <v>13860000</v>
      </c>
      <c r="K79" s="270">
        <f>'S2 Low investment scenario'!K79</f>
        <v>13860000</v>
      </c>
      <c r="L79" s="270">
        <f>'S2 Low investment scenario'!L79</f>
        <v>13860000</v>
      </c>
      <c r="M79" s="270">
        <f>'S2 Low investment scenario'!M79</f>
        <v>13860000</v>
      </c>
      <c r="N79" s="270">
        <f>'S2 Low investment scenario'!N79</f>
        <v>13860000</v>
      </c>
      <c r="O79" s="270">
        <f>'S2 Low investment scenario'!O79</f>
        <v>13860000</v>
      </c>
      <c r="P79" s="270">
        <f>'S2 Low investment scenario'!P79</f>
        <v>13860000</v>
      </c>
      <c r="Q79" s="270">
        <f>'S2 Low investment scenario'!Q79</f>
        <v>13860000</v>
      </c>
      <c r="R79" s="270">
        <f>'S2 Low investment scenario'!R79</f>
        <v>13860000</v>
      </c>
      <c r="S79" s="270">
        <f>'S2 Low investment scenario'!S79</f>
        <v>13860000</v>
      </c>
      <c r="T79" s="270">
        <f>'S2 Low investment scenario'!T79</f>
        <v>13860000</v>
      </c>
      <c r="U79" s="270">
        <f>'S2 Low investment scenario'!U79</f>
        <v>13860000</v>
      </c>
      <c r="V79" s="270">
        <f>'S2 Low investment scenario'!V79</f>
        <v>13860000</v>
      </c>
      <c r="W79" s="270">
        <f>'S2 Low investment scenario'!W79</f>
        <v>13860000</v>
      </c>
      <c r="X79" s="270">
        <f>'S2 Low investment scenario'!X79</f>
        <v>277200034.64999998</v>
      </c>
    </row>
    <row r="80" spans="1:24" x14ac:dyDescent="0.25">
      <c r="A80" s="16" t="s">
        <v>166</v>
      </c>
      <c r="B80" s="4" t="s">
        <v>20</v>
      </c>
      <c r="C80" s="270">
        <f>'S2 Low investment scenario'!C80</f>
        <v>56.7</v>
      </c>
      <c r="D80" s="270">
        <f>'S2 Low investment scenario'!D80</f>
        <v>22680000</v>
      </c>
      <c r="E80" s="270">
        <f>'S2 Low investment scenario'!E80</f>
        <v>22680000</v>
      </c>
      <c r="F80" s="270">
        <f>'S2 Low investment scenario'!F80</f>
        <v>22680000</v>
      </c>
      <c r="G80" s="270">
        <f>'S2 Low investment scenario'!G80</f>
        <v>22680000</v>
      </c>
      <c r="H80" s="270">
        <f>'S2 Low investment scenario'!H80</f>
        <v>22680000</v>
      </c>
      <c r="I80" s="270">
        <f>'S2 Low investment scenario'!I80</f>
        <v>22680000</v>
      </c>
      <c r="J80" s="270">
        <f>'S2 Low investment scenario'!J80</f>
        <v>22680000</v>
      </c>
      <c r="K80" s="270">
        <f>'S2 Low investment scenario'!K80</f>
        <v>22680000</v>
      </c>
      <c r="L80" s="270">
        <f>'S2 Low investment scenario'!L80</f>
        <v>22680000</v>
      </c>
      <c r="M80" s="270">
        <f>'S2 Low investment scenario'!M80</f>
        <v>22680000</v>
      </c>
      <c r="N80" s="270">
        <f>'S2 Low investment scenario'!N80</f>
        <v>22680000</v>
      </c>
      <c r="O80" s="270">
        <f>'S2 Low investment scenario'!O80</f>
        <v>22680000</v>
      </c>
      <c r="P80" s="270">
        <f>'S2 Low investment scenario'!P80</f>
        <v>22680000</v>
      </c>
      <c r="Q80" s="270">
        <f>'S2 Low investment scenario'!Q80</f>
        <v>22680000</v>
      </c>
      <c r="R80" s="270">
        <f>'S2 Low investment scenario'!R80</f>
        <v>22680000</v>
      </c>
      <c r="S80" s="270">
        <f>'S2 Low investment scenario'!S80</f>
        <v>22680000</v>
      </c>
      <c r="T80" s="270">
        <f>'S2 Low investment scenario'!T80</f>
        <v>22680000</v>
      </c>
      <c r="U80" s="270">
        <f>'S2 Low investment scenario'!U80</f>
        <v>22680000</v>
      </c>
      <c r="V80" s="270">
        <f>'S2 Low investment scenario'!V80</f>
        <v>22680000</v>
      </c>
      <c r="W80" s="270">
        <f>'S2 Low investment scenario'!W80</f>
        <v>22680000</v>
      </c>
      <c r="X80" s="270">
        <f>'S2 Low investment scenario'!X80</f>
        <v>453600056.69999999</v>
      </c>
    </row>
    <row r="81" spans="1:24" x14ac:dyDescent="0.25">
      <c r="A81" s="16" t="s">
        <v>167</v>
      </c>
      <c r="B81" s="4" t="s">
        <v>34</v>
      </c>
      <c r="C81" s="270">
        <f>'S2 Low investment scenario'!C81</f>
        <v>23.649999999999995</v>
      </c>
      <c r="D81" s="270">
        <f>'S2 Low investment scenario'!D81</f>
        <v>9459999.9999999981</v>
      </c>
      <c r="E81" s="270">
        <f>'S2 Low investment scenario'!E81</f>
        <v>9459999.9999999981</v>
      </c>
      <c r="F81" s="270">
        <f>'S2 Low investment scenario'!F81</f>
        <v>9459999.9999999981</v>
      </c>
      <c r="G81" s="270">
        <f>'S2 Low investment scenario'!G81</f>
        <v>9459999.9999999981</v>
      </c>
      <c r="H81" s="270">
        <f>'S2 Low investment scenario'!H81</f>
        <v>9459999.9999999981</v>
      </c>
      <c r="I81" s="270">
        <f>'S2 Low investment scenario'!I81</f>
        <v>9459999.9999999981</v>
      </c>
      <c r="J81" s="270">
        <f>'S2 Low investment scenario'!J81</f>
        <v>9459999.9999999981</v>
      </c>
      <c r="K81" s="270">
        <f>'S2 Low investment scenario'!K81</f>
        <v>9459999.9999999981</v>
      </c>
      <c r="L81" s="270">
        <f>'S2 Low investment scenario'!L81</f>
        <v>9459999.9999999981</v>
      </c>
      <c r="M81" s="270">
        <f>'S2 Low investment scenario'!M81</f>
        <v>9459999.9999999981</v>
      </c>
      <c r="N81" s="270">
        <f>'S2 Low investment scenario'!N81</f>
        <v>9459999.9999999981</v>
      </c>
      <c r="O81" s="270">
        <f>'S2 Low investment scenario'!O81</f>
        <v>9459999.9999999981</v>
      </c>
      <c r="P81" s="270">
        <f>'S2 Low investment scenario'!P81</f>
        <v>9459999.9999999981</v>
      </c>
      <c r="Q81" s="270">
        <f>'S2 Low investment scenario'!Q81</f>
        <v>9459999.9999999981</v>
      </c>
      <c r="R81" s="270">
        <f>'S2 Low investment scenario'!R81</f>
        <v>9459999.9999999981</v>
      </c>
      <c r="S81" s="270">
        <f>'S2 Low investment scenario'!S81</f>
        <v>9459999.9999999981</v>
      </c>
      <c r="T81" s="270">
        <f>'S2 Low investment scenario'!T81</f>
        <v>9459999.9999999981</v>
      </c>
      <c r="U81" s="270">
        <f>'S2 Low investment scenario'!U81</f>
        <v>9459999.9999999981</v>
      </c>
      <c r="V81" s="270">
        <f>'S2 Low investment scenario'!V81</f>
        <v>9459999.9999999981</v>
      </c>
      <c r="W81" s="270">
        <f>'S2 Low investment scenario'!W81</f>
        <v>9459999.9999999981</v>
      </c>
      <c r="X81" s="270">
        <f>'S2 Low investment scenario'!X81</f>
        <v>189200023.64999998</v>
      </c>
    </row>
    <row r="82" spans="1:24" x14ac:dyDescent="0.25">
      <c r="A82" s="16" t="s">
        <v>168</v>
      </c>
      <c r="B82" s="4" t="s">
        <v>34</v>
      </c>
      <c r="C82" s="270">
        <f>'S2 Low investment scenario'!C82</f>
        <v>38.699999999999996</v>
      </c>
      <c r="D82" s="270">
        <f>'S2 Low investment scenario'!D82</f>
        <v>15479999.999999998</v>
      </c>
      <c r="E82" s="270">
        <f>'S2 Low investment scenario'!E82</f>
        <v>15479999.999999998</v>
      </c>
      <c r="F82" s="270">
        <f>'S2 Low investment scenario'!F82</f>
        <v>15479999.999999998</v>
      </c>
      <c r="G82" s="270">
        <f>'S2 Low investment scenario'!G82</f>
        <v>15479999.999999998</v>
      </c>
      <c r="H82" s="270">
        <f>'S2 Low investment scenario'!H82</f>
        <v>15479999.999999998</v>
      </c>
      <c r="I82" s="270">
        <f>'S2 Low investment scenario'!I82</f>
        <v>15479999.999999998</v>
      </c>
      <c r="J82" s="270">
        <f>'S2 Low investment scenario'!J82</f>
        <v>15479999.999999998</v>
      </c>
      <c r="K82" s="270">
        <f>'S2 Low investment scenario'!K82</f>
        <v>15479999.999999998</v>
      </c>
      <c r="L82" s="270">
        <f>'S2 Low investment scenario'!L82</f>
        <v>15479999.999999998</v>
      </c>
      <c r="M82" s="270">
        <f>'S2 Low investment scenario'!M82</f>
        <v>15479999.999999998</v>
      </c>
      <c r="N82" s="270">
        <f>'S2 Low investment scenario'!N82</f>
        <v>15479999.999999998</v>
      </c>
      <c r="O82" s="270">
        <f>'S2 Low investment scenario'!O82</f>
        <v>15479999.999999998</v>
      </c>
      <c r="P82" s="270">
        <f>'S2 Low investment scenario'!P82</f>
        <v>15479999.999999998</v>
      </c>
      <c r="Q82" s="270">
        <f>'S2 Low investment scenario'!Q82</f>
        <v>15479999.999999998</v>
      </c>
      <c r="R82" s="270">
        <f>'S2 Low investment scenario'!R82</f>
        <v>15479999.999999998</v>
      </c>
      <c r="S82" s="270">
        <f>'S2 Low investment scenario'!S82</f>
        <v>15479999.999999998</v>
      </c>
      <c r="T82" s="270">
        <f>'S2 Low investment scenario'!T82</f>
        <v>15479999.999999998</v>
      </c>
      <c r="U82" s="270">
        <f>'S2 Low investment scenario'!U82</f>
        <v>15479999.999999998</v>
      </c>
      <c r="V82" s="270">
        <f>'S2 Low investment scenario'!V82</f>
        <v>15479999.999999998</v>
      </c>
      <c r="W82" s="270">
        <f>'S2 Low investment scenario'!W82</f>
        <v>15479999.999999998</v>
      </c>
      <c r="X82" s="270">
        <f>'S2 Low investment scenario'!X82</f>
        <v>309600038.69999999</v>
      </c>
    </row>
    <row r="83" spans="1:24" x14ac:dyDescent="0.25">
      <c r="A83" s="16" t="s">
        <v>169</v>
      </c>
      <c r="B83" s="4" t="s">
        <v>29</v>
      </c>
      <c r="C83" s="270">
        <f>'S2 Low investment scenario'!C83</f>
        <v>13.75</v>
      </c>
      <c r="D83" s="270">
        <f>'S2 Low investment scenario'!D83</f>
        <v>5500000</v>
      </c>
      <c r="E83" s="270">
        <f>'S2 Low investment scenario'!E83</f>
        <v>5500000</v>
      </c>
      <c r="F83" s="270">
        <f>'S2 Low investment scenario'!F83</f>
        <v>5500000</v>
      </c>
      <c r="G83" s="270">
        <f>'S2 Low investment scenario'!G83</f>
        <v>5500000</v>
      </c>
      <c r="H83" s="270">
        <f>'S2 Low investment scenario'!H83</f>
        <v>5500000</v>
      </c>
      <c r="I83" s="270">
        <f>'S2 Low investment scenario'!I83</f>
        <v>5500000</v>
      </c>
      <c r="J83" s="270">
        <f>'S2 Low investment scenario'!J83</f>
        <v>5500000</v>
      </c>
      <c r="K83" s="270">
        <f>'S2 Low investment scenario'!K83</f>
        <v>5500000</v>
      </c>
      <c r="L83" s="270">
        <f>'S2 Low investment scenario'!L83</f>
        <v>5500000</v>
      </c>
      <c r="M83" s="270">
        <f>'S2 Low investment scenario'!M83</f>
        <v>5500000</v>
      </c>
      <c r="N83" s="270">
        <f>'S2 Low investment scenario'!N83</f>
        <v>5500000</v>
      </c>
      <c r="O83" s="270">
        <f>'S2 Low investment scenario'!O83</f>
        <v>5500000</v>
      </c>
      <c r="P83" s="270">
        <f>'S2 Low investment scenario'!P83</f>
        <v>5500000</v>
      </c>
      <c r="Q83" s="270">
        <f>'S2 Low investment scenario'!Q83</f>
        <v>5500000</v>
      </c>
      <c r="R83" s="270">
        <f>'S2 Low investment scenario'!R83</f>
        <v>5500000</v>
      </c>
      <c r="S83" s="270">
        <f>'S2 Low investment scenario'!S83</f>
        <v>5500000</v>
      </c>
      <c r="T83" s="270">
        <f>'S2 Low investment scenario'!T83</f>
        <v>5500000</v>
      </c>
      <c r="U83" s="270">
        <f>'S2 Low investment scenario'!U83</f>
        <v>5500000</v>
      </c>
      <c r="V83" s="270">
        <f>'S2 Low investment scenario'!V83</f>
        <v>5500000</v>
      </c>
      <c r="W83" s="270">
        <f>'S2 Low investment scenario'!W83</f>
        <v>5500000</v>
      </c>
      <c r="X83" s="270">
        <f>'S2 Low investment scenario'!X83</f>
        <v>110000013.75</v>
      </c>
    </row>
    <row r="84" spans="1:24" x14ac:dyDescent="0.25">
      <c r="A84" s="16" t="s">
        <v>170</v>
      </c>
      <c r="B84" s="4" t="s">
        <v>29</v>
      </c>
      <c r="C84" s="270">
        <f>'S2 Low investment scenario'!C84</f>
        <v>22.5</v>
      </c>
      <c r="D84" s="270">
        <f>'S2 Low investment scenario'!D84</f>
        <v>9000000</v>
      </c>
      <c r="E84" s="270">
        <f>'S2 Low investment scenario'!E84</f>
        <v>9000000</v>
      </c>
      <c r="F84" s="270">
        <f>'S2 Low investment scenario'!F84</f>
        <v>9000000</v>
      </c>
      <c r="G84" s="270">
        <f>'S2 Low investment scenario'!G84</f>
        <v>9000000</v>
      </c>
      <c r="H84" s="270">
        <f>'S2 Low investment scenario'!H84</f>
        <v>9000000</v>
      </c>
      <c r="I84" s="270">
        <f>'S2 Low investment scenario'!I84</f>
        <v>9000000</v>
      </c>
      <c r="J84" s="270">
        <f>'S2 Low investment scenario'!J84</f>
        <v>9000000</v>
      </c>
      <c r="K84" s="270">
        <f>'S2 Low investment scenario'!K84</f>
        <v>9000000</v>
      </c>
      <c r="L84" s="270">
        <f>'S2 Low investment scenario'!L84</f>
        <v>9000000</v>
      </c>
      <c r="M84" s="270">
        <f>'S2 Low investment scenario'!M84</f>
        <v>9000000</v>
      </c>
      <c r="N84" s="270">
        <f>'S2 Low investment scenario'!N84</f>
        <v>9000000</v>
      </c>
      <c r="O84" s="270">
        <f>'S2 Low investment scenario'!O84</f>
        <v>9000000</v>
      </c>
      <c r="P84" s="270">
        <f>'S2 Low investment scenario'!P84</f>
        <v>9000000</v>
      </c>
      <c r="Q84" s="270">
        <f>'S2 Low investment scenario'!Q84</f>
        <v>9000000</v>
      </c>
      <c r="R84" s="270">
        <f>'S2 Low investment scenario'!R84</f>
        <v>9000000</v>
      </c>
      <c r="S84" s="270">
        <f>'S2 Low investment scenario'!S84</f>
        <v>9000000</v>
      </c>
      <c r="T84" s="270">
        <f>'S2 Low investment scenario'!T84</f>
        <v>9000000</v>
      </c>
      <c r="U84" s="270">
        <f>'S2 Low investment scenario'!U84</f>
        <v>9000000</v>
      </c>
      <c r="V84" s="270">
        <f>'S2 Low investment scenario'!V84</f>
        <v>9000000</v>
      </c>
      <c r="W84" s="270">
        <f>'S2 Low investment scenario'!W84</f>
        <v>9000000</v>
      </c>
      <c r="X84" s="270">
        <f>'S2 Low investment scenario'!X84</f>
        <v>180000022.5</v>
      </c>
    </row>
    <row r="86" spans="1:24" x14ac:dyDescent="0.25">
      <c r="A86" s="19" t="s">
        <v>147</v>
      </c>
      <c r="B86" s="5"/>
      <c r="C86" s="20">
        <f>SUM(C77:C85)</f>
        <v>290</v>
      </c>
      <c r="D86" s="21">
        <f t="shared" ref="D86:X86" si="10">SUM(D77:D84)</f>
        <v>116000000</v>
      </c>
      <c r="E86" s="21">
        <f t="shared" si="10"/>
        <v>116000000</v>
      </c>
      <c r="F86" s="21">
        <f t="shared" si="10"/>
        <v>116000000</v>
      </c>
      <c r="G86" s="21">
        <f t="shared" si="10"/>
        <v>116000000</v>
      </c>
      <c r="H86" s="21">
        <f t="shared" si="10"/>
        <v>116000000</v>
      </c>
      <c r="I86" s="21">
        <f t="shared" si="10"/>
        <v>116000000</v>
      </c>
      <c r="J86" s="21">
        <f t="shared" si="10"/>
        <v>116000000</v>
      </c>
      <c r="K86" s="21">
        <f t="shared" si="10"/>
        <v>116000000</v>
      </c>
      <c r="L86" s="21">
        <f t="shared" si="10"/>
        <v>116000000</v>
      </c>
      <c r="M86" s="21">
        <f t="shared" si="10"/>
        <v>116000000</v>
      </c>
      <c r="N86" s="21">
        <f t="shared" si="10"/>
        <v>116000000</v>
      </c>
      <c r="O86" s="21">
        <f t="shared" si="10"/>
        <v>116000000</v>
      </c>
      <c r="P86" s="21">
        <f t="shared" si="10"/>
        <v>116000000</v>
      </c>
      <c r="Q86" s="21">
        <f t="shared" si="10"/>
        <v>116000000</v>
      </c>
      <c r="R86" s="21">
        <f t="shared" si="10"/>
        <v>116000000</v>
      </c>
      <c r="S86" s="21">
        <f t="shared" si="10"/>
        <v>116000000</v>
      </c>
      <c r="T86" s="21">
        <f t="shared" si="10"/>
        <v>116000000</v>
      </c>
      <c r="U86" s="21">
        <f t="shared" si="10"/>
        <v>116000000</v>
      </c>
      <c r="V86" s="21">
        <f t="shared" si="10"/>
        <v>116000000</v>
      </c>
      <c r="W86" s="21">
        <f t="shared" si="10"/>
        <v>116000000</v>
      </c>
      <c r="X86" s="21">
        <f t="shared" si="10"/>
        <v>2320000290</v>
      </c>
    </row>
    <row r="88" spans="1:24" ht="15.75" thickBot="1" x14ac:dyDescent="0.3">
      <c r="A88" s="22" t="s">
        <v>171</v>
      </c>
      <c r="B88" s="23"/>
      <c r="C88" s="23"/>
      <c r="D88" s="24">
        <f>D55+D74+D86+D62</f>
        <v>234000000</v>
      </c>
      <c r="E88" s="24">
        <f t="shared" ref="E88:W88" si="11">E55+E74+E86+E62</f>
        <v>234000000</v>
      </c>
      <c r="F88" s="24">
        <f t="shared" si="11"/>
        <v>254000000</v>
      </c>
      <c r="G88" s="24">
        <f t="shared" si="11"/>
        <v>254000000</v>
      </c>
      <c r="H88" s="24">
        <f t="shared" si="11"/>
        <v>254000000</v>
      </c>
      <c r="I88" s="24">
        <f t="shared" si="11"/>
        <v>254000000</v>
      </c>
      <c r="J88" s="24">
        <f t="shared" si="11"/>
        <v>254000000</v>
      </c>
      <c r="K88" s="24">
        <f t="shared" si="11"/>
        <v>234000000</v>
      </c>
      <c r="L88" s="24">
        <f t="shared" si="11"/>
        <v>234000000</v>
      </c>
      <c r="M88" s="24">
        <f t="shared" si="11"/>
        <v>234000000</v>
      </c>
      <c r="N88" s="24">
        <f t="shared" si="11"/>
        <v>234000000</v>
      </c>
      <c r="O88" s="24">
        <f t="shared" si="11"/>
        <v>234000000</v>
      </c>
      <c r="P88" s="24">
        <f t="shared" si="11"/>
        <v>234000000</v>
      </c>
      <c r="Q88" s="24">
        <f t="shared" si="11"/>
        <v>234000000</v>
      </c>
      <c r="R88" s="24">
        <f t="shared" si="11"/>
        <v>234000000</v>
      </c>
      <c r="S88" s="24">
        <f t="shared" si="11"/>
        <v>234000000</v>
      </c>
      <c r="T88" s="24">
        <f t="shared" si="11"/>
        <v>234000000</v>
      </c>
      <c r="U88" s="24">
        <f t="shared" si="11"/>
        <v>234000000</v>
      </c>
      <c r="V88" s="24">
        <f t="shared" si="11"/>
        <v>234000000</v>
      </c>
      <c r="W88" s="24">
        <f t="shared" si="11"/>
        <v>234000000</v>
      </c>
      <c r="X88" s="24">
        <f>X55+X74+X86+X62</f>
        <v>4780000290</v>
      </c>
    </row>
    <row r="93" spans="1:24" ht="15.75" thickBot="1" x14ac:dyDescent="0.3">
      <c r="A93" s="22" t="s">
        <v>173</v>
      </c>
      <c r="B93" s="25">
        <f t="shared" ref="B93:C93" si="12">B88+B49</f>
        <v>0</v>
      </c>
      <c r="C93" s="25">
        <f t="shared" si="12"/>
        <v>0</v>
      </c>
      <c r="D93" s="25">
        <f>D88+D44</f>
        <v>585000000</v>
      </c>
      <c r="E93" s="25">
        <f t="shared" ref="E93:X93" si="13">E88+E44</f>
        <v>585000000</v>
      </c>
      <c r="F93" s="25">
        <f t="shared" si="13"/>
        <v>635000000</v>
      </c>
      <c r="G93" s="25">
        <f t="shared" si="13"/>
        <v>635000000</v>
      </c>
      <c r="H93" s="25">
        <f t="shared" si="13"/>
        <v>635000000</v>
      </c>
      <c r="I93" s="25">
        <f t="shared" si="13"/>
        <v>635000000</v>
      </c>
      <c r="J93" s="25">
        <f t="shared" si="13"/>
        <v>635000000</v>
      </c>
      <c r="K93" s="25">
        <f t="shared" si="13"/>
        <v>585000000</v>
      </c>
      <c r="L93" s="25">
        <f t="shared" si="13"/>
        <v>585000000</v>
      </c>
      <c r="M93" s="25">
        <f t="shared" si="13"/>
        <v>585000000</v>
      </c>
      <c r="N93" s="25">
        <f t="shared" si="13"/>
        <v>585000000</v>
      </c>
      <c r="O93" s="25">
        <f t="shared" si="13"/>
        <v>585000000</v>
      </c>
      <c r="P93" s="25">
        <f t="shared" si="13"/>
        <v>585000000</v>
      </c>
      <c r="Q93" s="25">
        <f t="shared" si="13"/>
        <v>585000000</v>
      </c>
      <c r="R93" s="25">
        <f t="shared" si="13"/>
        <v>585000000</v>
      </c>
      <c r="S93" s="25">
        <f t="shared" si="13"/>
        <v>585000000</v>
      </c>
      <c r="T93" s="25">
        <f t="shared" si="13"/>
        <v>585000000</v>
      </c>
      <c r="U93" s="25">
        <f t="shared" si="13"/>
        <v>585000000</v>
      </c>
      <c r="V93" s="25">
        <f t="shared" si="13"/>
        <v>585000000</v>
      </c>
      <c r="W93" s="25">
        <f t="shared" si="13"/>
        <v>585000000</v>
      </c>
      <c r="X93" s="25">
        <f t="shared" si="13"/>
        <v>11950000290</v>
      </c>
    </row>
  </sheetData>
  <pageMargins left="0.75" right="0.75" top="1" bottom="1" header="0.5" footer="0.5"/>
  <pageSetup paperSize="9" orientation="portrait" horizontalDpi="4294967292" verticalDpi="429496729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AL44"/>
  <sheetViews>
    <sheetView topLeftCell="A4" zoomScale="120" zoomScaleNormal="120" workbookViewId="0">
      <pane xSplit="1" topLeftCell="B1" activePane="topRight" state="frozen"/>
      <selection activeCell="A10" sqref="A10"/>
      <selection pane="topRight" activeCell="B16" sqref="B16"/>
    </sheetView>
  </sheetViews>
  <sheetFormatPr defaultColWidth="8.5703125" defaultRowHeight="13.5" x14ac:dyDescent="0.25"/>
  <cols>
    <col min="1" max="1" width="20.5703125" style="91" customWidth="1"/>
    <col min="2" max="2" width="33.42578125" style="91" customWidth="1"/>
    <col min="3" max="3" width="17.42578125" style="91" customWidth="1"/>
    <col min="4" max="4" width="14" style="91" bestFit="1" customWidth="1"/>
    <col min="5" max="6" width="13.42578125" style="91" bestFit="1" customWidth="1"/>
    <col min="7" max="7" width="12.42578125" style="91" bestFit="1" customWidth="1"/>
    <col min="8" max="8" width="13.42578125" style="91" bestFit="1" customWidth="1"/>
    <col min="9" max="9" width="13" style="91" bestFit="1" customWidth="1"/>
    <col min="10" max="11" width="13.42578125" style="91" bestFit="1" customWidth="1"/>
    <col min="12" max="18" width="13.5703125" style="91" bestFit="1" customWidth="1"/>
    <col min="19" max="19" width="13.85546875" style="91" bestFit="1" customWidth="1"/>
    <col min="20" max="20" width="13.5703125" style="91" bestFit="1" customWidth="1"/>
    <col min="21" max="22" width="13.85546875" style="91" bestFit="1" customWidth="1"/>
    <col min="23" max="23" width="8.140625" style="91" bestFit="1" customWidth="1"/>
    <col min="24" max="25" width="9.42578125" style="91" bestFit="1" customWidth="1"/>
    <col min="26" max="26" width="8.5703125" style="91"/>
    <col min="27" max="27" width="9.42578125" style="91" bestFit="1" customWidth="1"/>
    <col min="28" max="16384" width="8.5703125" style="91"/>
  </cols>
  <sheetData>
    <row r="1" spans="1:23" ht="11.65" x14ac:dyDescent="0.45">
      <c r="A1" s="89" t="s">
        <v>83</v>
      </c>
      <c r="B1" s="90">
        <v>0.08</v>
      </c>
    </row>
    <row r="2" spans="1:23" ht="17.45" x14ac:dyDescent="0.55000000000000004">
      <c r="A2" s="92" t="s">
        <v>397</v>
      </c>
    </row>
    <row r="3" spans="1:23" ht="11.65" x14ac:dyDescent="0.45">
      <c r="A3" s="91" t="s">
        <v>314</v>
      </c>
      <c r="B3" s="89" t="s">
        <v>315</v>
      </c>
      <c r="C3" s="93" t="s">
        <v>87</v>
      </c>
      <c r="D3" s="93" t="s">
        <v>88</v>
      </c>
      <c r="E3" s="93" t="s">
        <v>89</v>
      </c>
      <c r="F3" s="93" t="s">
        <v>90</v>
      </c>
      <c r="G3" s="93" t="s">
        <v>91</v>
      </c>
      <c r="H3" s="93" t="s">
        <v>92</v>
      </c>
      <c r="I3" s="93" t="s">
        <v>93</v>
      </c>
      <c r="J3" s="93" t="s">
        <v>94</v>
      </c>
      <c r="K3" s="93" t="s">
        <v>95</v>
      </c>
      <c r="L3" s="93" t="s">
        <v>96</v>
      </c>
      <c r="M3" s="93" t="s">
        <v>97</v>
      </c>
      <c r="N3" s="93" t="s">
        <v>98</v>
      </c>
      <c r="O3" s="93" t="s">
        <v>99</v>
      </c>
      <c r="P3" s="93" t="s">
        <v>100</v>
      </c>
      <c r="Q3" s="93" t="s">
        <v>101</v>
      </c>
      <c r="R3" s="93" t="s">
        <v>102</v>
      </c>
      <c r="S3" s="93" t="s">
        <v>103</v>
      </c>
      <c r="T3" s="93" t="s">
        <v>104</v>
      </c>
      <c r="U3" s="93" t="s">
        <v>105</v>
      </c>
      <c r="V3" s="93" t="s">
        <v>106</v>
      </c>
      <c r="W3" s="94" t="s">
        <v>316</v>
      </c>
    </row>
    <row r="4" spans="1:23" ht="11.65" x14ac:dyDescent="0.45">
      <c r="A4" s="119">
        <f>NPV($B$1,D4:V4)</f>
        <v>289255581.1554001</v>
      </c>
      <c r="B4" s="119" t="s">
        <v>24</v>
      </c>
      <c r="C4" s="247">
        <f>'S1a (Huntly stays)'!D6</f>
        <v>30119497.401977979</v>
      </c>
      <c r="D4" s="247">
        <f>'S1a (Huntly stays)'!E6</f>
        <v>30119497.401977979</v>
      </c>
      <c r="E4" s="247">
        <f>'S1a (Huntly stays)'!F6</f>
        <v>30119497.401977979</v>
      </c>
      <c r="F4" s="247">
        <f>'S1a (Huntly stays)'!G6</f>
        <v>30119497.401977979</v>
      </c>
      <c r="G4" s="247">
        <f>'S1a (Huntly stays)'!H6</f>
        <v>30119497.401977979</v>
      </c>
      <c r="H4" s="247">
        <f>'S1a (Huntly stays)'!I6</f>
        <v>30119497.401977979</v>
      </c>
      <c r="I4" s="247">
        <f>'S1a (Huntly stays)'!J6</f>
        <v>30119497.401977979</v>
      </c>
      <c r="J4" s="247">
        <f>'S1a (Huntly stays)'!K6</f>
        <v>30119497.401977979</v>
      </c>
      <c r="K4" s="247">
        <f>'S1a (Huntly stays)'!L6</f>
        <v>30119497.401977979</v>
      </c>
      <c r="L4" s="247">
        <f>'S1a (Huntly stays)'!M6</f>
        <v>30119497.401977979</v>
      </c>
      <c r="M4" s="247">
        <f>'S1a (Huntly stays)'!N6</f>
        <v>30119497.401977979</v>
      </c>
      <c r="N4" s="247">
        <f>'S1a (Huntly stays)'!O6</f>
        <v>30119497.401977979</v>
      </c>
      <c r="O4" s="247">
        <f>'S1a (Huntly stays)'!P6</f>
        <v>30119497.401977979</v>
      </c>
      <c r="P4" s="247">
        <f>'S1a (Huntly stays)'!Q6</f>
        <v>30119497.401977979</v>
      </c>
      <c r="Q4" s="247">
        <f>'S1a (Huntly stays)'!R6</f>
        <v>30119497.401977979</v>
      </c>
      <c r="R4" s="247">
        <f>'S1a (Huntly stays)'!S6</f>
        <v>30119497.401977979</v>
      </c>
      <c r="S4" s="247">
        <f>'S1a (Huntly stays)'!T6</f>
        <v>30119497.401977979</v>
      </c>
      <c r="T4" s="247">
        <f>'S1a (Huntly stays)'!U6</f>
        <v>30119497.401977979</v>
      </c>
      <c r="U4" s="247">
        <f>'S1a (Huntly stays)'!V6</f>
        <v>30119497.401977979</v>
      </c>
      <c r="V4" s="247">
        <f>'S1a (Huntly stays)'!W6</f>
        <v>30119497.401977979</v>
      </c>
      <c r="W4" s="119"/>
    </row>
    <row r="5" spans="1:23" ht="11.65" x14ac:dyDescent="0.45">
      <c r="A5" s="119">
        <f t="shared" ref="A5:A7" si="0">NPV($B$1,D5:V5)</f>
        <v>163276645.72284409</v>
      </c>
      <c r="B5" s="119" t="s">
        <v>20</v>
      </c>
      <c r="C5" s="247">
        <f>'S1a (Huntly stays)'!D7</f>
        <v>17001609.742530189</v>
      </c>
      <c r="D5" s="247">
        <f>'S1a (Huntly stays)'!E7</f>
        <v>17001609.742530189</v>
      </c>
      <c r="E5" s="247">
        <f>'S1a (Huntly stays)'!F7</f>
        <v>17001609.742530189</v>
      </c>
      <c r="F5" s="247">
        <f>'S1a (Huntly stays)'!G7</f>
        <v>17001609.742530189</v>
      </c>
      <c r="G5" s="247">
        <f>'S1a (Huntly stays)'!H7</f>
        <v>17001609.742530189</v>
      </c>
      <c r="H5" s="247">
        <f>'S1a (Huntly stays)'!I7</f>
        <v>17001609.742530189</v>
      </c>
      <c r="I5" s="247">
        <f>'S1a (Huntly stays)'!J7</f>
        <v>17001609.742530189</v>
      </c>
      <c r="J5" s="247">
        <f>'S1a (Huntly stays)'!K7</f>
        <v>17001609.742530189</v>
      </c>
      <c r="K5" s="247">
        <f>'S1a (Huntly stays)'!L7</f>
        <v>17001609.742530189</v>
      </c>
      <c r="L5" s="247">
        <f>'S1a (Huntly stays)'!M7</f>
        <v>17001609.742530189</v>
      </c>
      <c r="M5" s="247">
        <f>'S1a (Huntly stays)'!N7</f>
        <v>17001609.742530189</v>
      </c>
      <c r="N5" s="247">
        <f>'S1a (Huntly stays)'!O7</f>
        <v>17001609.742530189</v>
      </c>
      <c r="O5" s="247">
        <f>'S1a (Huntly stays)'!P7</f>
        <v>17001609.742530189</v>
      </c>
      <c r="P5" s="247">
        <f>'S1a (Huntly stays)'!Q7</f>
        <v>17001609.742530189</v>
      </c>
      <c r="Q5" s="247">
        <f>'S1a (Huntly stays)'!R7</f>
        <v>17001609.742530189</v>
      </c>
      <c r="R5" s="247">
        <f>'S1a (Huntly stays)'!S7</f>
        <v>17001609.742530189</v>
      </c>
      <c r="S5" s="247">
        <f>'S1a (Huntly stays)'!T7</f>
        <v>17001609.742530189</v>
      </c>
      <c r="T5" s="247">
        <f>'S1a (Huntly stays)'!U7</f>
        <v>17001609.742530189</v>
      </c>
      <c r="U5" s="247">
        <f>'S1a (Huntly stays)'!V7</f>
        <v>17001609.742530189</v>
      </c>
      <c r="V5" s="247">
        <f>'S1a (Huntly stays)'!W7</f>
        <v>17001609.742530189</v>
      </c>
      <c r="W5" s="119"/>
    </row>
    <row r="6" spans="1:23" ht="11.65" x14ac:dyDescent="0.45">
      <c r="A6" s="119">
        <f t="shared" si="0"/>
        <v>60585013.570479438</v>
      </c>
      <c r="B6" s="119" t="s">
        <v>34</v>
      </c>
      <c r="C6" s="247">
        <f>'S1a (Huntly stays)'!D8</f>
        <v>6308573.7241298137</v>
      </c>
      <c r="D6" s="247">
        <f>'S1a (Huntly stays)'!E8</f>
        <v>6308573.7241298137</v>
      </c>
      <c r="E6" s="247">
        <f>'S1a (Huntly stays)'!F8</f>
        <v>6308573.7241298137</v>
      </c>
      <c r="F6" s="247">
        <f>'S1a (Huntly stays)'!G8</f>
        <v>6308573.7241298137</v>
      </c>
      <c r="G6" s="247">
        <f>'S1a (Huntly stays)'!H8</f>
        <v>6308573.7241298137</v>
      </c>
      <c r="H6" s="247">
        <f>'S1a (Huntly stays)'!I8</f>
        <v>6308573.7241298137</v>
      </c>
      <c r="I6" s="247">
        <f>'S1a (Huntly stays)'!J8</f>
        <v>6308573.7241298137</v>
      </c>
      <c r="J6" s="247">
        <f>'S1a (Huntly stays)'!K8</f>
        <v>6308573.7241298137</v>
      </c>
      <c r="K6" s="247">
        <f>'S1a (Huntly stays)'!L8</f>
        <v>6308573.7241298137</v>
      </c>
      <c r="L6" s="247">
        <f>'S1a (Huntly stays)'!M8</f>
        <v>6308573.7241298137</v>
      </c>
      <c r="M6" s="247">
        <f>'S1a (Huntly stays)'!N8</f>
        <v>6308573.7241298137</v>
      </c>
      <c r="N6" s="247">
        <f>'S1a (Huntly stays)'!O8</f>
        <v>6308573.7241298137</v>
      </c>
      <c r="O6" s="247">
        <f>'S1a (Huntly stays)'!P8</f>
        <v>6308573.7241298137</v>
      </c>
      <c r="P6" s="247">
        <f>'S1a (Huntly stays)'!Q8</f>
        <v>6308573.7241298137</v>
      </c>
      <c r="Q6" s="247">
        <f>'S1a (Huntly stays)'!R8</f>
        <v>6308573.7241298137</v>
      </c>
      <c r="R6" s="247">
        <f>'S1a (Huntly stays)'!S8</f>
        <v>6308573.7241298137</v>
      </c>
      <c r="S6" s="247">
        <f>'S1a (Huntly stays)'!T8</f>
        <v>6308573.7241298137</v>
      </c>
      <c r="T6" s="247">
        <f>'S1a (Huntly stays)'!U8</f>
        <v>6308573.7241298137</v>
      </c>
      <c r="U6" s="247">
        <f>'S1a (Huntly stays)'!V8</f>
        <v>6308573.7241298137</v>
      </c>
      <c r="V6" s="247">
        <f>'S1a (Huntly stays)'!W8</f>
        <v>6308573.7241298137</v>
      </c>
      <c r="W6" s="119"/>
    </row>
    <row r="7" spans="1:23" ht="11.65" x14ac:dyDescent="0.45">
      <c r="A7" s="119">
        <f t="shared" si="0"/>
        <v>63098711.553990185</v>
      </c>
      <c r="B7" s="119" t="s">
        <v>29</v>
      </c>
      <c r="C7" s="247">
        <f>'S1a (Huntly stays)'!D9</f>
        <v>6570319.131362021</v>
      </c>
      <c r="D7" s="247">
        <f>'S1a (Huntly stays)'!E9</f>
        <v>6570319.131362021</v>
      </c>
      <c r="E7" s="247">
        <f>'S1a (Huntly stays)'!F9</f>
        <v>6570319.131362021</v>
      </c>
      <c r="F7" s="247">
        <f>'S1a (Huntly stays)'!G9</f>
        <v>6570319.131362021</v>
      </c>
      <c r="G7" s="247">
        <f>'S1a (Huntly stays)'!H9</f>
        <v>6570319.131362021</v>
      </c>
      <c r="H7" s="247">
        <f>'S1a (Huntly stays)'!I9</f>
        <v>6570319.131362021</v>
      </c>
      <c r="I7" s="247">
        <f>'S1a (Huntly stays)'!J9</f>
        <v>6570319.131362021</v>
      </c>
      <c r="J7" s="247">
        <f>'S1a (Huntly stays)'!K9</f>
        <v>6570319.131362021</v>
      </c>
      <c r="K7" s="247">
        <f>'S1a (Huntly stays)'!L9</f>
        <v>6570319.131362021</v>
      </c>
      <c r="L7" s="247">
        <f>'S1a (Huntly stays)'!M9</f>
        <v>6570319.131362021</v>
      </c>
      <c r="M7" s="247">
        <f>'S1a (Huntly stays)'!N9</f>
        <v>6570319.131362021</v>
      </c>
      <c r="N7" s="247">
        <f>'S1a (Huntly stays)'!O9</f>
        <v>6570319.131362021</v>
      </c>
      <c r="O7" s="247">
        <f>'S1a (Huntly stays)'!P9</f>
        <v>6570319.131362021</v>
      </c>
      <c r="P7" s="247">
        <f>'S1a (Huntly stays)'!Q9</f>
        <v>6570319.131362021</v>
      </c>
      <c r="Q7" s="247">
        <f>'S1a (Huntly stays)'!R9</f>
        <v>6570319.131362021</v>
      </c>
      <c r="R7" s="247">
        <f>'S1a (Huntly stays)'!S9</f>
        <v>6570319.131362021</v>
      </c>
      <c r="S7" s="247">
        <f>'S1a (Huntly stays)'!T9</f>
        <v>6570319.131362021</v>
      </c>
      <c r="T7" s="247">
        <f>'S1a (Huntly stays)'!U9</f>
        <v>6570319.131362021</v>
      </c>
      <c r="U7" s="247">
        <f>'S1a (Huntly stays)'!V9</f>
        <v>6570319.131362021</v>
      </c>
      <c r="V7" s="247">
        <f>'S1a (Huntly stays)'!W9</f>
        <v>6570319.131362021</v>
      </c>
      <c r="W7" s="119"/>
    </row>
    <row r="8" spans="1:23" ht="11.65" x14ac:dyDescent="0.45">
      <c r="A8" s="276">
        <f>SUM(A4:A7)</f>
        <v>576215952.0027138</v>
      </c>
      <c r="B8" s="276" t="s">
        <v>384</v>
      </c>
      <c r="C8" s="119"/>
      <c r="D8" s="119"/>
      <c r="E8" s="119"/>
      <c r="F8" s="119"/>
      <c r="G8" s="119"/>
      <c r="H8" s="119"/>
      <c r="I8" s="119"/>
      <c r="J8" s="119"/>
      <c r="K8" s="119"/>
      <c r="L8" s="119"/>
      <c r="M8" s="119"/>
      <c r="N8" s="119"/>
      <c r="O8" s="119"/>
      <c r="P8" s="119"/>
      <c r="Q8" s="119"/>
      <c r="R8" s="119"/>
      <c r="S8" s="119"/>
      <c r="T8" s="119"/>
      <c r="U8" s="119"/>
      <c r="V8" s="119"/>
      <c r="W8" s="118"/>
    </row>
    <row r="10" spans="1:23" ht="11.65" x14ac:dyDescent="0.45">
      <c r="A10" s="91" t="s">
        <v>317</v>
      </c>
      <c r="B10" s="89" t="s">
        <v>318</v>
      </c>
      <c r="C10" s="93" t="str">
        <f t="shared" ref="C10:V10" si="1">C3</f>
        <v>Year 1</v>
      </c>
      <c r="D10" s="90" t="str">
        <f t="shared" si="1"/>
        <v>Year 2</v>
      </c>
      <c r="E10" s="93" t="str">
        <f t="shared" si="1"/>
        <v>Year 3</v>
      </c>
      <c r="F10" s="93" t="str">
        <f t="shared" si="1"/>
        <v>Year 4</v>
      </c>
      <c r="G10" s="93" t="str">
        <f t="shared" si="1"/>
        <v>Year 5</v>
      </c>
      <c r="H10" s="93" t="str">
        <f t="shared" si="1"/>
        <v>Year 6</v>
      </c>
      <c r="I10" s="93" t="str">
        <f t="shared" si="1"/>
        <v>Year 7</v>
      </c>
      <c r="J10" s="93" t="str">
        <f t="shared" si="1"/>
        <v>Year 8</v>
      </c>
      <c r="K10" s="93" t="str">
        <f t="shared" si="1"/>
        <v>Year 9</v>
      </c>
      <c r="L10" s="93" t="str">
        <f t="shared" si="1"/>
        <v>Year 10</v>
      </c>
      <c r="M10" s="93" t="str">
        <f t="shared" si="1"/>
        <v>Year 11</v>
      </c>
      <c r="N10" s="93" t="str">
        <f t="shared" si="1"/>
        <v>Year 12</v>
      </c>
      <c r="O10" s="93" t="str">
        <f t="shared" si="1"/>
        <v>Year 13</v>
      </c>
      <c r="P10" s="93" t="str">
        <f t="shared" si="1"/>
        <v>Year 14</v>
      </c>
      <c r="Q10" s="93" t="str">
        <f t="shared" si="1"/>
        <v>Year 15</v>
      </c>
      <c r="R10" s="93" t="str">
        <f t="shared" si="1"/>
        <v>Year 16</v>
      </c>
      <c r="S10" s="93" t="str">
        <f t="shared" si="1"/>
        <v>Year 17</v>
      </c>
      <c r="T10" s="93" t="str">
        <f t="shared" si="1"/>
        <v>Year 18</v>
      </c>
      <c r="U10" s="93" t="str">
        <f t="shared" si="1"/>
        <v>Year 19</v>
      </c>
      <c r="V10" s="93" t="str">
        <f t="shared" si="1"/>
        <v>Year 20</v>
      </c>
      <c r="W10" s="94" t="s">
        <v>316</v>
      </c>
    </row>
    <row r="11" spans="1:23" ht="11.65" x14ac:dyDescent="0.45">
      <c r="B11" s="91" t="s">
        <v>327</v>
      </c>
      <c r="C11" s="129">
        <f t="array" ref="C11:V11">TRANSPOSE(winter!Y3:Y38)</f>
        <v>2196.2720464975923</v>
      </c>
      <c r="D11" s="129">
        <v>2226.0415361750465</v>
      </c>
      <c r="E11" s="129">
        <v>2243.2008401687349</v>
      </c>
      <c r="F11" s="129">
        <v>2270.7675848929866</v>
      </c>
      <c r="G11" s="129">
        <v>2299.7141991524727</v>
      </c>
      <c r="H11" s="129">
        <v>2326.6754872088932</v>
      </c>
      <c r="I11" s="129">
        <v>2353.5144174297693</v>
      </c>
      <c r="J11" s="129">
        <v>2380.369310157409</v>
      </c>
      <c r="K11" s="129">
        <v>2407.1247926508909</v>
      </c>
      <c r="L11" s="129">
        <v>2434.1585758054403</v>
      </c>
      <c r="M11" s="129">
        <v>2461.1008570039658</v>
      </c>
      <c r="N11" s="129">
        <v>2487.7486708137308</v>
      </c>
      <c r="O11" s="129">
        <v>2514.2352570523831</v>
      </c>
      <c r="P11" s="129">
        <v>2540.5935542014709</v>
      </c>
      <c r="Q11" s="129">
        <v>2566.8758978920941</v>
      </c>
      <c r="R11" s="129">
        <v>2614.3300804681362</v>
      </c>
      <c r="S11" s="129">
        <v>2593.1184685145308</v>
      </c>
      <c r="T11" s="129">
        <v>2645.219612167331</v>
      </c>
      <c r="U11" s="129">
        <v>2671.0794697255196</v>
      </c>
      <c r="V11" s="129">
        <v>2696.8400323219635</v>
      </c>
    </row>
    <row r="12" spans="1:23" ht="11.65" x14ac:dyDescent="0.45">
      <c r="A12" s="96"/>
      <c r="B12" s="91" t="s">
        <v>328</v>
      </c>
      <c r="C12" s="97">
        <f t="array" ref="C12:V12">TRANSPOSE(winter!AH3:AH38)</f>
        <v>2433.6788549672247</v>
      </c>
      <c r="D12" s="97">
        <v>2456.6996977760627</v>
      </c>
      <c r="E12" s="97">
        <v>2480.8325653999486</v>
      </c>
      <c r="F12" s="97">
        <v>2506.253629553742</v>
      </c>
      <c r="G12" s="97">
        <v>2531.8799192077158</v>
      </c>
      <c r="H12" s="97">
        <v>2555.4278743694513</v>
      </c>
      <c r="I12" s="97">
        <v>2577.9151006356478</v>
      </c>
      <c r="J12" s="97">
        <v>2600.3069929007424</v>
      </c>
      <c r="K12" s="97">
        <v>2622.8965584739153</v>
      </c>
      <c r="L12" s="97">
        <v>2645.5552047750739</v>
      </c>
      <c r="M12" s="97">
        <v>2668.3072693956356</v>
      </c>
      <c r="N12" s="97">
        <v>2690.9474680180329</v>
      </c>
      <c r="O12" s="97">
        <v>2713.5586582538735</v>
      </c>
      <c r="P12" s="97">
        <v>2736.2191540926324</v>
      </c>
      <c r="Q12" s="97">
        <v>2758.9055188039833</v>
      </c>
      <c r="R12" s="97">
        <v>2804.2804949139436</v>
      </c>
      <c r="S12" s="97">
        <v>2781.5828643083491</v>
      </c>
      <c r="T12" s="97">
        <v>2827.0014318183507</v>
      </c>
      <c r="U12" s="97">
        <v>2849.7259643200023</v>
      </c>
      <c r="V12" s="97">
        <v>2872.4899728740374</v>
      </c>
    </row>
    <row r="13" spans="1:23" ht="11.65" x14ac:dyDescent="0.45">
      <c r="A13" s="96"/>
      <c r="B13" s="91" t="s">
        <v>329</v>
      </c>
      <c r="C13" s="97">
        <f t="array" ref="C13:V13">TRANSPOSE(winter!AO3:AO39)</f>
        <v>1134.8765031838936</v>
      </c>
      <c r="D13" s="97">
        <v>1135.3691251523296</v>
      </c>
      <c r="E13" s="97">
        <v>1150.5597962797626</v>
      </c>
      <c r="F13" s="97">
        <v>1166.0630950178172</v>
      </c>
      <c r="G13" s="97">
        <v>1181.5543876299928</v>
      </c>
      <c r="H13" s="97">
        <v>1195.4731488585489</v>
      </c>
      <c r="I13" s="97">
        <v>1208.5891228744258</v>
      </c>
      <c r="J13" s="97">
        <v>1221.7296536780314</v>
      </c>
      <c r="K13" s="97">
        <v>1234.9849790196561</v>
      </c>
      <c r="L13" s="97">
        <v>1248.3432450362425</v>
      </c>
      <c r="M13" s="97">
        <v>1261.7604047935072</v>
      </c>
      <c r="N13" s="97">
        <v>1275.0032712992981</v>
      </c>
      <c r="O13" s="97">
        <v>1288.1648044099295</v>
      </c>
      <c r="P13" s="97">
        <v>1301.3813783541877</v>
      </c>
      <c r="Q13" s="97">
        <v>1314.6000152331378</v>
      </c>
      <c r="R13" s="97">
        <v>1321.2527065050645</v>
      </c>
      <c r="S13" s="97">
        <v>1327.9053977769913</v>
      </c>
      <c r="T13" s="97">
        <v>1341.178466224314</v>
      </c>
      <c r="U13" s="97">
        <v>1354.4606665923002</v>
      </c>
      <c r="V13" s="97">
        <v>1367.7535329833231</v>
      </c>
    </row>
    <row r="14" spans="1:23" ht="11.65" x14ac:dyDescent="0.45">
      <c r="A14" s="95"/>
      <c r="B14" s="91" t="s">
        <v>330</v>
      </c>
      <c r="C14" s="118">
        <f t="array" ref="C14:V14">TRANSPOSE(winter!AQ3:AQ39)</f>
        <v>1017.7385162990445</v>
      </c>
      <c r="D14" s="118">
        <v>1021.9124840001678</v>
      </c>
      <c r="E14" s="118">
        <v>1027.4921535197175</v>
      </c>
      <c r="F14" s="118">
        <v>1033.0751747690736</v>
      </c>
      <c r="G14" s="118">
        <v>1038.9088565112734</v>
      </c>
      <c r="H14" s="118">
        <v>1044.1913940440095</v>
      </c>
      <c r="I14" s="118">
        <v>1048.9296860475665</v>
      </c>
      <c r="J14" s="118">
        <v>1053.7771514550177</v>
      </c>
      <c r="K14" s="118">
        <v>1058.7376555736541</v>
      </c>
      <c r="L14" s="118">
        <v>1063.6807400007635</v>
      </c>
      <c r="M14" s="118">
        <v>1068.7665591216751</v>
      </c>
      <c r="N14" s="118">
        <v>1073.8272516192319</v>
      </c>
      <c r="O14" s="118">
        <v>1078.8697974515712</v>
      </c>
      <c r="P14" s="118">
        <v>1083.9987644153666</v>
      </c>
      <c r="Q14" s="118">
        <v>1089.1450404323591</v>
      </c>
      <c r="R14" s="118">
        <v>1091.7306067912989</v>
      </c>
      <c r="S14" s="118">
        <v>1094.3161731502387</v>
      </c>
      <c r="T14" s="118">
        <v>1099.528544365427</v>
      </c>
      <c r="U14" s="118">
        <v>1104.7616577133601</v>
      </c>
      <c r="V14" s="118">
        <v>1110.018463793891</v>
      </c>
    </row>
    <row r="15" spans="1:23" ht="11.65" x14ac:dyDescent="0.45">
      <c r="A15" s="118">
        <f>NPV($B$1,D15:V15)</f>
        <v>1961.6423517462836</v>
      </c>
      <c r="B15" s="91" t="s">
        <v>320</v>
      </c>
      <c r="D15" s="98">
        <f t="shared" ref="D15:V15" si="2">D11-$C$11</f>
        <v>29.769489677454203</v>
      </c>
      <c r="E15" s="98">
        <f t="shared" si="2"/>
        <v>46.928793671142557</v>
      </c>
      <c r="F15" s="98">
        <f t="shared" si="2"/>
        <v>74.495538395394306</v>
      </c>
      <c r="G15" s="98">
        <f t="shared" si="2"/>
        <v>103.44215265488037</v>
      </c>
      <c r="H15" s="98">
        <f t="shared" si="2"/>
        <v>130.40344071130085</v>
      </c>
      <c r="I15" s="98">
        <f t="shared" si="2"/>
        <v>157.24237093217698</v>
      </c>
      <c r="J15" s="98">
        <f t="shared" si="2"/>
        <v>184.09726365981669</v>
      </c>
      <c r="K15" s="98">
        <f t="shared" si="2"/>
        <v>210.85274615329854</v>
      </c>
      <c r="L15" s="98">
        <f t="shared" si="2"/>
        <v>237.88652930784792</v>
      </c>
      <c r="M15" s="98">
        <f t="shared" si="2"/>
        <v>264.82881050637343</v>
      </c>
      <c r="N15" s="98">
        <f t="shared" si="2"/>
        <v>291.47662431613844</v>
      </c>
      <c r="O15" s="98">
        <f t="shared" si="2"/>
        <v>317.96321055479075</v>
      </c>
      <c r="P15" s="98">
        <f t="shared" si="2"/>
        <v>344.32150770387852</v>
      </c>
      <c r="Q15" s="98">
        <f t="shared" si="2"/>
        <v>370.60385139450182</v>
      </c>
      <c r="R15" s="98">
        <f t="shared" si="2"/>
        <v>418.05803397054387</v>
      </c>
      <c r="S15" s="98">
        <f t="shared" si="2"/>
        <v>396.8464220169385</v>
      </c>
      <c r="T15" s="98">
        <f t="shared" si="2"/>
        <v>448.94756566973865</v>
      </c>
      <c r="U15" s="98">
        <f t="shared" si="2"/>
        <v>474.8074232279273</v>
      </c>
      <c r="V15" s="98">
        <f t="shared" si="2"/>
        <v>500.56798582437114</v>
      </c>
    </row>
    <row r="16" spans="1:23" ht="11.65" x14ac:dyDescent="0.45">
      <c r="A16" s="118">
        <f t="shared" ref="A16:A18" si="3">NPV($B$1,D16:V16)</f>
        <v>1753.340203927183</v>
      </c>
      <c r="B16" s="91" t="s">
        <v>321</v>
      </c>
      <c r="D16" s="120">
        <f t="shared" ref="D16:V16" si="4">D12-$C$12</f>
        <v>23.020842808838097</v>
      </c>
      <c r="E16" s="120">
        <f t="shared" si="4"/>
        <v>47.153710432723983</v>
      </c>
      <c r="F16" s="120">
        <f t="shared" si="4"/>
        <v>72.574774586517378</v>
      </c>
      <c r="G16" s="120">
        <f t="shared" si="4"/>
        <v>98.201064240491178</v>
      </c>
      <c r="H16" s="120">
        <f t="shared" si="4"/>
        <v>121.74901940222662</v>
      </c>
      <c r="I16" s="120">
        <f t="shared" si="4"/>
        <v>144.23624566842318</v>
      </c>
      <c r="J16" s="120">
        <f t="shared" si="4"/>
        <v>166.62813793351779</v>
      </c>
      <c r="K16" s="120">
        <f t="shared" si="4"/>
        <v>189.21770350669067</v>
      </c>
      <c r="L16" s="120">
        <f t="shared" si="4"/>
        <v>211.87634980784924</v>
      </c>
      <c r="M16" s="120">
        <f t="shared" si="4"/>
        <v>234.62841442841091</v>
      </c>
      <c r="N16" s="120">
        <f t="shared" si="4"/>
        <v>257.2686130508082</v>
      </c>
      <c r="O16" s="120">
        <f t="shared" si="4"/>
        <v>279.87980328664889</v>
      </c>
      <c r="P16" s="120">
        <f t="shared" si="4"/>
        <v>302.54029912540773</v>
      </c>
      <c r="Q16" s="120">
        <f t="shared" si="4"/>
        <v>325.22666383675869</v>
      </c>
      <c r="R16" s="120">
        <f t="shared" si="4"/>
        <v>370.60163994671893</v>
      </c>
      <c r="S16" s="120">
        <f t="shared" si="4"/>
        <v>347.90400934112449</v>
      </c>
      <c r="T16" s="120">
        <f t="shared" si="4"/>
        <v>393.32257685112609</v>
      </c>
      <c r="U16" s="120">
        <f t="shared" si="4"/>
        <v>416.04710935277762</v>
      </c>
      <c r="V16" s="120">
        <f t="shared" si="4"/>
        <v>438.8111179068128</v>
      </c>
    </row>
    <row r="17" spans="1:38" ht="11.65" x14ac:dyDescent="0.45">
      <c r="A17" s="118">
        <f t="shared" si="3"/>
        <v>904.10620814126708</v>
      </c>
      <c r="B17" s="91" t="s">
        <v>322</v>
      </c>
      <c r="D17" s="120">
        <f t="shared" ref="D17:V17" si="5">D13-$C$13</f>
        <v>0.49262196843596939</v>
      </c>
      <c r="E17" s="120">
        <f t="shared" si="5"/>
        <v>15.683293095868976</v>
      </c>
      <c r="F17" s="120">
        <f t="shared" si="5"/>
        <v>31.186591833923558</v>
      </c>
      <c r="G17" s="120">
        <f t="shared" si="5"/>
        <v>46.677884446099142</v>
      </c>
      <c r="H17" s="120">
        <f t="shared" si="5"/>
        <v>60.596645674655292</v>
      </c>
      <c r="I17" s="120">
        <f t="shared" si="5"/>
        <v>73.712619690532165</v>
      </c>
      <c r="J17" s="120">
        <f t="shared" si="5"/>
        <v>86.853150494137708</v>
      </c>
      <c r="K17" s="120">
        <f t="shared" si="5"/>
        <v>100.10847583576242</v>
      </c>
      <c r="L17" s="120">
        <f t="shared" si="5"/>
        <v>113.46674185234883</v>
      </c>
      <c r="M17" s="120">
        <f t="shared" si="5"/>
        <v>126.88390160961353</v>
      </c>
      <c r="N17" s="120">
        <f t="shared" si="5"/>
        <v>140.1267681154045</v>
      </c>
      <c r="O17" s="120">
        <f t="shared" si="5"/>
        <v>153.28830122603586</v>
      </c>
      <c r="P17" s="120">
        <f t="shared" si="5"/>
        <v>166.5048751702941</v>
      </c>
      <c r="Q17" s="120">
        <f t="shared" si="5"/>
        <v>179.72351204924416</v>
      </c>
      <c r="R17" s="120">
        <f t="shared" si="5"/>
        <v>186.37620332117081</v>
      </c>
      <c r="S17" s="120">
        <f t="shared" si="5"/>
        <v>193.02889459309768</v>
      </c>
      <c r="T17" s="120">
        <f t="shared" si="5"/>
        <v>206.30196304042033</v>
      </c>
      <c r="U17" s="120">
        <f t="shared" si="5"/>
        <v>219.58416340840654</v>
      </c>
      <c r="V17" s="120">
        <f t="shared" si="5"/>
        <v>232.87702979942947</v>
      </c>
    </row>
    <row r="18" spans="1:38" ht="11.65" x14ac:dyDescent="0.45">
      <c r="A18" s="118">
        <f t="shared" si="3"/>
        <v>375.36808346590595</v>
      </c>
      <c r="B18" s="91" t="s">
        <v>323</v>
      </c>
      <c r="D18" s="98">
        <f t="shared" ref="D18:V18" si="6">D14-$C$14</f>
        <v>4.1739677011232743</v>
      </c>
      <c r="E18" s="98">
        <f t="shared" si="6"/>
        <v>9.7536372206729993</v>
      </c>
      <c r="F18" s="98">
        <f t="shared" si="6"/>
        <v>15.336658470029079</v>
      </c>
      <c r="G18" s="98">
        <f t="shared" si="6"/>
        <v>21.170340212228894</v>
      </c>
      <c r="H18" s="98">
        <f t="shared" si="6"/>
        <v>26.452877744965008</v>
      </c>
      <c r="I18" s="98">
        <f t="shared" si="6"/>
        <v>31.191169748522043</v>
      </c>
      <c r="J18" s="98">
        <f t="shared" si="6"/>
        <v>36.038635155973225</v>
      </c>
      <c r="K18" s="98">
        <f t="shared" si="6"/>
        <v>40.999139274609661</v>
      </c>
      <c r="L18" s="98">
        <f t="shared" si="6"/>
        <v>45.942223701719058</v>
      </c>
      <c r="M18" s="98">
        <f t="shared" si="6"/>
        <v>51.028042822630596</v>
      </c>
      <c r="N18" s="98">
        <f t="shared" si="6"/>
        <v>56.088735320187425</v>
      </c>
      <c r="O18" s="98">
        <f t="shared" si="6"/>
        <v>61.131281152526753</v>
      </c>
      <c r="P18" s="98">
        <f t="shared" si="6"/>
        <v>66.260248116322146</v>
      </c>
      <c r="Q18" s="98">
        <f t="shared" si="6"/>
        <v>71.406524133314633</v>
      </c>
      <c r="R18" s="98">
        <f t="shared" si="6"/>
        <v>73.99209049225442</v>
      </c>
      <c r="S18" s="98">
        <f t="shared" si="6"/>
        <v>76.577656851194206</v>
      </c>
      <c r="T18" s="98">
        <f t="shared" si="6"/>
        <v>81.790028066382547</v>
      </c>
      <c r="U18" s="98">
        <f t="shared" si="6"/>
        <v>87.02314141431566</v>
      </c>
      <c r="V18" s="98">
        <f t="shared" si="6"/>
        <v>92.27994749484651</v>
      </c>
    </row>
    <row r="19" spans="1:38" ht="11.65" x14ac:dyDescent="0.45">
      <c r="A19" s="276">
        <f>SUM(A15:A18)</f>
        <v>4994.4568472806404</v>
      </c>
      <c r="B19" s="276" t="s">
        <v>384</v>
      </c>
      <c r="D19" s="98"/>
      <c r="E19" s="98"/>
      <c r="F19" s="98"/>
      <c r="G19" s="98"/>
      <c r="H19" s="98"/>
      <c r="I19" s="98"/>
      <c r="J19" s="98"/>
      <c r="K19" s="98"/>
      <c r="L19" s="98"/>
      <c r="M19" s="98"/>
      <c r="N19" s="98"/>
      <c r="O19" s="98"/>
      <c r="P19" s="98"/>
      <c r="Q19" s="98"/>
      <c r="R19" s="98"/>
      <c r="S19" s="98"/>
      <c r="T19" s="98"/>
      <c r="U19" s="98"/>
      <c r="V19" s="98"/>
    </row>
    <row r="20" spans="1:38" x14ac:dyDescent="0.25">
      <c r="A20" s="95"/>
      <c r="D20" s="98"/>
      <c r="E20" s="98"/>
      <c r="F20" s="98"/>
      <c r="G20" s="98"/>
      <c r="H20" s="98"/>
      <c r="I20" s="98"/>
      <c r="J20" s="98"/>
      <c r="K20" s="98"/>
      <c r="L20" s="98"/>
      <c r="M20" s="98"/>
      <c r="N20" s="98"/>
      <c r="O20" s="98"/>
      <c r="P20" s="98"/>
      <c r="Q20" s="98"/>
      <c r="R20" s="98"/>
      <c r="S20" s="98"/>
      <c r="T20" s="98"/>
      <c r="U20" s="98"/>
      <c r="V20" s="98"/>
    </row>
    <row r="21" spans="1:38" x14ac:dyDescent="0.25">
      <c r="A21" s="218" t="s">
        <v>324</v>
      </c>
      <c r="B21" s="219" t="s">
        <v>7</v>
      </c>
      <c r="D21" s="98"/>
      <c r="E21" s="98"/>
      <c r="F21" s="98"/>
      <c r="G21" s="98"/>
      <c r="H21" s="98"/>
      <c r="I21" s="98"/>
      <c r="J21" s="98"/>
      <c r="K21" s="98"/>
      <c r="L21" s="98"/>
      <c r="M21" s="98"/>
      <c r="N21" s="98"/>
      <c r="O21" s="98"/>
      <c r="P21" s="98"/>
      <c r="Q21" s="98"/>
      <c r="R21" s="98"/>
      <c r="S21" s="98"/>
      <c r="T21" s="98"/>
      <c r="U21" s="98"/>
      <c r="V21" s="98"/>
    </row>
    <row r="22" spans="1:38" x14ac:dyDescent="0.25">
      <c r="A22" s="148">
        <f>A4/A15</f>
        <v>147455.81981236304</v>
      </c>
      <c r="B22" s="220" t="s">
        <v>24</v>
      </c>
      <c r="D22" s="98"/>
      <c r="E22" s="98"/>
      <c r="F22" s="98"/>
      <c r="G22" s="98"/>
      <c r="H22" s="98"/>
      <c r="I22" s="98"/>
      <c r="J22" s="98"/>
      <c r="K22" s="98"/>
      <c r="L22" s="98"/>
      <c r="M22" s="98"/>
      <c r="N22" s="98"/>
      <c r="O22" s="98"/>
      <c r="P22" s="98"/>
      <c r="Q22" s="98"/>
      <c r="R22" s="98"/>
      <c r="S22" s="98"/>
      <c r="T22" s="98"/>
      <c r="U22" s="98"/>
      <c r="V22" s="98"/>
    </row>
    <row r="23" spans="1:38" x14ac:dyDescent="0.25">
      <c r="A23" s="148">
        <f>A5/A16</f>
        <v>93123.197287743853</v>
      </c>
      <c r="B23" s="220" t="s">
        <v>20</v>
      </c>
      <c r="D23" s="98"/>
      <c r="E23" s="98"/>
      <c r="F23" s="98"/>
      <c r="G23" s="98"/>
      <c r="H23" s="98"/>
      <c r="I23" s="98"/>
      <c r="J23" s="98"/>
      <c r="K23" s="98"/>
      <c r="L23" s="98"/>
      <c r="M23" s="98"/>
      <c r="N23" s="98"/>
      <c r="O23" s="98"/>
      <c r="P23" s="98"/>
      <c r="Q23" s="98"/>
      <c r="R23" s="98"/>
      <c r="S23" s="98"/>
      <c r="T23" s="98"/>
      <c r="U23" s="98"/>
      <c r="V23" s="98"/>
    </row>
    <row r="24" spans="1:38" x14ac:dyDescent="0.25">
      <c r="A24" s="148">
        <f>A6/A17</f>
        <v>67010.947414059789</v>
      </c>
      <c r="B24" s="220" t="s">
        <v>34</v>
      </c>
      <c r="D24" s="98"/>
      <c r="E24" s="98"/>
      <c r="F24" s="98"/>
      <c r="G24" s="98"/>
      <c r="H24" s="98"/>
      <c r="I24" s="98"/>
      <c r="J24" s="98"/>
      <c r="K24" s="98"/>
      <c r="L24" s="98"/>
      <c r="M24" s="98"/>
      <c r="N24" s="98"/>
      <c r="O24" s="98"/>
      <c r="P24" s="98"/>
      <c r="Q24" s="98"/>
      <c r="R24" s="98"/>
      <c r="S24" s="98"/>
      <c r="T24" s="98"/>
      <c r="U24" s="98"/>
      <c r="V24" s="98"/>
    </row>
    <row r="25" spans="1:38" x14ac:dyDescent="0.25">
      <c r="A25" s="148">
        <f>A7/A18</f>
        <v>168098.23299673622</v>
      </c>
      <c r="B25" s="220" t="s">
        <v>29</v>
      </c>
      <c r="D25" s="98"/>
      <c r="E25" s="98"/>
      <c r="F25" s="98"/>
      <c r="G25" s="98"/>
      <c r="H25" s="98"/>
      <c r="I25" s="98"/>
      <c r="J25" s="98"/>
      <c r="K25" s="98"/>
      <c r="L25" s="98"/>
      <c r="M25" s="98"/>
      <c r="N25" s="98"/>
      <c r="O25" s="98"/>
      <c r="P25" s="98"/>
      <c r="Q25" s="98"/>
      <c r="R25" s="98"/>
      <c r="S25" s="98"/>
      <c r="T25" s="98"/>
      <c r="U25" s="98"/>
      <c r="V25" s="98"/>
      <c r="W25" s="98"/>
    </row>
    <row r="26" spans="1:38" x14ac:dyDescent="0.25">
      <c r="A26" s="218">
        <f>A8/A19</f>
        <v>115371.09431958538</v>
      </c>
      <c r="B26" s="219" t="s">
        <v>384</v>
      </c>
      <c r="D26" s="98"/>
      <c r="E26" s="98"/>
      <c r="F26" s="98"/>
      <c r="G26" s="98"/>
      <c r="H26" s="98"/>
      <c r="I26" s="98"/>
      <c r="J26" s="98"/>
      <c r="K26" s="98"/>
      <c r="L26" s="98"/>
      <c r="M26" s="98"/>
      <c r="N26" s="98"/>
      <c r="O26" s="98"/>
      <c r="P26" s="98"/>
      <c r="Q26" s="98"/>
      <c r="R26" s="98"/>
      <c r="S26" s="98"/>
      <c r="T26" s="98"/>
      <c r="U26" s="98"/>
      <c r="V26" s="98"/>
      <c r="W26" s="98"/>
    </row>
    <row r="27" spans="1:38" x14ac:dyDescent="0.25">
      <c r="A27" s="95"/>
      <c r="D27" s="98"/>
      <c r="E27" s="98"/>
      <c r="F27" s="98"/>
      <c r="G27" s="98"/>
      <c r="H27" s="98"/>
      <c r="I27" s="98"/>
      <c r="J27" s="98"/>
      <c r="K27" s="98"/>
      <c r="L27" s="98"/>
      <c r="M27" s="98"/>
      <c r="N27" s="98"/>
      <c r="O27" s="98"/>
      <c r="P27" s="98"/>
      <c r="Q27" s="98"/>
      <c r="R27" s="98"/>
      <c r="S27" s="98"/>
      <c r="T27" s="98"/>
      <c r="U27" s="98"/>
      <c r="V27" s="98"/>
      <c r="W27" s="98"/>
    </row>
    <row r="28" spans="1:38" x14ac:dyDescent="0.25">
      <c r="A28" s="91" t="s">
        <v>325</v>
      </c>
      <c r="B28" s="89" t="s">
        <v>318</v>
      </c>
      <c r="C28" s="93" t="s">
        <v>87</v>
      </c>
      <c r="D28" s="90" t="s">
        <v>88</v>
      </c>
      <c r="E28" s="93" t="s">
        <v>89</v>
      </c>
      <c r="F28" s="93" t="s">
        <v>90</v>
      </c>
      <c r="G28" s="93" t="s">
        <v>91</v>
      </c>
      <c r="H28" s="93" t="s">
        <v>92</v>
      </c>
      <c r="I28" s="93" t="s">
        <v>93</v>
      </c>
      <c r="J28" s="93" t="s">
        <v>94</v>
      </c>
      <c r="K28" s="93" t="s">
        <v>95</v>
      </c>
      <c r="L28" s="93" t="s">
        <v>96</v>
      </c>
      <c r="M28" s="93" t="s">
        <v>97</v>
      </c>
      <c r="N28" s="93" t="s">
        <v>98</v>
      </c>
      <c r="O28" s="93" t="s">
        <v>99</v>
      </c>
      <c r="P28" s="93" t="s">
        <v>100</v>
      </c>
      <c r="Q28" s="93" t="s">
        <v>101</v>
      </c>
      <c r="R28" s="93" t="s">
        <v>102</v>
      </c>
      <c r="S28" s="93" t="s">
        <v>103</v>
      </c>
      <c r="T28" s="93" t="s">
        <v>104</v>
      </c>
      <c r="U28" s="93" t="s">
        <v>105</v>
      </c>
      <c r="V28" s="93" t="s">
        <v>106</v>
      </c>
      <c r="W28" s="94" t="s">
        <v>316</v>
      </c>
    </row>
    <row r="29" spans="1:38" x14ac:dyDescent="0.25">
      <c r="B29" s="91" t="s">
        <v>327</v>
      </c>
      <c r="C29" s="121">
        <f t="array" ref="C29:V29">TRANSPOSE(winter!Z3:Z38)</f>
        <v>11972470.49099412</v>
      </c>
      <c r="D29" s="121">
        <v>12134751.99763336</v>
      </c>
      <c r="E29" s="121">
        <v>12228291.98555883</v>
      </c>
      <c r="F29" s="121">
        <v>12378565.736149151</v>
      </c>
      <c r="G29" s="121">
        <v>12536361.527243679</v>
      </c>
      <c r="H29" s="121">
        <v>12683334.77045799</v>
      </c>
      <c r="I29" s="121">
        <v>12829641.008153688</v>
      </c>
      <c r="J29" s="121">
        <v>12976034.261773251</v>
      </c>
      <c r="K29" s="121">
        <v>13121885.603430288</v>
      </c>
      <c r="L29" s="121">
        <v>13269254.036951045</v>
      </c>
      <c r="M29" s="121">
        <v>13416123.668663478</v>
      </c>
      <c r="N29" s="121">
        <v>13561388.079325031</v>
      </c>
      <c r="O29" s="121">
        <v>13705773.595069828</v>
      </c>
      <c r="P29" s="121">
        <v>13849459.772432763</v>
      </c>
      <c r="Q29" s="121">
        <v>13992731.907035554</v>
      </c>
      <c r="R29" s="121">
        <v>14251417.43803429</v>
      </c>
      <c r="S29" s="121">
        <v>14135787.227930792</v>
      </c>
      <c r="T29" s="121">
        <v>14419804.595417183</v>
      </c>
      <c r="U29" s="121">
        <v>14560773.6443155</v>
      </c>
      <c r="V29" s="121">
        <v>14701201.409632262</v>
      </c>
      <c r="W29" s="121"/>
    </row>
    <row r="30" spans="1:38" x14ac:dyDescent="0.25">
      <c r="A30" s="96"/>
      <c r="B30" s="91" t="s">
        <v>328</v>
      </c>
      <c r="C30" s="97">
        <f t="array" ref="C30:V30">TRANSPOSE(winter!AI3:AI38)</f>
        <v>14131099.143684294</v>
      </c>
      <c r="D30" s="97">
        <v>14264769.127067225</v>
      </c>
      <c r="E30" s="97">
        <v>14404896.056435289</v>
      </c>
      <c r="F30" s="97">
        <v>14552502.868715396</v>
      </c>
      <c r="G30" s="97">
        <v>14701301.318044879</v>
      </c>
      <c r="H30" s="97">
        <v>14838031.966931581</v>
      </c>
      <c r="I30" s="97">
        <v>14968603.518385671</v>
      </c>
      <c r="J30" s="97">
        <v>15098621.515200214</v>
      </c>
      <c r="K30" s="97">
        <v>15229787.297437971</v>
      </c>
      <c r="L30" s="97">
        <v>15361354.19530119</v>
      </c>
      <c r="M30" s="97">
        <v>15493463.52444314</v>
      </c>
      <c r="N30" s="97">
        <v>15624923.306292668</v>
      </c>
      <c r="O30" s="97">
        <v>15756214.651626593</v>
      </c>
      <c r="P30" s="97">
        <v>15887792.288786471</v>
      </c>
      <c r="Q30" s="97">
        <v>16019520.132947816</v>
      </c>
      <c r="R30" s="97">
        <v>16282988.866607331</v>
      </c>
      <c r="S30" s="97">
        <v>16151195.607295515</v>
      </c>
      <c r="T30" s="97">
        <v>16414917.453396115</v>
      </c>
      <c r="U30" s="97">
        <v>16546866.917935897</v>
      </c>
      <c r="V30" s="97">
        <v>16679045.599247191</v>
      </c>
      <c r="W30" s="97"/>
      <c r="X30" s="98"/>
    </row>
    <row r="31" spans="1:38" x14ac:dyDescent="0.25">
      <c r="A31" s="96"/>
      <c r="B31" s="91" t="s">
        <v>329</v>
      </c>
      <c r="C31" s="97">
        <f t="array" ref="C31:V31">TRANSPOSE(winter!AP3:AP39)</f>
        <v>4970759.0839454541</v>
      </c>
      <c r="D31" s="97">
        <v>4972916.7681672033</v>
      </c>
      <c r="E31" s="97">
        <v>5039451.9077053601</v>
      </c>
      <c r="F31" s="97">
        <v>5107356.3561780397</v>
      </c>
      <c r="G31" s="97">
        <v>5175208.2178193685</v>
      </c>
      <c r="H31" s="97">
        <v>5236172.3920004442</v>
      </c>
      <c r="I31" s="97">
        <v>5293620.3581899852</v>
      </c>
      <c r="J31" s="97">
        <v>5351175.8831097772</v>
      </c>
      <c r="K31" s="97">
        <v>5409234.2081060931</v>
      </c>
      <c r="L31" s="97">
        <v>5467743.4132587416</v>
      </c>
      <c r="M31" s="97">
        <v>5526510.5729955612</v>
      </c>
      <c r="N31" s="97">
        <v>5584514.3282909263</v>
      </c>
      <c r="O31" s="97">
        <v>5642161.8433154915</v>
      </c>
      <c r="P31" s="97">
        <v>5700050.437191342</v>
      </c>
      <c r="Q31" s="97">
        <v>5757948.0667211432</v>
      </c>
      <c r="R31" s="97">
        <v>5787086.8544921819</v>
      </c>
      <c r="S31" s="97">
        <v>5816225.6422632216</v>
      </c>
      <c r="T31" s="97">
        <v>5874361.6820624955</v>
      </c>
      <c r="U31" s="97">
        <v>5932537.7196742753</v>
      </c>
      <c r="V31" s="97">
        <v>5990760.4744669553</v>
      </c>
      <c r="W31" s="97"/>
    </row>
    <row r="32" spans="1:38" x14ac:dyDescent="0.25">
      <c r="A32" s="95"/>
      <c r="B32" s="91" t="s">
        <v>330</v>
      </c>
      <c r="C32" s="118">
        <f t="array" ref="C32:V32">TRANSPOSE(winter!AS3:AS39)</f>
        <v>4457694.7013898157</v>
      </c>
      <c r="D32" s="118">
        <v>4475976.6799207358</v>
      </c>
      <c r="E32" s="118">
        <v>4500415.6324163638</v>
      </c>
      <c r="F32" s="118">
        <v>4524869.2654885435</v>
      </c>
      <c r="G32" s="118">
        <v>4550420.7915193783</v>
      </c>
      <c r="H32" s="118">
        <v>4573558.3059127629</v>
      </c>
      <c r="I32" s="118">
        <v>4594312.0248883422</v>
      </c>
      <c r="J32" s="118">
        <v>4615543.9233729783</v>
      </c>
      <c r="K32" s="118">
        <v>4637270.9314126065</v>
      </c>
      <c r="L32" s="118">
        <v>4658921.6412033448</v>
      </c>
      <c r="M32" s="118">
        <v>4681197.5289529376</v>
      </c>
      <c r="N32" s="118">
        <v>4703363.362092237</v>
      </c>
      <c r="O32" s="118">
        <v>4725449.7128378833</v>
      </c>
      <c r="P32" s="118">
        <v>4747914.5881393068</v>
      </c>
      <c r="Q32" s="118">
        <v>4770455.2770937337</v>
      </c>
      <c r="R32" s="118">
        <v>4781780.0577458898</v>
      </c>
      <c r="S32" s="118">
        <v>4793104.8383980468</v>
      </c>
      <c r="T32" s="118">
        <v>4815935.0243205717</v>
      </c>
      <c r="U32" s="118">
        <v>4838856.0607845187</v>
      </c>
      <c r="V32" s="118">
        <v>4861880.871417244</v>
      </c>
      <c r="W32" s="98"/>
      <c r="X32" s="98"/>
      <c r="Y32" s="98"/>
      <c r="Z32" s="98"/>
      <c r="AA32" s="98"/>
      <c r="AB32" s="98"/>
      <c r="AC32" s="98"/>
      <c r="AD32" s="98"/>
      <c r="AE32" s="98"/>
      <c r="AF32" s="98"/>
      <c r="AG32" s="98"/>
      <c r="AH32" s="98"/>
      <c r="AI32" s="98"/>
      <c r="AJ32" s="98"/>
      <c r="AK32" s="98"/>
      <c r="AL32" s="98"/>
    </row>
    <row r="33" spans="1:34" x14ac:dyDescent="0.25">
      <c r="A33" s="118">
        <f>NPV($B$1,D33:V33)</f>
        <v>10693440.827432785</v>
      </c>
      <c r="B33" s="91" t="s">
        <v>320</v>
      </c>
      <c r="D33" s="98">
        <f>D29-$C$29</f>
        <v>162281.50663924031</v>
      </c>
      <c r="E33" s="98">
        <f t="shared" ref="E33:V33" si="7">E29-$C$29</f>
        <v>255821.49456471018</v>
      </c>
      <c r="F33" s="98">
        <f t="shared" si="7"/>
        <v>406095.24515503086</v>
      </c>
      <c r="G33" s="98">
        <f t="shared" si="7"/>
        <v>563891.03624955937</v>
      </c>
      <c r="H33" s="98">
        <f t="shared" si="7"/>
        <v>710864.27946387045</v>
      </c>
      <c r="I33" s="98">
        <f t="shared" si="7"/>
        <v>857170.51715956815</v>
      </c>
      <c r="J33" s="98">
        <f t="shared" si="7"/>
        <v>1003563.770779131</v>
      </c>
      <c r="K33" s="98">
        <f t="shared" si="7"/>
        <v>1149415.1124361679</v>
      </c>
      <c r="L33" s="98">
        <f t="shared" si="7"/>
        <v>1296783.5459569246</v>
      </c>
      <c r="M33" s="98">
        <f t="shared" si="7"/>
        <v>1443653.1776693575</v>
      </c>
      <c r="N33" s="98">
        <f t="shared" si="7"/>
        <v>1588917.5883309115</v>
      </c>
      <c r="O33" s="98">
        <f t="shared" si="7"/>
        <v>1733303.1040757075</v>
      </c>
      <c r="P33" s="98">
        <f t="shared" si="7"/>
        <v>1876989.2814386431</v>
      </c>
      <c r="Q33" s="98">
        <f t="shared" si="7"/>
        <v>2020261.4160414338</v>
      </c>
      <c r="R33" s="98">
        <f t="shared" si="7"/>
        <v>2278946.9470401704</v>
      </c>
      <c r="S33" s="98">
        <f t="shared" si="7"/>
        <v>2163316.7369366717</v>
      </c>
      <c r="T33" s="98">
        <f t="shared" si="7"/>
        <v>2447334.1044230629</v>
      </c>
      <c r="U33" s="98">
        <f t="shared" si="7"/>
        <v>2588303.1533213798</v>
      </c>
      <c r="V33" s="98">
        <f t="shared" si="7"/>
        <v>2728730.9186381418</v>
      </c>
      <c r="W33" s="98"/>
      <c r="X33" s="98"/>
      <c r="Y33" s="98"/>
      <c r="Z33" s="98"/>
      <c r="AA33" s="98"/>
      <c r="AB33" s="98"/>
      <c r="AC33" s="98"/>
      <c r="AD33" s="98"/>
      <c r="AE33" s="98"/>
      <c r="AF33" s="98"/>
      <c r="AG33" s="98"/>
      <c r="AH33" s="98"/>
    </row>
    <row r="34" spans="1:34" x14ac:dyDescent="0.25">
      <c r="A34" s="118">
        <f>NPV($B$1,D34:V34)</f>
        <v>10180728.736551529</v>
      </c>
      <c r="B34" s="91" t="s">
        <v>321</v>
      </c>
      <c r="D34" s="120">
        <f>D30-$C$30</f>
        <v>133669.98338293098</v>
      </c>
      <c r="E34" s="120">
        <f t="shared" ref="E34:V34" si="8">E30-$C$30</f>
        <v>273796.91275099479</v>
      </c>
      <c r="F34" s="120">
        <f t="shared" si="8"/>
        <v>421403.72503110208</v>
      </c>
      <c r="G34" s="120">
        <f t="shared" si="8"/>
        <v>570202.17436058447</v>
      </c>
      <c r="H34" s="120">
        <f t="shared" si="8"/>
        <v>706932.82324728742</v>
      </c>
      <c r="I34" s="120">
        <f t="shared" si="8"/>
        <v>837504.374701377</v>
      </c>
      <c r="J34" s="120">
        <f t="shared" si="8"/>
        <v>967522.37151592039</v>
      </c>
      <c r="K34" s="120">
        <f t="shared" si="8"/>
        <v>1098688.1537536774</v>
      </c>
      <c r="L34" s="120">
        <f t="shared" si="8"/>
        <v>1230255.0516168959</v>
      </c>
      <c r="M34" s="120">
        <f t="shared" si="8"/>
        <v>1362364.3807588462</v>
      </c>
      <c r="N34" s="120">
        <f t="shared" si="8"/>
        <v>1493824.1626083739</v>
      </c>
      <c r="O34" s="120">
        <f t="shared" si="8"/>
        <v>1625115.5079422984</v>
      </c>
      <c r="P34" s="120">
        <f t="shared" si="8"/>
        <v>1756693.1451021768</v>
      </c>
      <c r="Q34" s="120">
        <f t="shared" si="8"/>
        <v>1888420.9892635215</v>
      </c>
      <c r="R34" s="120">
        <f t="shared" si="8"/>
        <v>2151889.7229230367</v>
      </c>
      <c r="S34" s="120">
        <f t="shared" si="8"/>
        <v>2020096.4636112209</v>
      </c>
      <c r="T34" s="120">
        <f t="shared" si="8"/>
        <v>2283818.3097118214</v>
      </c>
      <c r="U34" s="120">
        <f t="shared" si="8"/>
        <v>2415767.7742516026</v>
      </c>
      <c r="V34" s="120">
        <f t="shared" si="8"/>
        <v>2547946.455562897</v>
      </c>
      <c r="W34" s="120"/>
    </row>
    <row r="35" spans="1:34" x14ac:dyDescent="0.25">
      <c r="A35" s="118">
        <f>NPV($B$1,D35:V35)</f>
        <v>3959985.1916587488</v>
      </c>
      <c r="B35" s="91" t="s">
        <v>322</v>
      </c>
      <c r="D35" s="120">
        <f>D31-$C$31</f>
        <v>2157.684221749194</v>
      </c>
      <c r="E35" s="120">
        <f t="shared" ref="E35:V35" si="9">E31-$C$31</f>
        <v>68692.823759905994</v>
      </c>
      <c r="F35" s="120">
        <f t="shared" si="9"/>
        <v>136597.27223258559</v>
      </c>
      <c r="G35" s="120">
        <f t="shared" si="9"/>
        <v>204449.13387391437</v>
      </c>
      <c r="H35" s="120">
        <f t="shared" si="9"/>
        <v>265413.30805499014</v>
      </c>
      <c r="I35" s="120">
        <f t="shared" si="9"/>
        <v>322861.27424453106</v>
      </c>
      <c r="J35" s="120">
        <f t="shared" si="9"/>
        <v>380416.79916432314</v>
      </c>
      <c r="K35" s="120">
        <f t="shared" si="9"/>
        <v>438475.12416063901</v>
      </c>
      <c r="L35" s="120">
        <f t="shared" si="9"/>
        <v>496984.32931328751</v>
      </c>
      <c r="M35" s="120">
        <f t="shared" si="9"/>
        <v>555751.48905010708</v>
      </c>
      <c r="N35" s="120">
        <f t="shared" si="9"/>
        <v>613755.24434547219</v>
      </c>
      <c r="O35" s="120">
        <f t="shared" si="9"/>
        <v>671402.75937003735</v>
      </c>
      <c r="P35" s="120">
        <f t="shared" si="9"/>
        <v>729291.35324588791</v>
      </c>
      <c r="Q35" s="120">
        <f t="shared" si="9"/>
        <v>787188.9827756891</v>
      </c>
      <c r="R35" s="120">
        <f t="shared" si="9"/>
        <v>816327.77054672781</v>
      </c>
      <c r="S35" s="120">
        <f t="shared" si="9"/>
        <v>845466.55831776746</v>
      </c>
      <c r="T35" s="120">
        <f t="shared" si="9"/>
        <v>903602.5981170414</v>
      </c>
      <c r="U35" s="120">
        <f t="shared" si="9"/>
        <v>961778.63572882116</v>
      </c>
      <c r="V35" s="120">
        <f t="shared" si="9"/>
        <v>1020001.3905215012</v>
      </c>
    </row>
    <row r="36" spans="1:34" x14ac:dyDescent="0.25">
      <c r="A36" s="118">
        <f>NPV($B$1,D36:V36)</f>
        <v>1644112.2055806702</v>
      </c>
      <c r="B36" s="91" t="s">
        <v>323</v>
      </c>
      <c r="D36" s="98">
        <f>D32-$C$32</f>
        <v>18281.978530920111</v>
      </c>
      <c r="E36" s="98">
        <f t="shared" ref="E36:V36" si="10">E32-$C$32</f>
        <v>42720.931026548147</v>
      </c>
      <c r="F36" s="98">
        <f t="shared" si="10"/>
        <v>67174.564098727889</v>
      </c>
      <c r="G36" s="98">
        <f t="shared" si="10"/>
        <v>92726.090129562654</v>
      </c>
      <c r="H36" s="98">
        <f t="shared" si="10"/>
        <v>115863.60452294722</v>
      </c>
      <c r="I36" s="98">
        <f t="shared" si="10"/>
        <v>136617.32349852659</v>
      </c>
      <c r="J36" s="98">
        <f t="shared" si="10"/>
        <v>157849.22198316269</v>
      </c>
      <c r="K36" s="98">
        <f t="shared" si="10"/>
        <v>179576.23002279084</v>
      </c>
      <c r="L36" s="98">
        <f t="shared" si="10"/>
        <v>201226.93981352914</v>
      </c>
      <c r="M36" s="98">
        <f t="shared" si="10"/>
        <v>223502.82756312191</v>
      </c>
      <c r="N36" s="98">
        <f t="shared" si="10"/>
        <v>245668.66070242133</v>
      </c>
      <c r="O36" s="98">
        <f t="shared" si="10"/>
        <v>267755.01144806761</v>
      </c>
      <c r="P36" s="98">
        <f t="shared" si="10"/>
        <v>290219.8867494911</v>
      </c>
      <c r="Q36" s="98">
        <f t="shared" si="10"/>
        <v>312760.575703918</v>
      </c>
      <c r="R36" s="98">
        <f t="shared" si="10"/>
        <v>324085.3563560741</v>
      </c>
      <c r="S36" s="98">
        <f t="shared" si="10"/>
        <v>335410.13700823113</v>
      </c>
      <c r="T36" s="98">
        <f t="shared" si="10"/>
        <v>358240.32293075603</v>
      </c>
      <c r="U36" s="98">
        <f t="shared" si="10"/>
        <v>381161.35939470306</v>
      </c>
      <c r="V36" s="98">
        <f t="shared" si="10"/>
        <v>404186.17002742831</v>
      </c>
      <c r="W36" s="98"/>
    </row>
    <row r="37" spans="1:34" x14ac:dyDescent="0.25">
      <c r="A37" s="276">
        <f>SUM(A33:A36)</f>
        <v>26478266.961223733</v>
      </c>
      <c r="B37" s="276" t="s">
        <v>384</v>
      </c>
      <c r="D37" s="98"/>
      <c r="E37" s="98"/>
      <c r="F37" s="98"/>
      <c r="G37" s="98"/>
      <c r="H37" s="98"/>
      <c r="I37" s="98"/>
      <c r="J37" s="98"/>
      <c r="K37" s="98"/>
      <c r="L37" s="98"/>
      <c r="M37" s="98"/>
      <c r="N37" s="98"/>
      <c r="O37" s="98"/>
      <c r="P37" s="98"/>
      <c r="Q37" s="98"/>
      <c r="R37" s="98"/>
      <c r="S37" s="98"/>
      <c r="T37" s="98"/>
      <c r="U37" s="98"/>
      <c r="V37" s="98"/>
      <c r="W37" s="98"/>
    </row>
    <row r="38" spans="1:34" x14ac:dyDescent="0.25">
      <c r="A38" s="95"/>
      <c r="D38" s="98"/>
      <c r="E38" s="98"/>
      <c r="F38" s="98"/>
      <c r="G38" s="98"/>
      <c r="H38" s="98"/>
      <c r="I38" s="98"/>
      <c r="J38" s="98"/>
      <c r="K38" s="98"/>
      <c r="L38" s="98"/>
      <c r="M38" s="98"/>
      <c r="N38" s="98"/>
      <c r="O38" s="98"/>
      <c r="P38" s="98"/>
      <c r="Q38" s="98"/>
      <c r="R38" s="98"/>
      <c r="S38" s="98"/>
      <c r="T38" s="98"/>
      <c r="U38" s="98"/>
      <c r="V38" s="98"/>
      <c r="W38" s="98"/>
    </row>
    <row r="39" spans="1:34" x14ac:dyDescent="0.25">
      <c r="A39" s="218" t="s">
        <v>326</v>
      </c>
      <c r="B39" s="219" t="s">
        <v>7</v>
      </c>
      <c r="D39" s="98"/>
      <c r="E39" s="98"/>
      <c r="F39" s="98"/>
      <c r="G39" s="98"/>
      <c r="H39" s="98"/>
      <c r="I39" s="98"/>
      <c r="J39" s="98"/>
      <c r="K39" s="98"/>
      <c r="L39" s="98"/>
      <c r="M39" s="98"/>
      <c r="N39" s="98"/>
      <c r="O39" s="98"/>
      <c r="P39" s="98"/>
      <c r="Q39" s="98"/>
      <c r="R39" s="98"/>
      <c r="S39" s="98"/>
      <c r="T39" s="98"/>
      <c r="U39" s="98"/>
      <c r="V39" s="98"/>
      <c r="W39" s="98"/>
    </row>
    <row r="40" spans="1:34" x14ac:dyDescent="0.25">
      <c r="A40" s="149">
        <f>A4/A33</f>
        <v>27.049813602872181</v>
      </c>
      <c r="B40" s="220" t="s">
        <v>24</v>
      </c>
      <c r="D40" s="98"/>
      <c r="E40" s="98"/>
      <c r="F40" s="98"/>
      <c r="G40" s="98"/>
      <c r="H40" s="98"/>
      <c r="I40" s="98"/>
      <c r="J40" s="98"/>
      <c r="K40" s="98"/>
      <c r="L40" s="98"/>
      <c r="M40" s="98"/>
      <c r="N40" s="98"/>
      <c r="O40" s="98"/>
      <c r="P40" s="98"/>
      <c r="Q40" s="98"/>
      <c r="R40" s="98"/>
      <c r="S40" s="98"/>
      <c r="T40" s="98"/>
      <c r="U40" s="98"/>
      <c r="V40" s="98"/>
      <c r="W40" s="98"/>
    </row>
    <row r="41" spans="1:34" x14ac:dyDescent="0.25">
      <c r="A41" s="149">
        <f>A5/A34</f>
        <v>16.037815165100849</v>
      </c>
      <c r="B41" s="220" t="s">
        <v>20</v>
      </c>
      <c r="D41" s="98"/>
      <c r="E41" s="98"/>
      <c r="F41" s="98"/>
      <c r="G41" s="98"/>
      <c r="H41" s="98"/>
      <c r="I41" s="98"/>
      <c r="J41" s="98"/>
      <c r="K41" s="98"/>
      <c r="L41" s="98"/>
      <c r="M41" s="98"/>
      <c r="N41" s="98"/>
      <c r="O41" s="98"/>
      <c r="P41" s="98"/>
      <c r="Q41" s="98"/>
      <c r="R41" s="98"/>
      <c r="S41" s="98"/>
      <c r="T41" s="98"/>
      <c r="U41" s="98"/>
      <c r="V41" s="98"/>
      <c r="W41" s="98"/>
    </row>
    <row r="42" spans="1:34" x14ac:dyDescent="0.25">
      <c r="A42" s="149">
        <f>A6/A35</f>
        <v>15.299303062570731</v>
      </c>
      <c r="B42" s="220" t="s">
        <v>34</v>
      </c>
      <c r="D42" s="98"/>
      <c r="E42" s="98"/>
      <c r="F42" s="98"/>
      <c r="G42" s="98"/>
      <c r="H42" s="98"/>
      <c r="I42" s="98"/>
      <c r="J42" s="98"/>
      <c r="K42" s="98"/>
      <c r="L42" s="98"/>
      <c r="M42" s="98"/>
      <c r="N42" s="98"/>
      <c r="O42" s="98"/>
      <c r="P42" s="98"/>
      <c r="Q42" s="98"/>
      <c r="R42" s="98"/>
      <c r="S42" s="98"/>
      <c r="T42" s="98"/>
      <c r="U42" s="98"/>
      <c r="V42" s="98"/>
      <c r="W42" s="98"/>
    </row>
    <row r="43" spans="1:34" x14ac:dyDescent="0.25">
      <c r="A43" s="149">
        <f>A7/A36</f>
        <v>38.378592008387216</v>
      </c>
      <c r="B43" s="220" t="s">
        <v>29</v>
      </c>
    </row>
    <row r="44" spans="1:34" x14ac:dyDescent="0.25">
      <c r="A44" s="277">
        <f>A8/A37</f>
        <v>21.761845397455843</v>
      </c>
      <c r="B44" s="219" t="s">
        <v>384</v>
      </c>
    </row>
  </sheetData>
  <pageMargins left="0.7" right="0.7" top="0.75" bottom="0.75" header="0.3" footer="0.3"/>
  <pageSetup paperSize="9" orientation="portrait" horizontalDpi="0" verticalDpi="0"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AL44"/>
  <sheetViews>
    <sheetView zoomScale="120" zoomScaleNormal="120" workbookViewId="0">
      <pane xSplit="1" topLeftCell="B1" activePane="topRight" state="frozen"/>
      <selection activeCell="A10" sqref="A10"/>
      <selection pane="topRight" activeCell="C11" sqref="C11"/>
    </sheetView>
  </sheetViews>
  <sheetFormatPr defaultColWidth="8.5703125" defaultRowHeight="13.5" x14ac:dyDescent="0.25"/>
  <cols>
    <col min="1" max="1" width="20.5703125" style="91" customWidth="1"/>
    <col min="2" max="2" width="33.42578125" style="91" customWidth="1"/>
    <col min="3" max="3" width="17.42578125" style="91" customWidth="1"/>
    <col min="4" max="4" width="14" style="91" bestFit="1" customWidth="1"/>
    <col min="5" max="6" width="13.42578125" style="91" bestFit="1" customWidth="1"/>
    <col min="7" max="7" width="12.42578125" style="91" bestFit="1" customWidth="1"/>
    <col min="8" max="8" width="13.42578125" style="91" bestFit="1" customWidth="1"/>
    <col min="9" max="9" width="13" style="91" bestFit="1" customWidth="1"/>
    <col min="10" max="11" width="13.42578125" style="91" bestFit="1" customWidth="1"/>
    <col min="12" max="18" width="13.5703125" style="91" bestFit="1" customWidth="1"/>
    <col min="19" max="19" width="13.85546875" style="91" bestFit="1" customWidth="1"/>
    <col min="20" max="20" width="13.5703125" style="91" bestFit="1" customWidth="1"/>
    <col min="21" max="22" width="13.85546875" style="91" bestFit="1" customWidth="1"/>
    <col min="23" max="23" width="8.140625" style="91" bestFit="1" customWidth="1"/>
    <col min="24" max="25" width="9.42578125" style="91" bestFit="1" customWidth="1"/>
    <col min="26" max="26" width="8.5703125" style="91"/>
    <col min="27" max="27" width="9.42578125" style="91" bestFit="1" customWidth="1"/>
    <col min="28" max="16384" width="8.5703125" style="91"/>
  </cols>
  <sheetData>
    <row r="1" spans="1:23" ht="11.65" x14ac:dyDescent="0.45">
      <c r="A1" s="89" t="s">
        <v>83</v>
      </c>
      <c r="B1" s="90">
        <v>0.08</v>
      </c>
    </row>
    <row r="2" spans="1:23" ht="17.45" x14ac:dyDescent="0.55000000000000004">
      <c r="A2" s="92" t="s">
        <v>132</v>
      </c>
    </row>
    <row r="3" spans="1:23" ht="11.65" x14ac:dyDescent="0.45">
      <c r="A3" s="91" t="s">
        <v>314</v>
      </c>
      <c r="B3" s="89" t="s">
        <v>315</v>
      </c>
      <c r="C3" s="93" t="s">
        <v>87</v>
      </c>
      <c r="D3" s="93" t="s">
        <v>88</v>
      </c>
      <c r="E3" s="93" t="s">
        <v>89</v>
      </c>
      <c r="F3" s="93" t="s">
        <v>90</v>
      </c>
      <c r="G3" s="93" t="s">
        <v>91</v>
      </c>
      <c r="H3" s="93" t="s">
        <v>92</v>
      </c>
      <c r="I3" s="93" t="s">
        <v>93</v>
      </c>
      <c r="J3" s="93" t="s">
        <v>94</v>
      </c>
      <c r="K3" s="93" t="s">
        <v>95</v>
      </c>
      <c r="L3" s="93" t="s">
        <v>96</v>
      </c>
      <c r="M3" s="93" t="s">
        <v>97</v>
      </c>
      <c r="N3" s="93" t="s">
        <v>98</v>
      </c>
      <c r="O3" s="93" t="s">
        <v>99</v>
      </c>
      <c r="P3" s="93" t="s">
        <v>100</v>
      </c>
      <c r="Q3" s="93" t="s">
        <v>101</v>
      </c>
      <c r="R3" s="93" t="s">
        <v>102</v>
      </c>
      <c r="S3" s="93" t="s">
        <v>103</v>
      </c>
      <c r="T3" s="93" t="s">
        <v>104</v>
      </c>
      <c r="U3" s="93" t="s">
        <v>105</v>
      </c>
      <c r="V3" s="93" t="s">
        <v>106</v>
      </c>
      <c r="W3" s="94" t="s">
        <v>316</v>
      </c>
    </row>
    <row r="4" spans="1:23" ht="11.65" x14ac:dyDescent="0.45">
      <c r="A4" s="119">
        <f>NPV($B$1,D4:V4)</f>
        <v>400605969.66338605</v>
      </c>
      <c r="B4" s="119" t="s">
        <v>24</v>
      </c>
      <c r="C4" s="250">
        <f>'S1b (Huntly goes)'!D6+'S1b (Huntly goes)'!D13</f>
        <v>30119497.401977979</v>
      </c>
      <c r="D4" s="247">
        <f>'S1b (Huntly goes)'!E6+'S1b (Huntly goes)'!E13</f>
        <v>30119497.401977979</v>
      </c>
      <c r="E4" s="247">
        <f>'S1b (Huntly goes)'!F6+'S1b (Huntly goes)'!F13</f>
        <v>60238994.803955957</v>
      </c>
      <c r="F4" s="247">
        <f>'S1b (Huntly goes)'!G6+'S1b (Huntly goes)'!G13</f>
        <v>60238994.803955957</v>
      </c>
      <c r="G4" s="247">
        <f>'S1b (Huntly goes)'!H6+'S1b (Huntly goes)'!H13</f>
        <v>60238994.803955957</v>
      </c>
      <c r="H4" s="247">
        <f>'S1b (Huntly goes)'!I6+'S1b (Huntly goes)'!I13</f>
        <v>60238994.803955957</v>
      </c>
      <c r="I4" s="247">
        <f>'S1b (Huntly goes)'!J6+'S1b (Huntly goes)'!J13</f>
        <v>60238994.803955957</v>
      </c>
      <c r="J4" s="247">
        <f>'S1b (Huntly goes)'!K6+'S1b (Huntly goes)'!K13</f>
        <v>30119497.401977979</v>
      </c>
      <c r="K4" s="247">
        <f>'S1b (Huntly goes)'!L6+'S1b (Huntly goes)'!L13</f>
        <v>30119497.401977979</v>
      </c>
      <c r="L4" s="247">
        <f>'S1b (Huntly goes)'!M6+'S1b (Huntly goes)'!M13</f>
        <v>30119497.401977979</v>
      </c>
      <c r="M4" s="247">
        <f>'S1b (Huntly goes)'!N6+'S1b (Huntly goes)'!N13</f>
        <v>30119497.401977979</v>
      </c>
      <c r="N4" s="247">
        <f>'S1b (Huntly goes)'!O6+'S1b (Huntly goes)'!O13</f>
        <v>30119497.401977979</v>
      </c>
      <c r="O4" s="247">
        <f>'S1b (Huntly goes)'!P6+'S1b (Huntly goes)'!P13</f>
        <v>30119497.401977979</v>
      </c>
      <c r="P4" s="247">
        <f>'S1b (Huntly goes)'!Q6+'S1b (Huntly goes)'!Q13</f>
        <v>30119497.401977979</v>
      </c>
      <c r="Q4" s="247">
        <f>'S1b (Huntly goes)'!R6+'S1b (Huntly goes)'!R13</f>
        <v>30119497.401977979</v>
      </c>
      <c r="R4" s="247">
        <f>'S1b (Huntly goes)'!S6+'S1b (Huntly goes)'!S13</f>
        <v>30119497.401977979</v>
      </c>
      <c r="S4" s="247">
        <f>'S1b (Huntly goes)'!T6+'S1b (Huntly goes)'!T13</f>
        <v>30119497.401977979</v>
      </c>
      <c r="T4" s="247">
        <f>'S1b (Huntly goes)'!U6+'S1b (Huntly goes)'!U13</f>
        <v>30119497.401977979</v>
      </c>
      <c r="U4" s="247">
        <f>'S1b (Huntly goes)'!V6+'S1b (Huntly goes)'!V13</f>
        <v>30119497.401977979</v>
      </c>
      <c r="V4" s="247">
        <f>'S1b (Huntly goes)'!W6+'S1b (Huntly goes)'!W13</f>
        <v>30119497.401977979</v>
      </c>
      <c r="W4" s="119"/>
    </row>
    <row r="5" spans="1:23" ht="11.65" x14ac:dyDescent="0.45">
      <c r="A5" s="119">
        <f t="shared" ref="A5:A7" si="0">NPV($B$1,D5:V5)</f>
        <v>226130810.41310778</v>
      </c>
      <c r="B5" s="119" t="s">
        <v>20</v>
      </c>
      <c r="C5" s="250">
        <f>'S1b (Huntly goes)'!D7+'S1b (Huntly goes)'!D14</f>
        <v>17001609.742530189</v>
      </c>
      <c r="D5" s="247">
        <f>'S1b (Huntly goes)'!E7+'S1b (Huntly goes)'!E14</f>
        <v>17001609.742530189</v>
      </c>
      <c r="E5" s="247">
        <f>'S1b (Huntly goes)'!F7+'S1b (Huntly goes)'!F14</f>
        <v>34003219.485060379</v>
      </c>
      <c r="F5" s="247">
        <f>'S1b (Huntly goes)'!G7+'S1b (Huntly goes)'!G14</f>
        <v>34003219.485060379</v>
      </c>
      <c r="G5" s="247">
        <f>'S1b (Huntly goes)'!H7+'S1b (Huntly goes)'!H14</f>
        <v>34003219.485060379</v>
      </c>
      <c r="H5" s="247">
        <f>'S1b (Huntly goes)'!I7+'S1b (Huntly goes)'!I14</f>
        <v>34003219.485060379</v>
      </c>
      <c r="I5" s="247">
        <f>'S1b (Huntly goes)'!J7+'S1b (Huntly goes)'!J14</f>
        <v>34003219.485060379</v>
      </c>
      <c r="J5" s="247">
        <f>'S1b (Huntly goes)'!K7+'S1b (Huntly goes)'!K14</f>
        <v>17001609.742530189</v>
      </c>
      <c r="K5" s="247">
        <f>'S1b (Huntly goes)'!L7+'S1b (Huntly goes)'!L14</f>
        <v>17001609.742530189</v>
      </c>
      <c r="L5" s="247">
        <f>'S1b (Huntly goes)'!M7+'S1b (Huntly goes)'!M14</f>
        <v>17001609.742530189</v>
      </c>
      <c r="M5" s="247">
        <f>'S1b (Huntly goes)'!N7+'S1b (Huntly goes)'!N14</f>
        <v>17001609.742530189</v>
      </c>
      <c r="N5" s="247">
        <f>'S1b (Huntly goes)'!O7+'S1b (Huntly goes)'!O14</f>
        <v>17001609.742530189</v>
      </c>
      <c r="O5" s="247">
        <f>'S1b (Huntly goes)'!P7+'S1b (Huntly goes)'!P14</f>
        <v>17001609.742530189</v>
      </c>
      <c r="P5" s="247">
        <f>'S1b (Huntly goes)'!Q7+'S1b (Huntly goes)'!Q14</f>
        <v>17001609.742530189</v>
      </c>
      <c r="Q5" s="247">
        <f>'S1b (Huntly goes)'!R7+'S1b (Huntly goes)'!R14</f>
        <v>17001609.742530189</v>
      </c>
      <c r="R5" s="247">
        <f>'S1b (Huntly goes)'!S7+'S1b (Huntly goes)'!S14</f>
        <v>17001609.742530189</v>
      </c>
      <c r="S5" s="247">
        <f>'S1b (Huntly goes)'!T7+'S1b (Huntly goes)'!T14</f>
        <v>17001609.742530189</v>
      </c>
      <c r="T5" s="247">
        <f>'S1b (Huntly goes)'!U7+'S1b (Huntly goes)'!U14</f>
        <v>17001609.742530189</v>
      </c>
      <c r="U5" s="247">
        <f>'S1b (Huntly goes)'!V7+'S1b (Huntly goes)'!V14</f>
        <v>17001609.742530189</v>
      </c>
      <c r="V5" s="247">
        <f>'S1b (Huntly goes)'!W7+'S1b (Huntly goes)'!W14</f>
        <v>17001609.742530189</v>
      </c>
      <c r="W5" s="119"/>
    </row>
    <row r="6" spans="1:23" ht="11.65" x14ac:dyDescent="0.45">
      <c r="A6" s="119">
        <f t="shared" si="0"/>
        <v>83907518.781572193</v>
      </c>
      <c r="B6" s="119" t="s">
        <v>34</v>
      </c>
      <c r="C6" s="250">
        <f>'S1b (Huntly goes)'!D8+'S1b (Huntly goes)'!D15</f>
        <v>6308573.7241298137</v>
      </c>
      <c r="D6" s="247">
        <f>'S1b (Huntly goes)'!E8+'S1b (Huntly goes)'!E15</f>
        <v>6308573.7241298137</v>
      </c>
      <c r="E6" s="247">
        <f>'S1b (Huntly goes)'!F8+'S1b (Huntly goes)'!F15</f>
        <v>12617147.448259627</v>
      </c>
      <c r="F6" s="247">
        <f>'S1b (Huntly goes)'!G8+'S1b (Huntly goes)'!G15</f>
        <v>12617147.448259627</v>
      </c>
      <c r="G6" s="247">
        <f>'S1b (Huntly goes)'!H8+'S1b (Huntly goes)'!H15</f>
        <v>12617147.448259627</v>
      </c>
      <c r="H6" s="247">
        <f>'S1b (Huntly goes)'!I8+'S1b (Huntly goes)'!I15</f>
        <v>12617147.448259627</v>
      </c>
      <c r="I6" s="247">
        <f>'S1b (Huntly goes)'!J8+'S1b (Huntly goes)'!J15</f>
        <v>12617147.448259627</v>
      </c>
      <c r="J6" s="247">
        <f>'S1b (Huntly goes)'!K8+'S1b (Huntly goes)'!K15</f>
        <v>6308573.7241298137</v>
      </c>
      <c r="K6" s="247">
        <f>'S1b (Huntly goes)'!L8+'S1b (Huntly goes)'!L15</f>
        <v>6308573.7241298137</v>
      </c>
      <c r="L6" s="247">
        <f>'S1b (Huntly goes)'!M8+'S1b (Huntly goes)'!M15</f>
        <v>6308573.7241298137</v>
      </c>
      <c r="M6" s="247">
        <f>'S1b (Huntly goes)'!N8+'S1b (Huntly goes)'!N15</f>
        <v>6308573.7241298137</v>
      </c>
      <c r="N6" s="247">
        <f>'S1b (Huntly goes)'!O8+'S1b (Huntly goes)'!O15</f>
        <v>6308573.7241298137</v>
      </c>
      <c r="O6" s="247">
        <f>'S1b (Huntly goes)'!P8+'S1b (Huntly goes)'!P15</f>
        <v>6308573.7241298137</v>
      </c>
      <c r="P6" s="247">
        <f>'S1b (Huntly goes)'!Q8+'S1b (Huntly goes)'!Q15</f>
        <v>6308573.7241298137</v>
      </c>
      <c r="Q6" s="247">
        <f>'S1b (Huntly goes)'!R8+'S1b (Huntly goes)'!R15</f>
        <v>6308573.7241298137</v>
      </c>
      <c r="R6" s="247">
        <f>'S1b (Huntly goes)'!S8+'S1b (Huntly goes)'!S15</f>
        <v>6308573.7241298137</v>
      </c>
      <c r="S6" s="247">
        <f>'S1b (Huntly goes)'!T8+'S1b (Huntly goes)'!T15</f>
        <v>6308573.7241298137</v>
      </c>
      <c r="T6" s="247">
        <f>'S1b (Huntly goes)'!U8+'S1b (Huntly goes)'!U15</f>
        <v>6308573.7241298137</v>
      </c>
      <c r="U6" s="247">
        <f>'S1b (Huntly goes)'!V8+'S1b (Huntly goes)'!V15</f>
        <v>6308573.7241298137</v>
      </c>
      <c r="V6" s="247">
        <f>'S1b (Huntly goes)'!W8+'S1b (Huntly goes)'!W15</f>
        <v>6308573.7241298137</v>
      </c>
      <c r="W6" s="119"/>
    </row>
    <row r="7" spans="1:23" ht="11.65" x14ac:dyDescent="0.45">
      <c r="A7" s="119">
        <f t="shared" si="0"/>
        <v>87388877.426763624</v>
      </c>
      <c r="B7" s="119" t="s">
        <v>29</v>
      </c>
      <c r="C7" s="250">
        <f>'S1b (Huntly goes)'!D9+'S1b (Huntly goes)'!D16</f>
        <v>6570319.131362021</v>
      </c>
      <c r="D7" s="247">
        <f>'S1b (Huntly goes)'!E9+'S1b (Huntly goes)'!E16</f>
        <v>6570319.131362021</v>
      </c>
      <c r="E7" s="247">
        <f>'S1b (Huntly goes)'!F9+'S1b (Huntly goes)'!F16</f>
        <v>13140638.262724042</v>
      </c>
      <c r="F7" s="247">
        <f>'S1b (Huntly goes)'!G9+'S1b (Huntly goes)'!G16</f>
        <v>13140638.262724042</v>
      </c>
      <c r="G7" s="247">
        <f>'S1b (Huntly goes)'!H9+'S1b (Huntly goes)'!H16</f>
        <v>13140638.262724042</v>
      </c>
      <c r="H7" s="247">
        <f>'S1b (Huntly goes)'!I9+'S1b (Huntly goes)'!I16</f>
        <v>13140638.262724042</v>
      </c>
      <c r="I7" s="247">
        <f>'S1b (Huntly goes)'!J9+'S1b (Huntly goes)'!J16</f>
        <v>13140638.262724042</v>
      </c>
      <c r="J7" s="247">
        <f>'S1b (Huntly goes)'!K9+'S1b (Huntly goes)'!K16</f>
        <v>6570319.131362021</v>
      </c>
      <c r="K7" s="247">
        <f>'S1b (Huntly goes)'!L9+'S1b (Huntly goes)'!L16</f>
        <v>6570319.131362021</v>
      </c>
      <c r="L7" s="247">
        <f>'S1b (Huntly goes)'!M9+'S1b (Huntly goes)'!M16</f>
        <v>6570319.131362021</v>
      </c>
      <c r="M7" s="247">
        <f>'S1b (Huntly goes)'!N9+'S1b (Huntly goes)'!N16</f>
        <v>6570319.131362021</v>
      </c>
      <c r="N7" s="247">
        <f>'S1b (Huntly goes)'!O9+'S1b (Huntly goes)'!O16</f>
        <v>6570319.131362021</v>
      </c>
      <c r="O7" s="247">
        <f>'S1b (Huntly goes)'!P9+'S1b (Huntly goes)'!P16</f>
        <v>6570319.131362021</v>
      </c>
      <c r="P7" s="247">
        <f>'S1b (Huntly goes)'!Q9+'S1b (Huntly goes)'!Q16</f>
        <v>6570319.131362021</v>
      </c>
      <c r="Q7" s="247">
        <f>'S1b (Huntly goes)'!R9+'S1b (Huntly goes)'!R16</f>
        <v>6570319.131362021</v>
      </c>
      <c r="R7" s="247">
        <f>'S1b (Huntly goes)'!S9+'S1b (Huntly goes)'!S16</f>
        <v>6570319.131362021</v>
      </c>
      <c r="S7" s="247">
        <f>'S1b (Huntly goes)'!T9+'S1b (Huntly goes)'!T16</f>
        <v>6570319.131362021</v>
      </c>
      <c r="T7" s="247">
        <f>'S1b (Huntly goes)'!U9+'S1b (Huntly goes)'!U16</f>
        <v>6570319.131362021</v>
      </c>
      <c r="U7" s="247">
        <f>'S1b (Huntly goes)'!V9+'S1b (Huntly goes)'!V16</f>
        <v>6570319.131362021</v>
      </c>
      <c r="V7" s="247">
        <f>'S1b (Huntly goes)'!W9+'S1b (Huntly goes)'!W16</f>
        <v>6570319.131362021</v>
      </c>
      <c r="W7" s="119"/>
    </row>
    <row r="8" spans="1:23" ht="11.65" x14ac:dyDescent="0.45">
      <c r="A8" s="276">
        <f>SUM(A4:A7)</f>
        <v>798033176.28482974</v>
      </c>
      <c r="B8" s="276" t="s">
        <v>384</v>
      </c>
      <c r="C8" s="119"/>
      <c r="D8" s="119"/>
      <c r="E8" s="119"/>
      <c r="F8" s="119"/>
      <c r="G8" s="119"/>
      <c r="H8" s="119"/>
      <c r="I8" s="119"/>
      <c r="J8" s="119"/>
      <c r="K8" s="119"/>
      <c r="L8" s="119"/>
      <c r="M8" s="119"/>
      <c r="N8" s="119"/>
      <c r="O8" s="119"/>
      <c r="P8" s="119"/>
      <c r="Q8" s="119"/>
      <c r="R8" s="119"/>
      <c r="S8" s="119"/>
      <c r="T8" s="119"/>
      <c r="U8" s="119"/>
      <c r="V8" s="119"/>
      <c r="W8" s="118"/>
    </row>
    <row r="10" spans="1:23" ht="11.65" x14ac:dyDescent="0.45">
      <c r="A10" s="91" t="s">
        <v>317</v>
      </c>
      <c r="B10" s="89" t="s">
        <v>318</v>
      </c>
      <c r="C10" s="93" t="str">
        <f t="shared" ref="C10:V10" si="1">C3</f>
        <v>Year 1</v>
      </c>
      <c r="D10" s="90" t="str">
        <f t="shared" si="1"/>
        <v>Year 2</v>
      </c>
      <c r="E10" s="93" t="str">
        <f t="shared" si="1"/>
        <v>Year 3</v>
      </c>
      <c r="F10" s="93" t="str">
        <f t="shared" si="1"/>
        <v>Year 4</v>
      </c>
      <c r="G10" s="93" t="str">
        <f t="shared" si="1"/>
        <v>Year 5</v>
      </c>
      <c r="H10" s="93" t="str">
        <f t="shared" si="1"/>
        <v>Year 6</v>
      </c>
      <c r="I10" s="93" t="str">
        <f t="shared" si="1"/>
        <v>Year 7</v>
      </c>
      <c r="J10" s="93" t="str">
        <f t="shared" si="1"/>
        <v>Year 8</v>
      </c>
      <c r="K10" s="93" t="str">
        <f t="shared" si="1"/>
        <v>Year 9</v>
      </c>
      <c r="L10" s="93" t="str">
        <f t="shared" si="1"/>
        <v>Year 10</v>
      </c>
      <c r="M10" s="93" t="str">
        <f t="shared" si="1"/>
        <v>Year 11</v>
      </c>
      <c r="N10" s="93" t="str">
        <f t="shared" si="1"/>
        <v>Year 12</v>
      </c>
      <c r="O10" s="93" t="str">
        <f t="shared" si="1"/>
        <v>Year 13</v>
      </c>
      <c r="P10" s="93" t="str">
        <f t="shared" si="1"/>
        <v>Year 14</v>
      </c>
      <c r="Q10" s="93" t="str">
        <f t="shared" si="1"/>
        <v>Year 15</v>
      </c>
      <c r="R10" s="93" t="str">
        <f t="shared" si="1"/>
        <v>Year 16</v>
      </c>
      <c r="S10" s="93" t="str">
        <f t="shared" si="1"/>
        <v>Year 17</v>
      </c>
      <c r="T10" s="93" t="str">
        <f t="shared" si="1"/>
        <v>Year 18</v>
      </c>
      <c r="U10" s="93" t="str">
        <f t="shared" si="1"/>
        <v>Year 19</v>
      </c>
      <c r="V10" s="93" t="str">
        <f t="shared" si="1"/>
        <v>Year 20</v>
      </c>
      <c r="W10" s="94" t="s">
        <v>316</v>
      </c>
    </row>
    <row r="11" spans="1:23" ht="11.65" x14ac:dyDescent="0.45">
      <c r="B11" s="91" t="s">
        <v>327</v>
      </c>
      <c r="C11" s="129">
        <f t="array" ref="C11:V11">TRANSPOSE(winter!Y3:Y38)</f>
        <v>2196.2720464975923</v>
      </c>
      <c r="D11" s="129">
        <v>2226.0415361750465</v>
      </c>
      <c r="E11" s="129">
        <v>2243.2008401687349</v>
      </c>
      <c r="F11" s="129">
        <v>2270.7675848929866</v>
      </c>
      <c r="G11" s="129">
        <v>2299.7141991524727</v>
      </c>
      <c r="H11" s="129">
        <v>2326.6754872088932</v>
      </c>
      <c r="I11" s="129">
        <v>2353.5144174297693</v>
      </c>
      <c r="J11" s="129">
        <v>2380.369310157409</v>
      </c>
      <c r="K11" s="129">
        <v>2407.1247926508909</v>
      </c>
      <c r="L11" s="129">
        <v>2434.1585758054403</v>
      </c>
      <c r="M11" s="129">
        <v>2461.1008570039658</v>
      </c>
      <c r="N11" s="129">
        <v>2487.7486708137308</v>
      </c>
      <c r="O11" s="129">
        <v>2514.2352570523831</v>
      </c>
      <c r="P11" s="129">
        <v>2540.5935542014709</v>
      </c>
      <c r="Q11" s="129">
        <v>2566.8758978920941</v>
      </c>
      <c r="R11" s="129">
        <v>2614.3300804681362</v>
      </c>
      <c r="S11" s="129">
        <v>2593.1184685145308</v>
      </c>
      <c r="T11" s="129">
        <v>2645.219612167331</v>
      </c>
      <c r="U11" s="129">
        <v>2671.0794697255196</v>
      </c>
      <c r="V11" s="129">
        <v>2696.8400323219635</v>
      </c>
    </row>
    <row r="12" spans="1:23" ht="11.65" x14ac:dyDescent="0.45">
      <c r="A12" s="96"/>
      <c r="B12" s="91" t="s">
        <v>328</v>
      </c>
      <c r="C12" s="97">
        <f t="array" ref="C12:V12">TRANSPOSE(winter!AH3:AH38)</f>
        <v>2433.6788549672247</v>
      </c>
      <c r="D12" s="97">
        <v>2456.6996977760627</v>
      </c>
      <c r="E12" s="97">
        <v>2480.8325653999486</v>
      </c>
      <c r="F12" s="97">
        <v>2506.253629553742</v>
      </c>
      <c r="G12" s="97">
        <v>2531.8799192077158</v>
      </c>
      <c r="H12" s="97">
        <v>2555.4278743694513</v>
      </c>
      <c r="I12" s="97">
        <v>2577.9151006356478</v>
      </c>
      <c r="J12" s="97">
        <v>2600.3069929007424</v>
      </c>
      <c r="K12" s="97">
        <v>2622.8965584739153</v>
      </c>
      <c r="L12" s="97">
        <v>2645.5552047750739</v>
      </c>
      <c r="M12" s="97">
        <v>2668.3072693956356</v>
      </c>
      <c r="N12" s="97">
        <v>2690.9474680180329</v>
      </c>
      <c r="O12" s="97">
        <v>2713.5586582538735</v>
      </c>
      <c r="P12" s="97">
        <v>2736.2191540926324</v>
      </c>
      <c r="Q12" s="97">
        <v>2758.9055188039833</v>
      </c>
      <c r="R12" s="97">
        <v>2804.2804949139436</v>
      </c>
      <c r="S12" s="97">
        <v>2781.5828643083491</v>
      </c>
      <c r="T12" s="97">
        <v>2827.0014318183507</v>
      </c>
      <c r="U12" s="97">
        <v>2849.7259643200023</v>
      </c>
      <c r="V12" s="97">
        <v>2872.4899728740374</v>
      </c>
    </row>
    <row r="13" spans="1:23" ht="11.65" x14ac:dyDescent="0.45">
      <c r="A13" s="96"/>
      <c r="B13" s="91" t="s">
        <v>329</v>
      </c>
      <c r="C13" s="97">
        <f t="array" ref="C13:V13">TRANSPOSE(winter!AO3:AO39)</f>
        <v>1134.8765031838936</v>
      </c>
      <c r="D13" s="97">
        <v>1135.3691251523296</v>
      </c>
      <c r="E13" s="97">
        <v>1150.5597962797626</v>
      </c>
      <c r="F13" s="97">
        <v>1166.0630950178172</v>
      </c>
      <c r="G13" s="97">
        <v>1181.5543876299928</v>
      </c>
      <c r="H13" s="97">
        <v>1195.4731488585489</v>
      </c>
      <c r="I13" s="97">
        <v>1208.5891228744258</v>
      </c>
      <c r="J13" s="97">
        <v>1221.7296536780314</v>
      </c>
      <c r="K13" s="97">
        <v>1234.9849790196561</v>
      </c>
      <c r="L13" s="97">
        <v>1248.3432450362425</v>
      </c>
      <c r="M13" s="97">
        <v>1261.7604047935072</v>
      </c>
      <c r="N13" s="97">
        <v>1275.0032712992981</v>
      </c>
      <c r="O13" s="97">
        <v>1288.1648044099295</v>
      </c>
      <c r="P13" s="97">
        <v>1301.3813783541877</v>
      </c>
      <c r="Q13" s="97">
        <v>1314.6000152331378</v>
      </c>
      <c r="R13" s="97">
        <v>1321.2527065050645</v>
      </c>
      <c r="S13" s="97">
        <v>1327.9053977769913</v>
      </c>
      <c r="T13" s="97">
        <v>1341.178466224314</v>
      </c>
      <c r="U13" s="97">
        <v>1354.4606665923002</v>
      </c>
      <c r="V13" s="97">
        <v>1367.7535329833231</v>
      </c>
    </row>
    <row r="14" spans="1:23" ht="11.65" x14ac:dyDescent="0.45">
      <c r="A14" s="95"/>
      <c r="B14" s="91" t="s">
        <v>330</v>
      </c>
      <c r="C14" s="118">
        <f t="array" ref="C14:V14">TRANSPOSE(winter!AQ3:AQ39)</f>
        <v>1017.7385162990445</v>
      </c>
      <c r="D14" s="118">
        <v>1021.9124840001678</v>
      </c>
      <c r="E14" s="118">
        <v>1027.4921535197175</v>
      </c>
      <c r="F14" s="118">
        <v>1033.0751747690736</v>
      </c>
      <c r="G14" s="118">
        <v>1038.9088565112734</v>
      </c>
      <c r="H14" s="118">
        <v>1044.1913940440095</v>
      </c>
      <c r="I14" s="118">
        <v>1048.9296860475665</v>
      </c>
      <c r="J14" s="118">
        <v>1053.7771514550177</v>
      </c>
      <c r="K14" s="118">
        <v>1058.7376555736541</v>
      </c>
      <c r="L14" s="118">
        <v>1063.6807400007635</v>
      </c>
      <c r="M14" s="118">
        <v>1068.7665591216751</v>
      </c>
      <c r="N14" s="118">
        <v>1073.8272516192319</v>
      </c>
      <c r="O14" s="118">
        <v>1078.8697974515712</v>
      </c>
      <c r="P14" s="118">
        <v>1083.9987644153666</v>
      </c>
      <c r="Q14" s="118">
        <v>1089.1450404323591</v>
      </c>
      <c r="R14" s="118">
        <v>1091.7306067912989</v>
      </c>
      <c r="S14" s="118">
        <v>1094.3161731502387</v>
      </c>
      <c r="T14" s="118">
        <v>1099.528544365427</v>
      </c>
      <c r="U14" s="118">
        <v>1104.7616577133601</v>
      </c>
      <c r="V14" s="118">
        <v>1110.018463793891</v>
      </c>
    </row>
    <row r="15" spans="1:23" ht="11.65" x14ac:dyDescent="0.45">
      <c r="A15" s="118">
        <f>NPV($B$1,D15:V15)</f>
        <v>1961.6423517462836</v>
      </c>
      <c r="B15" s="91" t="s">
        <v>320</v>
      </c>
      <c r="D15" s="98">
        <f t="shared" ref="D15:V15" si="2">D11-$C$11</f>
        <v>29.769489677454203</v>
      </c>
      <c r="E15" s="98">
        <f t="shared" si="2"/>
        <v>46.928793671142557</v>
      </c>
      <c r="F15" s="98">
        <f t="shared" si="2"/>
        <v>74.495538395394306</v>
      </c>
      <c r="G15" s="98">
        <f t="shared" si="2"/>
        <v>103.44215265488037</v>
      </c>
      <c r="H15" s="98">
        <f t="shared" si="2"/>
        <v>130.40344071130085</v>
      </c>
      <c r="I15" s="98">
        <f t="shared" si="2"/>
        <v>157.24237093217698</v>
      </c>
      <c r="J15" s="98">
        <f t="shared" si="2"/>
        <v>184.09726365981669</v>
      </c>
      <c r="K15" s="98">
        <f t="shared" si="2"/>
        <v>210.85274615329854</v>
      </c>
      <c r="L15" s="98">
        <f t="shared" si="2"/>
        <v>237.88652930784792</v>
      </c>
      <c r="M15" s="98">
        <f t="shared" si="2"/>
        <v>264.82881050637343</v>
      </c>
      <c r="N15" s="98">
        <f t="shared" si="2"/>
        <v>291.47662431613844</v>
      </c>
      <c r="O15" s="98">
        <f t="shared" si="2"/>
        <v>317.96321055479075</v>
      </c>
      <c r="P15" s="98">
        <f t="shared" si="2"/>
        <v>344.32150770387852</v>
      </c>
      <c r="Q15" s="98">
        <f t="shared" si="2"/>
        <v>370.60385139450182</v>
      </c>
      <c r="R15" s="98">
        <f t="shared" si="2"/>
        <v>418.05803397054387</v>
      </c>
      <c r="S15" s="98">
        <f t="shared" si="2"/>
        <v>396.8464220169385</v>
      </c>
      <c r="T15" s="98">
        <f t="shared" si="2"/>
        <v>448.94756566973865</v>
      </c>
      <c r="U15" s="98">
        <f t="shared" si="2"/>
        <v>474.8074232279273</v>
      </c>
      <c r="V15" s="98">
        <f t="shared" si="2"/>
        <v>500.56798582437114</v>
      </c>
    </row>
    <row r="16" spans="1:23" x14ac:dyDescent="0.25">
      <c r="A16" s="118">
        <f t="shared" ref="A16:A18" si="3">NPV($B$1,D16:V16)</f>
        <v>1753.340203927183</v>
      </c>
      <c r="B16" s="91" t="s">
        <v>321</v>
      </c>
      <c r="D16" s="120">
        <f t="shared" ref="D16:V16" si="4">D12-$C$12</f>
        <v>23.020842808838097</v>
      </c>
      <c r="E16" s="120">
        <f t="shared" si="4"/>
        <v>47.153710432723983</v>
      </c>
      <c r="F16" s="120">
        <f t="shared" si="4"/>
        <v>72.574774586517378</v>
      </c>
      <c r="G16" s="120">
        <f t="shared" si="4"/>
        <v>98.201064240491178</v>
      </c>
      <c r="H16" s="120">
        <f t="shared" si="4"/>
        <v>121.74901940222662</v>
      </c>
      <c r="I16" s="120">
        <f t="shared" si="4"/>
        <v>144.23624566842318</v>
      </c>
      <c r="J16" s="120">
        <f t="shared" si="4"/>
        <v>166.62813793351779</v>
      </c>
      <c r="K16" s="120">
        <f t="shared" si="4"/>
        <v>189.21770350669067</v>
      </c>
      <c r="L16" s="120">
        <f t="shared" si="4"/>
        <v>211.87634980784924</v>
      </c>
      <c r="M16" s="120">
        <f t="shared" si="4"/>
        <v>234.62841442841091</v>
      </c>
      <c r="N16" s="120">
        <f t="shared" si="4"/>
        <v>257.2686130508082</v>
      </c>
      <c r="O16" s="120">
        <f t="shared" si="4"/>
        <v>279.87980328664889</v>
      </c>
      <c r="P16" s="120">
        <f t="shared" si="4"/>
        <v>302.54029912540773</v>
      </c>
      <c r="Q16" s="120">
        <f t="shared" si="4"/>
        <v>325.22666383675869</v>
      </c>
      <c r="R16" s="120">
        <f t="shared" si="4"/>
        <v>370.60163994671893</v>
      </c>
      <c r="S16" s="120">
        <f t="shared" si="4"/>
        <v>347.90400934112449</v>
      </c>
      <c r="T16" s="120">
        <f t="shared" si="4"/>
        <v>393.32257685112609</v>
      </c>
      <c r="U16" s="120">
        <f t="shared" si="4"/>
        <v>416.04710935277762</v>
      </c>
      <c r="V16" s="120">
        <f t="shared" si="4"/>
        <v>438.8111179068128</v>
      </c>
    </row>
    <row r="17" spans="1:38" x14ac:dyDescent="0.25">
      <c r="A17" s="118">
        <f t="shared" si="3"/>
        <v>904.10620814126708</v>
      </c>
      <c r="B17" s="91" t="s">
        <v>322</v>
      </c>
      <c r="D17" s="120">
        <f t="shared" ref="D17:V17" si="5">D13-$C$13</f>
        <v>0.49262196843596939</v>
      </c>
      <c r="E17" s="120">
        <f t="shared" si="5"/>
        <v>15.683293095868976</v>
      </c>
      <c r="F17" s="120">
        <f t="shared" si="5"/>
        <v>31.186591833923558</v>
      </c>
      <c r="G17" s="120">
        <f t="shared" si="5"/>
        <v>46.677884446099142</v>
      </c>
      <c r="H17" s="120">
        <f t="shared" si="5"/>
        <v>60.596645674655292</v>
      </c>
      <c r="I17" s="120">
        <f t="shared" si="5"/>
        <v>73.712619690532165</v>
      </c>
      <c r="J17" s="120">
        <f t="shared" si="5"/>
        <v>86.853150494137708</v>
      </c>
      <c r="K17" s="120">
        <f t="shared" si="5"/>
        <v>100.10847583576242</v>
      </c>
      <c r="L17" s="120">
        <f t="shared" si="5"/>
        <v>113.46674185234883</v>
      </c>
      <c r="M17" s="120">
        <f t="shared" si="5"/>
        <v>126.88390160961353</v>
      </c>
      <c r="N17" s="120">
        <f t="shared" si="5"/>
        <v>140.1267681154045</v>
      </c>
      <c r="O17" s="120">
        <f t="shared" si="5"/>
        <v>153.28830122603586</v>
      </c>
      <c r="P17" s="120">
        <f t="shared" si="5"/>
        <v>166.5048751702941</v>
      </c>
      <c r="Q17" s="120">
        <f t="shared" si="5"/>
        <v>179.72351204924416</v>
      </c>
      <c r="R17" s="120">
        <f t="shared" si="5"/>
        <v>186.37620332117081</v>
      </c>
      <c r="S17" s="120">
        <f t="shared" si="5"/>
        <v>193.02889459309768</v>
      </c>
      <c r="T17" s="120">
        <f t="shared" si="5"/>
        <v>206.30196304042033</v>
      </c>
      <c r="U17" s="120">
        <f t="shared" si="5"/>
        <v>219.58416340840654</v>
      </c>
      <c r="V17" s="120">
        <f t="shared" si="5"/>
        <v>232.87702979942947</v>
      </c>
    </row>
    <row r="18" spans="1:38" x14ac:dyDescent="0.25">
      <c r="A18" s="118">
        <f t="shared" si="3"/>
        <v>375.36808346590595</v>
      </c>
      <c r="B18" s="91" t="s">
        <v>323</v>
      </c>
      <c r="D18" s="98">
        <f t="shared" ref="D18:V18" si="6">D14-$C$14</f>
        <v>4.1739677011232743</v>
      </c>
      <c r="E18" s="98">
        <f t="shared" si="6"/>
        <v>9.7536372206729993</v>
      </c>
      <c r="F18" s="98">
        <f t="shared" si="6"/>
        <v>15.336658470029079</v>
      </c>
      <c r="G18" s="98">
        <f t="shared" si="6"/>
        <v>21.170340212228894</v>
      </c>
      <c r="H18" s="98">
        <f t="shared" si="6"/>
        <v>26.452877744965008</v>
      </c>
      <c r="I18" s="98">
        <f t="shared" si="6"/>
        <v>31.191169748522043</v>
      </c>
      <c r="J18" s="98">
        <f t="shared" si="6"/>
        <v>36.038635155973225</v>
      </c>
      <c r="K18" s="98">
        <f t="shared" si="6"/>
        <v>40.999139274609661</v>
      </c>
      <c r="L18" s="98">
        <f t="shared" si="6"/>
        <v>45.942223701719058</v>
      </c>
      <c r="M18" s="98">
        <f t="shared" si="6"/>
        <v>51.028042822630596</v>
      </c>
      <c r="N18" s="98">
        <f t="shared" si="6"/>
        <v>56.088735320187425</v>
      </c>
      <c r="O18" s="98">
        <f t="shared" si="6"/>
        <v>61.131281152526753</v>
      </c>
      <c r="P18" s="98">
        <f t="shared" si="6"/>
        <v>66.260248116322146</v>
      </c>
      <c r="Q18" s="98">
        <f t="shared" si="6"/>
        <v>71.406524133314633</v>
      </c>
      <c r="R18" s="98">
        <f t="shared" si="6"/>
        <v>73.99209049225442</v>
      </c>
      <c r="S18" s="98">
        <f t="shared" si="6"/>
        <v>76.577656851194206</v>
      </c>
      <c r="T18" s="98">
        <f t="shared" si="6"/>
        <v>81.790028066382547</v>
      </c>
      <c r="U18" s="98">
        <f t="shared" si="6"/>
        <v>87.02314141431566</v>
      </c>
      <c r="V18" s="98">
        <f t="shared" si="6"/>
        <v>92.27994749484651</v>
      </c>
    </row>
    <row r="19" spans="1:38" x14ac:dyDescent="0.25">
      <c r="A19" s="276">
        <f>SUM(A15:A18)</f>
        <v>4994.4568472806404</v>
      </c>
      <c r="B19" s="276" t="s">
        <v>384</v>
      </c>
      <c r="D19" s="98"/>
      <c r="E19" s="98"/>
      <c r="F19" s="98"/>
      <c r="G19" s="98"/>
      <c r="H19" s="98"/>
      <c r="I19" s="98"/>
      <c r="J19" s="98"/>
      <c r="K19" s="98"/>
      <c r="L19" s="98"/>
      <c r="M19" s="98"/>
      <c r="N19" s="98"/>
      <c r="O19" s="98"/>
      <c r="P19" s="98"/>
      <c r="Q19" s="98"/>
      <c r="R19" s="98"/>
      <c r="S19" s="98"/>
      <c r="T19" s="98"/>
      <c r="U19" s="98"/>
      <c r="V19" s="98"/>
    </row>
    <row r="20" spans="1:38" x14ac:dyDescent="0.25">
      <c r="A20" s="95"/>
      <c r="D20" s="98"/>
      <c r="E20" s="98"/>
      <c r="F20" s="98"/>
      <c r="G20" s="98"/>
      <c r="H20" s="98"/>
      <c r="I20" s="98"/>
      <c r="J20" s="98"/>
      <c r="K20" s="98"/>
      <c r="L20" s="98"/>
      <c r="M20" s="98"/>
      <c r="N20" s="98"/>
      <c r="O20" s="98"/>
      <c r="P20" s="98"/>
      <c r="Q20" s="98"/>
      <c r="R20" s="98"/>
      <c r="S20" s="98"/>
      <c r="T20" s="98"/>
      <c r="U20" s="98"/>
      <c r="V20" s="98"/>
    </row>
    <row r="21" spans="1:38" x14ac:dyDescent="0.25">
      <c r="A21" s="218" t="s">
        <v>324</v>
      </c>
      <c r="B21" s="219" t="s">
        <v>7</v>
      </c>
      <c r="D21" s="98"/>
      <c r="E21" s="98"/>
      <c r="F21" s="98"/>
      <c r="G21" s="98"/>
      <c r="H21" s="98"/>
      <c r="I21" s="98"/>
      <c r="J21" s="98"/>
      <c r="K21" s="98"/>
      <c r="L21" s="98"/>
      <c r="M21" s="98"/>
      <c r="N21" s="98"/>
      <c r="O21" s="98"/>
      <c r="P21" s="98"/>
      <c r="Q21" s="98"/>
      <c r="R21" s="98"/>
      <c r="S21" s="98"/>
      <c r="T21" s="98"/>
      <c r="U21" s="98"/>
      <c r="V21" s="98"/>
    </row>
    <row r="22" spans="1:38" x14ac:dyDescent="0.25">
      <c r="A22" s="148">
        <f>A4/A15</f>
        <v>204219.67812163138</v>
      </c>
      <c r="B22" s="220" t="s">
        <v>24</v>
      </c>
      <c r="D22" s="98"/>
      <c r="E22" s="98"/>
      <c r="F22" s="98"/>
      <c r="G22" s="98"/>
      <c r="H22" s="98"/>
      <c r="I22" s="98"/>
      <c r="J22" s="98"/>
      <c r="K22" s="98"/>
      <c r="L22" s="98"/>
      <c r="M22" s="98"/>
      <c r="N22" s="98"/>
      <c r="O22" s="98"/>
      <c r="P22" s="98"/>
      <c r="Q22" s="98"/>
      <c r="R22" s="98"/>
      <c r="S22" s="98"/>
      <c r="T22" s="98"/>
      <c r="U22" s="98"/>
      <c r="V22" s="98"/>
    </row>
    <row r="23" spans="1:38" x14ac:dyDescent="0.25">
      <c r="A23" s="148">
        <f>A5/A16</f>
        <v>128971.43971638438</v>
      </c>
      <c r="B23" s="220" t="s">
        <v>20</v>
      </c>
      <c r="D23" s="98"/>
      <c r="E23" s="98"/>
      <c r="F23" s="98"/>
      <c r="G23" s="98"/>
      <c r="H23" s="98"/>
      <c r="I23" s="98"/>
      <c r="J23" s="98"/>
      <c r="K23" s="98"/>
      <c r="L23" s="98"/>
      <c r="M23" s="98"/>
      <c r="N23" s="98"/>
      <c r="O23" s="98"/>
      <c r="P23" s="98"/>
      <c r="Q23" s="98"/>
      <c r="R23" s="98"/>
      <c r="S23" s="98"/>
      <c r="T23" s="98"/>
      <c r="U23" s="98"/>
      <c r="V23" s="98"/>
    </row>
    <row r="24" spans="1:38" x14ac:dyDescent="0.25">
      <c r="A24" s="148">
        <f>A6/A17</f>
        <v>92807.148127072258</v>
      </c>
      <c r="B24" s="220" t="s">
        <v>34</v>
      </c>
      <c r="D24" s="98"/>
      <c r="E24" s="98"/>
      <c r="F24" s="98"/>
      <c r="G24" s="98"/>
      <c r="H24" s="98"/>
      <c r="I24" s="98"/>
      <c r="J24" s="98"/>
      <c r="K24" s="98"/>
      <c r="L24" s="98"/>
      <c r="M24" s="98"/>
      <c r="N24" s="98"/>
      <c r="O24" s="98"/>
      <c r="P24" s="98"/>
      <c r="Q24" s="98"/>
      <c r="R24" s="98"/>
      <c r="S24" s="98"/>
      <c r="T24" s="98"/>
      <c r="U24" s="98"/>
      <c r="V24" s="98"/>
    </row>
    <row r="25" spans="1:38" x14ac:dyDescent="0.25">
      <c r="A25" s="148">
        <f>A7/A18</f>
        <v>232808.49192044055</v>
      </c>
      <c r="B25" s="220" t="s">
        <v>29</v>
      </c>
      <c r="D25" s="98"/>
      <c r="E25" s="98"/>
      <c r="F25" s="98"/>
      <c r="G25" s="98"/>
      <c r="H25" s="98"/>
      <c r="I25" s="98"/>
      <c r="J25" s="98"/>
      <c r="K25" s="98"/>
      <c r="L25" s="98"/>
      <c r="M25" s="98"/>
      <c r="N25" s="98"/>
      <c r="O25" s="98"/>
      <c r="P25" s="98"/>
      <c r="Q25" s="98"/>
      <c r="R25" s="98"/>
      <c r="S25" s="98"/>
      <c r="T25" s="98"/>
      <c r="U25" s="98"/>
      <c r="V25" s="98"/>
      <c r="W25" s="98"/>
    </row>
    <row r="26" spans="1:38" x14ac:dyDescent="0.25">
      <c r="A26" s="218">
        <f>A8/A19</f>
        <v>159783.7764319336</v>
      </c>
      <c r="B26" s="219" t="s">
        <v>384</v>
      </c>
      <c r="D26" s="98"/>
      <c r="E26" s="98"/>
      <c r="F26" s="98"/>
      <c r="G26" s="98"/>
      <c r="H26" s="98"/>
      <c r="I26" s="98"/>
      <c r="J26" s="98"/>
      <c r="K26" s="98"/>
      <c r="L26" s="98"/>
      <c r="M26" s="98"/>
      <c r="N26" s="98"/>
      <c r="O26" s="98"/>
      <c r="P26" s="98"/>
      <c r="Q26" s="98"/>
      <c r="R26" s="98"/>
      <c r="S26" s="98"/>
      <c r="T26" s="98"/>
      <c r="U26" s="98"/>
      <c r="V26" s="98"/>
      <c r="W26" s="98"/>
    </row>
    <row r="27" spans="1:38" x14ac:dyDescent="0.25">
      <c r="A27" s="95"/>
      <c r="D27" s="98"/>
      <c r="E27" s="98"/>
      <c r="F27" s="98"/>
      <c r="G27" s="98"/>
      <c r="H27" s="98"/>
      <c r="I27" s="98"/>
      <c r="J27" s="98"/>
      <c r="K27" s="98"/>
      <c r="L27" s="98"/>
      <c r="M27" s="98"/>
      <c r="N27" s="98"/>
      <c r="O27" s="98"/>
      <c r="P27" s="98"/>
      <c r="Q27" s="98"/>
      <c r="R27" s="98"/>
      <c r="S27" s="98"/>
      <c r="T27" s="98"/>
      <c r="U27" s="98"/>
      <c r="V27" s="98"/>
      <c r="W27" s="98"/>
    </row>
    <row r="28" spans="1:38" x14ac:dyDescent="0.25">
      <c r="A28" s="91" t="s">
        <v>325</v>
      </c>
      <c r="B28" s="89" t="s">
        <v>318</v>
      </c>
      <c r="C28" s="93" t="s">
        <v>87</v>
      </c>
      <c r="D28" s="90" t="s">
        <v>88</v>
      </c>
      <c r="E28" s="93" t="s">
        <v>89</v>
      </c>
      <c r="F28" s="93" t="s">
        <v>90</v>
      </c>
      <c r="G28" s="93" t="s">
        <v>91</v>
      </c>
      <c r="H28" s="93" t="s">
        <v>92</v>
      </c>
      <c r="I28" s="93" t="s">
        <v>93</v>
      </c>
      <c r="J28" s="93" t="s">
        <v>94</v>
      </c>
      <c r="K28" s="93" t="s">
        <v>95</v>
      </c>
      <c r="L28" s="93" t="s">
        <v>96</v>
      </c>
      <c r="M28" s="93" t="s">
        <v>97</v>
      </c>
      <c r="N28" s="93" t="s">
        <v>98</v>
      </c>
      <c r="O28" s="93" t="s">
        <v>99</v>
      </c>
      <c r="P28" s="93" t="s">
        <v>100</v>
      </c>
      <c r="Q28" s="93" t="s">
        <v>101</v>
      </c>
      <c r="R28" s="93" t="s">
        <v>102</v>
      </c>
      <c r="S28" s="93" t="s">
        <v>103</v>
      </c>
      <c r="T28" s="93" t="s">
        <v>104</v>
      </c>
      <c r="U28" s="93" t="s">
        <v>105</v>
      </c>
      <c r="V28" s="93" t="s">
        <v>106</v>
      </c>
      <c r="W28" s="94" t="s">
        <v>316</v>
      </c>
    </row>
    <row r="29" spans="1:38" x14ac:dyDescent="0.25">
      <c r="B29" s="91" t="s">
        <v>327</v>
      </c>
      <c r="C29" s="121">
        <f t="array" ref="C29:V29">TRANSPOSE(winter!Z3:Z38)</f>
        <v>11972470.49099412</v>
      </c>
      <c r="D29" s="121">
        <v>12134751.99763336</v>
      </c>
      <c r="E29" s="121">
        <v>12228291.98555883</v>
      </c>
      <c r="F29" s="121">
        <v>12378565.736149151</v>
      </c>
      <c r="G29" s="121">
        <v>12536361.527243679</v>
      </c>
      <c r="H29" s="121">
        <v>12683334.77045799</v>
      </c>
      <c r="I29" s="121">
        <v>12829641.008153688</v>
      </c>
      <c r="J29" s="121">
        <v>12976034.261773251</v>
      </c>
      <c r="K29" s="121">
        <v>13121885.603430288</v>
      </c>
      <c r="L29" s="121">
        <v>13269254.036951045</v>
      </c>
      <c r="M29" s="121">
        <v>13416123.668663478</v>
      </c>
      <c r="N29" s="121">
        <v>13561388.079325031</v>
      </c>
      <c r="O29" s="121">
        <v>13705773.595069828</v>
      </c>
      <c r="P29" s="121">
        <v>13849459.772432763</v>
      </c>
      <c r="Q29" s="121">
        <v>13992731.907035554</v>
      </c>
      <c r="R29" s="121">
        <v>14251417.43803429</v>
      </c>
      <c r="S29" s="121">
        <v>14135787.227930792</v>
      </c>
      <c r="T29" s="121">
        <v>14419804.595417183</v>
      </c>
      <c r="U29" s="121">
        <v>14560773.6443155</v>
      </c>
      <c r="V29" s="121">
        <v>14701201.409632262</v>
      </c>
      <c r="W29" s="121"/>
    </row>
    <row r="30" spans="1:38" x14ac:dyDescent="0.25">
      <c r="A30" s="96"/>
      <c r="B30" s="91" t="s">
        <v>328</v>
      </c>
      <c r="C30" s="97">
        <f t="array" ref="C30:V30">TRANSPOSE(winter!AI3:AI38)</f>
        <v>14131099.143684294</v>
      </c>
      <c r="D30" s="97">
        <v>14264769.127067225</v>
      </c>
      <c r="E30" s="97">
        <v>14404896.056435289</v>
      </c>
      <c r="F30" s="97">
        <v>14552502.868715396</v>
      </c>
      <c r="G30" s="97">
        <v>14701301.318044879</v>
      </c>
      <c r="H30" s="97">
        <v>14838031.966931581</v>
      </c>
      <c r="I30" s="97">
        <v>14968603.518385671</v>
      </c>
      <c r="J30" s="97">
        <v>15098621.515200214</v>
      </c>
      <c r="K30" s="97">
        <v>15229787.297437971</v>
      </c>
      <c r="L30" s="97">
        <v>15361354.19530119</v>
      </c>
      <c r="M30" s="97">
        <v>15493463.52444314</v>
      </c>
      <c r="N30" s="97">
        <v>15624923.306292668</v>
      </c>
      <c r="O30" s="97">
        <v>15756214.651626593</v>
      </c>
      <c r="P30" s="97">
        <v>15887792.288786471</v>
      </c>
      <c r="Q30" s="97">
        <v>16019520.132947816</v>
      </c>
      <c r="R30" s="97">
        <v>16282988.866607331</v>
      </c>
      <c r="S30" s="97">
        <v>16151195.607295515</v>
      </c>
      <c r="T30" s="97">
        <v>16414917.453396115</v>
      </c>
      <c r="U30" s="97">
        <v>16546866.917935897</v>
      </c>
      <c r="V30" s="97">
        <v>16679045.599247191</v>
      </c>
      <c r="W30" s="97"/>
      <c r="X30" s="98"/>
    </row>
    <row r="31" spans="1:38" x14ac:dyDescent="0.25">
      <c r="A31" s="96"/>
      <c r="B31" s="91" t="s">
        <v>329</v>
      </c>
      <c r="C31" s="97">
        <f t="array" ref="C31:V31">TRANSPOSE(winter!AP3:AP39)</f>
        <v>4970759.0839454541</v>
      </c>
      <c r="D31" s="97">
        <v>4972916.7681672033</v>
      </c>
      <c r="E31" s="97">
        <v>5039451.9077053601</v>
      </c>
      <c r="F31" s="97">
        <v>5107356.3561780397</v>
      </c>
      <c r="G31" s="97">
        <v>5175208.2178193685</v>
      </c>
      <c r="H31" s="97">
        <v>5236172.3920004442</v>
      </c>
      <c r="I31" s="97">
        <v>5293620.3581899852</v>
      </c>
      <c r="J31" s="97">
        <v>5351175.8831097772</v>
      </c>
      <c r="K31" s="97">
        <v>5409234.2081060931</v>
      </c>
      <c r="L31" s="97">
        <v>5467743.4132587416</v>
      </c>
      <c r="M31" s="97">
        <v>5526510.5729955612</v>
      </c>
      <c r="N31" s="97">
        <v>5584514.3282909263</v>
      </c>
      <c r="O31" s="97">
        <v>5642161.8433154915</v>
      </c>
      <c r="P31" s="97">
        <v>5700050.437191342</v>
      </c>
      <c r="Q31" s="97">
        <v>5757948.0667211432</v>
      </c>
      <c r="R31" s="97">
        <v>5787086.8544921819</v>
      </c>
      <c r="S31" s="97">
        <v>5816225.6422632216</v>
      </c>
      <c r="T31" s="97">
        <v>5874361.6820624955</v>
      </c>
      <c r="U31" s="97">
        <v>5932537.7196742753</v>
      </c>
      <c r="V31" s="97">
        <v>5990760.4744669553</v>
      </c>
      <c r="W31" s="97"/>
    </row>
    <row r="32" spans="1:38" x14ac:dyDescent="0.25">
      <c r="A32" s="95"/>
      <c r="B32" s="91" t="s">
        <v>330</v>
      </c>
      <c r="C32" s="118">
        <f t="array" ref="C32:V32">TRANSPOSE(winter!AS3:AS39)</f>
        <v>4457694.7013898157</v>
      </c>
      <c r="D32" s="118">
        <v>4475976.6799207358</v>
      </c>
      <c r="E32" s="118">
        <v>4500415.6324163638</v>
      </c>
      <c r="F32" s="118">
        <v>4524869.2654885435</v>
      </c>
      <c r="G32" s="118">
        <v>4550420.7915193783</v>
      </c>
      <c r="H32" s="118">
        <v>4573558.3059127629</v>
      </c>
      <c r="I32" s="118">
        <v>4594312.0248883422</v>
      </c>
      <c r="J32" s="118">
        <v>4615543.9233729783</v>
      </c>
      <c r="K32" s="118">
        <v>4637270.9314126065</v>
      </c>
      <c r="L32" s="118">
        <v>4658921.6412033448</v>
      </c>
      <c r="M32" s="118">
        <v>4681197.5289529376</v>
      </c>
      <c r="N32" s="118">
        <v>4703363.362092237</v>
      </c>
      <c r="O32" s="118">
        <v>4725449.7128378833</v>
      </c>
      <c r="P32" s="118">
        <v>4747914.5881393068</v>
      </c>
      <c r="Q32" s="118">
        <v>4770455.2770937337</v>
      </c>
      <c r="R32" s="118">
        <v>4781780.0577458898</v>
      </c>
      <c r="S32" s="118">
        <v>4793104.8383980468</v>
      </c>
      <c r="T32" s="118">
        <v>4815935.0243205717</v>
      </c>
      <c r="U32" s="118">
        <v>4838856.0607845187</v>
      </c>
      <c r="V32" s="118">
        <v>4861880.871417244</v>
      </c>
      <c r="W32" s="98"/>
      <c r="X32" s="98"/>
      <c r="Y32" s="98"/>
      <c r="Z32" s="98"/>
      <c r="AA32" s="98"/>
      <c r="AB32" s="98"/>
      <c r="AC32" s="98"/>
      <c r="AD32" s="98"/>
      <c r="AE32" s="98"/>
      <c r="AF32" s="98"/>
      <c r="AG32" s="98"/>
      <c r="AH32" s="98"/>
      <c r="AI32" s="98"/>
      <c r="AJ32" s="98"/>
      <c r="AK32" s="98"/>
      <c r="AL32" s="98"/>
    </row>
    <row r="33" spans="1:34" x14ac:dyDescent="0.25">
      <c r="A33" s="118">
        <f>NPV($B$1,D33:V33)</f>
        <v>10693440.827432785</v>
      </c>
      <c r="B33" s="91" t="s">
        <v>320</v>
      </c>
      <c r="D33" s="98">
        <f>D29-$C$29</f>
        <v>162281.50663924031</v>
      </c>
      <c r="E33" s="98">
        <f t="shared" ref="E33:V33" si="7">E29-$C$29</f>
        <v>255821.49456471018</v>
      </c>
      <c r="F33" s="98">
        <f t="shared" si="7"/>
        <v>406095.24515503086</v>
      </c>
      <c r="G33" s="98">
        <f t="shared" si="7"/>
        <v>563891.03624955937</v>
      </c>
      <c r="H33" s="98">
        <f t="shared" si="7"/>
        <v>710864.27946387045</v>
      </c>
      <c r="I33" s="98">
        <f t="shared" si="7"/>
        <v>857170.51715956815</v>
      </c>
      <c r="J33" s="98">
        <f t="shared" si="7"/>
        <v>1003563.770779131</v>
      </c>
      <c r="K33" s="98">
        <f t="shared" si="7"/>
        <v>1149415.1124361679</v>
      </c>
      <c r="L33" s="98">
        <f t="shared" si="7"/>
        <v>1296783.5459569246</v>
      </c>
      <c r="M33" s="98">
        <f t="shared" si="7"/>
        <v>1443653.1776693575</v>
      </c>
      <c r="N33" s="98">
        <f t="shared" si="7"/>
        <v>1588917.5883309115</v>
      </c>
      <c r="O33" s="98">
        <f t="shared" si="7"/>
        <v>1733303.1040757075</v>
      </c>
      <c r="P33" s="98">
        <f t="shared" si="7"/>
        <v>1876989.2814386431</v>
      </c>
      <c r="Q33" s="98">
        <f t="shared" si="7"/>
        <v>2020261.4160414338</v>
      </c>
      <c r="R33" s="98">
        <f t="shared" si="7"/>
        <v>2278946.9470401704</v>
      </c>
      <c r="S33" s="98">
        <f t="shared" si="7"/>
        <v>2163316.7369366717</v>
      </c>
      <c r="T33" s="98">
        <f t="shared" si="7"/>
        <v>2447334.1044230629</v>
      </c>
      <c r="U33" s="98">
        <f t="shared" si="7"/>
        <v>2588303.1533213798</v>
      </c>
      <c r="V33" s="98">
        <f t="shared" si="7"/>
        <v>2728730.9186381418</v>
      </c>
      <c r="W33" s="98"/>
      <c r="X33" s="98"/>
      <c r="Y33" s="98"/>
      <c r="Z33" s="98"/>
      <c r="AA33" s="98"/>
      <c r="AB33" s="98"/>
      <c r="AC33" s="98"/>
      <c r="AD33" s="98"/>
      <c r="AE33" s="98"/>
      <c r="AF33" s="98"/>
      <c r="AG33" s="98"/>
      <c r="AH33" s="98"/>
    </row>
    <row r="34" spans="1:34" x14ac:dyDescent="0.25">
      <c r="A34" s="118">
        <f>NPV($B$1,D34:V34)</f>
        <v>10180728.736551529</v>
      </c>
      <c r="B34" s="91" t="s">
        <v>321</v>
      </c>
      <c r="D34" s="120">
        <f>D30-$C$30</f>
        <v>133669.98338293098</v>
      </c>
      <c r="E34" s="120">
        <f t="shared" ref="E34:V34" si="8">E30-$C$30</f>
        <v>273796.91275099479</v>
      </c>
      <c r="F34" s="120">
        <f t="shared" si="8"/>
        <v>421403.72503110208</v>
      </c>
      <c r="G34" s="120">
        <f t="shared" si="8"/>
        <v>570202.17436058447</v>
      </c>
      <c r="H34" s="120">
        <f t="shared" si="8"/>
        <v>706932.82324728742</v>
      </c>
      <c r="I34" s="120">
        <f t="shared" si="8"/>
        <v>837504.374701377</v>
      </c>
      <c r="J34" s="120">
        <f t="shared" si="8"/>
        <v>967522.37151592039</v>
      </c>
      <c r="K34" s="120">
        <f t="shared" si="8"/>
        <v>1098688.1537536774</v>
      </c>
      <c r="L34" s="120">
        <f t="shared" si="8"/>
        <v>1230255.0516168959</v>
      </c>
      <c r="M34" s="120">
        <f t="shared" si="8"/>
        <v>1362364.3807588462</v>
      </c>
      <c r="N34" s="120">
        <f t="shared" si="8"/>
        <v>1493824.1626083739</v>
      </c>
      <c r="O34" s="120">
        <f t="shared" si="8"/>
        <v>1625115.5079422984</v>
      </c>
      <c r="P34" s="120">
        <f t="shared" si="8"/>
        <v>1756693.1451021768</v>
      </c>
      <c r="Q34" s="120">
        <f t="shared" si="8"/>
        <v>1888420.9892635215</v>
      </c>
      <c r="R34" s="120">
        <f t="shared" si="8"/>
        <v>2151889.7229230367</v>
      </c>
      <c r="S34" s="120">
        <f t="shared" si="8"/>
        <v>2020096.4636112209</v>
      </c>
      <c r="T34" s="120">
        <f t="shared" si="8"/>
        <v>2283818.3097118214</v>
      </c>
      <c r="U34" s="120">
        <f t="shared" si="8"/>
        <v>2415767.7742516026</v>
      </c>
      <c r="V34" s="120">
        <f t="shared" si="8"/>
        <v>2547946.455562897</v>
      </c>
      <c r="W34" s="120"/>
    </row>
    <row r="35" spans="1:34" x14ac:dyDescent="0.25">
      <c r="A35" s="118">
        <f>NPV($B$1,D35:V35)</f>
        <v>3959985.1916587488</v>
      </c>
      <c r="B35" s="91" t="s">
        <v>322</v>
      </c>
      <c r="D35" s="120">
        <f>D31-$C$31</f>
        <v>2157.684221749194</v>
      </c>
      <c r="E35" s="120">
        <f t="shared" ref="E35:V35" si="9">E31-$C$31</f>
        <v>68692.823759905994</v>
      </c>
      <c r="F35" s="120">
        <f t="shared" si="9"/>
        <v>136597.27223258559</v>
      </c>
      <c r="G35" s="120">
        <f t="shared" si="9"/>
        <v>204449.13387391437</v>
      </c>
      <c r="H35" s="120">
        <f t="shared" si="9"/>
        <v>265413.30805499014</v>
      </c>
      <c r="I35" s="120">
        <f t="shared" si="9"/>
        <v>322861.27424453106</v>
      </c>
      <c r="J35" s="120">
        <f t="shared" si="9"/>
        <v>380416.79916432314</v>
      </c>
      <c r="K35" s="120">
        <f t="shared" si="9"/>
        <v>438475.12416063901</v>
      </c>
      <c r="L35" s="120">
        <f t="shared" si="9"/>
        <v>496984.32931328751</v>
      </c>
      <c r="M35" s="120">
        <f t="shared" si="9"/>
        <v>555751.48905010708</v>
      </c>
      <c r="N35" s="120">
        <f t="shared" si="9"/>
        <v>613755.24434547219</v>
      </c>
      <c r="O35" s="120">
        <f t="shared" si="9"/>
        <v>671402.75937003735</v>
      </c>
      <c r="P35" s="120">
        <f t="shared" si="9"/>
        <v>729291.35324588791</v>
      </c>
      <c r="Q35" s="120">
        <f t="shared" si="9"/>
        <v>787188.9827756891</v>
      </c>
      <c r="R35" s="120">
        <f t="shared" si="9"/>
        <v>816327.77054672781</v>
      </c>
      <c r="S35" s="120">
        <f t="shared" si="9"/>
        <v>845466.55831776746</v>
      </c>
      <c r="T35" s="120">
        <f t="shared" si="9"/>
        <v>903602.5981170414</v>
      </c>
      <c r="U35" s="120">
        <f t="shared" si="9"/>
        <v>961778.63572882116</v>
      </c>
      <c r="V35" s="120">
        <f t="shared" si="9"/>
        <v>1020001.3905215012</v>
      </c>
    </row>
    <row r="36" spans="1:34" x14ac:dyDescent="0.25">
      <c r="A36" s="118">
        <f>NPV($B$1,D36:V36)</f>
        <v>1644112.2055806702</v>
      </c>
      <c r="B36" s="91" t="s">
        <v>323</v>
      </c>
      <c r="D36" s="98">
        <f>D32-$C$32</f>
        <v>18281.978530920111</v>
      </c>
      <c r="E36" s="98">
        <f t="shared" ref="E36:V36" si="10">E32-$C$32</f>
        <v>42720.931026548147</v>
      </c>
      <c r="F36" s="98">
        <f t="shared" si="10"/>
        <v>67174.564098727889</v>
      </c>
      <c r="G36" s="98">
        <f t="shared" si="10"/>
        <v>92726.090129562654</v>
      </c>
      <c r="H36" s="98">
        <f t="shared" si="10"/>
        <v>115863.60452294722</v>
      </c>
      <c r="I36" s="98">
        <f t="shared" si="10"/>
        <v>136617.32349852659</v>
      </c>
      <c r="J36" s="98">
        <f t="shared" si="10"/>
        <v>157849.22198316269</v>
      </c>
      <c r="K36" s="98">
        <f t="shared" si="10"/>
        <v>179576.23002279084</v>
      </c>
      <c r="L36" s="98">
        <f t="shared" si="10"/>
        <v>201226.93981352914</v>
      </c>
      <c r="M36" s="98">
        <f t="shared" si="10"/>
        <v>223502.82756312191</v>
      </c>
      <c r="N36" s="98">
        <f t="shared" si="10"/>
        <v>245668.66070242133</v>
      </c>
      <c r="O36" s="98">
        <f t="shared" si="10"/>
        <v>267755.01144806761</v>
      </c>
      <c r="P36" s="98">
        <f t="shared" si="10"/>
        <v>290219.8867494911</v>
      </c>
      <c r="Q36" s="98">
        <f t="shared" si="10"/>
        <v>312760.575703918</v>
      </c>
      <c r="R36" s="98">
        <f t="shared" si="10"/>
        <v>324085.3563560741</v>
      </c>
      <c r="S36" s="98">
        <f t="shared" si="10"/>
        <v>335410.13700823113</v>
      </c>
      <c r="T36" s="98">
        <f t="shared" si="10"/>
        <v>358240.32293075603</v>
      </c>
      <c r="U36" s="98">
        <f t="shared" si="10"/>
        <v>381161.35939470306</v>
      </c>
      <c r="V36" s="98">
        <f t="shared" si="10"/>
        <v>404186.17002742831</v>
      </c>
      <c r="W36" s="98"/>
    </row>
    <row r="37" spans="1:34" x14ac:dyDescent="0.25">
      <c r="A37" s="276">
        <f>SUM(A33:A36)</f>
        <v>26478266.961223733</v>
      </c>
      <c r="B37" s="276" t="s">
        <v>384</v>
      </c>
      <c r="D37" s="98"/>
      <c r="E37" s="98"/>
      <c r="F37" s="98"/>
      <c r="G37" s="98"/>
      <c r="H37" s="98"/>
      <c r="I37" s="98"/>
      <c r="J37" s="98"/>
      <c r="K37" s="98"/>
      <c r="L37" s="98"/>
      <c r="M37" s="98"/>
      <c r="N37" s="98"/>
      <c r="O37" s="98"/>
      <c r="P37" s="98"/>
      <c r="Q37" s="98"/>
      <c r="R37" s="98"/>
      <c r="S37" s="98"/>
      <c r="T37" s="98"/>
      <c r="U37" s="98"/>
      <c r="V37" s="98"/>
      <c r="W37" s="98"/>
    </row>
    <row r="38" spans="1:34" x14ac:dyDescent="0.25">
      <c r="A38" s="95"/>
      <c r="D38" s="98"/>
      <c r="E38" s="98"/>
      <c r="F38" s="98"/>
      <c r="G38" s="98"/>
      <c r="H38" s="98"/>
      <c r="I38" s="98"/>
      <c r="J38" s="98"/>
      <c r="K38" s="98"/>
      <c r="L38" s="98"/>
      <c r="M38" s="98"/>
      <c r="N38" s="98"/>
      <c r="O38" s="98"/>
      <c r="P38" s="98"/>
      <c r="Q38" s="98"/>
      <c r="R38" s="98"/>
      <c r="S38" s="98"/>
      <c r="T38" s="98"/>
      <c r="U38" s="98"/>
      <c r="V38" s="98"/>
      <c r="W38" s="98"/>
    </row>
    <row r="39" spans="1:34" x14ac:dyDescent="0.25">
      <c r="A39" s="218" t="s">
        <v>326</v>
      </c>
      <c r="B39" s="219" t="s">
        <v>7</v>
      </c>
      <c r="D39" s="98"/>
      <c r="E39" s="98"/>
      <c r="F39" s="98"/>
      <c r="G39" s="98"/>
      <c r="H39" s="98"/>
      <c r="I39" s="98"/>
      <c r="J39" s="98"/>
      <c r="K39" s="98"/>
      <c r="L39" s="98"/>
      <c r="M39" s="98"/>
      <c r="N39" s="98"/>
      <c r="O39" s="98"/>
      <c r="P39" s="98"/>
      <c r="Q39" s="98"/>
      <c r="R39" s="98"/>
      <c r="S39" s="98"/>
      <c r="T39" s="98"/>
      <c r="U39" s="98"/>
      <c r="V39" s="98"/>
      <c r="W39" s="98"/>
    </row>
    <row r="40" spans="1:34" x14ac:dyDescent="0.25">
      <c r="A40" s="149">
        <f>A4/A33</f>
        <v>37.462775184174376</v>
      </c>
      <c r="B40" s="220" t="s">
        <v>24</v>
      </c>
      <c r="D40" s="98"/>
      <c r="E40" s="98"/>
      <c r="F40" s="98"/>
      <c r="G40" s="98"/>
      <c r="H40" s="98"/>
      <c r="I40" s="98"/>
      <c r="J40" s="98"/>
      <c r="K40" s="98"/>
      <c r="L40" s="98"/>
      <c r="M40" s="98"/>
      <c r="N40" s="98"/>
      <c r="O40" s="98"/>
      <c r="P40" s="98"/>
      <c r="Q40" s="98"/>
      <c r="R40" s="98"/>
      <c r="S40" s="98"/>
      <c r="T40" s="98"/>
      <c r="U40" s="98"/>
      <c r="V40" s="98"/>
      <c r="W40" s="98"/>
    </row>
    <row r="41" spans="1:34" x14ac:dyDescent="0.25">
      <c r="A41" s="149">
        <f>A5/A34</f>
        <v>22.211652649307698</v>
      </c>
      <c r="B41" s="220" t="s">
        <v>20</v>
      </c>
      <c r="D41" s="98"/>
      <c r="E41" s="98"/>
      <c r="F41" s="98"/>
      <c r="G41" s="98"/>
      <c r="H41" s="98"/>
      <c r="I41" s="98"/>
      <c r="J41" s="98"/>
      <c r="K41" s="98"/>
      <c r="L41" s="98"/>
      <c r="M41" s="98"/>
      <c r="N41" s="98"/>
      <c r="O41" s="98"/>
      <c r="P41" s="98"/>
      <c r="Q41" s="98"/>
      <c r="R41" s="98"/>
      <c r="S41" s="98"/>
      <c r="T41" s="98"/>
      <c r="U41" s="98"/>
      <c r="V41" s="98"/>
      <c r="W41" s="98"/>
    </row>
    <row r="42" spans="1:34" x14ac:dyDescent="0.25">
      <c r="A42" s="149">
        <f>A6/A35</f>
        <v>21.188846604354403</v>
      </c>
      <c r="B42" s="220" t="s">
        <v>34</v>
      </c>
      <c r="D42" s="98"/>
      <c r="E42" s="98"/>
      <c r="F42" s="98"/>
      <c r="G42" s="98"/>
      <c r="H42" s="98"/>
      <c r="I42" s="98"/>
      <c r="J42" s="98"/>
      <c r="K42" s="98"/>
      <c r="L42" s="98"/>
      <c r="M42" s="98"/>
      <c r="N42" s="98"/>
      <c r="O42" s="98"/>
      <c r="P42" s="98"/>
      <c r="Q42" s="98"/>
      <c r="R42" s="98"/>
      <c r="S42" s="98"/>
      <c r="T42" s="98"/>
      <c r="U42" s="98"/>
      <c r="V42" s="98"/>
      <c r="W42" s="98"/>
    </row>
    <row r="43" spans="1:34" x14ac:dyDescent="0.25">
      <c r="A43" s="149">
        <f>A7/A36</f>
        <v>53.152623726127914</v>
      </c>
      <c r="B43" s="220" t="s">
        <v>29</v>
      </c>
    </row>
    <row r="44" spans="1:34" x14ac:dyDescent="0.25">
      <c r="A44" s="277">
        <f>A8/A37</f>
        <v>30.139177063722279</v>
      </c>
      <c r="B44" s="219" t="s">
        <v>384</v>
      </c>
    </row>
  </sheetData>
  <pageMargins left="0.7" right="0.7" top="0.75" bottom="0.75" header="0.3" footer="0.3"/>
  <pageSetup paperSize="9" orientation="portrait" horizontalDpi="0" verticalDpi="0"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AL44"/>
  <sheetViews>
    <sheetView zoomScale="120" zoomScaleNormal="120" workbookViewId="0">
      <pane xSplit="1" topLeftCell="D1" activePane="topRight" state="frozen"/>
      <selection activeCell="A10" sqref="A10"/>
      <selection pane="topRight" activeCell="A22" sqref="A22:A26"/>
    </sheetView>
  </sheetViews>
  <sheetFormatPr defaultColWidth="8.5703125" defaultRowHeight="13.5" x14ac:dyDescent="0.25"/>
  <cols>
    <col min="1" max="1" width="20.5703125" style="91" customWidth="1"/>
    <col min="2" max="2" width="33.42578125" style="91" customWidth="1"/>
    <col min="3" max="3" width="17.42578125" style="91" customWidth="1"/>
    <col min="4" max="4" width="14" style="91" bestFit="1" customWidth="1"/>
    <col min="5" max="6" width="13.42578125" style="91" bestFit="1" customWidth="1"/>
    <col min="7" max="7" width="12.42578125" style="91" bestFit="1" customWidth="1"/>
    <col min="8" max="8" width="13.42578125" style="91" bestFit="1" customWidth="1"/>
    <col min="9" max="9" width="13" style="91" bestFit="1" customWidth="1"/>
    <col min="10" max="11" width="13.42578125" style="91" bestFit="1" customWidth="1"/>
    <col min="12" max="18" width="13.5703125" style="91" bestFit="1" customWidth="1"/>
    <col min="19" max="19" width="13.85546875" style="91" bestFit="1" customWidth="1"/>
    <col min="20" max="20" width="13.5703125" style="91" bestFit="1" customWidth="1"/>
    <col min="21" max="22" width="13.85546875" style="91" bestFit="1" customWidth="1"/>
    <col min="23" max="23" width="8.140625" style="91" bestFit="1" customWidth="1"/>
    <col min="24" max="25" width="9.42578125" style="91" bestFit="1" customWidth="1"/>
    <col min="26" max="26" width="8.5703125" style="91"/>
    <col min="27" max="27" width="9.42578125" style="91" bestFit="1" customWidth="1"/>
    <col min="28" max="16384" width="8.5703125" style="91"/>
  </cols>
  <sheetData>
    <row r="1" spans="1:23" ht="11.65" x14ac:dyDescent="0.45">
      <c r="A1" s="89" t="s">
        <v>83</v>
      </c>
      <c r="B1" s="90">
        <v>0.08</v>
      </c>
    </row>
    <row r="2" spans="1:23" ht="17.45" x14ac:dyDescent="0.55000000000000004">
      <c r="A2" s="92" t="s">
        <v>412</v>
      </c>
    </row>
    <row r="3" spans="1:23" ht="11.65" x14ac:dyDescent="0.45">
      <c r="A3" s="91" t="s">
        <v>314</v>
      </c>
      <c r="B3" s="89" t="s">
        <v>315</v>
      </c>
      <c r="C3" s="93" t="s">
        <v>87</v>
      </c>
      <c r="D3" s="93" t="s">
        <v>88</v>
      </c>
      <c r="E3" s="93" t="s">
        <v>89</v>
      </c>
      <c r="F3" s="93" t="s">
        <v>90</v>
      </c>
      <c r="G3" s="93" t="s">
        <v>91</v>
      </c>
      <c r="H3" s="93" t="s">
        <v>92</v>
      </c>
      <c r="I3" s="93" t="s">
        <v>93</v>
      </c>
      <c r="J3" s="93" t="s">
        <v>94</v>
      </c>
      <c r="K3" s="93" t="s">
        <v>95</v>
      </c>
      <c r="L3" s="93" t="s">
        <v>96</v>
      </c>
      <c r="M3" s="93" t="s">
        <v>97</v>
      </c>
      <c r="N3" s="93" t="s">
        <v>98</v>
      </c>
      <c r="O3" s="93" t="s">
        <v>99</v>
      </c>
      <c r="P3" s="93" t="s">
        <v>100</v>
      </c>
      <c r="Q3" s="93" t="s">
        <v>101</v>
      </c>
      <c r="R3" s="93" t="s">
        <v>102</v>
      </c>
      <c r="S3" s="93" t="s">
        <v>103</v>
      </c>
      <c r="T3" s="93" t="s">
        <v>104</v>
      </c>
      <c r="U3" s="93" t="s">
        <v>105</v>
      </c>
      <c r="V3" s="93" t="s">
        <v>106</v>
      </c>
      <c r="W3" s="94" t="s">
        <v>316</v>
      </c>
    </row>
    <row r="4" spans="1:23" ht="11.65" x14ac:dyDescent="0.45">
      <c r="A4" s="119">
        <f>NPV($B$1,D4:V4)</f>
        <v>200302984.83169302</v>
      </c>
      <c r="B4" s="119" t="s">
        <v>24</v>
      </c>
      <c r="C4" s="247">
        <f>'S2 Low investment scenario'!D6+'S2 Low investment scenario'!D13</f>
        <v>15059748.700988989</v>
      </c>
      <c r="D4" s="247">
        <f>'S2 Low investment scenario'!E6+'S2 Low investment scenario'!E13</f>
        <v>15059748.700988989</v>
      </c>
      <c r="E4" s="247">
        <f>'S2 Low investment scenario'!F6+'S2 Low investment scenario'!F13</f>
        <v>30119497.401977979</v>
      </c>
      <c r="F4" s="247">
        <f>'S2 Low investment scenario'!G6+'S2 Low investment scenario'!G13</f>
        <v>30119497.401977979</v>
      </c>
      <c r="G4" s="247">
        <f>'S2 Low investment scenario'!H6+'S2 Low investment scenario'!H13</f>
        <v>30119497.401977979</v>
      </c>
      <c r="H4" s="247">
        <f>'S2 Low investment scenario'!I6+'S2 Low investment scenario'!I13</f>
        <v>30119497.401977979</v>
      </c>
      <c r="I4" s="247">
        <f>'S2 Low investment scenario'!J6+'S2 Low investment scenario'!J13</f>
        <v>30119497.401977979</v>
      </c>
      <c r="J4" s="247">
        <f>'S2 Low investment scenario'!K6+'S2 Low investment scenario'!K13</f>
        <v>15059748.700988989</v>
      </c>
      <c r="K4" s="247">
        <f>'S2 Low investment scenario'!L6+'S2 Low investment scenario'!L13</f>
        <v>15059748.700988989</v>
      </c>
      <c r="L4" s="247">
        <f>'S2 Low investment scenario'!M6+'S2 Low investment scenario'!M13</f>
        <v>15059748.700988989</v>
      </c>
      <c r="M4" s="247">
        <f>'S2 Low investment scenario'!N6+'S2 Low investment scenario'!N13</f>
        <v>15059748.700988989</v>
      </c>
      <c r="N4" s="247">
        <f>'S2 Low investment scenario'!O6+'S2 Low investment scenario'!O13</f>
        <v>15059748.700988989</v>
      </c>
      <c r="O4" s="247">
        <f>'S2 Low investment scenario'!P6+'S2 Low investment scenario'!P13</f>
        <v>15059748.700988989</v>
      </c>
      <c r="P4" s="247">
        <f>'S2 Low investment scenario'!Q6+'S2 Low investment scenario'!Q13</f>
        <v>15059748.700988989</v>
      </c>
      <c r="Q4" s="247">
        <f>'S2 Low investment scenario'!R6+'S2 Low investment scenario'!R13</f>
        <v>15059748.700988989</v>
      </c>
      <c r="R4" s="247">
        <f>'S2 Low investment scenario'!S6+'S2 Low investment scenario'!S13</f>
        <v>15059748.700988989</v>
      </c>
      <c r="S4" s="247">
        <f>'S2 Low investment scenario'!T6+'S2 Low investment scenario'!T13</f>
        <v>15059748.700988989</v>
      </c>
      <c r="T4" s="247">
        <f>'S2 Low investment scenario'!U6+'S2 Low investment scenario'!U13</f>
        <v>15059748.700988989</v>
      </c>
      <c r="U4" s="247">
        <f>'S2 Low investment scenario'!V6+'S2 Low investment scenario'!V13</f>
        <v>15059748.700988989</v>
      </c>
      <c r="V4" s="247">
        <f>'S2 Low investment scenario'!W6+'S2 Low investment scenario'!W13</f>
        <v>15059748.700988989</v>
      </c>
      <c r="W4" s="119"/>
    </row>
    <row r="5" spans="1:23" ht="11.65" x14ac:dyDescent="0.45">
      <c r="A5" s="119">
        <f t="shared" ref="A5:A7" si="0">NPV($B$1,D5:V5)</f>
        <v>113065405.20655389</v>
      </c>
      <c r="B5" s="119" t="s">
        <v>20</v>
      </c>
      <c r="C5" s="247">
        <f>'S2 Low investment scenario'!D7+'S2 Low investment scenario'!D14</f>
        <v>8500804.8712650947</v>
      </c>
      <c r="D5" s="247">
        <f>'S2 Low investment scenario'!E7+'S2 Low investment scenario'!E14</f>
        <v>8500804.8712650947</v>
      </c>
      <c r="E5" s="247">
        <f>'S2 Low investment scenario'!F7+'S2 Low investment scenario'!F14</f>
        <v>17001609.742530189</v>
      </c>
      <c r="F5" s="247">
        <f>'S2 Low investment scenario'!G7+'S2 Low investment scenario'!G14</f>
        <v>17001609.742530189</v>
      </c>
      <c r="G5" s="247">
        <f>'S2 Low investment scenario'!H7+'S2 Low investment scenario'!H14</f>
        <v>17001609.742530189</v>
      </c>
      <c r="H5" s="247">
        <f>'S2 Low investment scenario'!I7+'S2 Low investment scenario'!I14</f>
        <v>17001609.742530189</v>
      </c>
      <c r="I5" s="247">
        <f>'S2 Low investment scenario'!J7+'S2 Low investment scenario'!J14</f>
        <v>17001609.742530189</v>
      </c>
      <c r="J5" s="247">
        <f>'S2 Low investment scenario'!K7+'S2 Low investment scenario'!K14</f>
        <v>8500804.8712650947</v>
      </c>
      <c r="K5" s="247">
        <f>'S2 Low investment scenario'!L7+'S2 Low investment scenario'!L14</f>
        <v>8500804.8712650947</v>
      </c>
      <c r="L5" s="247">
        <f>'S2 Low investment scenario'!M7+'S2 Low investment scenario'!M14</f>
        <v>8500804.8712650947</v>
      </c>
      <c r="M5" s="247">
        <f>'S2 Low investment scenario'!N7+'S2 Low investment scenario'!N14</f>
        <v>8500804.8712650947</v>
      </c>
      <c r="N5" s="247">
        <f>'S2 Low investment scenario'!O7+'S2 Low investment scenario'!O14</f>
        <v>8500804.8712650947</v>
      </c>
      <c r="O5" s="247">
        <f>'S2 Low investment scenario'!P7+'S2 Low investment scenario'!P14</f>
        <v>8500804.8712650947</v>
      </c>
      <c r="P5" s="247">
        <f>'S2 Low investment scenario'!Q7+'S2 Low investment scenario'!Q14</f>
        <v>8500804.8712650947</v>
      </c>
      <c r="Q5" s="247">
        <f>'S2 Low investment scenario'!R7+'S2 Low investment scenario'!R14</f>
        <v>8500804.8712650947</v>
      </c>
      <c r="R5" s="247">
        <f>'S2 Low investment scenario'!S7+'S2 Low investment scenario'!S14</f>
        <v>8500804.8712650947</v>
      </c>
      <c r="S5" s="247">
        <f>'S2 Low investment scenario'!T7+'S2 Low investment scenario'!T14</f>
        <v>8500804.8712650947</v>
      </c>
      <c r="T5" s="247">
        <f>'S2 Low investment scenario'!U7+'S2 Low investment scenario'!U14</f>
        <v>8500804.8712650947</v>
      </c>
      <c r="U5" s="247">
        <f>'S2 Low investment scenario'!V7+'S2 Low investment scenario'!V14</f>
        <v>8500804.8712650947</v>
      </c>
      <c r="V5" s="247">
        <f>'S2 Low investment scenario'!W7+'S2 Low investment scenario'!W14</f>
        <v>8500804.8712650947</v>
      </c>
      <c r="W5" s="119"/>
    </row>
    <row r="6" spans="1:23" ht="11.65" x14ac:dyDescent="0.45">
      <c r="A6" s="119">
        <f t="shared" si="0"/>
        <v>41953759.390786096</v>
      </c>
      <c r="B6" s="119" t="s">
        <v>34</v>
      </c>
      <c r="C6" s="247">
        <f>'S2 Low investment scenario'!D8+'S2 Low investment scenario'!D15</f>
        <v>3154286.8620649069</v>
      </c>
      <c r="D6" s="247">
        <f>'S2 Low investment scenario'!E8+'S2 Low investment scenario'!E15</f>
        <v>3154286.8620649069</v>
      </c>
      <c r="E6" s="247">
        <f>'S2 Low investment scenario'!F8+'S2 Low investment scenario'!F15</f>
        <v>6308573.7241298137</v>
      </c>
      <c r="F6" s="247">
        <f>'S2 Low investment scenario'!G8+'S2 Low investment scenario'!G15</f>
        <v>6308573.7241298137</v>
      </c>
      <c r="G6" s="247">
        <f>'S2 Low investment scenario'!H8+'S2 Low investment scenario'!H15</f>
        <v>6308573.7241298137</v>
      </c>
      <c r="H6" s="247">
        <f>'S2 Low investment scenario'!I8+'S2 Low investment scenario'!I15</f>
        <v>6308573.7241298137</v>
      </c>
      <c r="I6" s="247">
        <f>'S2 Low investment scenario'!J8+'S2 Low investment scenario'!J15</f>
        <v>6308573.7241298137</v>
      </c>
      <c r="J6" s="247">
        <f>'S2 Low investment scenario'!K8+'S2 Low investment scenario'!K15</f>
        <v>3154286.8620649069</v>
      </c>
      <c r="K6" s="247">
        <f>'S2 Low investment scenario'!L8+'S2 Low investment scenario'!L15</f>
        <v>3154286.8620649069</v>
      </c>
      <c r="L6" s="247">
        <f>'S2 Low investment scenario'!M8+'S2 Low investment scenario'!M15</f>
        <v>3154286.8620649069</v>
      </c>
      <c r="M6" s="247">
        <f>'S2 Low investment scenario'!N8+'S2 Low investment scenario'!N15</f>
        <v>3154286.8620649069</v>
      </c>
      <c r="N6" s="247">
        <f>'S2 Low investment scenario'!O8+'S2 Low investment scenario'!O15</f>
        <v>3154286.8620649069</v>
      </c>
      <c r="O6" s="247">
        <f>'S2 Low investment scenario'!P8+'S2 Low investment scenario'!P15</f>
        <v>3154286.8620649069</v>
      </c>
      <c r="P6" s="247">
        <f>'S2 Low investment scenario'!Q8+'S2 Low investment scenario'!Q15</f>
        <v>3154286.8620649069</v>
      </c>
      <c r="Q6" s="247">
        <f>'S2 Low investment scenario'!R8+'S2 Low investment scenario'!R15</f>
        <v>3154286.8620649069</v>
      </c>
      <c r="R6" s="247">
        <f>'S2 Low investment scenario'!S8+'S2 Low investment scenario'!S15</f>
        <v>3154286.8620649069</v>
      </c>
      <c r="S6" s="247">
        <f>'S2 Low investment scenario'!T8+'S2 Low investment scenario'!T15</f>
        <v>3154286.8620649069</v>
      </c>
      <c r="T6" s="247">
        <f>'S2 Low investment scenario'!U8+'S2 Low investment scenario'!U15</f>
        <v>3154286.8620649069</v>
      </c>
      <c r="U6" s="247">
        <f>'S2 Low investment scenario'!V8+'S2 Low investment scenario'!V15</f>
        <v>3154286.8620649069</v>
      </c>
      <c r="V6" s="247">
        <f>'S2 Low investment scenario'!W8+'S2 Low investment scenario'!W15</f>
        <v>3154286.8620649069</v>
      </c>
      <c r="W6" s="119"/>
    </row>
    <row r="7" spans="1:23" ht="11.65" x14ac:dyDescent="0.45">
      <c r="A7" s="119">
        <f t="shared" si="0"/>
        <v>43694438.713381812</v>
      </c>
      <c r="B7" s="119" t="s">
        <v>29</v>
      </c>
      <c r="C7" s="247">
        <f>'S2 Low investment scenario'!D9+'S2 Low investment scenario'!D16</f>
        <v>3285159.5656810105</v>
      </c>
      <c r="D7" s="247">
        <f>'S2 Low investment scenario'!E9+'S2 Low investment scenario'!E16</f>
        <v>3285159.5656810105</v>
      </c>
      <c r="E7" s="247">
        <f>'S2 Low investment scenario'!F9+'S2 Low investment scenario'!F16</f>
        <v>6570319.131362021</v>
      </c>
      <c r="F7" s="247">
        <f>'S2 Low investment scenario'!G9+'S2 Low investment scenario'!G16</f>
        <v>6570319.131362021</v>
      </c>
      <c r="G7" s="247">
        <f>'S2 Low investment scenario'!H9+'S2 Low investment scenario'!H16</f>
        <v>6570319.131362021</v>
      </c>
      <c r="H7" s="247">
        <f>'S2 Low investment scenario'!I9+'S2 Low investment scenario'!I16</f>
        <v>6570319.131362021</v>
      </c>
      <c r="I7" s="247">
        <f>'S2 Low investment scenario'!J9+'S2 Low investment scenario'!J16</f>
        <v>6570319.131362021</v>
      </c>
      <c r="J7" s="247">
        <f>'S2 Low investment scenario'!K9+'S2 Low investment scenario'!K16</f>
        <v>3285159.5656810105</v>
      </c>
      <c r="K7" s="247">
        <f>'S2 Low investment scenario'!L9+'S2 Low investment scenario'!L16</f>
        <v>3285159.5656810105</v>
      </c>
      <c r="L7" s="247">
        <f>'S2 Low investment scenario'!M9+'S2 Low investment scenario'!M16</f>
        <v>3285159.5656810105</v>
      </c>
      <c r="M7" s="247">
        <f>'S2 Low investment scenario'!N9+'S2 Low investment scenario'!N16</f>
        <v>3285159.5656810105</v>
      </c>
      <c r="N7" s="247">
        <f>'S2 Low investment scenario'!O9+'S2 Low investment scenario'!O16</f>
        <v>3285159.5656810105</v>
      </c>
      <c r="O7" s="247">
        <f>'S2 Low investment scenario'!P9+'S2 Low investment scenario'!P16</f>
        <v>3285159.5656810105</v>
      </c>
      <c r="P7" s="247">
        <f>'S2 Low investment scenario'!Q9+'S2 Low investment scenario'!Q16</f>
        <v>3285159.5656810105</v>
      </c>
      <c r="Q7" s="247">
        <f>'S2 Low investment scenario'!R9+'S2 Low investment scenario'!R16</f>
        <v>3285159.5656810105</v>
      </c>
      <c r="R7" s="247">
        <f>'S2 Low investment scenario'!S9+'S2 Low investment scenario'!S16</f>
        <v>3285159.5656810105</v>
      </c>
      <c r="S7" s="247">
        <f>'S2 Low investment scenario'!T9+'S2 Low investment scenario'!T16</f>
        <v>3285159.5656810105</v>
      </c>
      <c r="T7" s="247">
        <f>'S2 Low investment scenario'!U9+'S2 Low investment scenario'!U16</f>
        <v>3285159.5656810105</v>
      </c>
      <c r="U7" s="247">
        <f>'S2 Low investment scenario'!V9+'S2 Low investment scenario'!V16</f>
        <v>3285159.5656810105</v>
      </c>
      <c r="V7" s="247">
        <f>'S2 Low investment scenario'!W9+'S2 Low investment scenario'!W16</f>
        <v>3285159.5656810105</v>
      </c>
      <c r="W7" s="119"/>
    </row>
    <row r="8" spans="1:23" ht="11.65" x14ac:dyDescent="0.45">
      <c r="A8" s="276">
        <f>SUM(A4:A7)</f>
        <v>399016588.14241487</v>
      </c>
      <c r="B8" s="276" t="s">
        <v>384</v>
      </c>
      <c r="C8" s="119"/>
      <c r="D8" s="119"/>
      <c r="E8" s="119"/>
      <c r="F8" s="119"/>
      <c r="G8" s="119"/>
      <c r="H8" s="119"/>
      <c r="I8" s="119"/>
      <c r="J8" s="119"/>
      <c r="K8" s="119"/>
      <c r="L8" s="119"/>
      <c r="M8" s="119"/>
      <c r="N8" s="119"/>
      <c r="O8" s="119"/>
      <c r="P8" s="119"/>
      <c r="Q8" s="119"/>
      <c r="R8" s="119"/>
      <c r="S8" s="119"/>
      <c r="T8" s="119"/>
      <c r="U8" s="119"/>
      <c r="V8" s="119"/>
      <c r="W8" s="118"/>
    </row>
    <row r="10" spans="1:23" ht="11.65" x14ac:dyDescent="0.45">
      <c r="A10" s="91" t="s">
        <v>317</v>
      </c>
      <c r="B10" s="89" t="s">
        <v>318</v>
      </c>
      <c r="C10" s="93" t="str">
        <f t="shared" ref="C10:V10" si="1">C3</f>
        <v>Year 1</v>
      </c>
      <c r="D10" s="90" t="str">
        <f t="shared" si="1"/>
        <v>Year 2</v>
      </c>
      <c r="E10" s="93" t="str">
        <f t="shared" si="1"/>
        <v>Year 3</v>
      </c>
      <c r="F10" s="93" t="str">
        <f t="shared" si="1"/>
        <v>Year 4</v>
      </c>
      <c r="G10" s="93" t="str">
        <f t="shared" si="1"/>
        <v>Year 5</v>
      </c>
      <c r="H10" s="93" t="str">
        <f t="shared" si="1"/>
        <v>Year 6</v>
      </c>
      <c r="I10" s="93" t="str">
        <f t="shared" si="1"/>
        <v>Year 7</v>
      </c>
      <c r="J10" s="93" t="str">
        <f t="shared" si="1"/>
        <v>Year 8</v>
      </c>
      <c r="K10" s="93" t="str">
        <f t="shared" si="1"/>
        <v>Year 9</v>
      </c>
      <c r="L10" s="93" t="str">
        <f t="shared" si="1"/>
        <v>Year 10</v>
      </c>
      <c r="M10" s="93" t="str">
        <f t="shared" si="1"/>
        <v>Year 11</v>
      </c>
      <c r="N10" s="93" t="str">
        <f t="shared" si="1"/>
        <v>Year 12</v>
      </c>
      <c r="O10" s="93" t="str">
        <f t="shared" si="1"/>
        <v>Year 13</v>
      </c>
      <c r="P10" s="93" t="str">
        <f t="shared" si="1"/>
        <v>Year 14</v>
      </c>
      <c r="Q10" s="93" t="str">
        <f t="shared" si="1"/>
        <v>Year 15</v>
      </c>
      <c r="R10" s="93" t="str">
        <f t="shared" si="1"/>
        <v>Year 16</v>
      </c>
      <c r="S10" s="93" t="str">
        <f t="shared" si="1"/>
        <v>Year 17</v>
      </c>
      <c r="T10" s="93" t="str">
        <f t="shared" si="1"/>
        <v>Year 18</v>
      </c>
      <c r="U10" s="93" t="str">
        <f t="shared" si="1"/>
        <v>Year 19</v>
      </c>
      <c r="V10" s="93" t="str">
        <f t="shared" si="1"/>
        <v>Year 20</v>
      </c>
      <c r="W10" s="94" t="s">
        <v>316</v>
      </c>
    </row>
    <row r="11" spans="1:23" ht="11.65" x14ac:dyDescent="0.45">
      <c r="B11" s="91" t="s">
        <v>327</v>
      </c>
      <c r="C11" s="129">
        <f t="array" ref="C11:V11">TRANSPOSE(winter!Y3:Y38)</f>
        <v>2196.2720464975923</v>
      </c>
      <c r="D11" s="129">
        <v>2226.0415361750465</v>
      </c>
      <c r="E11" s="129">
        <v>2243.2008401687349</v>
      </c>
      <c r="F11" s="129">
        <v>2270.7675848929866</v>
      </c>
      <c r="G11" s="129">
        <v>2299.7141991524727</v>
      </c>
      <c r="H11" s="129">
        <v>2326.6754872088932</v>
      </c>
      <c r="I11" s="129">
        <v>2353.5144174297693</v>
      </c>
      <c r="J11" s="129">
        <v>2380.369310157409</v>
      </c>
      <c r="K11" s="129">
        <v>2407.1247926508909</v>
      </c>
      <c r="L11" s="129">
        <v>2434.1585758054403</v>
      </c>
      <c r="M11" s="129">
        <v>2461.1008570039658</v>
      </c>
      <c r="N11" s="129">
        <v>2487.7486708137308</v>
      </c>
      <c r="O11" s="129">
        <v>2514.2352570523831</v>
      </c>
      <c r="P11" s="129">
        <v>2540.5935542014709</v>
      </c>
      <c r="Q11" s="129">
        <v>2566.8758978920941</v>
      </c>
      <c r="R11" s="129">
        <v>2614.3300804681362</v>
      </c>
      <c r="S11" s="129">
        <v>2593.1184685145308</v>
      </c>
      <c r="T11" s="129">
        <v>2645.219612167331</v>
      </c>
      <c r="U11" s="129">
        <v>2671.0794697255196</v>
      </c>
      <c r="V11" s="129">
        <v>2696.8400323219635</v>
      </c>
    </row>
    <row r="12" spans="1:23" ht="11.65" x14ac:dyDescent="0.45">
      <c r="A12" s="96"/>
      <c r="B12" s="91" t="s">
        <v>328</v>
      </c>
      <c r="C12" s="97">
        <f t="array" ref="C12:V12">TRANSPOSE(winter!AH3:AH38)</f>
        <v>2433.6788549672247</v>
      </c>
      <c r="D12" s="97">
        <v>2456.6996977760627</v>
      </c>
      <c r="E12" s="97">
        <v>2480.8325653999486</v>
      </c>
      <c r="F12" s="97">
        <v>2506.253629553742</v>
      </c>
      <c r="G12" s="97">
        <v>2531.8799192077158</v>
      </c>
      <c r="H12" s="97">
        <v>2555.4278743694513</v>
      </c>
      <c r="I12" s="97">
        <v>2577.9151006356478</v>
      </c>
      <c r="J12" s="97">
        <v>2600.3069929007424</v>
      </c>
      <c r="K12" s="97">
        <v>2622.8965584739153</v>
      </c>
      <c r="L12" s="97">
        <v>2645.5552047750739</v>
      </c>
      <c r="M12" s="97">
        <v>2668.3072693956356</v>
      </c>
      <c r="N12" s="97">
        <v>2690.9474680180329</v>
      </c>
      <c r="O12" s="97">
        <v>2713.5586582538735</v>
      </c>
      <c r="P12" s="97">
        <v>2736.2191540926324</v>
      </c>
      <c r="Q12" s="97">
        <v>2758.9055188039833</v>
      </c>
      <c r="R12" s="97">
        <v>2804.2804949139436</v>
      </c>
      <c r="S12" s="97">
        <v>2781.5828643083491</v>
      </c>
      <c r="T12" s="97">
        <v>2827.0014318183507</v>
      </c>
      <c r="U12" s="97">
        <v>2849.7259643200023</v>
      </c>
      <c r="V12" s="97">
        <v>2872.4899728740374</v>
      </c>
    </row>
    <row r="13" spans="1:23" ht="11.65" x14ac:dyDescent="0.45">
      <c r="A13" s="96"/>
      <c r="B13" s="91" t="s">
        <v>329</v>
      </c>
      <c r="C13" s="97">
        <f t="array" ref="C13:V13">TRANSPOSE(winter!AO3:AO39)</f>
        <v>1134.8765031838936</v>
      </c>
      <c r="D13" s="97">
        <v>1135.3691251523296</v>
      </c>
      <c r="E13" s="97">
        <v>1150.5597962797626</v>
      </c>
      <c r="F13" s="97">
        <v>1166.0630950178172</v>
      </c>
      <c r="G13" s="97">
        <v>1181.5543876299928</v>
      </c>
      <c r="H13" s="97">
        <v>1195.4731488585489</v>
      </c>
      <c r="I13" s="97">
        <v>1208.5891228744258</v>
      </c>
      <c r="J13" s="97">
        <v>1221.7296536780314</v>
      </c>
      <c r="K13" s="97">
        <v>1234.9849790196561</v>
      </c>
      <c r="L13" s="97">
        <v>1248.3432450362425</v>
      </c>
      <c r="M13" s="97">
        <v>1261.7604047935072</v>
      </c>
      <c r="N13" s="97">
        <v>1275.0032712992981</v>
      </c>
      <c r="O13" s="97">
        <v>1288.1648044099295</v>
      </c>
      <c r="P13" s="97">
        <v>1301.3813783541877</v>
      </c>
      <c r="Q13" s="97">
        <v>1314.6000152331378</v>
      </c>
      <c r="R13" s="97">
        <v>1321.2527065050645</v>
      </c>
      <c r="S13" s="97">
        <v>1327.9053977769913</v>
      </c>
      <c r="T13" s="97">
        <v>1341.178466224314</v>
      </c>
      <c r="U13" s="97">
        <v>1354.4606665923002</v>
      </c>
      <c r="V13" s="97">
        <v>1367.7535329833231</v>
      </c>
    </row>
    <row r="14" spans="1:23" ht="11.65" x14ac:dyDescent="0.45">
      <c r="A14" s="95"/>
      <c r="B14" s="91" t="s">
        <v>330</v>
      </c>
      <c r="C14" s="118">
        <f t="array" ref="C14:V14">TRANSPOSE(winter!AQ3:AQ39)</f>
        <v>1017.7385162990445</v>
      </c>
      <c r="D14" s="118">
        <v>1021.9124840001678</v>
      </c>
      <c r="E14" s="118">
        <v>1027.4921535197175</v>
      </c>
      <c r="F14" s="118">
        <v>1033.0751747690736</v>
      </c>
      <c r="G14" s="118">
        <v>1038.9088565112734</v>
      </c>
      <c r="H14" s="118">
        <v>1044.1913940440095</v>
      </c>
      <c r="I14" s="118">
        <v>1048.9296860475665</v>
      </c>
      <c r="J14" s="118">
        <v>1053.7771514550177</v>
      </c>
      <c r="K14" s="118">
        <v>1058.7376555736541</v>
      </c>
      <c r="L14" s="118">
        <v>1063.6807400007635</v>
      </c>
      <c r="M14" s="118">
        <v>1068.7665591216751</v>
      </c>
      <c r="N14" s="118">
        <v>1073.8272516192319</v>
      </c>
      <c r="O14" s="118">
        <v>1078.8697974515712</v>
      </c>
      <c r="P14" s="118">
        <v>1083.9987644153666</v>
      </c>
      <c r="Q14" s="118">
        <v>1089.1450404323591</v>
      </c>
      <c r="R14" s="118">
        <v>1091.7306067912989</v>
      </c>
      <c r="S14" s="118">
        <v>1094.3161731502387</v>
      </c>
      <c r="T14" s="118">
        <v>1099.528544365427</v>
      </c>
      <c r="U14" s="118">
        <v>1104.7616577133601</v>
      </c>
      <c r="V14" s="118">
        <v>1110.018463793891</v>
      </c>
    </row>
    <row r="15" spans="1:23" ht="11.65" x14ac:dyDescent="0.45">
      <c r="A15" s="118">
        <f>NPV($B$1,D15:V15)</f>
        <v>1961.6423517462836</v>
      </c>
      <c r="B15" s="91" t="s">
        <v>320</v>
      </c>
      <c r="D15" s="98">
        <f t="shared" ref="D15:V15" si="2">D11-$C$11</f>
        <v>29.769489677454203</v>
      </c>
      <c r="E15" s="98">
        <f t="shared" si="2"/>
        <v>46.928793671142557</v>
      </c>
      <c r="F15" s="98">
        <f t="shared" si="2"/>
        <v>74.495538395394306</v>
      </c>
      <c r="G15" s="98">
        <f t="shared" si="2"/>
        <v>103.44215265488037</v>
      </c>
      <c r="H15" s="98">
        <f t="shared" si="2"/>
        <v>130.40344071130085</v>
      </c>
      <c r="I15" s="98">
        <f t="shared" si="2"/>
        <v>157.24237093217698</v>
      </c>
      <c r="J15" s="98">
        <f t="shared" si="2"/>
        <v>184.09726365981669</v>
      </c>
      <c r="K15" s="98">
        <f t="shared" si="2"/>
        <v>210.85274615329854</v>
      </c>
      <c r="L15" s="98">
        <f t="shared" si="2"/>
        <v>237.88652930784792</v>
      </c>
      <c r="M15" s="98">
        <f t="shared" si="2"/>
        <v>264.82881050637343</v>
      </c>
      <c r="N15" s="98">
        <f t="shared" si="2"/>
        <v>291.47662431613844</v>
      </c>
      <c r="O15" s="98">
        <f t="shared" si="2"/>
        <v>317.96321055479075</v>
      </c>
      <c r="P15" s="98">
        <f t="shared" si="2"/>
        <v>344.32150770387852</v>
      </c>
      <c r="Q15" s="98">
        <f t="shared" si="2"/>
        <v>370.60385139450182</v>
      </c>
      <c r="R15" s="98">
        <f t="shared" si="2"/>
        <v>418.05803397054387</v>
      </c>
      <c r="S15" s="98">
        <f t="shared" si="2"/>
        <v>396.8464220169385</v>
      </c>
      <c r="T15" s="98">
        <f t="shared" si="2"/>
        <v>448.94756566973865</v>
      </c>
      <c r="U15" s="98">
        <f t="shared" si="2"/>
        <v>474.8074232279273</v>
      </c>
      <c r="V15" s="98">
        <f t="shared" si="2"/>
        <v>500.56798582437114</v>
      </c>
    </row>
    <row r="16" spans="1:23" x14ac:dyDescent="0.25">
      <c r="A16" s="118">
        <f t="shared" ref="A16:A18" si="3">NPV($B$1,D16:V16)</f>
        <v>1753.340203927183</v>
      </c>
      <c r="B16" s="91" t="s">
        <v>321</v>
      </c>
      <c r="D16" s="120">
        <f t="shared" ref="D16:V16" si="4">D12-$C$12</f>
        <v>23.020842808838097</v>
      </c>
      <c r="E16" s="120">
        <f t="shared" si="4"/>
        <v>47.153710432723983</v>
      </c>
      <c r="F16" s="120">
        <f t="shared" si="4"/>
        <v>72.574774586517378</v>
      </c>
      <c r="G16" s="120">
        <f t="shared" si="4"/>
        <v>98.201064240491178</v>
      </c>
      <c r="H16" s="120">
        <f t="shared" si="4"/>
        <v>121.74901940222662</v>
      </c>
      <c r="I16" s="120">
        <f t="shared" si="4"/>
        <v>144.23624566842318</v>
      </c>
      <c r="J16" s="120">
        <f t="shared" si="4"/>
        <v>166.62813793351779</v>
      </c>
      <c r="K16" s="120">
        <f t="shared" si="4"/>
        <v>189.21770350669067</v>
      </c>
      <c r="L16" s="120">
        <f t="shared" si="4"/>
        <v>211.87634980784924</v>
      </c>
      <c r="M16" s="120">
        <f t="shared" si="4"/>
        <v>234.62841442841091</v>
      </c>
      <c r="N16" s="120">
        <f t="shared" si="4"/>
        <v>257.2686130508082</v>
      </c>
      <c r="O16" s="120">
        <f t="shared" si="4"/>
        <v>279.87980328664889</v>
      </c>
      <c r="P16" s="120">
        <f t="shared" si="4"/>
        <v>302.54029912540773</v>
      </c>
      <c r="Q16" s="120">
        <f t="shared" si="4"/>
        <v>325.22666383675869</v>
      </c>
      <c r="R16" s="120">
        <f t="shared" si="4"/>
        <v>370.60163994671893</v>
      </c>
      <c r="S16" s="120">
        <f t="shared" si="4"/>
        <v>347.90400934112449</v>
      </c>
      <c r="T16" s="120">
        <f t="shared" si="4"/>
        <v>393.32257685112609</v>
      </c>
      <c r="U16" s="120">
        <f t="shared" si="4"/>
        <v>416.04710935277762</v>
      </c>
      <c r="V16" s="120">
        <f t="shared" si="4"/>
        <v>438.8111179068128</v>
      </c>
    </row>
    <row r="17" spans="1:38" x14ac:dyDescent="0.25">
      <c r="A17" s="118">
        <f t="shared" si="3"/>
        <v>904.10620814126708</v>
      </c>
      <c r="B17" s="91" t="s">
        <v>322</v>
      </c>
      <c r="D17" s="120">
        <f t="shared" ref="D17:V17" si="5">D13-$C$13</f>
        <v>0.49262196843596939</v>
      </c>
      <c r="E17" s="120">
        <f t="shared" si="5"/>
        <v>15.683293095868976</v>
      </c>
      <c r="F17" s="120">
        <f t="shared" si="5"/>
        <v>31.186591833923558</v>
      </c>
      <c r="G17" s="120">
        <f t="shared" si="5"/>
        <v>46.677884446099142</v>
      </c>
      <c r="H17" s="120">
        <f t="shared" si="5"/>
        <v>60.596645674655292</v>
      </c>
      <c r="I17" s="120">
        <f t="shared" si="5"/>
        <v>73.712619690532165</v>
      </c>
      <c r="J17" s="120">
        <f t="shared" si="5"/>
        <v>86.853150494137708</v>
      </c>
      <c r="K17" s="120">
        <f t="shared" si="5"/>
        <v>100.10847583576242</v>
      </c>
      <c r="L17" s="120">
        <f t="shared" si="5"/>
        <v>113.46674185234883</v>
      </c>
      <c r="M17" s="120">
        <f t="shared" si="5"/>
        <v>126.88390160961353</v>
      </c>
      <c r="N17" s="120">
        <f t="shared" si="5"/>
        <v>140.1267681154045</v>
      </c>
      <c r="O17" s="120">
        <f t="shared" si="5"/>
        <v>153.28830122603586</v>
      </c>
      <c r="P17" s="120">
        <f t="shared" si="5"/>
        <v>166.5048751702941</v>
      </c>
      <c r="Q17" s="120">
        <f t="shared" si="5"/>
        <v>179.72351204924416</v>
      </c>
      <c r="R17" s="120">
        <f t="shared" si="5"/>
        <v>186.37620332117081</v>
      </c>
      <c r="S17" s="120">
        <f t="shared" si="5"/>
        <v>193.02889459309768</v>
      </c>
      <c r="T17" s="120">
        <f t="shared" si="5"/>
        <v>206.30196304042033</v>
      </c>
      <c r="U17" s="120">
        <f t="shared" si="5"/>
        <v>219.58416340840654</v>
      </c>
      <c r="V17" s="120">
        <f t="shared" si="5"/>
        <v>232.87702979942947</v>
      </c>
    </row>
    <row r="18" spans="1:38" x14ac:dyDescent="0.25">
      <c r="A18" s="118">
        <f t="shared" si="3"/>
        <v>375.36808346590595</v>
      </c>
      <c r="B18" s="91" t="s">
        <v>323</v>
      </c>
      <c r="D18" s="98">
        <f t="shared" ref="D18:V18" si="6">D14-$C$14</f>
        <v>4.1739677011232743</v>
      </c>
      <c r="E18" s="98">
        <f t="shared" si="6"/>
        <v>9.7536372206729993</v>
      </c>
      <c r="F18" s="98">
        <f t="shared" si="6"/>
        <v>15.336658470029079</v>
      </c>
      <c r="G18" s="98">
        <f t="shared" si="6"/>
        <v>21.170340212228894</v>
      </c>
      <c r="H18" s="98">
        <f t="shared" si="6"/>
        <v>26.452877744965008</v>
      </c>
      <c r="I18" s="98">
        <f t="shared" si="6"/>
        <v>31.191169748522043</v>
      </c>
      <c r="J18" s="98">
        <f t="shared" si="6"/>
        <v>36.038635155973225</v>
      </c>
      <c r="K18" s="98">
        <f t="shared" si="6"/>
        <v>40.999139274609661</v>
      </c>
      <c r="L18" s="98">
        <f t="shared" si="6"/>
        <v>45.942223701719058</v>
      </c>
      <c r="M18" s="98">
        <f t="shared" si="6"/>
        <v>51.028042822630596</v>
      </c>
      <c r="N18" s="98">
        <f t="shared" si="6"/>
        <v>56.088735320187425</v>
      </c>
      <c r="O18" s="98">
        <f t="shared" si="6"/>
        <v>61.131281152526753</v>
      </c>
      <c r="P18" s="98">
        <f t="shared" si="6"/>
        <v>66.260248116322146</v>
      </c>
      <c r="Q18" s="98">
        <f t="shared" si="6"/>
        <v>71.406524133314633</v>
      </c>
      <c r="R18" s="98">
        <f t="shared" si="6"/>
        <v>73.99209049225442</v>
      </c>
      <c r="S18" s="98">
        <f t="shared" si="6"/>
        <v>76.577656851194206</v>
      </c>
      <c r="T18" s="98">
        <f t="shared" si="6"/>
        <v>81.790028066382547</v>
      </c>
      <c r="U18" s="98">
        <f t="shared" si="6"/>
        <v>87.02314141431566</v>
      </c>
      <c r="V18" s="98">
        <f t="shared" si="6"/>
        <v>92.27994749484651</v>
      </c>
    </row>
    <row r="19" spans="1:38" x14ac:dyDescent="0.25">
      <c r="A19" s="276">
        <f>SUM(A15:A18)</f>
        <v>4994.4568472806404</v>
      </c>
      <c r="B19" s="276" t="s">
        <v>384</v>
      </c>
      <c r="D19" s="98"/>
      <c r="E19" s="98"/>
      <c r="F19" s="98"/>
      <c r="G19" s="98"/>
      <c r="H19" s="98"/>
      <c r="I19" s="98"/>
      <c r="J19" s="98"/>
      <c r="K19" s="98"/>
      <c r="L19" s="98"/>
      <c r="M19" s="98"/>
      <c r="N19" s="98"/>
      <c r="O19" s="98"/>
      <c r="P19" s="98"/>
      <c r="Q19" s="98"/>
      <c r="R19" s="98"/>
      <c r="S19" s="98"/>
      <c r="T19" s="98"/>
      <c r="U19" s="98"/>
      <c r="V19" s="98"/>
    </row>
    <row r="20" spans="1:38" x14ac:dyDescent="0.25">
      <c r="A20" s="95"/>
      <c r="D20" s="98"/>
      <c r="E20" s="98"/>
      <c r="F20" s="98"/>
      <c r="G20" s="98"/>
      <c r="H20" s="98"/>
      <c r="I20" s="98"/>
      <c r="J20" s="98"/>
      <c r="K20" s="98"/>
      <c r="L20" s="98"/>
      <c r="M20" s="98"/>
      <c r="N20" s="98"/>
      <c r="O20" s="98"/>
      <c r="P20" s="98"/>
      <c r="Q20" s="98"/>
      <c r="R20" s="98"/>
      <c r="S20" s="98"/>
      <c r="T20" s="98"/>
      <c r="U20" s="98"/>
      <c r="V20" s="98"/>
    </row>
    <row r="21" spans="1:38" x14ac:dyDescent="0.25">
      <c r="A21" s="218" t="s">
        <v>324</v>
      </c>
      <c r="B21" s="219" t="s">
        <v>7</v>
      </c>
      <c r="D21" s="98"/>
      <c r="E21" s="98"/>
      <c r="F21" s="98"/>
      <c r="G21" s="98"/>
      <c r="H21" s="98"/>
      <c r="I21" s="98"/>
      <c r="J21" s="98"/>
      <c r="K21" s="98"/>
      <c r="L21" s="98"/>
      <c r="M21" s="98"/>
      <c r="N21" s="98"/>
      <c r="O21" s="98"/>
      <c r="P21" s="98"/>
      <c r="Q21" s="98"/>
      <c r="R21" s="98"/>
      <c r="S21" s="98"/>
      <c r="T21" s="98"/>
      <c r="U21" s="98"/>
      <c r="V21" s="98"/>
    </row>
    <row r="22" spans="1:38" x14ac:dyDescent="0.25">
      <c r="A22" s="148">
        <f>A4/A15</f>
        <v>102109.83906081569</v>
      </c>
      <c r="B22" s="220" t="s">
        <v>24</v>
      </c>
      <c r="D22" s="98"/>
      <c r="E22" s="98"/>
      <c r="F22" s="98"/>
      <c r="G22" s="98"/>
      <c r="H22" s="98"/>
      <c r="I22" s="98"/>
      <c r="J22" s="98"/>
      <c r="K22" s="98"/>
      <c r="L22" s="98"/>
      <c r="M22" s="98"/>
      <c r="N22" s="98"/>
      <c r="O22" s="98"/>
      <c r="P22" s="98"/>
      <c r="Q22" s="98"/>
      <c r="R22" s="98"/>
      <c r="S22" s="98"/>
      <c r="T22" s="98"/>
      <c r="U22" s="98"/>
      <c r="V22" s="98"/>
    </row>
    <row r="23" spans="1:38" x14ac:dyDescent="0.25">
      <c r="A23" s="148">
        <f>A5/A16</f>
        <v>64485.719858192191</v>
      </c>
      <c r="B23" s="220" t="s">
        <v>20</v>
      </c>
      <c r="D23" s="98"/>
      <c r="E23" s="98"/>
      <c r="F23" s="98"/>
      <c r="G23" s="98"/>
      <c r="H23" s="98"/>
      <c r="I23" s="98"/>
      <c r="J23" s="98"/>
      <c r="K23" s="98"/>
      <c r="L23" s="98"/>
      <c r="M23" s="98"/>
      <c r="N23" s="98"/>
      <c r="O23" s="98"/>
      <c r="P23" s="98"/>
      <c r="Q23" s="98"/>
      <c r="R23" s="98"/>
      <c r="S23" s="98"/>
      <c r="T23" s="98"/>
      <c r="U23" s="98"/>
      <c r="V23" s="98"/>
    </row>
    <row r="24" spans="1:38" x14ac:dyDescent="0.25">
      <c r="A24" s="148">
        <f>A6/A17</f>
        <v>46403.574063536129</v>
      </c>
      <c r="B24" s="220" t="s">
        <v>34</v>
      </c>
      <c r="D24" s="98"/>
      <c r="E24" s="98"/>
      <c r="F24" s="98"/>
      <c r="G24" s="98"/>
      <c r="H24" s="98"/>
      <c r="I24" s="98"/>
      <c r="J24" s="98"/>
      <c r="K24" s="98"/>
      <c r="L24" s="98"/>
      <c r="M24" s="98"/>
      <c r="N24" s="98"/>
      <c r="O24" s="98"/>
      <c r="P24" s="98"/>
      <c r="Q24" s="98"/>
      <c r="R24" s="98"/>
      <c r="S24" s="98"/>
      <c r="T24" s="98"/>
      <c r="U24" s="98"/>
      <c r="V24" s="98"/>
    </row>
    <row r="25" spans="1:38" x14ac:dyDescent="0.25">
      <c r="A25" s="148">
        <f>A7/A18</f>
        <v>116404.24596022027</v>
      </c>
      <c r="B25" s="220" t="s">
        <v>29</v>
      </c>
      <c r="D25" s="98"/>
      <c r="E25" s="98"/>
      <c r="F25" s="98"/>
      <c r="G25" s="98"/>
      <c r="H25" s="98"/>
      <c r="I25" s="98"/>
      <c r="J25" s="98"/>
      <c r="K25" s="98"/>
      <c r="L25" s="98"/>
      <c r="M25" s="98"/>
      <c r="N25" s="98"/>
      <c r="O25" s="98"/>
      <c r="P25" s="98"/>
      <c r="Q25" s="98"/>
      <c r="R25" s="98"/>
      <c r="S25" s="98"/>
      <c r="T25" s="98"/>
      <c r="U25" s="98"/>
      <c r="V25" s="98"/>
      <c r="W25" s="98"/>
    </row>
    <row r="26" spans="1:38" x14ac:dyDescent="0.25">
      <c r="A26" s="218">
        <f>A8/A19</f>
        <v>79891.888215966799</v>
      </c>
      <c r="B26" s="219" t="s">
        <v>384</v>
      </c>
      <c r="D26" s="98"/>
      <c r="E26" s="98"/>
      <c r="F26" s="98"/>
      <c r="G26" s="98"/>
      <c r="H26" s="98"/>
      <c r="I26" s="98"/>
      <c r="J26" s="98"/>
      <c r="K26" s="98"/>
      <c r="L26" s="98"/>
      <c r="M26" s="98"/>
      <c r="N26" s="98"/>
      <c r="O26" s="98"/>
      <c r="P26" s="98"/>
      <c r="Q26" s="98"/>
      <c r="R26" s="98"/>
      <c r="S26" s="98"/>
      <c r="T26" s="98"/>
      <c r="U26" s="98"/>
      <c r="V26" s="98"/>
      <c r="W26" s="98"/>
    </row>
    <row r="27" spans="1:38" x14ac:dyDescent="0.25">
      <c r="A27" s="95"/>
      <c r="D27" s="98"/>
      <c r="E27" s="98"/>
      <c r="F27" s="98"/>
      <c r="G27" s="98"/>
      <c r="H27" s="98"/>
      <c r="I27" s="98"/>
      <c r="J27" s="98"/>
      <c r="K27" s="98"/>
      <c r="L27" s="98"/>
      <c r="M27" s="98"/>
      <c r="N27" s="98"/>
      <c r="O27" s="98"/>
      <c r="P27" s="98"/>
      <c r="Q27" s="98"/>
      <c r="R27" s="98"/>
      <c r="S27" s="98"/>
      <c r="T27" s="98"/>
      <c r="U27" s="98"/>
      <c r="V27" s="98"/>
      <c r="W27" s="98"/>
    </row>
    <row r="28" spans="1:38" x14ac:dyDescent="0.25">
      <c r="A28" s="91" t="s">
        <v>325</v>
      </c>
      <c r="B28" s="89" t="s">
        <v>318</v>
      </c>
      <c r="C28" s="93" t="s">
        <v>87</v>
      </c>
      <c r="D28" s="90" t="s">
        <v>88</v>
      </c>
      <c r="E28" s="93" t="s">
        <v>89</v>
      </c>
      <c r="F28" s="93" t="s">
        <v>90</v>
      </c>
      <c r="G28" s="93" t="s">
        <v>91</v>
      </c>
      <c r="H28" s="93" t="s">
        <v>92</v>
      </c>
      <c r="I28" s="93" t="s">
        <v>93</v>
      </c>
      <c r="J28" s="93" t="s">
        <v>94</v>
      </c>
      <c r="K28" s="93" t="s">
        <v>95</v>
      </c>
      <c r="L28" s="93" t="s">
        <v>96</v>
      </c>
      <c r="M28" s="93" t="s">
        <v>97</v>
      </c>
      <c r="N28" s="93" t="s">
        <v>98</v>
      </c>
      <c r="O28" s="93" t="s">
        <v>99</v>
      </c>
      <c r="P28" s="93" t="s">
        <v>100</v>
      </c>
      <c r="Q28" s="93" t="s">
        <v>101</v>
      </c>
      <c r="R28" s="93" t="s">
        <v>102</v>
      </c>
      <c r="S28" s="93" t="s">
        <v>103</v>
      </c>
      <c r="T28" s="93" t="s">
        <v>104</v>
      </c>
      <c r="U28" s="93" t="s">
        <v>105</v>
      </c>
      <c r="V28" s="93" t="s">
        <v>106</v>
      </c>
      <c r="W28" s="94" t="s">
        <v>316</v>
      </c>
    </row>
    <row r="29" spans="1:38" x14ac:dyDescent="0.25">
      <c r="B29" s="91" t="s">
        <v>327</v>
      </c>
      <c r="C29" s="121">
        <f t="array" ref="C29:V29">TRANSPOSE(winter!Z3:Z38)</f>
        <v>11972470.49099412</v>
      </c>
      <c r="D29" s="121">
        <v>12134751.99763336</v>
      </c>
      <c r="E29" s="121">
        <v>12228291.98555883</v>
      </c>
      <c r="F29" s="121">
        <v>12378565.736149151</v>
      </c>
      <c r="G29" s="121">
        <v>12536361.527243679</v>
      </c>
      <c r="H29" s="121">
        <v>12683334.77045799</v>
      </c>
      <c r="I29" s="121">
        <v>12829641.008153688</v>
      </c>
      <c r="J29" s="121">
        <v>12976034.261773251</v>
      </c>
      <c r="K29" s="121">
        <v>13121885.603430288</v>
      </c>
      <c r="L29" s="121">
        <v>13269254.036951045</v>
      </c>
      <c r="M29" s="121">
        <v>13416123.668663478</v>
      </c>
      <c r="N29" s="121">
        <v>13561388.079325031</v>
      </c>
      <c r="O29" s="121">
        <v>13705773.595069828</v>
      </c>
      <c r="P29" s="121">
        <v>13849459.772432763</v>
      </c>
      <c r="Q29" s="121">
        <v>13992731.907035554</v>
      </c>
      <c r="R29" s="121">
        <v>14251417.43803429</v>
      </c>
      <c r="S29" s="121">
        <v>14135787.227930792</v>
      </c>
      <c r="T29" s="121">
        <v>14419804.595417183</v>
      </c>
      <c r="U29" s="121">
        <v>14560773.6443155</v>
      </c>
      <c r="V29" s="121">
        <v>14701201.409632262</v>
      </c>
      <c r="W29" s="121"/>
    </row>
    <row r="30" spans="1:38" x14ac:dyDescent="0.25">
      <c r="A30" s="96"/>
      <c r="B30" s="91" t="s">
        <v>328</v>
      </c>
      <c r="C30" s="97">
        <f t="array" ref="C30:V30">TRANSPOSE(winter!AI3:AI38)</f>
        <v>14131099.143684294</v>
      </c>
      <c r="D30" s="97">
        <v>14264769.127067225</v>
      </c>
      <c r="E30" s="97">
        <v>14404896.056435289</v>
      </c>
      <c r="F30" s="97">
        <v>14552502.868715396</v>
      </c>
      <c r="G30" s="97">
        <v>14701301.318044879</v>
      </c>
      <c r="H30" s="97">
        <v>14838031.966931581</v>
      </c>
      <c r="I30" s="97">
        <v>14968603.518385671</v>
      </c>
      <c r="J30" s="97">
        <v>15098621.515200214</v>
      </c>
      <c r="K30" s="97">
        <v>15229787.297437971</v>
      </c>
      <c r="L30" s="97">
        <v>15361354.19530119</v>
      </c>
      <c r="M30" s="97">
        <v>15493463.52444314</v>
      </c>
      <c r="N30" s="97">
        <v>15624923.306292668</v>
      </c>
      <c r="O30" s="97">
        <v>15756214.651626593</v>
      </c>
      <c r="P30" s="97">
        <v>15887792.288786471</v>
      </c>
      <c r="Q30" s="97">
        <v>16019520.132947816</v>
      </c>
      <c r="R30" s="97">
        <v>16282988.866607331</v>
      </c>
      <c r="S30" s="97">
        <v>16151195.607295515</v>
      </c>
      <c r="T30" s="97">
        <v>16414917.453396115</v>
      </c>
      <c r="U30" s="97">
        <v>16546866.917935897</v>
      </c>
      <c r="V30" s="97">
        <v>16679045.599247191</v>
      </c>
      <c r="W30" s="97"/>
      <c r="X30" s="98"/>
    </row>
    <row r="31" spans="1:38" x14ac:dyDescent="0.25">
      <c r="A31" s="96"/>
      <c r="B31" s="91" t="s">
        <v>329</v>
      </c>
      <c r="C31" s="97">
        <f t="array" ref="C31:V31">TRANSPOSE(winter!AP3:AP39)</f>
        <v>4970759.0839454541</v>
      </c>
      <c r="D31" s="97">
        <v>4972916.7681672033</v>
      </c>
      <c r="E31" s="97">
        <v>5039451.9077053601</v>
      </c>
      <c r="F31" s="97">
        <v>5107356.3561780397</v>
      </c>
      <c r="G31" s="97">
        <v>5175208.2178193685</v>
      </c>
      <c r="H31" s="97">
        <v>5236172.3920004442</v>
      </c>
      <c r="I31" s="97">
        <v>5293620.3581899852</v>
      </c>
      <c r="J31" s="97">
        <v>5351175.8831097772</v>
      </c>
      <c r="K31" s="97">
        <v>5409234.2081060931</v>
      </c>
      <c r="L31" s="97">
        <v>5467743.4132587416</v>
      </c>
      <c r="M31" s="97">
        <v>5526510.5729955612</v>
      </c>
      <c r="N31" s="97">
        <v>5584514.3282909263</v>
      </c>
      <c r="O31" s="97">
        <v>5642161.8433154915</v>
      </c>
      <c r="P31" s="97">
        <v>5700050.437191342</v>
      </c>
      <c r="Q31" s="97">
        <v>5757948.0667211432</v>
      </c>
      <c r="R31" s="97">
        <v>5787086.8544921819</v>
      </c>
      <c r="S31" s="97">
        <v>5816225.6422632216</v>
      </c>
      <c r="T31" s="97">
        <v>5874361.6820624955</v>
      </c>
      <c r="U31" s="97">
        <v>5932537.7196742753</v>
      </c>
      <c r="V31" s="97">
        <v>5990760.4744669553</v>
      </c>
      <c r="W31" s="97"/>
    </row>
    <row r="32" spans="1:38" x14ac:dyDescent="0.25">
      <c r="A32" s="95"/>
      <c r="B32" s="91" t="s">
        <v>330</v>
      </c>
      <c r="C32" s="118">
        <f t="array" ref="C32:V32">TRANSPOSE(winter!AS3:AS39)</f>
        <v>4457694.7013898157</v>
      </c>
      <c r="D32" s="118">
        <v>4475976.6799207358</v>
      </c>
      <c r="E32" s="118">
        <v>4500415.6324163638</v>
      </c>
      <c r="F32" s="118">
        <v>4524869.2654885435</v>
      </c>
      <c r="G32" s="118">
        <v>4550420.7915193783</v>
      </c>
      <c r="H32" s="118">
        <v>4573558.3059127629</v>
      </c>
      <c r="I32" s="118">
        <v>4594312.0248883422</v>
      </c>
      <c r="J32" s="118">
        <v>4615543.9233729783</v>
      </c>
      <c r="K32" s="118">
        <v>4637270.9314126065</v>
      </c>
      <c r="L32" s="118">
        <v>4658921.6412033448</v>
      </c>
      <c r="M32" s="118">
        <v>4681197.5289529376</v>
      </c>
      <c r="N32" s="118">
        <v>4703363.362092237</v>
      </c>
      <c r="O32" s="118">
        <v>4725449.7128378833</v>
      </c>
      <c r="P32" s="118">
        <v>4747914.5881393068</v>
      </c>
      <c r="Q32" s="118">
        <v>4770455.2770937337</v>
      </c>
      <c r="R32" s="118">
        <v>4781780.0577458898</v>
      </c>
      <c r="S32" s="118">
        <v>4793104.8383980468</v>
      </c>
      <c r="T32" s="118">
        <v>4815935.0243205717</v>
      </c>
      <c r="U32" s="118">
        <v>4838856.0607845187</v>
      </c>
      <c r="V32" s="118">
        <v>4861880.871417244</v>
      </c>
      <c r="W32" s="98"/>
      <c r="X32" s="98"/>
      <c r="Y32" s="98"/>
      <c r="Z32" s="98"/>
      <c r="AA32" s="98"/>
      <c r="AB32" s="98"/>
      <c r="AC32" s="98"/>
      <c r="AD32" s="98"/>
      <c r="AE32" s="98"/>
      <c r="AF32" s="98"/>
      <c r="AG32" s="98"/>
      <c r="AH32" s="98"/>
      <c r="AI32" s="98"/>
      <c r="AJ32" s="98"/>
      <c r="AK32" s="98"/>
      <c r="AL32" s="98"/>
    </row>
    <row r="33" spans="1:34" x14ac:dyDescent="0.25">
      <c r="A33" s="118">
        <f>NPV($B$1,D33:V33)</f>
        <v>10693440.827432785</v>
      </c>
      <c r="B33" s="91" t="s">
        <v>320</v>
      </c>
      <c r="D33" s="98">
        <f>D29-$C$29</f>
        <v>162281.50663924031</v>
      </c>
      <c r="E33" s="98">
        <f t="shared" ref="E33:V33" si="7">E29-$C$29</f>
        <v>255821.49456471018</v>
      </c>
      <c r="F33" s="98">
        <f t="shared" si="7"/>
        <v>406095.24515503086</v>
      </c>
      <c r="G33" s="98">
        <f t="shared" si="7"/>
        <v>563891.03624955937</v>
      </c>
      <c r="H33" s="98">
        <f t="shared" si="7"/>
        <v>710864.27946387045</v>
      </c>
      <c r="I33" s="98">
        <f t="shared" si="7"/>
        <v>857170.51715956815</v>
      </c>
      <c r="J33" s="98">
        <f t="shared" si="7"/>
        <v>1003563.770779131</v>
      </c>
      <c r="K33" s="98">
        <f t="shared" si="7"/>
        <v>1149415.1124361679</v>
      </c>
      <c r="L33" s="98">
        <f t="shared" si="7"/>
        <v>1296783.5459569246</v>
      </c>
      <c r="M33" s="98">
        <f t="shared" si="7"/>
        <v>1443653.1776693575</v>
      </c>
      <c r="N33" s="98">
        <f t="shared" si="7"/>
        <v>1588917.5883309115</v>
      </c>
      <c r="O33" s="98">
        <f t="shared" si="7"/>
        <v>1733303.1040757075</v>
      </c>
      <c r="P33" s="98">
        <f t="shared" si="7"/>
        <v>1876989.2814386431</v>
      </c>
      <c r="Q33" s="98">
        <f t="shared" si="7"/>
        <v>2020261.4160414338</v>
      </c>
      <c r="R33" s="98">
        <f t="shared" si="7"/>
        <v>2278946.9470401704</v>
      </c>
      <c r="S33" s="98">
        <f t="shared" si="7"/>
        <v>2163316.7369366717</v>
      </c>
      <c r="T33" s="98">
        <f t="shared" si="7"/>
        <v>2447334.1044230629</v>
      </c>
      <c r="U33" s="98">
        <f t="shared" si="7"/>
        <v>2588303.1533213798</v>
      </c>
      <c r="V33" s="98">
        <f t="shared" si="7"/>
        <v>2728730.9186381418</v>
      </c>
      <c r="W33" s="98"/>
      <c r="X33" s="98"/>
      <c r="Y33" s="98"/>
      <c r="Z33" s="98"/>
      <c r="AA33" s="98"/>
      <c r="AB33" s="98"/>
      <c r="AC33" s="98"/>
      <c r="AD33" s="98"/>
      <c r="AE33" s="98"/>
      <c r="AF33" s="98"/>
      <c r="AG33" s="98"/>
      <c r="AH33" s="98"/>
    </row>
    <row r="34" spans="1:34" x14ac:dyDescent="0.25">
      <c r="A34" s="118">
        <f>NPV($B$1,D34:V34)</f>
        <v>10180728.736551529</v>
      </c>
      <c r="B34" s="91" t="s">
        <v>321</v>
      </c>
      <c r="D34" s="120">
        <f>D30-$C$30</f>
        <v>133669.98338293098</v>
      </c>
      <c r="E34" s="120">
        <f t="shared" ref="E34:V34" si="8">E30-$C$30</f>
        <v>273796.91275099479</v>
      </c>
      <c r="F34" s="120">
        <f t="shared" si="8"/>
        <v>421403.72503110208</v>
      </c>
      <c r="G34" s="120">
        <f t="shared" si="8"/>
        <v>570202.17436058447</v>
      </c>
      <c r="H34" s="120">
        <f t="shared" si="8"/>
        <v>706932.82324728742</v>
      </c>
      <c r="I34" s="120">
        <f t="shared" si="8"/>
        <v>837504.374701377</v>
      </c>
      <c r="J34" s="120">
        <f t="shared" si="8"/>
        <v>967522.37151592039</v>
      </c>
      <c r="K34" s="120">
        <f t="shared" si="8"/>
        <v>1098688.1537536774</v>
      </c>
      <c r="L34" s="120">
        <f t="shared" si="8"/>
        <v>1230255.0516168959</v>
      </c>
      <c r="M34" s="120">
        <f t="shared" si="8"/>
        <v>1362364.3807588462</v>
      </c>
      <c r="N34" s="120">
        <f t="shared" si="8"/>
        <v>1493824.1626083739</v>
      </c>
      <c r="O34" s="120">
        <f t="shared" si="8"/>
        <v>1625115.5079422984</v>
      </c>
      <c r="P34" s="120">
        <f t="shared" si="8"/>
        <v>1756693.1451021768</v>
      </c>
      <c r="Q34" s="120">
        <f t="shared" si="8"/>
        <v>1888420.9892635215</v>
      </c>
      <c r="R34" s="120">
        <f t="shared" si="8"/>
        <v>2151889.7229230367</v>
      </c>
      <c r="S34" s="120">
        <f t="shared" si="8"/>
        <v>2020096.4636112209</v>
      </c>
      <c r="T34" s="120">
        <f t="shared" si="8"/>
        <v>2283818.3097118214</v>
      </c>
      <c r="U34" s="120">
        <f t="shared" si="8"/>
        <v>2415767.7742516026</v>
      </c>
      <c r="V34" s="120">
        <f t="shared" si="8"/>
        <v>2547946.455562897</v>
      </c>
      <c r="W34" s="120"/>
    </row>
    <row r="35" spans="1:34" x14ac:dyDescent="0.25">
      <c r="A35" s="118">
        <f>NPV($B$1,D35:V35)</f>
        <v>3959985.1916587488</v>
      </c>
      <c r="B35" s="91" t="s">
        <v>322</v>
      </c>
      <c r="D35" s="120">
        <f>D31-$C$31</f>
        <v>2157.684221749194</v>
      </c>
      <c r="E35" s="120">
        <f t="shared" ref="E35:V35" si="9">E31-$C$31</f>
        <v>68692.823759905994</v>
      </c>
      <c r="F35" s="120">
        <f t="shared" si="9"/>
        <v>136597.27223258559</v>
      </c>
      <c r="G35" s="120">
        <f t="shared" si="9"/>
        <v>204449.13387391437</v>
      </c>
      <c r="H35" s="120">
        <f t="shared" si="9"/>
        <v>265413.30805499014</v>
      </c>
      <c r="I35" s="120">
        <f t="shared" si="9"/>
        <v>322861.27424453106</v>
      </c>
      <c r="J35" s="120">
        <f t="shared" si="9"/>
        <v>380416.79916432314</v>
      </c>
      <c r="K35" s="120">
        <f t="shared" si="9"/>
        <v>438475.12416063901</v>
      </c>
      <c r="L35" s="120">
        <f t="shared" si="9"/>
        <v>496984.32931328751</v>
      </c>
      <c r="M35" s="120">
        <f t="shared" si="9"/>
        <v>555751.48905010708</v>
      </c>
      <c r="N35" s="120">
        <f t="shared" si="9"/>
        <v>613755.24434547219</v>
      </c>
      <c r="O35" s="120">
        <f t="shared" si="9"/>
        <v>671402.75937003735</v>
      </c>
      <c r="P35" s="120">
        <f t="shared" si="9"/>
        <v>729291.35324588791</v>
      </c>
      <c r="Q35" s="120">
        <f t="shared" si="9"/>
        <v>787188.9827756891</v>
      </c>
      <c r="R35" s="120">
        <f t="shared" si="9"/>
        <v>816327.77054672781</v>
      </c>
      <c r="S35" s="120">
        <f t="shared" si="9"/>
        <v>845466.55831776746</v>
      </c>
      <c r="T35" s="120">
        <f t="shared" si="9"/>
        <v>903602.5981170414</v>
      </c>
      <c r="U35" s="120">
        <f t="shared" si="9"/>
        <v>961778.63572882116</v>
      </c>
      <c r="V35" s="120">
        <f t="shared" si="9"/>
        <v>1020001.3905215012</v>
      </c>
    </row>
    <row r="36" spans="1:34" x14ac:dyDescent="0.25">
      <c r="A36" s="118">
        <f>NPV($B$1,D36:V36)</f>
        <v>1644112.2055806702</v>
      </c>
      <c r="B36" s="91" t="s">
        <v>323</v>
      </c>
      <c r="D36" s="98">
        <f>D32-$C$32</f>
        <v>18281.978530920111</v>
      </c>
      <c r="E36" s="98">
        <f t="shared" ref="E36:V36" si="10">E32-$C$32</f>
        <v>42720.931026548147</v>
      </c>
      <c r="F36" s="98">
        <f t="shared" si="10"/>
        <v>67174.564098727889</v>
      </c>
      <c r="G36" s="98">
        <f t="shared" si="10"/>
        <v>92726.090129562654</v>
      </c>
      <c r="H36" s="98">
        <f t="shared" si="10"/>
        <v>115863.60452294722</v>
      </c>
      <c r="I36" s="98">
        <f t="shared" si="10"/>
        <v>136617.32349852659</v>
      </c>
      <c r="J36" s="98">
        <f t="shared" si="10"/>
        <v>157849.22198316269</v>
      </c>
      <c r="K36" s="98">
        <f t="shared" si="10"/>
        <v>179576.23002279084</v>
      </c>
      <c r="L36" s="98">
        <f t="shared" si="10"/>
        <v>201226.93981352914</v>
      </c>
      <c r="M36" s="98">
        <f t="shared" si="10"/>
        <v>223502.82756312191</v>
      </c>
      <c r="N36" s="98">
        <f t="shared" si="10"/>
        <v>245668.66070242133</v>
      </c>
      <c r="O36" s="98">
        <f t="shared" si="10"/>
        <v>267755.01144806761</v>
      </c>
      <c r="P36" s="98">
        <f t="shared" si="10"/>
        <v>290219.8867494911</v>
      </c>
      <c r="Q36" s="98">
        <f t="shared" si="10"/>
        <v>312760.575703918</v>
      </c>
      <c r="R36" s="98">
        <f t="shared" si="10"/>
        <v>324085.3563560741</v>
      </c>
      <c r="S36" s="98">
        <f t="shared" si="10"/>
        <v>335410.13700823113</v>
      </c>
      <c r="T36" s="98">
        <f t="shared" si="10"/>
        <v>358240.32293075603</v>
      </c>
      <c r="U36" s="98">
        <f t="shared" si="10"/>
        <v>381161.35939470306</v>
      </c>
      <c r="V36" s="98">
        <f t="shared" si="10"/>
        <v>404186.17002742831</v>
      </c>
      <c r="W36" s="98"/>
    </row>
    <row r="37" spans="1:34" x14ac:dyDescent="0.25">
      <c r="A37" s="276">
        <f>SUM(A33:A36)</f>
        <v>26478266.961223733</v>
      </c>
      <c r="B37" s="276" t="s">
        <v>384</v>
      </c>
      <c r="D37" s="98"/>
      <c r="E37" s="98"/>
      <c r="F37" s="98"/>
      <c r="G37" s="98"/>
      <c r="H37" s="98"/>
      <c r="I37" s="98"/>
      <c r="J37" s="98"/>
      <c r="K37" s="98"/>
      <c r="L37" s="98"/>
      <c r="M37" s="98"/>
      <c r="N37" s="98"/>
      <c r="O37" s="98"/>
      <c r="P37" s="98"/>
      <c r="Q37" s="98"/>
      <c r="R37" s="98"/>
      <c r="S37" s="98"/>
      <c r="T37" s="98"/>
      <c r="U37" s="98"/>
      <c r="V37" s="98"/>
      <c r="W37" s="98"/>
    </row>
    <row r="38" spans="1:34" x14ac:dyDescent="0.25">
      <c r="A38" s="95"/>
      <c r="D38" s="98"/>
      <c r="E38" s="98"/>
      <c r="F38" s="98"/>
      <c r="G38" s="98"/>
      <c r="H38" s="98"/>
      <c r="I38" s="98"/>
      <c r="J38" s="98"/>
      <c r="K38" s="98"/>
      <c r="L38" s="98"/>
      <c r="M38" s="98"/>
      <c r="N38" s="98"/>
      <c r="O38" s="98"/>
      <c r="P38" s="98"/>
      <c r="Q38" s="98"/>
      <c r="R38" s="98"/>
      <c r="S38" s="98"/>
      <c r="T38" s="98"/>
      <c r="U38" s="98"/>
      <c r="V38" s="98"/>
      <c r="W38" s="98"/>
    </row>
    <row r="39" spans="1:34" x14ac:dyDescent="0.25">
      <c r="A39" s="218" t="s">
        <v>326</v>
      </c>
      <c r="B39" s="219" t="s">
        <v>7</v>
      </c>
      <c r="D39" s="98"/>
      <c r="E39" s="98"/>
      <c r="F39" s="98"/>
      <c r="G39" s="98"/>
      <c r="H39" s="98"/>
      <c r="I39" s="98"/>
      <c r="J39" s="98"/>
      <c r="K39" s="98"/>
      <c r="L39" s="98"/>
      <c r="M39" s="98"/>
      <c r="N39" s="98"/>
      <c r="O39" s="98"/>
      <c r="P39" s="98"/>
      <c r="Q39" s="98"/>
      <c r="R39" s="98"/>
      <c r="S39" s="98"/>
      <c r="T39" s="98"/>
      <c r="U39" s="98"/>
      <c r="V39" s="98"/>
      <c r="W39" s="98"/>
    </row>
    <row r="40" spans="1:34" x14ac:dyDescent="0.25">
      <c r="A40" s="149">
        <f>A4/A33</f>
        <v>18.731387592087188</v>
      </c>
      <c r="B40" s="220" t="s">
        <v>24</v>
      </c>
      <c r="D40" s="98"/>
      <c r="E40" s="98"/>
      <c r="F40" s="98"/>
      <c r="G40" s="98"/>
      <c r="H40" s="98"/>
      <c r="I40" s="98"/>
      <c r="J40" s="98"/>
      <c r="K40" s="98"/>
      <c r="L40" s="98"/>
      <c r="M40" s="98"/>
      <c r="N40" s="98"/>
      <c r="O40" s="98"/>
      <c r="P40" s="98"/>
      <c r="Q40" s="98"/>
      <c r="R40" s="98"/>
      <c r="S40" s="98"/>
      <c r="T40" s="98"/>
      <c r="U40" s="98"/>
      <c r="V40" s="98"/>
      <c r="W40" s="98"/>
    </row>
    <row r="41" spans="1:34" x14ac:dyDescent="0.25">
      <c r="A41" s="149">
        <f>A5/A34</f>
        <v>11.105826324653849</v>
      </c>
      <c r="B41" s="220" t="s">
        <v>20</v>
      </c>
      <c r="D41" s="98"/>
      <c r="E41" s="98"/>
      <c r="F41" s="98"/>
      <c r="G41" s="98"/>
      <c r="H41" s="98"/>
      <c r="I41" s="98"/>
      <c r="J41" s="98"/>
      <c r="K41" s="98"/>
      <c r="L41" s="98"/>
      <c r="M41" s="98"/>
      <c r="N41" s="98"/>
      <c r="O41" s="98"/>
      <c r="P41" s="98"/>
      <c r="Q41" s="98"/>
      <c r="R41" s="98"/>
      <c r="S41" s="98"/>
      <c r="T41" s="98"/>
      <c r="U41" s="98"/>
      <c r="V41" s="98"/>
      <c r="W41" s="98"/>
    </row>
    <row r="42" spans="1:34" x14ac:dyDescent="0.25">
      <c r="A42" s="149">
        <f>A6/A35</f>
        <v>10.594423302177201</v>
      </c>
      <c r="B42" s="220" t="s">
        <v>34</v>
      </c>
      <c r="D42" s="98"/>
      <c r="E42" s="98"/>
      <c r="F42" s="98"/>
      <c r="G42" s="98"/>
      <c r="H42" s="98"/>
      <c r="I42" s="98"/>
      <c r="J42" s="98"/>
      <c r="K42" s="98"/>
      <c r="L42" s="98"/>
      <c r="M42" s="98"/>
      <c r="N42" s="98"/>
      <c r="O42" s="98"/>
      <c r="P42" s="98"/>
      <c r="Q42" s="98"/>
      <c r="R42" s="98"/>
      <c r="S42" s="98"/>
      <c r="T42" s="98"/>
      <c r="U42" s="98"/>
      <c r="V42" s="98"/>
      <c r="W42" s="98"/>
    </row>
    <row r="43" spans="1:34" x14ac:dyDescent="0.25">
      <c r="A43" s="149">
        <f>A7/A36</f>
        <v>26.576311863063957</v>
      </c>
      <c r="B43" s="220" t="s">
        <v>29</v>
      </c>
    </row>
    <row r="44" spans="1:34" x14ac:dyDescent="0.25">
      <c r="A44" s="277">
        <f>A8/A37</f>
        <v>15.06958853186114</v>
      </c>
      <c r="B44" s="219" t="s">
        <v>384</v>
      </c>
    </row>
  </sheetData>
  <pageMargins left="0.7" right="0.7" top="0.75" bottom="0.75" header="0.3" footer="0.3"/>
  <pageSetup paperSize="9" orientation="portrait" horizontalDpi="0" verticalDpi="0"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U94"/>
  <sheetViews>
    <sheetView topLeftCell="A33" zoomScale="90" zoomScaleNormal="90" workbookViewId="0">
      <selection activeCell="R89" sqref="R89"/>
    </sheetView>
  </sheetViews>
  <sheetFormatPr defaultRowHeight="15" x14ac:dyDescent="0.25"/>
  <cols>
    <col min="1" max="2" width="26.5703125" customWidth="1"/>
    <col min="3" max="3" width="34.85546875" customWidth="1"/>
    <col min="4" max="4" width="31.42578125" customWidth="1"/>
    <col min="5" max="5" width="16.42578125" customWidth="1"/>
    <col min="6" max="6" width="12.42578125" customWidth="1"/>
    <col min="7" max="7" width="12.5703125" customWidth="1"/>
    <col min="8" max="8" width="20.5703125" customWidth="1"/>
    <col min="9" max="9" width="16.42578125" customWidth="1"/>
    <col min="10" max="11" width="11.85546875" customWidth="1"/>
    <col min="12" max="12" width="14.42578125" bestFit="1" customWidth="1"/>
    <col min="13" max="13" width="11.85546875" customWidth="1"/>
    <col min="14" max="14" width="14.140625" customWidth="1"/>
    <col min="15" max="15" width="13.42578125" customWidth="1"/>
    <col min="16" max="19" width="16.85546875" customWidth="1"/>
    <col min="20" max="20" width="20.42578125" customWidth="1"/>
    <col min="21" max="26" width="16.85546875" customWidth="1"/>
    <col min="27" max="27" width="10.85546875" customWidth="1"/>
    <col min="28" max="33" width="12" customWidth="1"/>
    <col min="34" max="34" width="15.140625" customWidth="1"/>
    <col min="35" max="39" width="12" customWidth="1"/>
    <col min="40" max="41" width="8.85546875" customWidth="1"/>
    <col min="42" max="47" width="25.42578125" customWidth="1"/>
  </cols>
  <sheetData>
    <row r="1" spans="1:18" ht="14.45" x14ac:dyDescent="0.55000000000000004">
      <c r="A1" t="s">
        <v>395</v>
      </c>
      <c r="C1" s="353" t="s">
        <v>176</v>
      </c>
      <c r="D1" s="354"/>
      <c r="E1" s="354"/>
      <c r="F1" s="354"/>
      <c r="G1" s="355"/>
    </row>
    <row r="2" spans="1:18" ht="86.45" x14ac:dyDescent="0.55000000000000004">
      <c r="A2" t="s">
        <v>396</v>
      </c>
      <c r="C2" s="43" t="s">
        <v>177</v>
      </c>
      <c r="D2" s="44" t="s">
        <v>178</v>
      </c>
      <c r="E2" s="45" t="s">
        <v>179</v>
      </c>
      <c r="F2" s="45" t="s">
        <v>180</v>
      </c>
      <c r="G2" s="46" t="s">
        <v>181</v>
      </c>
      <c r="H2" s="3"/>
      <c r="I2" s="47" t="s">
        <v>178</v>
      </c>
      <c r="J2" s="47" t="s">
        <v>182</v>
      </c>
      <c r="K2" s="3"/>
      <c r="L2" s="3"/>
      <c r="M2" s="3"/>
      <c r="N2" s="3"/>
      <c r="O2" s="3"/>
      <c r="P2" s="3"/>
      <c r="Q2" s="3"/>
      <c r="R2" s="3"/>
    </row>
    <row r="3" spans="1:18" ht="14.45" x14ac:dyDescent="0.55000000000000004">
      <c r="A3" s="48"/>
      <c r="B3" s="48"/>
      <c r="C3" s="49" t="s">
        <v>183</v>
      </c>
      <c r="D3" s="50" t="s">
        <v>184</v>
      </c>
      <c r="E3" s="51">
        <v>10924.4699482694</v>
      </c>
      <c r="F3" s="52">
        <f t="shared" ref="F3:F12" si="0">E3/$I$9</f>
        <v>0.39022226607459287</v>
      </c>
      <c r="G3" s="53">
        <f>[23]LRIC!$AD$4*'Volumes by Gen'!F3</f>
        <v>780.44453214918576</v>
      </c>
      <c r="H3" s="48"/>
      <c r="I3" s="54" t="s">
        <v>185</v>
      </c>
      <c r="J3" s="55">
        <v>1990.1181455344631</v>
      </c>
      <c r="L3" s="48"/>
      <c r="M3" s="48"/>
      <c r="N3" s="48"/>
      <c r="O3" s="48"/>
      <c r="P3" s="48"/>
      <c r="Q3" s="48"/>
      <c r="R3" s="48"/>
    </row>
    <row r="4" spans="1:18" ht="14.45" x14ac:dyDescent="0.55000000000000004">
      <c r="C4" s="49" t="s">
        <v>183</v>
      </c>
      <c r="D4" s="50" t="s">
        <v>186</v>
      </c>
      <c r="E4" s="56">
        <v>8067.1962345651327</v>
      </c>
      <c r="F4" s="52">
        <f t="shared" si="0"/>
        <v>0.28816039683638101</v>
      </c>
      <c r="G4" s="53">
        <f>[23]LRIC!$AD$4*'Volumes by Gen'!F4</f>
        <v>576.32079367276197</v>
      </c>
      <c r="H4" s="48"/>
      <c r="I4" s="54" t="s">
        <v>187</v>
      </c>
      <c r="J4" s="55">
        <v>1169.34201168701</v>
      </c>
      <c r="L4" s="48"/>
      <c r="M4" s="48"/>
      <c r="N4" s="48"/>
      <c r="O4" s="48"/>
      <c r="P4" s="48"/>
      <c r="Q4" s="48"/>
      <c r="R4" s="48"/>
    </row>
    <row r="5" spans="1:18" ht="14.45" x14ac:dyDescent="0.55000000000000004">
      <c r="C5" s="49" t="s">
        <v>183</v>
      </c>
      <c r="D5" s="50" t="s">
        <v>188</v>
      </c>
      <c r="E5" s="56">
        <v>5394.8643271294904</v>
      </c>
      <c r="F5" s="52">
        <f t="shared" si="0"/>
        <v>0.19270465229582587</v>
      </c>
      <c r="G5" s="53">
        <f>[23]LRIC!$AD$4*'Volumes by Gen'!F5</f>
        <v>385.40930459165173</v>
      </c>
      <c r="H5" s="48"/>
      <c r="I5" s="54" t="s">
        <v>189</v>
      </c>
      <c r="J5" s="55">
        <v>601.61335311647201</v>
      </c>
      <c r="K5" s="48"/>
      <c r="L5" s="48"/>
      <c r="M5" s="48"/>
      <c r="N5" s="48"/>
      <c r="O5" s="48"/>
      <c r="P5" s="48"/>
      <c r="Q5" s="48"/>
      <c r="R5" s="48"/>
    </row>
    <row r="6" spans="1:18" ht="14.45" x14ac:dyDescent="0.55000000000000004">
      <c r="C6" s="49" t="s">
        <v>183</v>
      </c>
      <c r="D6" s="50" t="s">
        <v>190</v>
      </c>
      <c r="E6" s="56">
        <v>923.90566666670895</v>
      </c>
      <c r="F6" s="52">
        <f t="shared" si="0"/>
        <v>3.3001927287369559E-2</v>
      </c>
      <c r="G6" s="53">
        <f>[23]LRIC!$AD$4*'Volumes by Gen'!F6</f>
        <v>66.003854574739123</v>
      </c>
      <c r="H6" s="48"/>
      <c r="I6" s="54" t="s">
        <v>191</v>
      </c>
      <c r="J6" s="55">
        <v>41.464789932152598</v>
      </c>
      <c r="K6" s="48"/>
      <c r="L6" s="48"/>
      <c r="M6" s="48"/>
      <c r="N6" s="48"/>
      <c r="O6" s="48"/>
      <c r="P6" s="48"/>
      <c r="Q6" s="48"/>
      <c r="R6" s="48"/>
    </row>
    <row r="7" spans="1:18" ht="14.45" x14ac:dyDescent="0.55000000000000004">
      <c r="C7" s="49" t="s">
        <v>183</v>
      </c>
      <c r="D7" s="57" t="s">
        <v>192</v>
      </c>
      <c r="E7" s="56">
        <v>637.199938301315</v>
      </c>
      <c r="F7" s="52">
        <f t="shared" si="0"/>
        <v>2.2760793433819617E-2</v>
      </c>
      <c r="G7" s="53">
        <f>[23]LRIC!$AD$4*'Volumes by Gen'!F7</f>
        <v>45.521586867639236</v>
      </c>
      <c r="H7" s="48"/>
      <c r="K7" s="48"/>
      <c r="L7" s="48"/>
      <c r="M7" s="48"/>
      <c r="N7" s="48"/>
      <c r="O7" s="48"/>
      <c r="P7" s="48"/>
      <c r="Q7" s="48"/>
      <c r="R7" s="48"/>
    </row>
    <row r="8" spans="1:18" ht="14.45" x14ac:dyDescent="0.55000000000000004">
      <c r="C8" s="49" t="s">
        <v>183</v>
      </c>
      <c r="D8" s="57" t="s">
        <v>193</v>
      </c>
      <c r="E8" s="56">
        <v>146.60113738185001</v>
      </c>
      <c r="F8" s="52">
        <f t="shared" si="0"/>
        <v>5.2365953047745504E-3</v>
      </c>
      <c r="G8" s="53">
        <f>[23]LRIC!$AD$4*'Volumes by Gen'!F8</f>
        <v>10.4731906095491</v>
      </c>
      <c r="H8" s="48"/>
      <c r="I8" s="58" t="s">
        <v>194</v>
      </c>
      <c r="J8" s="59" t="s">
        <v>195</v>
      </c>
      <c r="K8" s="48"/>
      <c r="L8" s="48"/>
      <c r="M8" s="48"/>
      <c r="N8" s="48"/>
      <c r="O8" s="48"/>
      <c r="P8" s="48"/>
      <c r="Q8" s="48"/>
      <c r="R8" s="48"/>
    </row>
    <row r="9" spans="1:18" ht="14.45" x14ac:dyDescent="0.55000000000000004">
      <c r="C9" s="49" t="s">
        <v>183</v>
      </c>
      <c r="D9" s="54" t="s">
        <v>196</v>
      </c>
      <c r="E9" s="60">
        <f>$J$3/2</f>
        <v>995.05907276723156</v>
      </c>
      <c r="F9" s="52">
        <f t="shared" si="0"/>
        <v>3.5543528252812297E-2</v>
      </c>
      <c r="G9" s="53">
        <f>[23]LRIC!$AD$4*'Volumes by Gen'!F9</f>
        <v>71.087056505624588</v>
      </c>
      <c r="H9" s="48"/>
      <c r="I9" s="61">
        <f>SUM($E$3:$E$12)</f>
        <v>27995.506402448944</v>
      </c>
      <c r="J9" s="62" t="s">
        <v>183</v>
      </c>
      <c r="K9" s="48"/>
      <c r="L9" s="48"/>
      <c r="M9" s="48"/>
      <c r="N9" s="48"/>
      <c r="O9" s="48"/>
      <c r="P9" s="48"/>
      <c r="Q9" s="48"/>
      <c r="R9" s="48"/>
    </row>
    <row r="10" spans="1:18" ht="14.45" x14ac:dyDescent="0.55000000000000004">
      <c r="C10" s="49" t="s">
        <v>183</v>
      </c>
      <c r="D10" s="54" t="s">
        <v>197</v>
      </c>
      <c r="E10" s="60">
        <f>$J$4/2</f>
        <v>584.67100584350499</v>
      </c>
      <c r="F10" s="52">
        <f t="shared" si="0"/>
        <v>2.0884459007048363E-2</v>
      </c>
      <c r="G10" s="53">
        <f>[23]LRIC!$AD$4*'Volumes by Gen'!F10</f>
        <v>41.768918014096727</v>
      </c>
      <c r="I10" s="63">
        <f>SUM($E$13:$E$17)</f>
        <v>13603.898306098468</v>
      </c>
      <c r="J10" s="64" t="s">
        <v>198</v>
      </c>
      <c r="K10" s="48"/>
      <c r="L10" s="48"/>
      <c r="M10" s="48"/>
      <c r="N10" s="48"/>
      <c r="O10" s="48"/>
      <c r="P10" s="48"/>
      <c r="Q10" s="48"/>
      <c r="R10" s="48"/>
    </row>
    <row r="11" spans="1:18" ht="14.45" x14ac:dyDescent="0.55000000000000004">
      <c r="C11" s="49" t="s">
        <v>183</v>
      </c>
      <c r="D11" s="54" t="s">
        <v>199</v>
      </c>
      <c r="E11" s="60">
        <f>$J$5/2</f>
        <v>300.80667655823601</v>
      </c>
      <c r="F11" s="52">
        <f t="shared" si="0"/>
        <v>1.0744819980535253E-2</v>
      </c>
      <c r="G11" s="53">
        <f>[23]LRIC!$AD$4*'Volumes by Gen'!F11</f>
        <v>21.489639961070505</v>
      </c>
      <c r="H11" s="48"/>
      <c r="M11" s="48"/>
      <c r="N11" s="48"/>
      <c r="O11" s="48"/>
      <c r="P11" s="48"/>
      <c r="Q11" s="48"/>
      <c r="R11" s="48"/>
    </row>
    <row r="12" spans="1:18" ht="14.45" x14ac:dyDescent="0.55000000000000004">
      <c r="C12" s="49" t="s">
        <v>183</v>
      </c>
      <c r="D12" s="54" t="s">
        <v>200</v>
      </c>
      <c r="E12" s="65">
        <f>$J$6/2</f>
        <v>20.732394966076299</v>
      </c>
      <c r="F12" s="52">
        <f t="shared" si="0"/>
        <v>7.4056152684070413E-4</v>
      </c>
      <c r="G12" s="53">
        <f>[23]LRIC!$AD$4*'Volumes by Gen'!F12</f>
        <v>1.4811230536814082</v>
      </c>
      <c r="H12" s="48"/>
      <c r="I12" s="48"/>
      <c r="K12" s="48"/>
      <c r="L12" s="48"/>
      <c r="M12" s="48"/>
      <c r="N12" s="48"/>
      <c r="O12" s="48"/>
      <c r="P12" s="48"/>
      <c r="Q12" s="48"/>
      <c r="R12" s="48"/>
    </row>
    <row r="13" spans="1:18" ht="14.45" x14ac:dyDescent="0.55000000000000004">
      <c r="C13" s="66" t="s">
        <v>198</v>
      </c>
      <c r="D13" s="67" t="s">
        <v>201</v>
      </c>
      <c r="E13" s="68">
        <f>$J$3/2</f>
        <v>995.05907276723156</v>
      </c>
      <c r="F13" s="69">
        <f>E13/$I$10</f>
        <v>7.3145141956931434E-2</v>
      </c>
      <c r="G13" s="70">
        <f>F13*[23]LRIC!$AF$4</f>
        <v>292.58056782772576</v>
      </c>
      <c r="K13" s="48"/>
      <c r="L13" s="48"/>
      <c r="M13" s="48"/>
      <c r="N13" s="48"/>
      <c r="O13" s="48"/>
      <c r="P13" s="48"/>
      <c r="Q13" s="48"/>
      <c r="R13" s="48"/>
    </row>
    <row r="14" spans="1:18" ht="14.45" x14ac:dyDescent="0.55000000000000004">
      <c r="C14" s="49" t="s">
        <v>198</v>
      </c>
      <c r="D14" s="54" t="s">
        <v>202</v>
      </c>
      <c r="E14" s="60">
        <f>$J$4/2</f>
        <v>584.67100584350499</v>
      </c>
      <c r="F14" s="52">
        <f>E14/$I$10</f>
        <v>4.2978195858859355E-2</v>
      </c>
      <c r="G14" s="53">
        <f>F14*[23]LRIC!$AF$4</f>
        <v>171.91278343543743</v>
      </c>
      <c r="H14" s="48"/>
      <c r="K14" s="48"/>
      <c r="L14" s="48"/>
      <c r="M14" s="48"/>
      <c r="N14" s="48"/>
      <c r="O14" s="48"/>
      <c r="P14" s="48"/>
      <c r="Q14" s="48"/>
      <c r="R14" s="48"/>
    </row>
    <row r="15" spans="1:18" ht="14.45" x14ac:dyDescent="0.55000000000000004">
      <c r="C15" s="49" t="s">
        <v>203</v>
      </c>
      <c r="D15" s="54" t="s">
        <v>204</v>
      </c>
      <c r="E15" s="60">
        <f>$J$5/2</f>
        <v>300.80667655823601</v>
      </c>
      <c r="F15" s="52">
        <f>E15/$I$10</f>
        <v>2.2111799852501682E-2</v>
      </c>
      <c r="G15" s="53">
        <f>F15*[23]LRIC!$AF$4</f>
        <v>88.447199410006732</v>
      </c>
      <c r="H15" s="48"/>
      <c r="K15" s="48"/>
      <c r="L15" s="48"/>
      <c r="M15" s="48"/>
      <c r="N15" s="48"/>
      <c r="O15" s="48"/>
      <c r="P15" s="48"/>
      <c r="Q15" s="48"/>
      <c r="R15" s="48"/>
    </row>
    <row r="16" spans="1:18" ht="14.45" x14ac:dyDescent="0.55000000000000004">
      <c r="C16" s="49" t="s">
        <v>198</v>
      </c>
      <c r="D16" s="54" t="s">
        <v>205</v>
      </c>
      <c r="E16" s="60">
        <f>$J$6/2</f>
        <v>20.732394966076299</v>
      </c>
      <c r="F16" s="52">
        <f>E16/$I$10</f>
        <v>1.5240039655972882E-3</v>
      </c>
      <c r="G16" s="53">
        <f>F16*[23]LRIC!$AF$4</f>
        <v>6.0960158623891525</v>
      </c>
      <c r="H16" s="48"/>
      <c r="I16" s="48"/>
      <c r="J16" s="48"/>
      <c r="K16" s="48"/>
      <c r="L16" s="48"/>
      <c r="M16" s="48"/>
      <c r="N16" s="48"/>
      <c r="O16" s="48"/>
      <c r="P16" s="48"/>
      <c r="Q16" s="48"/>
      <c r="R16" s="48"/>
    </row>
    <row r="17" spans="1:47" ht="14.45" x14ac:dyDescent="0.55000000000000004">
      <c r="C17" s="49" t="s">
        <v>198</v>
      </c>
      <c r="D17" s="50" t="s">
        <v>206</v>
      </c>
      <c r="E17" s="71">
        <v>11702.629155963419</v>
      </c>
      <c r="F17" s="52">
        <f>E17/$I$10</f>
        <v>0.86024085836611019</v>
      </c>
      <c r="G17" s="53">
        <f>F17*[23]LRIC!$AF$4</f>
        <v>3440.9634334644406</v>
      </c>
      <c r="H17" s="48"/>
      <c r="I17" s="48"/>
      <c r="J17" s="48"/>
      <c r="K17" s="48"/>
      <c r="L17" s="48"/>
      <c r="M17" s="48"/>
      <c r="N17" s="287" t="s">
        <v>385</v>
      </c>
      <c r="O17" s="48"/>
      <c r="P17" s="48"/>
      <c r="Q17" s="48"/>
      <c r="R17" s="48"/>
    </row>
    <row r="18" spans="1:47" ht="14.45" x14ac:dyDescent="0.55000000000000004">
      <c r="C18" s="49"/>
      <c r="D18" s="54" t="s">
        <v>207</v>
      </c>
      <c r="E18" s="72">
        <f>SUM(E3:E12)</f>
        <v>27995.506402448944</v>
      </c>
      <c r="F18" s="52"/>
      <c r="G18" s="53"/>
      <c r="H18" s="48"/>
      <c r="I18" s="48"/>
      <c r="J18" s="48"/>
      <c r="K18" s="48"/>
      <c r="L18" s="48"/>
      <c r="M18" s="48"/>
      <c r="N18" s="285" t="s">
        <v>214</v>
      </c>
      <c r="O18" s="286"/>
      <c r="P18" s="286"/>
    </row>
    <row r="19" spans="1:47" ht="14.45" x14ac:dyDescent="0.55000000000000004">
      <c r="C19" s="49"/>
      <c r="D19" s="54" t="s">
        <v>208</v>
      </c>
      <c r="E19" s="72">
        <f>SUM(E13:E17)</f>
        <v>13603.898306098468</v>
      </c>
      <c r="F19" s="52"/>
      <c r="G19" s="53"/>
      <c r="H19" s="48"/>
      <c r="I19" s="48"/>
      <c r="J19" s="48"/>
      <c r="K19" s="48"/>
      <c r="L19" s="48"/>
      <c r="M19" s="48"/>
      <c r="N19" s="285" t="s">
        <v>216</v>
      </c>
      <c r="O19" s="286"/>
      <c r="P19" s="286"/>
    </row>
    <row r="20" spans="1:47" ht="14.65" thickBot="1" x14ac:dyDescent="0.6">
      <c r="C20" s="73"/>
      <c r="D20" s="74" t="s">
        <v>209</v>
      </c>
      <c r="E20" s="75">
        <f>SUM(E3:E17)</f>
        <v>41599.404708547416</v>
      </c>
      <c r="F20" s="74"/>
      <c r="G20" s="76">
        <f>SUM(G3:G17)</f>
        <v>6000</v>
      </c>
      <c r="H20" s="48"/>
      <c r="I20" s="48"/>
      <c r="J20" s="48"/>
      <c r="K20" s="48"/>
      <c r="L20" s="48"/>
      <c r="M20" s="48"/>
      <c r="N20" s="285" t="s">
        <v>361</v>
      </c>
      <c r="O20" s="286"/>
      <c r="P20" s="286"/>
    </row>
    <row r="21" spans="1:47" ht="14.45" x14ac:dyDescent="0.55000000000000004">
      <c r="C21" s="77"/>
      <c r="D21" s="78"/>
      <c r="E21" s="79"/>
      <c r="F21" s="48"/>
      <c r="G21" s="48"/>
      <c r="H21" s="48"/>
      <c r="I21" s="48"/>
      <c r="J21" s="48"/>
      <c r="K21" s="48"/>
      <c r="L21" s="48"/>
      <c r="M21" s="48"/>
      <c r="N21" s="285" t="s">
        <v>219</v>
      </c>
      <c r="O21" s="286"/>
      <c r="P21" s="286"/>
    </row>
    <row r="22" spans="1:47" ht="14.45" x14ac:dyDescent="0.55000000000000004">
      <c r="E22" t="s">
        <v>210</v>
      </c>
      <c r="F22" s="48">
        <f>SUM(F3:F12)</f>
        <v>1.0000000000000002</v>
      </c>
      <c r="G22" s="48"/>
      <c r="H22" s="48"/>
      <c r="I22" s="48"/>
      <c r="J22" s="48"/>
      <c r="K22" s="48"/>
      <c r="L22" s="48"/>
      <c r="M22" s="48"/>
      <c r="N22" s="286"/>
      <c r="O22" s="286"/>
      <c r="P22" s="286"/>
    </row>
    <row r="23" spans="1:47" ht="14.45" x14ac:dyDescent="0.55000000000000004">
      <c r="E23" t="s">
        <v>211</v>
      </c>
      <c r="F23" s="48">
        <f>SUM(F13:F17)</f>
        <v>1</v>
      </c>
      <c r="G23" s="48"/>
      <c r="H23" s="48"/>
      <c r="I23" s="48"/>
      <c r="J23" s="48"/>
      <c r="K23" s="48"/>
      <c r="L23" s="48"/>
      <c r="M23" s="48"/>
      <c r="N23" s="48"/>
      <c r="O23" s="48"/>
    </row>
    <row r="24" spans="1:47" ht="15.6" x14ac:dyDescent="0.6">
      <c r="B24" s="158" t="s">
        <v>212</v>
      </c>
      <c r="C24" s="48"/>
      <c r="D24" s="48"/>
      <c r="N24" s="159" t="s">
        <v>213</v>
      </c>
      <c r="R24" t="s">
        <v>11</v>
      </c>
      <c r="S24" t="s">
        <v>389</v>
      </c>
    </row>
    <row r="25" spans="1:47" ht="14.45" x14ac:dyDescent="0.55000000000000004">
      <c r="B25" s="48"/>
      <c r="C25" s="48"/>
      <c r="D25" s="48"/>
      <c r="N25" s="48" t="s">
        <v>386</v>
      </c>
      <c r="R25">
        <f>F37+F38</f>
        <v>435</v>
      </c>
      <c r="S25" s="295">
        <f>X37+X38</f>
        <v>0</v>
      </c>
    </row>
    <row r="26" spans="1:47" ht="14.45" x14ac:dyDescent="0.55000000000000004">
      <c r="B26" s="48"/>
      <c r="C26" s="48"/>
      <c r="D26" s="48"/>
      <c r="S26" s="295">
        <f>R26*$W$35</f>
        <v>0</v>
      </c>
    </row>
    <row r="27" spans="1:47" ht="14.45" x14ac:dyDescent="0.55000000000000004">
      <c r="C27" s="48" t="s">
        <v>215</v>
      </c>
      <c r="D27" s="48" t="s">
        <v>11</v>
      </c>
      <c r="V27">
        <v>1000</v>
      </c>
    </row>
    <row r="28" spans="1:47" ht="14.45" customHeight="1" x14ac:dyDescent="0.55000000000000004">
      <c r="A28" s="48"/>
      <c r="C28" s="48" t="s">
        <v>217</v>
      </c>
      <c r="D28" s="82">
        <v>140</v>
      </c>
      <c r="H28">
        <v>1000</v>
      </c>
      <c r="AP28" s="235"/>
      <c r="AQ28" s="235"/>
      <c r="AR28" s="235"/>
      <c r="AS28" s="235"/>
      <c r="AT28" s="235"/>
      <c r="AU28" s="235"/>
    </row>
    <row r="29" spans="1:47" ht="14.45" x14ac:dyDescent="0.55000000000000004">
      <c r="A29" s="48"/>
      <c r="C29" s="48" t="s">
        <v>218</v>
      </c>
      <c r="D29" s="48">
        <v>380</v>
      </c>
    </row>
    <row r="30" spans="1:47" ht="14.45" x14ac:dyDescent="0.55000000000000004">
      <c r="A30" s="48"/>
      <c r="C30" s="48" t="s">
        <v>220</v>
      </c>
      <c r="D30" s="48">
        <v>500</v>
      </c>
    </row>
    <row r="31" spans="1:47" ht="18.399999999999999" x14ac:dyDescent="0.7">
      <c r="A31" s="48"/>
      <c r="C31" s="48"/>
      <c r="D31" s="306" t="s">
        <v>401</v>
      </c>
      <c r="N31" s="306" t="s">
        <v>396</v>
      </c>
      <c r="T31" s="146" t="s">
        <v>221</v>
      </c>
      <c r="U31" t="s">
        <v>222</v>
      </c>
    </row>
    <row r="32" spans="1:47" ht="14.45" x14ac:dyDescent="0.55000000000000004">
      <c r="A32" s="48"/>
      <c r="B32" s="48"/>
      <c r="C32" s="48"/>
      <c r="D32" s="48"/>
    </row>
    <row r="33" spans="1:24" ht="28.9" x14ac:dyDescent="0.55000000000000004">
      <c r="A33" s="48"/>
      <c r="B33" s="235" t="s">
        <v>223</v>
      </c>
      <c r="C33" s="235"/>
      <c r="D33" s="235"/>
      <c r="E33" s="235"/>
      <c r="F33" s="235"/>
      <c r="G33" s="235"/>
      <c r="H33" s="235"/>
      <c r="K33" s="48"/>
      <c r="L33" s="48"/>
      <c r="N33" s="352" t="s">
        <v>223</v>
      </c>
      <c r="O33" s="352"/>
      <c r="P33" s="352"/>
      <c r="Q33" s="352"/>
      <c r="R33" s="352"/>
      <c r="S33" s="352"/>
      <c r="T33" s="352"/>
      <c r="W33" s="48"/>
      <c r="X33" s="48"/>
    </row>
    <row r="34" spans="1:24" ht="72.400000000000006" thickBot="1" x14ac:dyDescent="0.6">
      <c r="A34" s="48"/>
      <c r="B34" s="80" t="s">
        <v>7</v>
      </c>
      <c r="C34" s="80" t="s">
        <v>224</v>
      </c>
      <c r="D34" s="80" t="s">
        <v>7</v>
      </c>
      <c r="E34" s="80" t="s">
        <v>10</v>
      </c>
      <c r="F34" s="80" t="s">
        <v>225</v>
      </c>
      <c r="G34" s="80" t="s">
        <v>226</v>
      </c>
      <c r="H34" s="80" t="s">
        <v>364</v>
      </c>
      <c r="I34" s="80" t="s">
        <v>227</v>
      </c>
      <c r="J34" s="80"/>
      <c r="K34" s="80" t="s">
        <v>228</v>
      </c>
      <c r="L34" s="80" t="s">
        <v>365</v>
      </c>
      <c r="N34" s="80" t="s">
        <v>7</v>
      </c>
      <c r="O34" s="80" t="s">
        <v>224</v>
      </c>
      <c r="P34" s="80" t="s">
        <v>7</v>
      </c>
      <c r="Q34" s="80" t="s">
        <v>10</v>
      </c>
      <c r="R34" s="80" t="s">
        <v>225</v>
      </c>
      <c r="S34" s="80" t="s">
        <v>226</v>
      </c>
      <c r="T34" s="80" t="s">
        <v>364</v>
      </c>
      <c r="U34" s="80" t="s">
        <v>227</v>
      </c>
      <c r="V34" s="80"/>
      <c r="W34" s="80" t="s">
        <v>228</v>
      </c>
      <c r="X34" s="80" t="s">
        <v>365</v>
      </c>
    </row>
    <row r="35" spans="1:24" ht="14.45" x14ac:dyDescent="0.55000000000000004">
      <c r="A35" s="48"/>
      <c r="B35" s="81" t="s">
        <v>24</v>
      </c>
      <c r="C35" s="81" t="s">
        <v>229</v>
      </c>
      <c r="D35" s="81" t="s">
        <v>230</v>
      </c>
      <c r="E35" s="81" t="s">
        <v>231</v>
      </c>
      <c r="F35" s="81">
        <v>74</v>
      </c>
      <c r="G35" s="81" t="s">
        <v>232</v>
      </c>
      <c r="H35" s="82">
        <f>'[23]Project list_gen-S3-HAMI'!$R$16*$H$28</f>
        <v>7008.0000000000009</v>
      </c>
      <c r="I35" s="126">
        <f t="shared" ref="I35:I45" si="1">F35/SUM($F$35:$F$45)</f>
        <v>4.5820433436532505E-2</v>
      </c>
      <c r="J35" s="48">
        <f>H35*I35</f>
        <v>321.10959752321986</v>
      </c>
      <c r="K35" s="48">
        <f>SUM(J35:J45)</f>
        <v>5451.2693498452018</v>
      </c>
      <c r="L35" s="82">
        <f t="shared" ref="L35:L45" si="2">F35*$K$35</f>
        <v>403393.93188854493</v>
      </c>
      <c r="N35" s="81" t="s">
        <v>24</v>
      </c>
      <c r="O35" s="81" t="s">
        <v>229</v>
      </c>
      <c r="P35" s="81" t="s">
        <v>230</v>
      </c>
      <c r="Q35" s="81" t="s">
        <v>231</v>
      </c>
      <c r="R35" s="81">
        <v>74</v>
      </c>
      <c r="S35" s="81" t="s">
        <v>232</v>
      </c>
      <c r="T35" s="82">
        <f>('[23]Project list_gen-S3-HAMI'!$R$16)*1000</f>
        <v>7008.0000000000009</v>
      </c>
      <c r="U35" s="126">
        <f t="shared" ref="U35:U43" si="3">R35/SUM($R$35:$R$45)</f>
        <v>6.2711864406779658E-2</v>
      </c>
      <c r="V35" s="48">
        <f>T35*U35</f>
        <v>439.4847457627119</v>
      </c>
      <c r="W35" s="48">
        <f>SUM(V35:V45)</f>
        <v>4680.4311801437789</v>
      </c>
      <c r="X35" s="147">
        <f t="shared" ref="X35:X45" si="4">R35*$W$35</f>
        <v>346351.90733063966</v>
      </c>
    </row>
    <row r="36" spans="1:24" ht="14.45" x14ac:dyDescent="0.55000000000000004">
      <c r="A36" s="48"/>
      <c r="B36" s="83" t="s">
        <v>24</v>
      </c>
      <c r="C36" s="83" t="s">
        <v>233</v>
      </c>
      <c r="D36" s="83" t="s">
        <v>234</v>
      </c>
      <c r="E36" s="83" t="s">
        <v>235</v>
      </c>
      <c r="F36" s="83">
        <v>84</v>
      </c>
      <c r="G36" s="83" t="s">
        <v>233</v>
      </c>
      <c r="H36" s="82">
        <f>'[23]Project list_gen-S3-HAMI'!$R$12*$H$28</f>
        <v>4380</v>
      </c>
      <c r="I36" s="126">
        <f t="shared" si="1"/>
        <v>5.2012383900928792E-2</v>
      </c>
      <c r="J36" s="48">
        <f t="shared" ref="J36:J44" si="5">H36*I36</f>
        <v>227.81424148606811</v>
      </c>
      <c r="K36" s="48"/>
      <c r="L36" s="82">
        <f t="shared" si="2"/>
        <v>457906.62538699695</v>
      </c>
      <c r="N36" s="83" t="s">
        <v>24</v>
      </c>
      <c r="O36" s="83" t="s">
        <v>233</v>
      </c>
      <c r="P36" s="83" t="s">
        <v>234</v>
      </c>
      <c r="Q36" s="83" t="s">
        <v>235</v>
      </c>
      <c r="R36" s="83">
        <v>84</v>
      </c>
      <c r="S36" s="83" t="s">
        <v>233</v>
      </c>
      <c r="T36" s="82">
        <f>('[23]Project list_gen-S3-HAMI'!$R$12)*1000</f>
        <v>4380</v>
      </c>
      <c r="U36" s="126">
        <f t="shared" si="3"/>
        <v>7.1186440677966104E-2</v>
      </c>
      <c r="V36" s="48">
        <f t="shared" ref="V36:V44" si="6">T36*U36</f>
        <v>311.79661016949154</v>
      </c>
      <c r="W36" s="48"/>
      <c r="X36" s="85">
        <f t="shared" si="4"/>
        <v>393156.21913207741</v>
      </c>
    </row>
    <row r="37" spans="1:24" ht="14.45" x14ac:dyDescent="0.55000000000000004">
      <c r="A37" s="278"/>
      <c r="B37" s="84" t="s">
        <v>24</v>
      </c>
      <c r="C37" s="84" t="s">
        <v>236</v>
      </c>
      <c r="D37" s="84" t="s">
        <v>234</v>
      </c>
      <c r="E37" s="84" t="s">
        <v>237</v>
      </c>
      <c r="F37" s="84">
        <v>385</v>
      </c>
      <c r="G37" s="84" t="s">
        <v>220</v>
      </c>
      <c r="H37" s="279">
        <f>'[23]Project list_gen-S3-HAMI'!$R$16*1000</f>
        <v>7008.0000000000009</v>
      </c>
      <c r="I37" s="280">
        <f t="shared" si="1"/>
        <v>0.23839009287925697</v>
      </c>
      <c r="J37" s="278">
        <f t="shared" si="5"/>
        <v>1670.637770897833</v>
      </c>
      <c r="K37" s="278"/>
      <c r="L37" s="279">
        <f t="shared" si="2"/>
        <v>2098738.6996904025</v>
      </c>
      <c r="N37" s="288"/>
      <c r="O37" s="288"/>
      <c r="P37" s="288"/>
      <c r="Q37" s="288"/>
      <c r="R37" s="288"/>
      <c r="S37" s="288"/>
      <c r="T37" s="289"/>
      <c r="U37" s="290"/>
      <c r="V37" s="291"/>
      <c r="W37" s="291"/>
      <c r="X37" s="292"/>
    </row>
    <row r="38" spans="1:24" ht="14.45" x14ac:dyDescent="0.55000000000000004">
      <c r="A38" s="278"/>
      <c r="B38" s="84" t="s">
        <v>24</v>
      </c>
      <c r="C38" s="84" t="s">
        <v>238</v>
      </c>
      <c r="D38" s="84" t="s">
        <v>234</v>
      </c>
      <c r="E38" s="84" t="s">
        <v>239</v>
      </c>
      <c r="F38" s="84">
        <v>50</v>
      </c>
      <c r="G38" s="84" t="s">
        <v>220</v>
      </c>
      <c r="H38" s="279">
        <f>'[23]Project list_gen-S3-HAMI'!$R$16*H28</f>
        <v>7008.0000000000009</v>
      </c>
      <c r="I38" s="280">
        <f t="shared" si="1"/>
        <v>3.0959752321981424E-2</v>
      </c>
      <c r="J38" s="278">
        <f t="shared" si="5"/>
        <v>216.96594427244585</v>
      </c>
      <c r="K38" s="278"/>
      <c r="L38" s="279">
        <f t="shared" si="2"/>
        <v>272563.4674922601</v>
      </c>
      <c r="N38" s="288"/>
      <c r="O38" s="288"/>
      <c r="P38" s="288"/>
      <c r="Q38" s="288"/>
      <c r="R38" s="288"/>
      <c r="S38" s="288"/>
      <c r="T38" s="289"/>
      <c r="U38" s="290"/>
      <c r="V38" s="291"/>
      <c r="W38" s="291"/>
      <c r="X38" s="292"/>
    </row>
    <row r="39" spans="1:24" ht="14.45" x14ac:dyDescent="0.55000000000000004">
      <c r="A39" s="48"/>
      <c r="B39" s="83" t="s">
        <v>24</v>
      </c>
      <c r="C39" s="83" t="s">
        <v>240</v>
      </c>
      <c r="D39" s="83" t="s">
        <v>234</v>
      </c>
      <c r="E39" s="83" t="s">
        <v>235</v>
      </c>
      <c r="F39" s="83">
        <v>90</v>
      </c>
      <c r="G39" s="83" t="s">
        <v>240</v>
      </c>
      <c r="H39" s="85">
        <f>'[23]Project list_gen-S3-HAMI'!$R$12*1000</f>
        <v>4380</v>
      </c>
      <c r="I39" s="126">
        <f t="shared" si="1"/>
        <v>5.5727554179566562E-2</v>
      </c>
      <c r="J39" s="48">
        <f t="shared" si="5"/>
        <v>244.08668730650155</v>
      </c>
      <c r="K39" s="48"/>
      <c r="L39" s="82">
        <f t="shared" si="2"/>
        <v>490614.24148606817</v>
      </c>
      <c r="N39" s="83" t="s">
        <v>24</v>
      </c>
      <c r="O39" s="83" t="s">
        <v>240</v>
      </c>
      <c r="P39" s="83" t="s">
        <v>234</v>
      </c>
      <c r="Q39" s="83" t="s">
        <v>235</v>
      </c>
      <c r="R39" s="83">
        <v>90</v>
      </c>
      <c r="S39" s="83" t="s">
        <v>240</v>
      </c>
      <c r="T39" s="82">
        <f>('[23]Project list_gen-S3-HAMI'!$R$12)*1000</f>
        <v>4380</v>
      </c>
      <c r="U39" s="126">
        <f t="shared" si="3"/>
        <v>7.6271186440677971E-2</v>
      </c>
      <c r="V39" s="48">
        <f t="shared" si="6"/>
        <v>334.06779661016952</v>
      </c>
      <c r="W39" s="48"/>
      <c r="X39" s="85">
        <f t="shared" si="4"/>
        <v>421238.80621294008</v>
      </c>
    </row>
    <row r="40" spans="1:24" ht="14.45" x14ac:dyDescent="0.55000000000000004">
      <c r="A40" s="48"/>
      <c r="B40" s="83" t="s">
        <v>24</v>
      </c>
      <c r="C40" s="83" t="s">
        <v>241</v>
      </c>
      <c r="D40" s="83" t="s">
        <v>234</v>
      </c>
      <c r="E40" s="83" t="s">
        <v>235</v>
      </c>
      <c r="F40" s="83">
        <v>360</v>
      </c>
      <c r="G40" s="83" t="s">
        <v>241</v>
      </c>
      <c r="H40" s="85">
        <f>'[23]Project list_gen-S3-HAMI'!$R$12*1000</f>
        <v>4380</v>
      </c>
      <c r="I40" s="126">
        <f t="shared" si="1"/>
        <v>0.22291021671826625</v>
      </c>
      <c r="J40" s="48">
        <f t="shared" si="5"/>
        <v>976.34674922600618</v>
      </c>
      <c r="K40" s="48"/>
      <c r="L40" s="82">
        <f t="shared" si="2"/>
        <v>1962456.9659442727</v>
      </c>
      <c r="N40" s="83" t="s">
        <v>24</v>
      </c>
      <c r="O40" s="83" t="s">
        <v>241</v>
      </c>
      <c r="P40" s="83" t="s">
        <v>234</v>
      </c>
      <c r="Q40" s="83" t="s">
        <v>235</v>
      </c>
      <c r="R40" s="83">
        <v>360</v>
      </c>
      <c r="S40" s="83" t="s">
        <v>241</v>
      </c>
      <c r="T40" s="82">
        <f>('[23]Project list_gen-S3-HAMI'!$R$12)*1000</f>
        <v>4380</v>
      </c>
      <c r="U40" s="126">
        <f t="shared" si="3"/>
        <v>0.30508474576271188</v>
      </c>
      <c r="V40" s="48">
        <f t="shared" si="6"/>
        <v>1336.2711864406781</v>
      </c>
      <c r="W40" s="48"/>
      <c r="X40" s="85">
        <f t="shared" si="4"/>
        <v>1684955.2248517603</v>
      </c>
    </row>
    <row r="41" spans="1:24" ht="14.45" x14ac:dyDescent="0.55000000000000004">
      <c r="A41" s="48"/>
      <c r="B41" s="83" t="s">
        <v>24</v>
      </c>
      <c r="C41" s="83" t="s">
        <v>242</v>
      </c>
      <c r="D41" s="83" t="s">
        <v>234</v>
      </c>
      <c r="E41" s="83" t="s">
        <v>243</v>
      </c>
      <c r="F41" s="83">
        <v>112</v>
      </c>
      <c r="G41" s="83" t="s">
        <v>244</v>
      </c>
      <c r="H41" s="85">
        <f>'[23]Project list_gen-S3-HAMI'!$R$8*1000</f>
        <v>7884</v>
      </c>
      <c r="I41" s="126">
        <f t="shared" si="1"/>
        <v>6.9349845201238394E-2</v>
      </c>
      <c r="J41" s="48">
        <f t="shared" si="5"/>
        <v>546.75417956656349</v>
      </c>
      <c r="K41" s="48"/>
      <c r="L41" s="82">
        <f t="shared" si="2"/>
        <v>610542.16718266264</v>
      </c>
      <c r="N41" s="83" t="s">
        <v>24</v>
      </c>
      <c r="O41" s="83" t="s">
        <v>242</v>
      </c>
      <c r="P41" s="83" t="s">
        <v>234</v>
      </c>
      <c r="Q41" s="83" t="s">
        <v>243</v>
      </c>
      <c r="R41" s="83">
        <v>112</v>
      </c>
      <c r="S41" s="83" t="s">
        <v>244</v>
      </c>
      <c r="T41" s="82">
        <f>('[23]Project list_gen-S3-HAMI'!$R$8)*1000</f>
        <v>7884</v>
      </c>
      <c r="U41" s="126">
        <f t="shared" si="3"/>
        <v>9.4915254237288138E-2</v>
      </c>
      <c r="V41" s="48">
        <f t="shared" si="6"/>
        <v>748.3118644067797</v>
      </c>
      <c r="W41" s="48"/>
      <c r="X41" s="85">
        <f t="shared" si="4"/>
        <v>524208.29217610322</v>
      </c>
    </row>
    <row r="42" spans="1:24" ht="14.45" x14ac:dyDescent="0.55000000000000004">
      <c r="A42" s="48"/>
      <c r="B42" s="83" t="s">
        <v>24</v>
      </c>
      <c r="C42" s="83" t="s">
        <v>245</v>
      </c>
      <c r="D42" s="83" t="s">
        <v>234</v>
      </c>
      <c r="E42" s="83" t="s">
        <v>235</v>
      </c>
      <c r="F42" s="83">
        <v>112</v>
      </c>
      <c r="G42" s="83" t="s">
        <v>245</v>
      </c>
      <c r="H42" s="85">
        <f>'[23]Project list_gen-S3-HAMI'!$R$12*1000</f>
        <v>4380</v>
      </c>
      <c r="I42" s="126">
        <f t="shared" si="1"/>
        <v>6.9349845201238394E-2</v>
      </c>
      <c r="J42" s="48">
        <f t="shared" si="5"/>
        <v>303.75232198142419</v>
      </c>
      <c r="K42" s="48"/>
      <c r="L42" s="82">
        <f t="shared" si="2"/>
        <v>610542.16718266264</v>
      </c>
      <c r="N42" s="83" t="s">
        <v>24</v>
      </c>
      <c r="O42" s="83" t="s">
        <v>245</v>
      </c>
      <c r="P42" s="83" t="s">
        <v>234</v>
      </c>
      <c r="Q42" s="83" t="s">
        <v>235</v>
      </c>
      <c r="R42" s="83">
        <v>112</v>
      </c>
      <c r="S42" s="83" t="s">
        <v>245</v>
      </c>
      <c r="T42" s="82">
        <f>('[23]Project list_gen-S3-HAMI'!$R$12)*1000</f>
        <v>4380</v>
      </c>
      <c r="U42" s="126">
        <f t="shared" si="3"/>
        <v>9.4915254237288138E-2</v>
      </c>
      <c r="V42" s="48">
        <f t="shared" si="6"/>
        <v>415.72881355932202</v>
      </c>
      <c r="W42" s="48"/>
      <c r="X42" s="85">
        <f t="shared" si="4"/>
        <v>524208.29217610322</v>
      </c>
    </row>
    <row r="43" spans="1:24" ht="14.45" x14ac:dyDescent="0.55000000000000004">
      <c r="B43" s="83" t="s">
        <v>24</v>
      </c>
      <c r="C43" s="83" t="s">
        <v>246</v>
      </c>
      <c r="D43" s="83" t="s">
        <v>234</v>
      </c>
      <c r="E43" s="83" t="s">
        <v>235</v>
      </c>
      <c r="F43" s="83">
        <v>51</v>
      </c>
      <c r="G43" s="83" t="s">
        <v>241</v>
      </c>
      <c r="H43" s="85">
        <f>'[23]Project list_gen-S3-HAMI'!$R$12*1000</f>
        <v>4380</v>
      </c>
      <c r="I43" s="126">
        <f t="shared" si="1"/>
        <v>3.1578947368421054E-2</v>
      </c>
      <c r="J43" s="48">
        <f t="shared" si="5"/>
        <v>138.31578947368422</v>
      </c>
      <c r="K43" s="48"/>
      <c r="L43" s="82">
        <f t="shared" si="2"/>
        <v>278014.73684210528</v>
      </c>
      <c r="N43" s="83" t="s">
        <v>24</v>
      </c>
      <c r="O43" s="83" t="s">
        <v>246</v>
      </c>
      <c r="P43" s="83" t="s">
        <v>234</v>
      </c>
      <c r="Q43" s="83" t="s">
        <v>235</v>
      </c>
      <c r="R43" s="83">
        <v>51</v>
      </c>
      <c r="S43" s="83" t="s">
        <v>241</v>
      </c>
      <c r="T43" s="82">
        <f>('[23]Project list_gen-S3-HAMI'!$R$12)*1000</f>
        <v>4380</v>
      </c>
      <c r="U43" s="126">
        <f t="shared" si="3"/>
        <v>4.3220338983050846E-2</v>
      </c>
      <c r="V43" s="48">
        <f t="shared" si="6"/>
        <v>189.30508474576271</v>
      </c>
      <c r="W43" s="48"/>
      <c r="X43" s="85">
        <f t="shared" si="4"/>
        <v>238701.99018733273</v>
      </c>
    </row>
    <row r="44" spans="1:24" ht="14.45" x14ac:dyDescent="0.55000000000000004">
      <c r="B44" s="83" t="s">
        <v>24</v>
      </c>
      <c r="C44" s="83" t="s">
        <v>247</v>
      </c>
      <c r="D44" s="83" t="s">
        <v>234</v>
      </c>
      <c r="E44" s="83" t="s">
        <v>235</v>
      </c>
      <c r="F44" s="83">
        <v>197</v>
      </c>
      <c r="G44" s="83" t="s">
        <v>247</v>
      </c>
      <c r="H44" s="82">
        <f>'[23]Project list_gen-S3-HAMI'!$R$12*1000</f>
        <v>4380</v>
      </c>
      <c r="I44" s="126">
        <f t="shared" si="1"/>
        <v>0.12198142414860681</v>
      </c>
      <c r="J44" s="48">
        <f t="shared" si="5"/>
        <v>534.27863777089783</v>
      </c>
      <c r="L44" s="82">
        <f t="shared" si="2"/>
        <v>1073900.0619195048</v>
      </c>
      <c r="N44" s="83" t="s">
        <v>24</v>
      </c>
      <c r="O44" s="83" t="s">
        <v>247</v>
      </c>
      <c r="P44" s="83" t="s">
        <v>234</v>
      </c>
      <c r="Q44" s="83" t="s">
        <v>235</v>
      </c>
      <c r="R44" s="83">
        <v>197</v>
      </c>
      <c r="S44" s="83" t="s">
        <v>247</v>
      </c>
      <c r="T44" s="82">
        <f>('[23]Project list_gen-S3-HAMI'!$R$12)*1000</f>
        <v>4380</v>
      </c>
      <c r="U44" s="126">
        <f>R44/SUM($F$35:$F$45)</f>
        <v>0.12198142414860681</v>
      </c>
      <c r="V44" s="48">
        <f t="shared" si="6"/>
        <v>534.27863777089783</v>
      </c>
      <c r="X44" s="85">
        <f t="shared" si="4"/>
        <v>922044.94248832448</v>
      </c>
    </row>
    <row r="45" spans="1:24" ht="15.75" thickBot="1" x14ac:dyDescent="0.3">
      <c r="B45" s="86" t="s">
        <v>24</v>
      </c>
      <c r="C45" s="86" t="s">
        <v>244</v>
      </c>
      <c r="D45" s="86" t="s">
        <v>234</v>
      </c>
      <c r="E45" s="86" t="s">
        <v>235</v>
      </c>
      <c r="F45" s="86">
        <v>100</v>
      </c>
      <c r="G45" s="86" t="s">
        <v>244</v>
      </c>
      <c r="H45" s="254">
        <f>'[23]Project list_gen-S3-HAMI'!$R$12*1000</f>
        <v>4380</v>
      </c>
      <c r="I45" s="127">
        <f t="shared" si="1"/>
        <v>6.1919504643962849E-2</v>
      </c>
      <c r="J45" s="124">
        <f t="shared" ref="J45:J67" si="7">H45*I45</f>
        <v>271.20743034055727</v>
      </c>
      <c r="K45" s="124"/>
      <c r="L45" s="87">
        <f t="shared" si="2"/>
        <v>545126.93498452019</v>
      </c>
      <c r="N45" s="86" t="s">
        <v>24</v>
      </c>
      <c r="O45" s="86" t="s">
        <v>244</v>
      </c>
      <c r="P45" s="86" t="s">
        <v>234</v>
      </c>
      <c r="Q45" s="86" t="s">
        <v>235</v>
      </c>
      <c r="R45" s="86">
        <v>100</v>
      </c>
      <c r="S45" s="86" t="s">
        <v>244</v>
      </c>
      <c r="T45" s="82">
        <f>('[23]Project list_gen-S3-HAMI'!$R$12)*1000</f>
        <v>4380</v>
      </c>
      <c r="U45" s="127">
        <f>R45/SUM($R$35:$R$45)</f>
        <v>8.4745762711864403E-2</v>
      </c>
      <c r="V45" s="124">
        <f>T45*U45</f>
        <v>371.18644067796606</v>
      </c>
      <c r="W45" s="124"/>
      <c r="X45" s="87">
        <f t="shared" si="4"/>
        <v>468043.11801437789</v>
      </c>
    </row>
    <row r="46" spans="1:24" x14ac:dyDescent="0.25">
      <c r="B46" s="83" t="s">
        <v>20</v>
      </c>
      <c r="C46" s="83" t="s">
        <v>248</v>
      </c>
      <c r="D46" s="83" t="s">
        <v>249</v>
      </c>
      <c r="E46" s="83" t="s">
        <v>243</v>
      </c>
      <c r="F46" s="83">
        <v>105</v>
      </c>
      <c r="G46" s="83" t="s">
        <v>248</v>
      </c>
      <c r="H46" s="82">
        <f>'[23]Project list_gen-S3-HAMI'!$R$8*1000</f>
        <v>7884</v>
      </c>
      <c r="I46" s="126">
        <f t="shared" ref="I46:I73" si="8">F46/SUM($F$46:$F$73)</f>
        <v>3.7433155080213901E-2</v>
      </c>
      <c r="J46" s="48">
        <f t="shared" si="7"/>
        <v>295.12299465240642</v>
      </c>
      <c r="K46" s="48">
        <f>SUM(J46:J73)</f>
        <v>5806.4765262032088</v>
      </c>
      <c r="L46" s="82">
        <f t="shared" ref="L46:L73" si="9">F46*$K$46</f>
        <v>609680.03525133687</v>
      </c>
      <c r="N46" s="83" t="s">
        <v>20</v>
      </c>
      <c r="O46" s="83" t="s">
        <v>248</v>
      </c>
      <c r="P46" s="83" t="s">
        <v>249</v>
      </c>
      <c r="Q46" s="83" t="s">
        <v>243</v>
      </c>
      <c r="R46" s="83">
        <v>105</v>
      </c>
      <c r="S46" s="83" t="s">
        <v>248</v>
      </c>
      <c r="T46" s="82">
        <f>('[23]Project list_gen-S3-HAMI'!$R$8)*1000</f>
        <v>7884</v>
      </c>
      <c r="U46" s="126">
        <f t="shared" ref="U46:U73" si="10">R46/SUM($R$46:$R$73)</f>
        <v>3.7433155080213901E-2</v>
      </c>
      <c r="V46" s="48">
        <f t="shared" ref="V46:V88" si="11">T46*U46</f>
        <v>295.12299465240642</v>
      </c>
      <c r="W46" s="48">
        <f>SUM(V46:V73)</f>
        <v>5806.4765262032088</v>
      </c>
      <c r="X46" s="82">
        <f t="shared" ref="X46:X73" si="12">R46*$W$46</f>
        <v>609680.03525133687</v>
      </c>
    </row>
    <row r="47" spans="1:24" x14ac:dyDescent="0.25">
      <c r="B47" s="83" t="s">
        <v>20</v>
      </c>
      <c r="C47" s="83" t="s">
        <v>250</v>
      </c>
      <c r="D47" s="83" t="s">
        <v>249</v>
      </c>
      <c r="E47" s="83" t="s">
        <v>243</v>
      </c>
      <c r="F47" s="83">
        <v>25</v>
      </c>
      <c r="G47" s="83" t="s">
        <v>248</v>
      </c>
      <c r="H47" s="82">
        <f>'[23]Project list_gen-S3-HAMI'!$R$8*1000</f>
        <v>7884</v>
      </c>
      <c r="I47" s="126">
        <f t="shared" si="8"/>
        <v>8.9126559714795012E-3</v>
      </c>
      <c r="J47" s="48">
        <f t="shared" si="7"/>
        <v>70.267379679144383</v>
      </c>
      <c r="L47" s="82">
        <f t="shared" si="9"/>
        <v>145161.91315508023</v>
      </c>
      <c r="N47" s="83" t="s">
        <v>20</v>
      </c>
      <c r="O47" s="83" t="s">
        <v>250</v>
      </c>
      <c r="P47" s="83" t="s">
        <v>249</v>
      </c>
      <c r="Q47" s="83" t="s">
        <v>243</v>
      </c>
      <c r="R47" s="83">
        <v>25</v>
      </c>
      <c r="S47" s="83" t="s">
        <v>248</v>
      </c>
      <c r="T47" s="82">
        <f>('[23]Project list_gen-S3-HAMI'!$R$8)*1000</f>
        <v>7884</v>
      </c>
      <c r="U47" s="126">
        <f t="shared" si="10"/>
        <v>8.9126559714795012E-3</v>
      </c>
      <c r="V47" s="48">
        <f t="shared" si="11"/>
        <v>70.267379679144383</v>
      </c>
      <c r="X47" s="82">
        <f t="shared" si="12"/>
        <v>145161.91315508023</v>
      </c>
    </row>
    <row r="48" spans="1:24" x14ac:dyDescent="0.25">
      <c r="B48" s="83" t="s">
        <v>20</v>
      </c>
      <c r="C48" s="83" t="s">
        <v>251</v>
      </c>
      <c r="D48" s="83" t="s">
        <v>249</v>
      </c>
      <c r="E48" s="83" t="s">
        <v>231</v>
      </c>
      <c r="F48" s="83">
        <v>28</v>
      </c>
      <c r="G48" s="83" t="s">
        <v>251</v>
      </c>
      <c r="H48" s="82">
        <f>'[23]Project list_gen-S3-HAMI'!$R$16*1000</f>
        <v>7008.0000000000009</v>
      </c>
      <c r="I48" s="126">
        <f t="shared" si="8"/>
        <v>9.9821746880570418E-3</v>
      </c>
      <c r="J48" s="48">
        <f t="shared" si="7"/>
        <v>69.955080213903756</v>
      </c>
      <c r="L48" s="82">
        <f t="shared" si="9"/>
        <v>162581.34273368985</v>
      </c>
      <c r="N48" s="83" t="s">
        <v>20</v>
      </c>
      <c r="O48" s="83" t="s">
        <v>251</v>
      </c>
      <c r="P48" s="83" t="s">
        <v>249</v>
      </c>
      <c r="Q48" s="83" t="s">
        <v>231</v>
      </c>
      <c r="R48" s="83">
        <v>28</v>
      </c>
      <c r="S48" s="83" t="s">
        <v>251</v>
      </c>
      <c r="T48" s="82">
        <f>('[23]Project list_gen-S3-HAMI'!$R$16)*1000</f>
        <v>7008.0000000000009</v>
      </c>
      <c r="U48" s="126">
        <f t="shared" si="10"/>
        <v>9.9821746880570418E-3</v>
      </c>
      <c r="V48" s="48">
        <f t="shared" si="11"/>
        <v>69.955080213903756</v>
      </c>
      <c r="X48" s="82">
        <f t="shared" si="12"/>
        <v>162581.34273368985</v>
      </c>
    </row>
    <row r="49" spans="2:24" x14ac:dyDescent="0.25">
      <c r="B49" s="83" t="s">
        <v>20</v>
      </c>
      <c r="C49" s="83" t="s">
        <v>252</v>
      </c>
      <c r="D49" s="83" t="s">
        <v>249</v>
      </c>
      <c r="E49" s="83" t="s">
        <v>235</v>
      </c>
      <c r="F49" s="83">
        <v>72</v>
      </c>
      <c r="G49" s="83" t="s">
        <v>252</v>
      </c>
      <c r="H49" s="82">
        <f>'[23]Project list_gen-S3-HAMI'!$R$12*1000</f>
        <v>4380</v>
      </c>
      <c r="I49" s="126">
        <f t="shared" si="8"/>
        <v>2.5668449197860963E-2</v>
      </c>
      <c r="J49" s="48">
        <f t="shared" si="7"/>
        <v>112.42780748663102</v>
      </c>
      <c r="L49" s="82">
        <f t="shared" si="9"/>
        <v>418066.30988663103</v>
      </c>
      <c r="N49" s="83" t="s">
        <v>20</v>
      </c>
      <c r="O49" s="83" t="s">
        <v>252</v>
      </c>
      <c r="P49" s="83" t="s">
        <v>249</v>
      </c>
      <c r="Q49" s="83" t="s">
        <v>235</v>
      </c>
      <c r="R49" s="83">
        <v>72</v>
      </c>
      <c r="S49" s="83" t="s">
        <v>252</v>
      </c>
      <c r="T49" s="82">
        <f>('[23]Project list_gen-S3-HAMI'!$R$12)*1000</f>
        <v>4380</v>
      </c>
      <c r="U49" s="126">
        <f t="shared" si="10"/>
        <v>2.5668449197860963E-2</v>
      </c>
      <c r="V49" s="48">
        <f t="shared" si="11"/>
        <v>112.42780748663102</v>
      </c>
      <c r="X49" s="82">
        <f t="shared" si="12"/>
        <v>418066.30988663103</v>
      </c>
    </row>
    <row r="50" spans="2:24" x14ac:dyDescent="0.25">
      <c r="B50" s="83" t="s">
        <v>20</v>
      </c>
      <c r="C50" s="83" t="s">
        <v>253</v>
      </c>
      <c r="D50" s="83" t="s">
        <v>249</v>
      </c>
      <c r="E50" s="83" t="s">
        <v>235</v>
      </c>
      <c r="F50" s="83">
        <v>24</v>
      </c>
      <c r="G50" s="83" t="s">
        <v>254</v>
      </c>
      <c r="H50" s="82">
        <f>'[23]Project list_gen-S3-HAMI'!$R$12*1000</f>
        <v>4380</v>
      </c>
      <c r="I50" s="126">
        <f t="shared" si="8"/>
        <v>8.5561497326203211E-3</v>
      </c>
      <c r="J50" s="48">
        <f t="shared" si="7"/>
        <v>37.475935828877006</v>
      </c>
      <c r="L50" s="82">
        <f t="shared" si="9"/>
        <v>139355.43662887701</v>
      </c>
      <c r="N50" s="83" t="s">
        <v>20</v>
      </c>
      <c r="O50" s="83" t="s">
        <v>253</v>
      </c>
      <c r="P50" s="83" t="s">
        <v>249</v>
      </c>
      <c r="Q50" s="83" t="s">
        <v>235</v>
      </c>
      <c r="R50" s="83">
        <v>24</v>
      </c>
      <c r="S50" s="83" t="s">
        <v>254</v>
      </c>
      <c r="T50" s="82">
        <f>('[23]Project list_gen-S3-HAMI'!$R$12)*1000</f>
        <v>4380</v>
      </c>
      <c r="U50" s="126">
        <f t="shared" si="10"/>
        <v>8.5561497326203211E-3</v>
      </c>
      <c r="V50" s="48">
        <f t="shared" si="11"/>
        <v>37.475935828877006</v>
      </c>
      <c r="X50" s="82">
        <f t="shared" si="12"/>
        <v>139355.43662887701</v>
      </c>
    </row>
    <row r="51" spans="2:24" x14ac:dyDescent="0.25">
      <c r="B51" s="83" t="s">
        <v>20</v>
      </c>
      <c r="C51" s="83" t="s">
        <v>255</v>
      </c>
      <c r="D51" s="83" t="s">
        <v>256</v>
      </c>
      <c r="E51" s="83" t="s">
        <v>235</v>
      </c>
      <c r="F51" s="83">
        <v>78</v>
      </c>
      <c r="G51" s="83" t="s">
        <v>255</v>
      </c>
      <c r="H51" s="82">
        <f>'[23]Project list_gen-S3-HAMI'!$R$12*1000</f>
        <v>4380</v>
      </c>
      <c r="I51" s="126">
        <f t="shared" si="8"/>
        <v>2.7807486631016044E-2</v>
      </c>
      <c r="J51" s="48">
        <f t="shared" si="7"/>
        <v>121.79679144385027</v>
      </c>
      <c r="L51" s="82">
        <f t="shared" si="9"/>
        <v>452905.16904385027</v>
      </c>
      <c r="N51" s="83" t="s">
        <v>20</v>
      </c>
      <c r="O51" s="83" t="s">
        <v>255</v>
      </c>
      <c r="P51" s="83" t="s">
        <v>256</v>
      </c>
      <c r="Q51" s="83" t="s">
        <v>235</v>
      </c>
      <c r="R51" s="83">
        <v>78</v>
      </c>
      <c r="S51" s="83" t="s">
        <v>255</v>
      </c>
      <c r="T51" s="82">
        <f>('[23]Project list_gen-S3-HAMI'!$R$12)*1000</f>
        <v>4380</v>
      </c>
      <c r="U51" s="126">
        <f t="shared" si="10"/>
        <v>2.7807486631016044E-2</v>
      </c>
      <c r="V51" s="48">
        <f t="shared" si="11"/>
        <v>121.79679144385027</v>
      </c>
      <c r="X51" s="82">
        <f t="shared" si="12"/>
        <v>452905.16904385027</v>
      </c>
    </row>
    <row r="52" spans="2:24" x14ac:dyDescent="0.25">
      <c r="B52" s="83" t="s">
        <v>20</v>
      </c>
      <c r="C52" s="83" t="s">
        <v>257</v>
      </c>
      <c r="D52" s="83" t="s">
        <v>256</v>
      </c>
      <c r="E52" s="83" t="s">
        <v>235</v>
      </c>
      <c r="F52" s="83">
        <v>37</v>
      </c>
      <c r="G52" s="83" t="s">
        <v>257</v>
      </c>
      <c r="H52" s="82">
        <f>'[23]Project list_gen-S3-HAMI'!$R$12*1000</f>
        <v>4380</v>
      </c>
      <c r="I52" s="126">
        <f t="shared" si="8"/>
        <v>1.3190730837789662E-2</v>
      </c>
      <c r="J52" s="48">
        <f t="shared" si="7"/>
        <v>57.775401069518722</v>
      </c>
      <c r="L52" s="82">
        <f t="shared" si="9"/>
        <v>214839.63146951873</v>
      </c>
      <c r="N52" s="83" t="s">
        <v>20</v>
      </c>
      <c r="O52" s="83" t="s">
        <v>257</v>
      </c>
      <c r="P52" s="83" t="s">
        <v>256</v>
      </c>
      <c r="Q52" s="83" t="s">
        <v>235</v>
      </c>
      <c r="R52" s="83">
        <v>37</v>
      </c>
      <c r="S52" s="83" t="s">
        <v>257</v>
      </c>
      <c r="T52" s="82">
        <f>('[23]Project list_gen-S3-HAMI'!$R$12)*1000</f>
        <v>4380</v>
      </c>
      <c r="U52" s="126">
        <f t="shared" si="10"/>
        <v>1.3190730837789662E-2</v>
      </c>
      <c r="V52" s="48">
        <f t="shared" si="11"/>
        <v>57.775401069518722</v>
      </c>
      <c r="X52" s="82">
        <f t="shared" si="12"/>
        <v>214839.63146951873</v>
      </c>
    </row>
    <row r="53" spans="2:24" x14ac:dyDescent="0.25">
      <c r="B53" s="83" t="s">
        <v>20</v>
      </c>
      <c r="C53" s="83" t="s">
        <v>258</v>
      </c>
      <c r="D53" s="83" t="s">
        <v>256</v>
      </c>
      <c r="E53" s="83" t="s">
        <v>243</v>
      </c>
      <c r="F53" s="83">
        <v>46</v>
      </c>
      <c r="G53" s="83" t="s">
        <v>258</v>
      </c>
      <c r="H53" s="82">
        <f>'[23]Project list_gen-S3-HAMI'!$R$8*1000</f>
        <v>7884</v>
      </c>
      <c r="I53" s="126">
        <f t="shared" si="8"/>
        <v>1.6399286987522282E-2</v>
      </c>
      <c r="J53" s="48">
        <f t="shared" si="7"/>
        <v>129.29197860962566</v>
      </c>
      <c r="L53" s="82">
        <f t="shared" si="9"/>
        <v>267097.92020534759</v>
      </c>
      <c r="N53" s="83" t="s">
        <v>20</v>
      </c>
      <c r="O53" s="83" t="s">
        <v>258</v>
      </c>
      <c r="P53" s="83" t="s">
        <v>256</v>
      </c>
      <c r="Q53" s="83" t="s">
        <v>243</v>
      </c>
      <c r="R53" s="83">
        <v>46</v>
      </c>
      <c r="S53" s="83" t="s">
        <v>258</v>
      </c>
      <c r="T53" s="82">
        <f>('[23]Project list_gen-S3-HAMI'!$R$8)*1000</f>
        <v>7884</v>
      </c>
      <c r="U53" s="126">
        <f t="shared" si="10"/>
        <v>1.6399286987522282E-2</v>
      </c>
      <c r="V53" s="48">
        <f t="shared" si="11"/>
        <v>129.29197860962566</v>
      </c>
      <c r="X53" s="82">
        <f t="shared" si="12"/>
        <v>267097.92020534759</v>
      </c>
    </row>
    <row r="54" spans="2:24" x14ac:dyDescent="0.25">
      <c r="B54" s="83" t="s">
        <v>20</v>
      </c>
      <c r="C54" s="83" t="s">
        <v>259</v>
      </c>
      <c r="D54" s="83" t="s">
        <v>256</v>
      </c>
      <c r="E54" s="83" t="s">
        <v>243</v>
      </c>
      <c r="F54" s="83">
        <v>51</v>
      </c>
      <c r="G54" s="83" t="s">
        <v>259</v>
      </c>
      <c r="H54" s="82">
        <f>'[23]Project list_gen-S3-HAMI'!$R$8*1000</f>
        <v>7884</v>
      </c>
      <c r="I54" s="126">
        <f t="shared" si="8"/>
        <v>1.8181818181818181E-2</v>
      </c>
      <c r="J54" s="48">
        <f t="shared" si="7"/>
        <v>143.34545454545454</v>
      </c>
      <c r="L54" s="82">
        <f t="shared" si="9"/>
        <v>296130.30283636367</v>
      </c>
      <c r="N54" s="83" t="s">
        <v>20</v>
      </c>
      <c r="O54" s="83" t="s">
        <v>259</v>
      </c>
      <c r="P54" s="83" t="s">
        <v>256</v>
      </c>
      <c r="Q54" s="83" t="s">
        <v>243</v>
      </c>
      <c r="R54" s="83">
        <v>51</v>
      </c>
      <c r="S54" s="83" t="s">
        <v>259</v>
      </c>
      <c r="T54" s="82">
        <f>('[23]Project list_gen-S3-HAMI'!$R$8)*1000</f>
        <v>7884</v>
      </c>
      <c r="U54" s="126">
        <f t="shared" si="10"/>
        <v>1.8181818181818181E-2</v>
      </c>
      <c r="V54" s="48">
        <f t="shared" si="11"/>
        <v>143.34545454545454</v>
      </c>
      <c r="X54" s="82">
        <f t="shared" si="12"/>
        <v>296130.30283636367</v>
      </c>
    </row>
    <row r="55" spans="2:24" x14ac:dyDescent="0.25">
      <c r="B55" s="83" t="s">
        <v>20</v>
      </c>
      <c r="C55" s="83" t="s">
        <v>260</v>
      </c>
      <c r="D55" s="83" t="s">
        <v>256</v>
      </c>
      <c r="E55" s="83" t="s">
        <v>235</v>
      </c>
      <c r="F55" s="83">
        <v>120</v>
      </c>
      <c r="G55" s="83" t="s">
        <v>260</v>
      </c>
      <c r="H55" s="82">
        <f>'[23]Project list_gen-S3-HAMI'!$R$12*1000</f>
        <v>4380</v>
      </c>
      <c r="I55" s="126">
        <f t="shared" si="8"/>
        <v>4.2780748663101602E-2</v>
      </c>
      <c r="J55" s="48">
        <f t="shared" si="7"/>
        <v>187.37967914438502</v>
      </c>
      <c r="L55" s="82">
        <f t="shared" si="9"/>
        <v>696777.183144385</v>
      </c>
      <c r="N55" s="83" t="s">
        <v>20</v>
      </c>
      <c r="O55" s="83" t="s">
        <v>260</v>
      </c>
      <c r="P55" s="83" t="s">
        <v>256</v>
      </c>
      <c r="Q55" s="83" t="s">
        <v>235</v>
      </c>
      <c r="R55" s="83">
        <v>120</v>
      </c>
      <c r="S55" s="83" t="s">
        <v>260</v>
      </c>
      <c r="T55" s="82">
        <f>('[23]Project list_gen-S3-HAMI'!$R$12)*1000</f>
        <v>4380</v>
      </c>
      <c r="U55" s="126">
        <f t="shared" si="10"/>
        <v>4.2780748663101602E-2</v>
      </c>
      <c r="V55" s="48">
        <f t="shared" si="11"/>
        <v>187.37967914438502</v>
      </c>
      <c r="X55" s="82">
        <f t="shared" si="12"/>
        <v>696777.183144385</v>
      </c>
    </row>
    <row r="56" spans="2:24" x14ac:dyDescent="0.25">
      <c r="B56" s="83" t="s">
        <v>20</v>
      </c>
      <c r="C56" s="83" t="s">
        <v>261</v>
      </c>
      <c r="D56" s="83" t="s">
        <v>256</v>
      </c>
      <c r="E56" s="83" t="s">
        <v>28</v>
      </c>
      <c r="F56" s="83">
        <v>93</v>
      </c>
      <c r="G56" s="83" t="s">
        <v>262</v>
      </c>
      <c r="H56" s="82">
        <f>'[23]Project list_gen-S3-HAMI'!$R$19*1000</f>
        <v>3465.4560000000001</v>
      </c>
      <c r="I56" s="126">
        <f t="shared" si="8"/>
        <v>3.3155080213903745E-2</v>
      </c>
      <c r="J56" s="48">
        <f t="shared" si="7"/>
        <v>114.89747165775402</v>
      </c>
      <c r="L56" s="82">
        <f t="shared" si="9"/>
        <v>540002.31693689839</v>
      </c>
      <c r="N56" s="83" t="s">
        <v>20</v>
      </c>
      <c r="O56" s="83" t="s">
        <v>261</v>
      </c>
      <c r="P56" s="83" t="s">
        <v>256</v>
      </c>
      <c r="Q56" s="83" t="s">
        <v>28</v>
      </c>
      <c r="R56" s="83">
        <v>93</v>
      </c>
      <c r="S56" s="83" t="s">
        <v>262</v>
      </c>
      <c r="T56" s="82">
        <f>('[23]Project list_gen-S3-HAMI'!$R$19)*1000</f>
        <v>3465.4560000000001</v>
      </c>
      <c r="U56" s="126">
        <f t="shared" si="10"/>
        <v>3.3155080213903745E-2</v>
      </c>
      <c r="V56" s="48">
        <f t="shared" si="11"/>
        <v>114.89747165775402</v>
      </c>
      <c r="X56" s="82">
        <f t="shared" si="12"/>
        <v>540002.31693689839</v>
      </c>
    </row>
    <row r="57" spans="2:24" x14ac:dyDescent="0.25">
      <c r="B57" s="83" t="s">
        <v>20</v>
      </c>
      <c r="C57" s="83" t="s">
        <v>263</v>
      </c>
      <c r="D57" s="83" t="s">
        <v>256</v>
      </c>
      <c r="E57" s="83" t="s">
        <v>28</v>
      </c>
      <c r="F57" s="83">
        <v>90</v>
      </c>
      <c r="G57" s="83" t="s">
        <v>264</v>
      </c>
      <c r="H57" s="82">
        <f>'[23]Project list_gen-S3-HAMI'!$R$19*1000</f>
        <v>3465.4560000000001</v>
      </c>
      <c r="I57" s="126">
        <f t="shared" si="8"/>
        <v>3.2085561497326207E-2</v>
      </c>
      <c r="J57" s="48">
        <f t="shared" si="7"/>
        <v>111.19110160427809</v>
      </c>
      <c r="L57" s="82">
        <f t="shared" si="9"/>
        <v>522582.8873582888</v>
      </c>
      <c r="N57" s="83" t="s">
        <v>20</v>
      </c>
      <c r="O57" s="83" t="s">
        <v>263</v>
      </c>
      <c r="P57" s="83" t="s">
        <v>256</v>
      </c>
      <c r="Q57" s="83" t="s">
        <v>28</v>
      </c>
      <c r="R57" s="83">
        <v>90</v>
      </c>
      <c r="S57" s="83" t="s">
        <v>264</v>
      </c>
      <c r="T57" s="82">
        <f>('[23]Project list_gen-S3-HAMI'!$R$19)*1000</f>
        <v>3465.4560000000001</v>
      </c>
      <c r="U57" s="126">
        <f t="shared" si="10"/>
        <v>3.2085561497326207E-2</v>
      </c>
      <c r="V57" s="48">
        <f t="shared" si="11"/>
        <v>111.19110160427809</v>
      </c>
      <c r="X57" s="82">
        <f t="shared" si="12"/>
        <v>522582.8873582888</v>
      </c>
    </row>
    <row r="58" spans="2:24" x14ac:dyDescent="0.25">
      <c r="B58" s="83" t="s">
        <v>20</v>
      </c>
      <c r="C58" s="83" t="s">
        <v>265</v>
      </c>
      <c r="D58" s="83" t="s">
        <v>256</v>
      </c>
      <c r="E58" s="83" t="s">
        <v>235</v>
      </c>
      <c r="F58" s="83">
        <v>240</v>
      </c>
      <c r="G58" s="83" t="s">
        <v>265</v>
      </c>
      <c r="H58" s="82">
        <f>'[23]Project list_gen-S3-HAMI'!$R$12*1000</f>
        <v>4380</v>
      </c>
      <c r="I58" s="126">
        <f t="shared" si="8"/>
        <v>8.5561497326203204E-2</v>
      </c>
      <c r="J58" s="48">
        <f t="shared" si="7"/>
        <v>374.75935828877004</v>
      </c>
      <c r="L58" s="82">
        <f t="shared" si="9"/>
        <v>1393554.36628877</v>
      </c>
      <c r="N58" s="83" t="s">
        <v>20</v>
      </c>
      <c r="O58" s="83" t="s">
        <v>265</v>
      </c>
      <c r="P58" s="83" t="s">
        <v>256</v>
      </c>
      <c r="Q58" s="83" t="s">
        <v>235</v>
      </c>
      <c r="R58" s="83">
        <v>240</v>
      </c>
      <c r="S58" s="83" t="s">
        <v>265</v>
      </c>
      <c r="T58" s="82">
        <f>('[23]Project list_gen-S3-HAMI'!$R$12)*1000</f>
        <v>4380</v>
      </c>
      <c r="U58" s="126">
        <f t="shared" si="10"/>
        <v>8.5561497326203204E-2</v>
      </c>
      <c r="V58" s="48">
        <f t="shared" si="11"/>
        <v>374.75935828877004</v>
      </c>
      <c r="X58" s="82">
        <f t="shared" si="12"/>
        <v>1393554.36628877</v>
      </c>
    </row>
    <row r="59" spans="2:24" x14ac:dyDescent="0.25">
      <c r="B59" s="83" t="s">
        <v>20</v>
      </c>
      <c r="C59" s="83" t="s">
        <v>266</v>
      </c>
      <c r="D59" s="83" t="s">
        <v>256</v>
      </c>
      <c r="E59" s="83" t="s">
        <v>243</v>
      </c>
      <c r="F59" s="83">
        <v>166</v>
      </c>
      <c r="G59" s="83" t="s">
        <v>266</v>
      </c>
      <c r="H59" s="82">
        <f>'[23]Project list_gen-S3-HAMI'!$R$8*1000</f>
        <v>7884</v>
      </c>
      <c r="I59" s="126">
        <f t="shared" si="8"/>
        <v>5.9180035650623887E-2</v>
      </c>
      <c r="J59" s="48">
        <f t="shared" si="7"/>
        <v>466.5754010695187</v>
      </c>
      <c r="L59" s="82">
        <f t="shared" si="9"/>
        <v>963875.1033497327</v>
      </c>
      <c r="N59" s="83" t="s">
        <v>20</v>
      </c>
      <c r="O59" s="83" t="s">
        <v>266</v>
      </c>
      <c r="P59" s="83" t="s">
        <v>256</v>
      </c>
      <c r="Q59" s="83" t="s">
        <v>243</v>
      </c>
      <c r="R59" s="83">
        <v>166</v>
      </c>
      <c r="S59" s="83" t="s">
        <v>266</v>
      </c>
      <c r="T59" s="82">
        <f>('[23]Project list_gen-S3-HAMI'!$R$8)*1000</f>
        <v>7884</v>
      </c>
      <c r="U59" s="126">
        <f t="shared" si="10"/>
        <v>5.9180035650623887E-2</v>
      </c>
      <c r="V59" s="48">
        <f t="shared" si="11"/>
        <v>466.5754010695187</v>
      </c>
      <c r="X59" s="82">
        <f t="shared" si="12"/>
        <v>963875.1033497327</v>
      </c>
    </row>
    <row r="60" spans="2:24" x14ac:dyDescent="0.25">
      <c r="B60" s="83" t="s">
        <v>20</v>
      </c>
      <c r="C60" s="83" t="s">
        <v>267</v>
      </c>
      <c r="D60" s="83" t="s">
        <v>256</v>
      </c>
      <c r="E60" s="83" t="s">
        <v>243</v>
      </c>
      <c r="F60" s="83">
        <v>161</v>
      </c>
      <c r="G60" s="83" t="s">
        <v>267</v>
      </c>
      <c r="H60" s="82">
        <f>'[23]Project list_gen-S3-HAMI'!$R$8*1000</f>
        <v>7884</v>
      </c>
      <c r="I60" s="126">
        <f t="shared" si="8"/>
        <v>5.7397504456327984E-2</v>
      </c>
      <c r="J60" s="48">
        <f t="shared" si="7"/>
        <v>452.52192513368982</v>
      </c>
      <c r="L60" s="82">
        <f t="shared" si="9"/>
        <v>934842.72071871662</v>
      </c>
      <c r="N60" s="83" t="s">
        <v>20</v>
      </c>
      <c r="O60" s="83" t="s">
        <v>267</v>
      </c>
      <c r="P60" s="83" t="s">
        <v>256</v>
      </c>
      <c r="Q60" s="83" t="s">
        <v>243</v>
      </c>
      <c r="R60" s="83">
        <v>161</v>
      </c>
      <c r="S60" s="83" t="s">
        <v>267</v>
      </c>
      <c r="T60" s="82">
        <f>('[23]Project list_gen-S3-HAMI'!$R$8)*1000</f>
        <v>7884</v>
      </c>
      <c r="U60" s="126">
        <f t="shared" si="10"/>
        <v>5.7397504456327984E-2</v>
      </c>
      <c r="V60" s="48">
        <f t="shared" si="11"/>
        <v>452.52192513368982</v>
      </c>
      <c r="X60" s="82">
        <f t="shared" si="12"/>
        <v>934842.72071871662</v>
      </c>
    </row>
    <row r="61" spans="2:24" x14ac:dyDescent="0.25">
      <c r="B61" s="83" t="s">
        <v>20</v>
      </c>
      <c r="C61" s="83" t="s">
        <v>268</v>
      </c>
      <c r="D61" s="83" t="s">
        <v>256</v>
      </c>
      <c r="E61" s="83" t="s">
        <v>243</v>
      </c>
      <c r="F61" s="83">
        <v>140</v>
      </c>
      <c r="G61" s="83" t="s">
        <v>268</v>
      </c>
      <c r="H61" s="82">
        <f>'[23]Project list_gen-S3-HAMI'!$R$8*1000</f>
        <v>7884</v>
      </c>
      <c r="I61" s="126">
        <f t="shared" si="8"/>
        <v>4.9910873440285206E-2</v>
      </c>
      <c r="J61" s="48">
        <f t="shared" si="7"/>
        <v>393.49732620320856</v>
      </c>
      <c r="L61" s="82">
        <f t="shared" si="9"/>
        <v>812906.7136684492</v>
      </c>
      <c r="N61" s="83" t="s">
        <v>20</v>
      </c>
      <c r="O61" s="83" t="s">
        <v>268</v>
      </c>
      <c r="P61" s="83" t="s">
        <v>256</v>
      </c>
      <c r="Q61" s="83" t="s">
        <v>243</v>
      </c>
      <c r="R61" s="83">
        <v>140</v>
      </c>
      <c r="S61" s="83" t="s">
        <v>268</v>
      </c>
      <c r="T61" s="82">
        <f>('[23]Project list_gen-S3-HAMI'!$R$8)*1000</f>
        <v>7884</v>
      </c>
      <c r="U61" s="126">
        <f t="shared" si="10"/>
        <v>4.9910873440285206E-2</v>
      </c>
      <c r="V61" s="48">
        <f t="shared" si="11"/>
        <v>393.49732620320856</v>
      </c>
      <c r="X61" s="82">
        <f t="shared" si="12"/>
        <v>812906.7136684492</v>
      </c>
    </row>
    <row r="62" spans="2:24" x14ac:dyDescent="0.25">
      <c r="B62" s="83" t="s">
        <v>20</v>
      </c>
      <c r="C62" s="83" t="s">
        <v>192</v>
      </c>
      <c r="D62" s="83" t="s">
        <v>256</v>
      </c>
      <c r="E62" s="83" t="s">
        <v>243</v>
      </c>
      <c r="F62" s="83">
        <v>82</v>
      </c>
      <c r="G62" s="83" t="s">
        <v>268</v>
      </c>
      <c r="H62" s="82">
        <f>'[23]Project list_gen-S3-HAMI'!$R$8*1000</f>
        <v>7884</v>
      </c>
      <c r="I62" s="126">
        <f t="shared" si="8"/>
        <v>2.9233511586452762E-2</v>
      </c>
      <c r="J62" s="48">
        <f t="shared" si="7"/>
        <v>230.47700534759358</v>
      </c>
      <c r="L62" s="82">
        <f t="shared" si="9"/>
        <v>476131.07514866313</v>
      </c>
      <c r="N62" s="83" t="s">
        <v>20</v>
      </c>
      <c r="O62" s="83" t="s">
        <v>192</v>
      </c>
      <c r="P62" s="83" t="s">
        <v>256</v>
      </c>
      <c r="Q62" s="83" t="s">
        <v>243</v>
      </c>
      <c r="R62" s="83">
        <v>82</v>
      </c>
      <c r="S62" s="83" t="s">
        <v>268</v>
      </c>
      <c r="T62" s="82">
        <f>('[23]Project list_gen-S3-HAMI'!$R$8)*1000</f>
        <v>7884</v>
      </c>
      <c r="U62" s="126">
        <f t="shared" si="10"/>
        <v>2.9233511586452762E-2</v>
      </c>
      <c r="V62" s="48">
        <f t="shared" si="11"/>
        <v>230.47700534759358</v>
      </c>
      <c r="X62" s="82">
        <f t="shared" si="12"/>
        <v>476131.07514866313</v>
      </c>
    </row>
    <row r="63" spans="2:24" x14ac:dyDescent="0.25">
      <c r="B63" s="83" t="s">
        <v>20</v>
      </c>
      <c r="C63" s="83" t="s">
        <v>269</v>
      </c>
      <c r="D63" s="83" t="s">
        <v>270</v>
      </c>
      <c r="E63" s="83" t="s">
        <v>235</v>
      </c>
      <c r="F63" s="83">
        <v>36</v>
      </c>
      <c r="G63" s="83" t="s">
        <v>271</v>
      </c>
      <c r="H63" s="82">
        <f>'[23]Project list_gen-S3-HAMI'!$R$12*1000</f>
        <v>4380</v>
      </c>
      <c r="I63" s="126">
        <f t="shared" si="8"/>
        <v>1.2834224598930482E-2</v>
      </c>
      <c r="J63" s="48">
        <f t="shared" si="7"/>
        <v>56.213903743315512</v>
      </c>
      <c r="L63" s="82">
        <f t="shared" si="9"/>
        <v>209033.15494331552</v>
      </c>
      <c r="N63" s="83" t="s">
        <v>20</v>
      </c>
      <c r="O63" s="83" t="s">
        <v>269</v>
      </c>
      <c r="P63" s="83" t="s">
        <v>270</v>
      </c>
      <c r="Q63" s="83" t="s">
        <v>235</v>
      </c>
      <c r="R63" s="83">
        <v>36</v>
      </c>
      <c r="S63" s="83" t="s">
        <v>271</v>
      </c>
      <c r="T63" s="82">
        <f>('[23]Project list_gen-S3-HAMI'!$R$12)*1000</f>
        <v>4380</v>
      </c>
      <c r="U63" s="126">
        <f t="shared" si="10"/>
        <v>1.2834224598930482E-2</v>
      </c>
      <c r="V63" s="48">
        <f t="shared" si="11"/>
        <v>56.213903743315512</v>
      </c>
      <c r="X63" s="82">
        <f t="shared" si="12"/>
        <v>209033.15494331552</v>
      </c>
    </row>
    <row r="64" spans="2:24" x14ac:dyDescent="0.25">
      <c r="B64" s="83" t="s">
        <v>20</v>
      </c>
      <c r="C64" s="83" t="s">
        <v>272</v>
      </c>
      <c r="D64" s="83" t="s">
        <v>270</v>
      </c>
      <c r="E64" s="83" t="s">
        <v>235</v>
      </c>
      <c r="F64" s="83">
        <v>42</v>
      </c>
      <c r="G64" s="83" t="s">
        <v>271</v>
      </c>
      <c r="H64" s="82">
        <f>'[23]Project list_gen-S3-HAMI'!$R$12*1000</f>
        <v>4380</v>
      </c>
      <c r="I64" s="126">
        <f t="shared" si="8"/>
        <v>1.4973262032085561E-2</v>
      </c>
      <c r="J64" s="48">
        <f t="shared" si="7"/>
        <v>65.582887700534755</v>
      </c>
      <c r="L64" s="82">
        <f t="shared" si="9"/>
        <v>243872.01410053478</v>
      </c>
      <c r="N64" s="83" t="s">
        <v>20</v>
      </c>
      <c r="O64" s="83" t="s">
        <v>272</v>
      </c>
      <c r="P64" s="83" t="s">
        <v>270</v>
      </c>
      <c r="Q64" s="83" t="s">
        <v>235</v>
      </c>
      <c r="R64" s="83">
        <v>42</v>
      </c>
      <c r="S64" s="83" t="s">
        <v>271</v>
      </c>
      <c r="T64" s="82">
        <f>('[23]Project list_gen-S3-HAMI'!$R$12)*1000</f>
        <v>4380</v>
      </c>
      <c r="U64" s="126">
        <f t="shared" si="10"/>
        <v>1.4973262032085561E-2</v>
      </c>
      <c r="V64" s="48">
        <f t="shared" si="11"/>
        <v>65.582887700534755</v>
      </c>
      <c r="X64" s="82">
        <f t="shared" si="12"/>
        <v>243872.01410053478</v>
      </c>
    </row>
    <row r="65" spans="2:24" x14ac:dyDescent="0.25">
      <c r="B65" s="83" t="s">
        <v>20</v>
      </c>
      <c r="C65" s="83" t="s">
        <v>271</v>
      </c>
      <c r="D65" s="83" t="s">
        <v>270</v>
      </c>
      <c r="E65" s="83" t="s">
        <v>235</v>
      </c>
      <c r="F65" s="83">
        <v>60</v>
      </c>
      <c r="G65" s="83" t="s">
        <v>271</v>
      </c>
      <c r="H65" s="82">
        <f>'[23]Project list_gen-S3-HAMI'!$R$12*1000</f>
        <v>4380</v>
      </c>
      <c r="I65" s="126">
        <f t="shared" si="8"/>
        <v>2.1390374331550801E-2</v>
      </c>
      <c r="J65" s="48">
        <f t="shared" si="7"/>
        <v>93.689839572192511</v>
      </c>
      <c r="L65" s="82">
        <f t="shared" si="9"/>
        <v>348388.5915721925</v>
      </c>
      <c r="N65" s="83" t="s">
        <v>20</v>
      </c>
      <c r="O65" s="83" t="s">
        <v>271</v>
      </c>
      <c r="P65" s="83" t="s">
        <v>270</v>
      </c>
      <c r="Q65" s="83" t="s">
        <v>235</v>
      </c>
      <c r="R65" s="83">
        <v>60</v>
      </c>
      <c r="S65" s="83" t="s">
        <v>271</v>
      </c>
      <c r="T65" s="82">
        <f>('[23]Project list_gen-S3-HAMI'!$R$12)*1000</f>
        <v>4380</v>
      </c>
      <c r="U65" s="126">
        <f t="shared" si="10"/>
        <v>2.1390374331550801E-2</v>
      </c>
      <c r="V65" s="48">
        <f t="shared" si="11"/>
        <v>93.689839572192511</v>
      </c>
      <c r="X65" s="82">
        <f t="shared" si="12"/>
        <v>348388.5915721925</v>
      </c>
    </row>
    <row r="66" spans="2:24" x14ac:dyDescent="0.25">
      <c r="B66" s="83" t="s">
        <v>20</v>
      </c>
      <c r="C66" s="83" t="s">
        <v>273</v>
      </c>
      <c r="D66" s="83" t="s">
        <v>270</v>
      </c>
      <c r="E66" s="83" t="s">
        <v>274</v>
      </c>
      <c r="F66" s="83">
        <v>155</v>
      </c>
      <c r="G66" s="83" t="s">
        <v>273</v>
      </c>
      <c r="H66" s="82">
        <f>'[23]Project list_gen-S3-HAMI'!$R$47*1000</f>
        <v>876.00000000000011</v>
      </c>
      <c r="I66" s="126">
        <f t="shared" si="8"/>
        <v>5.5258467023172907E-2</v>
      </c>
      <c r="J66" s="48">
        <f t="shared" si="7"/>
        <v>48.406417112299472</v>
      </c>
      <c r="L66" s="82">
        <f t="shared" si="9"/>
        <v>900003.86156149732</v>
      </c>
      <c r="N66" s="83" t="s">
        <v>20</v>
      </c>
      <c r="O66" s="83" t="s">
        <v>273</v>
      </c>
      <c r="P66" s="83" t="s">
        <v>270</v>
      </c>
      <c r="Q66" s="83" t="s">
        <v>274</v>
      </c>
      <c r="R66" s="83">
        <v>155</v>
      </c>
      <c r="S66" s="83" t="s">
        <v>273</v>
      </c>
      <c r="T66" s="82">
        <f>('[23]Project list_gen-S3-HAMI'!$R$47)*1000</f>
        <v>876.00000000000011</v>
      </c>
      <c r="U66" s="126">
        <f t="shared" si="10"/>
        <v>5.5258467023172907E-2</v>
      </c>
      <c r="V66" s="48">
        <f t="shared" si="11"/>
        <v>48.406417112299472</v>
      </c>
      <c r="X66" s="82">
        <f t="shared" si="12"/>
        <v>900003.86156149732</v>
      </c>
    </row>
    <row r="67" spans="2:24" x14ac:dyDescent="0.25">
      <c r="B67" s="83" t="s">
        <v>20</v>
      </c>
      <c r="C67" s="83" t="s">
        <v>275</v>
      </c>
      <c r="D67" s="83" t="s">
        <v>276</v>
      </c>
      <c r="E67" s="83" t="s">
        <v>231</v>
      </c>
      <c r="F67" s="83">
        <v>25</v>
      </c>
      <c r="G67" s="83" t="s">
        <v>275</v>
      </c>
      <c r="H67" s="82">
        <f>'[23]Project list_gen-S3-HAMI'!$R$16*1000</f>
        <v>7008.0000000000009</v>
      </c>
      <c r="I67" s="126">
        <f t="shared" si="8"/>
        <v>8.9126559714795012E-3</v>
      </c>
      <c r="J67" s="48">
        <f t="shared" si="7"/>
        <v>62.45989304812835</v>
      </c>
      <c r="L67" s="82">
        <f t="shared" si="9"/>
        <v>145161.91315508023</v>
      </c>
      <c r="N67" s="83" t="s">
        <v>20</v>
      </c>
      <c r="O67" s="83" t="s">
        <v>275</v>
      </c>
      <c r="P67" s="83" t="s">
        <v>276</v>
      </c>
      <c r="Q67" s="83" t="s">
        <v>231</v>
      </c>
      <c r="R67" s="83">
        <v>25</v>
      </c>
      <c r="S67" s="83" t="s">
        <v>275</v>
      </c>
      <c r="T67" s="82">
        <f>('[23]Project list_gen-S3-HAMI'!$R$16)*1000</f>
        <v>7008.0000000000009</v>
      </c>
      <c r="U67" s="126">
        <f t="shared" si="10"/>
        <v>8.9126559714795012E-3</v>
      </c>
      <c r="V67" s="48">
        <f t="shared" si="11"/>
        <v>62.45989304812835</v>
      </c>
      <c r="X67" s="82">
        <f t="shared" si="12"/>
        <v>145161.91315508023</v>
      </c>
    </row>
    <row r="68" spans="2:24" x14ac:dyDescent="0.25">
      <c r="B68" s="83" t="s">
        <v>20</v>
      </c>
      <c r="C68" s="83" t="s">
        <v>277</v>
      </c>
      <c r="D68" s="83" t="s">
        <v>276</v>
      </c>
      <c r="E68" s="83" t="s">
        <v>231</v>
      </c>
      <c r="F68" s="83">
        <v>70</v>
      </c>
      <c r="G68" s="83" t="s">
        <v>278</v>
      </c>
      <c r="H68" s="82">
        <f>'[23]Project list_gen-S3-HAMI'!$R$16*1000</f>
        <v>7008.0000000000009</v>
      </c>
      <c r="I68" s="126">
        <f t="shared" si="8"/>
        <v>2.4955436720142603E-2</v>
      </c>
      <c r="J68" s="48">
        <f t="shared" ref="J68:J88" si="13">H68*I68</f>
        <v>174.88770053475938</v>
      </c>
      <c r="L68" s="82">
        <f t="shared" si="9"/>
        <v>406453.3568342246</v>
      </c>
      <c r="N68" s="83" t="s">
        <v>20</v>
      </c>
      <c r="O68" s="83" t="s">
        <v>277</v>
      </c>
      <c r="P68" s="83" t="s">
        <v>276</v>
      </c>
      <c r="Q68" s="83" t="s">
        <v>231</v>
      </c>
      <c r="R68" s="83">
        <v>70</v>
      </c>
      <c r="S68" s="83" t="s">
        <v>278</v>
      </c>
      <c r="T68" s="82">
        <f>('[23]Project list_gen-S3-HAMI'!$R$16)*1000</f>
        <v>7008.0000000000009</v>
      </c>
      <c r="U68" s="126">
        <f t="shared" si="10"/>
        <v>2.4955436720142603E-2</v>
      </c>
      <c r="V68" s="48">
        <f t="shared" si="11"/>
        <v>174.88770053475938</v>
      </c>
      <c r="X68" s="82">
        <f t="shared" si="12"/>
        <v>406453.3568342246</v>
      </c>
    </row>
    <row r="69" spans="2:24" x14ac:dyDescent="0.25">
      <c r="B69" s="83" t="s">
        <v>20</v>
      </c>
      <c r="C69" s="83" t="s">
        <v>279</v>
      </c>
      <c r="D69" s="83" t="s">
        <v>276</v>
      </c>
      <c r="E69" s="83" t="s">
        <v>239</v>
      </c>
      <c r="F69" s="83">
        <v>100</v>
      </c>
      <c r="G69" s="83" t="s">
        <v>280</v>
      </c>
      <c r="H69" s="82">
        <f>'[23]Project list_gen-S3-HAMI'!$R$16*1000</f>
        <v>7008.0000000000009</v>
      </c>
      <c r="I69" s="126">
        <f t="shared" si="8"/>
        <v>3.5650623885918005E-2</v>
      </c>
      <c r="J69" s="48">
        <f t="shared" si="13"/>
        <v>249.8395721925134</v>
      </c>
      <c r="L69" s="82">
        <f t="shared" si="9"/>
        <v>580647.65262032091</v>
      </c>
      <c r="N69" s="83" t="s">
        <v>20</v>
      </c>
      <c r="O69" s="83" t="s">
        <v>279</v>
      </c>
      <c r="P69" s="83" t="s">
        <v>276</v>
      </c>
      <c r="Q69" s="83" t="s">
        <v>239</v>
      </c>
      <c r="R69" s="83">
        <v>100</v>
      </c>
      <c r="S69" s="83" t="s">
        <v>280</v>
      </c>
      <c r="T69" s="82">
        <f>('[23]Project list_gen-S3-HAMI'!$R$16)*1000</f>
        <v>7008.0000000000009</v>
      </c>
      <c r="U69" s="126">
        <f t="shared" si="10"/>
        <v>3.5650623885918005E-2</v>
      </c>
      <c r="V69" s="48">
        <f t="shared" si="11"/>
        <v>249.8395721925134</v>
      </c>
      <c r="X69" s="82">
        <f t="shared" si="12"/>
        <v>580647.65262032091</v>
      </c>
    </row>
    <row r="70" spans="2:24" x14ac:dyDescent="0.25">
      <c r="B70" s="83" t="s">
        <v>20</v>
      </c>
      <c r="C70" s="83" t="s">
        <v>281</v>
      </c>
      <c r="D70" s="83" t="s">
        <v>276</v>
      </c>
      <c r="E70" s="83" t="s">
        <v>235</v>
      </c>
      <c r="F70" s="83">
        <v>31</v>
      </c>
      <c r="G70" s="83" t="s">
        <v>278</v>
      </c>
      <c r="H70" s="82">
        <f>'[23]Project list_gen-S3-HAMI'!$R$12*1000</f>
        <v>4380</v>
      </c>
      <c r="I70" s="126">
        <f t="shared" si="8"/>
        <v>1.1051693404634581E-2</v>
      </c>
      <c r="J70" s="48">
        <f t="shared" si="13"/>
        <v>48.406417112299465</v>
      </c>
      <c r="L70" s="82">
        <f t="shared" si="9"/>
        <v>180000.77231229946</v>
      </c>
      <c r="N70" s="83" t="s">
        <v>20</v>
      </c>
      <c r="O70" s="83" t="s">
        <v>281</v>
      </c>
      <c r="P70" s="83" t="s">
        <v>276</v>
      </c>
      <c r="Q70" s="83" t="s">
        <v>235</v>
      </c>
      <c r="R70" s="83">
        <v>31</v>
      </c>
      <c r="S70" s="83" t="s">
        <v>278</v>
      </c>
      <c r="T70" s="82">
        <f>('[23]Project list_gen-S3-HAMI'!$R$12)*1000</f>
        <v>4380</v>
      </c>
      <c r="U70" s="126">
        <f t="shared" si="10"/>
        <v>1.1051693404634581E-2</v>
      </c>
      <c r="V70" s="48">
        <f t="shared" si="11"/>
        <v>48.406417112299465</v>
      </c>
      <c r="X70" s="82">
        <f t="shared" si="12"/>
        <v>180000.77231229946</v>
      </c>
    </row>
    <row r="71" spans="2:24" x14ac:dyDescent="0.25">
      <c r="B71" s="83" t="s">
        <v>20</v>
      </c>
      <c r="C71" s="83" t="s">
        <v>282</v>
      </c>
      <c r="D71" s="83" t="s">
        <v>276</v>
      </c>
      <c r="E71" s="83" t="s">
        <v>237</v>
      </c>
      <c r="F71" s="83">
        <v>385</v>
      </c>
      <c r="G71" s="83" t="s">
        <v>283</v>
      </c>
      <c r="H71" s="82">
        <f>'[23]Project list_gen-S3-HAMI'!$R$16*1000</f>
        <v>7008.0000000000009</v>
      </c>
      <c r="I71" s="126">
        <f t="shared" si="8"/>
        <v>0.13725490196078433</v>
      </c>
      <c r="J71" s="48">
        <f t="shared" si="13"/>
        <v>961.88235294117669</v>
      </c>
      <c r="L71" s="82">
        <f t="shared" si="9"/>
        <v>2235493.4625882353</v>
      </c>
      <c r="N71" s="83" t="s">
        <v>20</v>
      </c>
      <c r="O71" s="83" t="s">
        <v>282</v>
      </c>
      <c r="P71" s="83" t="s">
        <v>276</v>
      </c>
      <c r="Q71" s="83" t="s">
        <v>237</v>
      </c>
      <c r="R71" s="83">
        <v>385</v>
      </c>
      <c r="S71" s="83" t="s">
        <v>283</v>
      </c>
      <c r="T71" s="82">
        <f>('[23]Project list_gen-S3-HAMI'!$R$16)*1000</f>
        <v>7008.0000000000009</v>
      </c>
      <c r="U71" s="126">
        <f t="shared" si="10"/>
        <v>0.13725490196078433</v>
      </c>
      <c r="V71" s="48">
        <f t="shared" si="11"/>
        <v>961.88235294117669</v>
      </c>
      <c r="X71" s="82">
        <f t="shared" si="12"/>
        <v>2235493.4625882353</v>
      </c>
    </row>
    <row r="72" spans="2:24" x14ac:dyDescent="0.25">
      <c r="B72" s="88" t="s">
        <v>20</v>
      </c>
      <c r="C72" s="88" t="s">
        <v>284</v>
      </c>
      <c r="D72" s="88" t="s">
        <v>285</v>
      </c>
      <c r="E72" s="88" t="s">
        <v>28</v>
      </c>
      <c r="F72" s="88">
        <v>143</v>
      </c>
      <c r="G72" s="88" t="s">
        <v>284</v>
      </c>
      <c r="H72" s="255">
        <f>'[23]Project list_gen-S3-HAMI'!$R$19*1000</f>
        <v>3465.4560000000001</v>
      </c>
      <c r="I72" s="126">
        <f t="shared" si="8"/>
        <v>5.0980392156862744E-2</v>
      </c>
      <c r="J72" s="48">
        <f t="shared" si="13"/>
        <v>176.67030588235295</v>
      </c>
      <c r="L72" s="82">
        <f t="shared" si="9"/>
        <v>830326.14324705885</v>
      </c>
      <c r="N72" s="88" t="s">
        <v>20</v>
      </c>
      <c r="O72" s="88" t="s">
        <v>284</v>
      </c>
      <c r="P72" s="88" t="s">
        <v>285</v>
      </c>
      <c r="Q72" s="88" t="s">
        <v>28</v>
      </c>
      <c r="R72" s="88">
        <v>143</v>
      </c>
      <c r="S72" s="88" t="s">
        <v>284</v>
      </c>
      <c r="T72" s="82">
        <f>('[23]Project list_gen-S3-HAMI'!$R$19)*1000</f>
        <v>3465.4560000000001</v>
      </c>
      <c r="U72" s="126">
        <f t="shared" si="10"/>
        <v>5.0980392156862744E-2</v>
      </c>
      <c r="V72" s="48">
        <f t="shared" si="11"/>
        <v>176.67030588235295</v>
      </c>
      <c r="X72" s="82">
        <f t="shared" si="12"/>
        <v>830326.14324705885</v>
      </c>
    </row>
    <row r="73" spans="2:24" ht="15.75" thickBot="1" x14ac:dyDescent="0.3">
      <c r="B73" s="123" t="s">
        <v>20</v>
      </c>
      <c r="C73" s="123" t="s">
        <v>286</v>
      </c>
      <c r="D73" s="123" t="s">
        <v>276</v>
      </c>
      <c r="E73" s="123" t="s">
        <v>239</v>
      </c>
      <c r="F73" s="123">
        <v>200</v>
      </c>
      <c r="G73" s="123" t="s">
        <v>283</v>
      </c>
      <c r="H73" s="87">
        <f>'[23]Project list_gen-S3-HAMI'!$R$16*1000</f>
        <v>7008.0000000000009</v>
      </c>
      <c r="I73" s="127">
        <f t="shared" si="8"/>
        <v>7.130124777183601E-2</v>
      </c>
      <c r="J73" s="124">
        <f t="shared" si="13"/>
        <v>499.6791443850268</v>
      </c>
      <c r="K73" s="123"/>
      <c r="L73" s="87">
        <f t="shared" si="9"/>
        <v>1161295.3052406418</v>
      </c>
      <c r="N73" s="123" t="s">
        <v>20</v>
      </c>
      <c r="O73" s="123" t="s">
        <v>286</v>
      </c>
      <c r="P73" s="123" t="s">
        <v>276</v>
      </c>
      <c r="Q73" s="123" t="s">
        <v>239</v>
      </c>
      <c r="R73" s="123">
        <v>200</v>
      </c>
      <c r="S73" s="123" t="s">
        <v>283</v>
      </c>
      <c r="T73" s="82">
        <f>('[23]Project list_gen-S3-HAMI'!$R$16)*1000</f>
        <v>7008.0000000000009</v>
      </c>
      <c r="U73" s="127">
        <f t="shared" si="10"/>
        <v>7.130124777183601E-2</v>
      </c>
      <c r="V73" s="124">
        <f t="shared" si="11"/>
        <v>499.6791443850268</v>
      </c>
      <c r="W73" s="123"/>
      <c r="X73" s="87">
        <f t="shared" si="12"/>
        <v>1161295.3052406418</v>
      </c>
    </row>
    <row r="74" spans="2:24" x14ac:dyDescent="0.25">
      <c r="B74" s="83" t="s">
        <v>34</v>
      </c>
      <c r="C74" s="83" t="s">
        <v>287</v>
      </c>
      <c r="D74" s="83" t="s">
        <v>288</v>
      </c>
      <c r="E74" s="83" t="s">
        <v>235</v>
      </c>
      <c r="F74" s="83">
        <v>25</v>
      </c>
      <c r="G74" s="83" t="s">
        <v>287</v>
      </c>
      <c r="H74" s="82">
        <f>'[23]Project list_gen-S3-HAMI'!$R$12*1000</f>
        <v>4380</v>
      </c>
      <c r="I74" s="126">
        <f>F74/SUM($F$79:$F$88)</f>
        <v>7.7423350882626198E-3</v>
      </c>
      <c r="J74" s="48">
        <f>H74*I74</f>
        <v>33.911427686590272</v>
      </c>
      <c r="K74" s="48">
        <f>SUM(J76:J78)</f>
        <v>4380</v>
      </c>
      <c r="L74">
        <f>F74*$K$79</f>
        <v>109500.00000000003</v>
      </c>
      <c r="N74" s="83" t="s">
        <v>34</v>
      </c>
      <c r="O74" s="83" t="s">
        <v>287</v>
      </c>
      <c r="P74" s="83" t="s">
        <v>288</v>
      </c>
      <c r="Q74" s="83" t="s">
        <v>235</v>
      </c>
      <c r="R74" s="83">
        <v>25</v>
      </c>
      <c r="S74" s="83" t="s">
        <v>287</v>
      </c>
      <c r="T74" s="82">
        <f>('[23]Project list_gen-S3-HAMI'!$R$12)*1000</f>
        <v>4380</v>
      </c>
      <c r="U74" s="126">
        <f>R74/SUM($R$74:$R$78)</f>
        <v>9.1575091575091569E-2</v>
      </c>
      <c r="V74" s="48">
        <f t="shared" si="11"/>
        <v>401.09890109890108</v>
      </c>
      <c r="W74" s="48">
        <f>SUM(V74:V78)</f>
        <v>4380</v>
      </c>
      <c r="X74" s="82">
        <f t="shared" ref="X74:X78" si="14">R74*$W$74</f>
        <v>109500</v>
      </c>
    </row>
    <row r="75" spans="2:24" x14ac:dyDescent="0.25">
      <c r="B75" s="83" t="s">
        <v>34</v>
      </c>
      <c r="C75" s="83" t="s">
        <v>289</v>
      </c>
      <c r="D75" s="83" t="s">
        <v>288</v>
      </c>
      <c r="E75" s="83" t="s">
        <v>235</v>
      </c>
      <c r="F75" s="83">
        <v>160</v>
      </c>
      <c r="G75" s="83" t="s">
        <v>289</v>
      </c>
      <c r="H75" s="82">
        <f>'[23]Project list_gen-S3-HAMI'!$R$12*1000</f>
        <v>4380</v>
      </c>
      <c r="I75" s="126">
        <f>F75/SUM($F$79:$F$88)</f>
        <v>4.9550944564880767E-2</v>
      </c>
      <c r="J75" s="48">
        <f>H75*I75</f>
        <v>217.03313719417775</v>
      </c>
      <c r="L75">
        <f>F75*$K$79</f>
        <v>700800.00000000012</v>
      </c>
      <c r="N75" s="83" t="s">
        <v>34</v>
      </c>
      <c r="O75" s="83" t="s">
        <v>289</v>
      </c>
      <c r="P75" s="83" t="s">
        <v>288</v>
      </c>
      <c r="Q75" s="83" t="s">
        <v>235</v>
      </c>
      <c r="R75" s="83">
        <v>160</v>
      </c>
      <c r="S75" s="83" t="s">
        <v>289</v>
      </c>
      <c r="T75" s="82">
        <f>('[23]Project list_gen-S3-HAMI'!$R$12)*1000</f>
        <v>4380</v>
      </c>
      <c r="U75" s="126">
        <f>R75/SUM($R$74:$R$78)</f>
        <v>0.58608058608058611</v>
      </c>
      <c r="V75" s="48">
        <f t="shared" si="11"/>
        <v>2567.032967032967</v>
      </c>
      <c r="X75" s="82">
        <f t="shared" si="14"/>
        <v>700800</v>
      </c>
    </row>
    <row r="76" spans="2:24" x14ac:dyDescent="0.25">
      <c r="B76" s="81" t="s">
        <v>34</v>
      </c>
      <c r="C76" s="81" t="s">
        <v>290</v>
      </c>
      <c r="D76" s="81" t="s">
        <v>291</v>
      </c>
      <c r="E76" s="81" t="s">
        <v>235</v>
      </c>
      <c r="F76" s="81">
        <v>11</v>
      </c>
      <c r="G76" s="81" t="s">
        <v>292</v>
      </c>
      <c r="H76" s="82">
        <f>'[23]Project list_gen-S3-HAMI'!$R$12*1000</f>
        <v>4380</v>
      </c>
      <c r="I76" s="126">
        <f>F76/SUM($F$76:$F$78)</f>
        <v>0.125</v>
      </c>
      <c r="J76" s="48">
        <f t="shared" si="13"/>
        <v>547.5</v>
      </c>
      <c r="L76" s="48">
        <f>F76*$K$74</f>
        <v>48180</v>
      </c>
      <c r="N76" s="81" t="s">
        <v>34</v>
      </c>
      <c r="O76" s="81" t="s">
        <v>290</v>
      </c>
      <c r="P76" s="81" t="s">
        <v>291</v>
      </c>
      <c r="Q76" s="81" t="s">
        <v>235</v>
      </c>
      <c r="R76" s="81">
        <v>11</v>
      </c>
      <c r="S76" s="81" t="s">
        <v>292</v>
      </c>
      <c r="T76" s="82">
        <f>('[23]Project list_gen-S3-HAMI'!$R$12)*1000</f>
        <v>4380</v>
      </c>
      <c r="U76" s="126">
        <f>R76/SUM($R$74:$R$78)</f>
        <v>4.0293040293040296E-2</v>
      </c>
      <c r="V76" s="48">
        <f t="shared" si="11"/>
        <v>176.4835164835165</v>
      </c>
      <c r="X76" s="82">
        <f t="shared" si="14"/>
        <v>48180</v>
      </c>
    </row>
    <row r="77" spans="2:24" x14ac:dyDescent="0.25">
      <c r="B77" s="81" t="s">
        <v>34</v>
      </c>
      <c r="C77" s="83" t="s">
        <v>293</v>
      </c>
      <c r="D77" s="83" t="s">
        <v>291</v>
      </c>
      <c r="E77" s="83" t="s">
        <v>235</v>
      </c>
      <c r="F77" s="83">
        <v>32</v>
      </c>
      <c r="G77" s="83" t="s">
        <v>293</v>
      </c>
      <c r="H77" s="85">
        <f>'[23]Project list_gen-S3-HAMI'!$R$12*1000</f>
        <v>4380</v>
      </c>
      <c r="I77" s="126">
        <f>F77/SUM($F$76:$F$78)</f>
        <v>0.36363636363636365</v>
      </c>
      <c r="J77" s="48">
        <f t="shared" si="13"/>
        <v>1592.7272727272727</v>
      </c>
      <c r="L77" s="48">
        <f>F77*$K$74</f>
        <v>140160</v>
      </c>
      <c r="N77" s="145" t="s">
        <v>34</v>
      </c>
      <c r="O77" s="88" t="s">
        <v>293</v>
      </c>
      <c r="P77" s="88" t="s">
        <v>291</v>
      </c>
      <c r="Q77" s="88" t="s">
        <v>235</v>
      </c>
      <c r="R77" s="88">
        <v>32</v>
      </c>
      <c r="S77" s="88" t="s">
        <v>293</v>
      </c>
      <c r="T77" s="82">
        <f>('[23]Project list_gen-S3-HAMI'!$R$12)*1000</f>
        <v>4380</v>
      </c>
      <c r="U77" s="126">
        <f>R77/SUM($R$74:$R$78)</f>
        <v>0.11721611721611722</v>
      </c>
      <c r="V77" s="48">
        <f t="shared" si="11"/>
        <v>513.4065934065934</v>
      </c>
      <c r="X77" s="82">
        <f t="shared" si="14"/>
        <v>140160</v>
      </c>
    </row>
    <row r="78" spans="2:24" ht="15.75" thickBot="1" x14ac:dyDescent="0.3">
      <c r="B78" s="125" t="s">
        <v>34</v>
      </c>
      <c r="C78" s="86" t="s">
        <v>294</v>
      </c>
      <c r="D78" s="86" t="s">
        <v>295</v>
      </c>
      <c r="E78" s="86" t="s">
        <v>235</v>
      </c>
      <c r="F78" s="86">
        <v>45</v>
      </c>
      <c r="G78" s="86" t="s">
        <v>294</v>
      </c>
      <c r="H78" s="87">
        <f>'[23]Project list_gen-S3-HAMI'!$R$12*1000</f>
        <v>4380</v>
      </c>
      <c r="I78" s="127">
        <f>F78/SUM($F$76:$F$78)</f>
        <v>0.51136363636363635</v>
      </c>
      <c r="J78" s="124">
        <f t="shared" si="13"/>
        <v>2239.772727272727</v>
      </c>
      <c r="K78" s="123"/>
      <c r="L78" s="124">
        <f>F78*$K$74</f>
        <v>197100</v>
      </c>
      <c r="N78" s="125" t="s">
        <v>34</v>
      </c>
      <c r="O78" s="125" t="s">
        <v>294</v>
      </c>
      <c r="P78" s="125" t="s">
        <v>295</v>
      </c>
      <c r="Q78" s="125" t="s">
        <v>235</v>
      </c>
      <c r="R78" s="125">
        <v>45</v>
      </c>
      <c r="S78" s="125" t="s">
        <v>294</v>
      </c>
      <c r="T78" s="82">
        <f>('[23]Project list_gen-S3-HAMI'!$R$12)*1000</f>
        <v>4380</v>
      </c>
      <c r="U78" s="127">
        <f>R78/SUM($R$74:$R$78)</f>
        <v>0.16483516483516483</v>
      </c>
      <c r="V78" s="124">
        <f t="shared" si="11"/>
        <v>721.97802197802196</v>
      </c>
      <c r="W78" s="123"/>
      <c r="X78" s="87">
        <f t="shared" si="14"/>
        <v>197100</v>
      </c>
    </row>
    <row r="79" spans="2:24" x14ac:dyDescent="0.25">
      <c r="B79" s="81" t="s">
        <v>29</v>
      </c>
      <c r="C79" s="81" t="s">
        <v>296</v>
      </c>
      <c r="D79" s="81" t="s">
        <v>288</v>
      </c>
      <c r="E79" s="81" t="s">
        <v>235</v>
      </c>
      <c r="F79" s="81">
        <v>220</v>
      </c>
      <c r="G79" s="81" t="s">
        <v>296</v>
      </c>
      <c r="H79" s="82">
        <f>'[23]Project list_gen-S3-HAMI'!$R$12*1000</f>
        <v>4380</v>
      </c>
      <c r="I79" s="126">
        <f t="shared" ref="I79:I88" si="15">F79/SUM($F$79:$F$88)</f>
        <v>6.8132548776711058E-2</v>
      </c>
      <c r="J79" s="48">
        <f t="shared" si="13"/>
        <v>298.42056364199442</v>
      </c>
      <c r="K79" s="48">
        <f>SUM(J79:J88)</f>
        <v>4380.0000000000009</v>
      </c>
      <c r="L79">
        <f t="shared" ref="L79:L88" si="16">F79*$K$79</f>
        <v>963600.00000000023</v>
      </c>
      <c r="N79" s="81" t="s">
        <v>29</v>
      </c>
      <c r="O79" s="81" t="s">
        <v>296</v>
      </c>
      <c r="P79" s="81" t="s">
        <v>288</v>
      </c>
      <c r="Q79" s="81" t="s">
        <v>235</v>
      </c>
      <c r="R79" s="81">
        <v>220</v>
      </c>
      <c r="S79" s="81" t="s">
        <v>296</v>
      </c>
      <c r="T79" s="82">
        <f>('[23]Project list_gen-S3-HAMI'!$R$12)*1000</f>
        <v>4380</v>
      </c>
      <c r="U79" s="126">
        <f t="shared" ref="U79:U88" si="17">R79/SUM($R$79:$R$88)</f>
        <v>6.8132548776711058E-2</v>
      </c>
      <c r="V79" s="48">
        <f t="shared" si="11"/>
        <v>298.42056364199442</v>
      </c>
      <c r="W79" s="48">
        <f>SUM(V79:V88)</f>
        <v>4380.0000000000009</v>
      </c>
      <c r="X79" s="82">
        <f t="shared" ref="X79:X88" si="18">R79*$W$79</f>
        <v>963600.00000000023</v>
      </c>
    </row>
    <row r="80" spans="2:24" x14ac:dyDescent="0.25">
      <c r="B80" s="83" t="s">
        <v>29</v>
      </c>
      <c r="C80" s="83" t="s">
        <v>297</v>
      </c>
      <c r="D80" s="83" t="s">
        <v>288</v>
      </c>
      <c r="E80" s="83" t="s">
        <v>235</v>
      </c>
      <c r="F80" s="83">
        <v>540</v>
      </c>
      <c r="G80" s="83" t="s">
        <v>297</v>
      </c>
      <c r="H80" s="82">
        <f>'[23]Project list_gen-S3-HAMI'!$R$12*1000</f>
        <v>4380</v>
      </c>
      <c r="I80" s="126">
        <f t="shared" si="15"/>
        <v>0.1672344379064726</v>
      </c>
      <c r="J80" s="48">
        <f t="shared" si="13"/>
        <v>732.48683803034999</v>
      </c>
      <c r="L80">
        <f t="shared" si="16"/>
        <v>2365200.0000000005</v>
      </c>
      <c r="N80" s="83" t="s">
        <v>29</v>
      </c>
      <c r="O80" s="83" t="s">
        <v>297</v>
      </c>
      <c r="P80" s="83" t="s">
        <v>288</v>
      </c>
      <c r="Q80" s="83" t="s">
        <v>235</v>
      </c>
      <c r="R80" s="83">
        <v>540</v>
      </c>
      <c r="S80" s="83" t="s">
        <v>297</v>
      </c>
      <c r="T80" s="82">
        <f>('[23]Project list_gen-S3-HAMI'!$R$12)*1000</f>
        <v>4380</v>
      </c>
      <c r="U80" s="126">
        <f t="shared" si="17"/>
        <v>0.1672344379064726</v>
      </c>
      <c r="V80" s="48">
        <f t="shared" si="11"/>
        <v>732.48683803034999</v>
      </c>
      <c r="X80" s="82">
        <f t="shared" si="18"/>
        <v>2365200.0000000005</v>
      </c>
    </row>
    <row r="81" spans="2:25" x14ac:dyDescent="0.25">
      <c r="B81" s="83" t="s">
        <v>29</v>
      </c>
      <c r="C81" s="83" t="s">
        <v>298</v>
      </c>
      <c r="D81" s="83" t="s">
        <v>288</v>
      </c>
      <c r="E81" s="83" t="s">
        <v>235</v>
      </c>
      <c r="F81" s="83">
        <v>264</v>
      </c>
      <c r="G81" s="83" t="s">
        <v>298</v>
      </c>
      <c r="H81" s="82">
        <f>'[23]Project list_gen-S3-HAMI'!$R$12*1000</f>
        <v>4380</v>
      </c>
      <c r="I81" s="126">
        <f t="shared" si="15"/>
        <v>8.1759058532053272E-2</v>
      </c>
      <c r="J81" s="48">
        <f t="shared" si="13"/>
        <v>358.10467637039335</v>
      </c>
      <c r="L81">
        <f t="shared" si="16"/>
        <v>1156320.0000000002</v>
      </c>
      <c r="N81" s="83" t="s">
        <v>29</v>
      </c>
      <c r="O81" s="83" t="s">
        <v>298</v>
      </c>
      <c r="P81" s="83" t="s">
        <v>288</v>
      </c>
      <c r="Q81" s="83" t="s">
        <v>235</v>
      </c>
      <c r="R81" s="83">
        <v>264</v>
      </c>
      <c r="S81" s="83" t="s">
        <v>298</v>
      </c>
      <c r="T81" s="82">
        <f>('[23]Project list_gen-S3-HAMI'!$R$12)*1000</f>
        <v>4380</v>
      </c>
      <c r="U81" s="126">
        <f t="shared" si="17"/>
        <v>8.1759058532053272E-2</v>
      </c>
      <c r="V81" s="48">
        <f t="shared" si="11"/>
        <v>358.10467637039335</v>
      </c>
      <c r="X81" s="82">
        <f t="shared" si="18"/>
        <v>1156320.0000000002</v>
      </c>
    </row>
    <row r="82" spans="2:25" x14ac:dyDescent="0.25">
      <c r="B82" s="83" t="s">
        <v>29</v>
      </c>
      <c r="C82" s="83" t="s">
        <v>299</v>
      </c>
      <c r="D82" s="83" t="s">
        <v>288</v>
      </c>
      <c r="E82" s="83" t="s">
        <v>235</v>
      </c>
      <c r="F82" s="83">
        <v>212</v>
      </c>
      <c r="G82" s="83" t="s">
        <v>299</v>
      </c>
      <c r="H82" s="82">
        <f>'[23]Project list_gen-S3-HAMI'!$R$12*1000</f>
        <v>4380</v>
      </c>
      <c r="I82" s="126">
        <f t="shared" si="15"/>
        <v>6.5655001548467012E-2</v>
      </c>
      <c r="J82" s="48">
        <f t="shared" si="13"/>
        <v>287.56890678228552</v>
      </c>
      <c r="L82">
        <f t="shared" si="16"/>
        <v>928560.00000000023</v>
      </c>
      <c r="N82" s="83" t="s">
        <v>29</v>
      </c>
      <c r="O82" s="83" t="s">
        <v>299</v>
      </c>
      <c r="P82" s="83" t="s">
        <v>288</v>
      </c>
      <c r="Q82" s="83" t="s">
        <v>235</v>
      </c>
      <c r="R82" s="83">
        <v>212</v>
      </c>
      <c r="S82" s="83" t="s">
        <v>299</v>
      </c>
      <c r="T82" s="82">
        <f>('[23]Project list_gen-S3-HAMI'!$R$12)*1000</f>
        <v>4380</v>
      </c>
      <c r="U82" s="126">
        <f t="shared" si="17"/>
        <v>6.5655001548467012E-2</v>
      </c>
      <c r="V82" s="48">
        <f t="shared" si="11"/>
        <v>287.56890678228552</v>
      </c>
      <c r="X82" s="82">
        <f t="shared" si="18"/>
        <v>928560.00000000023</v>
      </c>
    </row>
    <row r="83" spans="2:25" x14ac:dyDescent="0.25">
      <c r="B83" s="83" t="s">
        <v>29</v>
      </c>
      <c r="C83" s="83" t="s">
        <v>300</v>
      </c>
      <c r="D83" s="83" t="s">
        <v>288</v>
      </c>
      <c r="E83" s="83" t="s">
        <v>235</v>
      </c>
      <c r="F83" s="83">
        <v>212</v>
      </c>
      <c r="G83" s="83" t="s">
        <v>300</v>
      </c>
      <c r="H83" s="82">
        <f>'[23]Project list_gen-S3-HAMI'!$R$12*1000</f>
        <v>4380</v>
      </c>
      <c r="I83" s="126">
        <f t="shared" si="15"/>
        <v>6.5655001548467012E-2</v>
      </c>
      <c r="J83" s="48">
        <f t="shared" si="13"/>
        <v>287.56890678228552</v>
      </c>
      <c r="L83">
        <f t="shared" si="16"/>
        <v>928560.00000000023</v>
      </c>
      <c r="N83" s="83" t="s">
        <v>29</v>
      </c>
      <c r="O83" s="83" t="s">
        <v>300</v>
      </c>
      <c r="P83" s="83" t="s">
        <v>288</v>
      </c>
      <c r="Q83" s="83" t="s">
        <v>235</v>
      </c>
      <c r="R83" s="83">
        <v>212</v>
      </c>
      <c r="S83" s="83" t="s">
        <v>300</v>
      </c>
      <c r="T83" s="82">
        <f>('[23]Project list_gen-S3-HAMI'!$R$12)*1000</f>
        <v>4380</v>
      </c>
      <c r="U83" s="126">
        <f t="shared" si="17"/>
        <v>6.5655001548467012E-2</v>
      </c>
      <c r="V83" s="48">
        <f t="shared" si="11"/>
        <v>287.56890678228552</v>
      </c>
      <c r="X83" s="82">
        <f t="shared" si="18"/>
        <v>928560.00000000023</v>
      </c>
    </row>
    <row r="84" spans="2:25" x14ac:dyDescent="0.25">
      <c r="B84" s="83" t="s">
        <v>29</v>
      </c>
      <c r="C84" s="83" t="s">
        <v>301</v>
      </c>
      <c r="D84" s="83" t="s">
        <v>288</v>
      </c>
      <c r="E84" s="83" t="s">
        <v>235</v>
      </c>
      <c r="F84" s="83">
        <v>105</v>
      </c>
      <c r="G84" s="83" t="s">
        <v>301</v>
      </c>
      <c r="H84" s="82">
        <f>'[23]Project list_gen-S3-HAMI'!$R$12*1000</f>
        <v>4380</v>
      </c>
      <c r="I84" s="126">
        <f t="shared" si="15"/>
        <v>3.2517807370703006E-2</v>
      </c>
      <c r="J84" s="48">
        <f t="shared" si="13"/>
        <v>142.42799628367916</v>
      </c>
      <c r="L84">
        <f t="shared" si="16"/>
        <v>459900.00000000012</v>
      </c>
      <c r="N84" s="83" t="s">
        <v>29</v>
      </c>
      <c r="O84" s="83" t="s">
        <v>301</v>
      </c>
      <c r="P84" s="83" t="s">
        <v>288</v>
      </c>
      <c r="Q84" s="83" t="s">
        <v>235</v>
      </c>
      <c r="R84" s="83">
        <v>105</v>
      </c>
      <c r="S84" s="83" t="s">
        <v>301</v>
      </c>
      <c r="T84" s="82">
        <f>('[23]Project list_gen-S3-HAMI'!$R$12)*1000</f>
        <v>4380</v>
      </c>
      <c r="U84" s="126">
        <f t="shared" si="17"/>
        <v>3.2517807370703006E-2</v>
      </c>
      <c r="V84" s="48">
        <f t="shared" si="11"/>
        <v>142.42799628367916</v>
      </c>
      <c r="X84" s="82">
        <f t="shared" si="18"/>
        <v>459900.00000000012</v>
      </c>
    </row>
    <row r="85" spans="2:25" x14ac:dyDescent="0.25">
      <c r="B85" s="83" t="s">
        <v>29</v>
      </c>
      <c r="C85" s="83" t="s">
        <v>302</v>
      </c>
      <c r="D85" s="83" t="s">
        <v>303</v>
      </c>
      <c r="E85" s="83" t="s">
        <v>235</v>
      </c>
      <c r="F85" s="83">
        <v>432</v>
      </c>
      <c r="G85" s="83" t="s">
        <v>302</v>
      </c>
      <c r="H85" s="82">
        <f>'[23]Project list_gen-S3-HAMI'!$R$12*1000</f>
        <v>4380</v>
      </c>
      <c r="I85" s="126">
        <f t="shared" si="15"/>
        <v>0.13378755032517808</v>
      </c>
      <c r="J85" s="48">
        <f t="shared" si="13"/>
        <v>585.98947042428006</v>
      </c>
      <c r="L85">
        <f t="shared" si="16"/>
        <v>1892160.0000000005</v>
      </c>
      <c r="M85" s="48"/>
      <c r="N85" s="83" t="s">
        <v>29</v>
      </c>
      <c r="O85" s="83" t="s">
        <v>302</v>
      </c>
      <c r="P85" s="83" t="s">
        <v>303</v>
      </c>
      <c r="Q85" s="83" t="s">
        <v>235</v>
      </c>
      <c r="R85" s="83">
        <v>432</v>
      </c>
      <c r="S85" s="83" t="s">
        <v>302</v>
      </c>
      <c r="T85" s="82">
        <f>('[23]Project list_gen-S3-HAMI'!$R$12)*1000</f>
        <v>4380</v>
      </c>
      <c r="U85" s="126">
        <f t="shared" si="17"/>
        <v>0.13378755032517808</v>
      </c>
      <c r="V85" s="48">
        <f t="shared" si="11"/>
        <v>585.98947042428006</v>
      </c>
      <c r="X85" s="82">
        <f t="shared" si="18"/>
        <v>1892160.0000000005</v>
      </c>
    </row>
    <row r="86" spans="2:25" ht="15" customHeight="1" x14ac:dyDescent="0.25">
      <c r="B86" s="83" t="s">
        <v>29</v>
      </c>
      <c r="C86" s="83" t="s">
        <v>304</v>
      </c>
      <c r="D86" s="83" t="s">
        <v>303</v>
      </c>
      <c r="E86" s="83" t="s">
        <v>235</v>
      </c>
      <c r="F86" s="83">
        <v>840</v>
      </c>
      <c r="G86" s="83" t="s">
        <v>304</v>
      </c>
      <c r="H86" s="82">
        <f>'[23]Project list_gen-S3-HAMI'!$R$12*1000</f>
        <v>4380</v>
      </c>
      <c r="I86" s="126">
        <f t="shared" si="15"/>
        <v>0.26014245896562405</v>
      </c>
      <c r="J86" s="48">
        <f t="shared" si="13"/>
        <v>1139.4239702694333</v>
      </c>
      <c r="L86">
        <f t="shared" si="16"/>
        <v>3679200.0000000009</v>
      </c>
      <c r="N86" s="83" t="s">
        <v>29</v>
      </c>
      <c r="O86" s="83" t="s">
        <v>304</v>
      </c>
      <c r="P86" s="83" t="s">
        <v>303</v>
      </c>
      <c r="Q86" s="83" t="s">
        <v>235</v>
      </c>
      <c r="R86" s="83">
        <v>840</v>
      </c>
      <c r="S86" s="83" t="s">
        <v>304</v>
      </c>
      <c r="T86" s="82">
        <f>'[23]Project list_gen-S3-HAMI'!$R$12*1000</f>
        <v>4380</v>
      </c>
      <c r="U86" s="126">
        <f t="shared" ref="U86" si="19">R86/SUM($F$79:$F$88)</f>
        <v>0.26014245896562405</v>
      </c>
      <c r="V86" s="48">
        <f t="shared" si="11"/>
        <v>1139.4239702694333</v>
      </c>
      <c r="X86">
        <f t="shared" ref="X86" si="20">R86*$K$79</f>
        <v>3679200.0000000009</v>
      </c>
      <c r="Y86" t="s">
        <v>306</v>
      </c>
    </row>
    <row r="87" spans="2:25" ht="15.6" customHeight="1" x14ac:dyDescent="0.25">
      <c r="B87" s="83" t="s">
        <v>29</v>
      </c>
      <c r="C87" s="83" t="s">
        <v>305</v>
      </c>
      <c r="D87" s="83" t="s">
        <v>303</v>
      </c>
      <c r="E87" s="83" t="s">
        <v>235</v>
      </c>
      <c r="F87" s="83">
        <v>320</v>
      </c>
      <c r="G87" s="83" t="s">
        <v>305</v>
      </c>
      <c r="H87" s="82">
        <f>'[23]Project list_gen-S3-HAMI'!$R$12*1000</f>
        <v>4380</v>
      </c>
      <c r="I87" s="126">
        <f t="shared" si="15"/>
        <v>9.9101889129761533E-2</v>
      </c>
      <c r="J87" s="48">
        <f t="shared" si="13"/>
        <v>434.06627438835551</v>
      </c>
      <c r="L87">
        <f t="shared" si="16"/>
        <v>1401600.0000000002</v>
      </c>
      <c r="N87" s="83" t="s">
        <v>29</v>
      </c>
      <c r="O87" s="83" t="s">
        <v>305</v>
      </c>
      <c r="P87" s="83" t="s">
        <v>303</v>
      </c>
      <c r="Q87" s="83" t="s">
        <v>235</v>
      </c>
      <c r="R87" s="83">
        <v>320</v>
      </c>
      <c r="S87" s="83" t="s">
        <v>305</v>
      </c>
      <c r="T87" s="82">
        <f>('[23]Project list_gen-S3-HAMI'!$R$12)*1000</f>
        <v>4380</v>
      </c>
      <c r="U87" s="126">
        <f t="shared" si="17"/>
        <v>9.9101889129761533E-2</v>
      </c>
      <c r="V87" s="48">
        <f t="shared" si="11"/>
        <v>434.06627438835551</v>
      </c>
      <c r="X87" s="82">
        <f t="shared" si="18"/>
        <v>1401600.0000000002</v>
      </c>
    </row>
    <row r="88" spans="2:25" ht="15" customHeight="1" thickBot="1" x14ac:dyDescent="0.3">
      <c r="B88" s="86" t="s">
        <v>29</v>
      </c>
      <c r="C88" s="86" t="s">
        <v>307</v>
      </c>
      <c r="D88" s="86" t="s">
        <v>303</v>
      </c>
      <c r="E88" s="86" t="s">
        <v>235</v>
      </c>
      <c r="F88" s="86">
        <v>84</v>
      </c>
      <c r="G88" s="86" t="s">
        <v>308</v>
      </c>
      <c r="H88" s="254">
        <f>'[23]Project list_gen-S3-HAMI'!$R$12*1000</f>
        <v>4380</v>
      </c>
      <c r="I88" s="127">
        <f t="shared" si="15"/>
        <v>2.6014245896562403E-2</v>
      </c>
      <c r="J88" s="124">
        <f t="shared" si="13"/>
        <v>113.94239702694333</v>
      </c>
      <c r="K88" s="123"/>
      <c r="L88" s="123">
        <f t="shared" si="16"/>
        <v>367920.00000000006</v>
      </c>
      <c r="N88" s="86" t="s">
        <v>29</v>
      </c>
      <c r="O88" s="86" t="s">
        <v>307</v>
      </c>
      <c r="P88" s="86" t="s">
        <v>303</v>
      </c>
      <c r="Q88" s="86" t="s">
        <v>235</v>
      </c>
      <c r="R88" s="86">
        <v>84</v>
      </c>
      <c r="S88" s="86" t="s">
        <v>308</v>
      </c>
      <c r="T88" s="254">
        <f>('[23]Project list_gen-S3-HAMI'!$R$12)*1000</f>
        <v>4380</v>
      </c>
      <c r="U88" s="127">
        <f t="shared" si="17"/>
        <v>2.6014245896562403E-2</v>
      </c>
      <c r="V88" s="124">
        <f t="shared" si="11"/>
        <v>113.94239702694333</v>
      </c>
      <c r="W88" s="123"/>
      <c r="X88" s="87">
        <f t="shared" si="18"/>
        <v>367920.00000000006</v>
      </c>
    </row>
    <row r="89" spans="2:25" ht="14.45" customHeight="1" x14ac:dyDescent="0.25">
      <c r="B89" s="142" t="s">
        <v>309</v>
      </c>
      <c r="F89">
        <f>SUM(F35:F45)</f>
        <v>1615</v>
      </c>
      <c r="K89" s="142" t="s">
        <v>366</v>
      </c>
      <c r="L89" s="82">
        <f>SUM(L35:L45)</f>
        <v>8803800.0000000019</v>
      </c>
      <c r="N89" s="142" t="s">
        <v>309</v>
      </c>
      <c r="O89" t="s">
        <v>400</v>
      </c>
      <c r="R89">
        <f>SUM(R35:R45)</f>
        <v>1180</v>
      </c>
      <c r="S89" s="142" t="s">
        <v>366</v>
      </c>
      <c r="T89" t="s">
        <v>400</v>
      </c>
      <c r="U89" s="300">
        <f>SUM(X35:X45)</f>
        <v>5522908.7925696587</v>
      </c>
    </row>
    <row r="90" spans="2:25" x14ac:dyDescent="0.25">
      <c r="B90" s="142" t="s">
        <v>310</v>
      </c>
      <c r="F90">
        <f>SUM(F46:F73)</f>
        <v>2805</v>
      </c>
      <c r="K90" s="142" t="s">
        <v>367</v>
      </c>
      <c r="L90" s="143">
        <f>SUM(L46:L73)</f>
        <v>16287166.656000005</v>
      </c>
      <c r="N90" s="142" t="s">
        <v>310</v>
      </c>
      <c r="R90">
        <f>SUM(R46:R73)</f>
        <v>2805</v>
      </c>
      <c r="S90" s="142" t="s">
        <v>367</v>
      </c>
      <c r="U90" s="297">
        <f>SUM(X46:X73)</f>
        <v>16287166.656000005</v>
      </c>
    </row>
    <row r="91" spans="2:25" x14ac:dyDescent="0.25">
      <c r="B91" s="142" t="s">
        <v>311</v>
      </c>
      <c r="F91">
        <f>SUM(F74:F78)</f>
        <v>273</v>
      </c>
      <c r="K91" s="142" t="s">
        <v>368</v>
      </c>
      <c r="L91" s="82">
        <f>SUM(L74:L78)</f>
        <v>1195740</v>
      </c>
      <c r="N91" s="142" t="s">
        <v>311</v>
      </c>
      <c r="R91">
        <f>SUM(R74:R78)</f>
        <v>273</v>
      </c>
      <c r="S91" s="142" t="s">
        <v>368</v>
      </c>
      <c r="U91" s="295">
        <f>SUM(X74:X77,X78)</f>
        <v>1195740</v>
      </c>
    </row>
    <row r="92" spans="2:25" x14ac:dyDescent="0.25">
      <c r="B92" s="142" t="s">
        <v>312</v>
      </c>
      <c r="F92">
        <f>SUM(F79:F88)</f>
        <v>3229</v>
      </c>
      <c r="K92" s="142" t="s">
        <v>369</v>
      </c>
      <c r="L92" s="82">
        <f>SUM(L79:L88)</f>
        <v>14143020.000000004</v>
      </c>
      <c r="N92" s="142" t="s">
        <v>312</v>
      </c>
      <c r="R92">
        <f>SUM(R79:R88)</f>
        <v>3229</v>
      </c>
      <c r="S92" s="142" t="s">
        <v>369</v>
      </c>
      <c r="U92" s="300">
        <f>SUM(X79:X88)</f>
        <v>14143020.000000004</v>
      </c>
    </row>
    <row r="93" spans="2:25" ht="15.75" thickBot="1" x14ac:dyDescent="0.3">
      <c r="B93" s="151" t="s">
        <v>313</v>
      </c>
      <c r="C93" s="152"/>
      <c r="D93" s="152"/>
      <c r="E93" s="152"/>
      <c r="F93" s="153">
        <f>SUM(F89:F92)</f>
        <v>7922</v>
      </c>
      <c r="G93" s="152"/>
      <c r="H93" s="152"/>
      <c r="I93" s="152"/>
      <c r="J93" s="152"/>
      <c r="K93" s="152"/>
      <c r="L93" s="153">
        <f>SUM(L89:L92)</f>
        <v>40429726.656000011</v>
      </c>
      <c r="N93" s="154" t="s">
        <v>313</v>
      </c>
      <c r="O93" s="74"/>
      <c r="P93" s="74"/>
      <c r="Q93" s="74"/>
      <c r="R93" s="155">
        <f>SUM(R89:R92)</f>
        <v>7487</v>
      </c>
      <c r="S93" s="155"/>
      <c r="T93" s="155"/>
      <c r="U93" s="155">
        <f>SUM(U89:U92)</f>
        <v>37148835.44856967</v>
      </c>
    </row>
    <row r="94" spans="2:25" x14ac:dyDescent="0.25">
      <c r="B94" t="s">
        <v>388</v>
      </c>
      <c r="F94" s="157"/>
      <c r="N94" s="142"/>
      <c r="S94" s="142"/>
      <c r="U94" s="296"/>
    </row>
  </sheetData>
  <mergeCells count="2">
    <mergeCell ref="N33:T33"/>
    <mergeCell ref="C1:G1"/>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ET41"/>
  <sheetViews>
    <sheetView zoomScaleNormal="100" workbookViewId="0">
      <selection activeCell="AP3" sqref="AP3"/>
    </sheetView>
  </sheetViews>
  <sheetFormatPr defaultColWidth="8.85546875" defaultRowHeight="12.75" x14ac:dyDescent="0.2"/>
  <cols>
    <col min="1" max="1" width="8.85546875" style="26"/>
    <col min="2" max="2" width="9" style="26" bestFit="1" customWidth="1"/>
    <col min="3" max="3" width="9.42578125" style="26" bestFit="1" customWidth="1"/>
    <col min="4" max="13" width="9" style="26" bestFit="1" customWidth="1"/>
    <col min="14" max="17" width="9.42578125" style="26" bestFit="1" customWidth="1"/>
    <col min="18" max="18" width="9.42578125" style="26" customWidth="1"/>
    <col min="19" max="19" width="13.85546875" style="26" bestFit="1" customWidth="1"/>
    <col min="20" max="20" width="8.85546875" style="26"/>
    <col min="21" max="21" width="11" style="26" bestFit="1" customWidth="1"/>
    <col min="22" max="22" width="10.42578125" style="26" bestFit="1" customWidth="1"/>
    <col min="23" max="23" width="9.42578125" style="26" bestFit="1" customWidth="1"/>
    <col min="24" max="25" width="12.5703125" style="26" customWidth="1"/>
    <col min="26" max="26" width="9.42578125" style="26" bestFit="1" customWidth="1"/>
    <col min="27" max="27" width="11" style="26" bestFit="1" customWidth="1"/>
    <col min="28" max="29" width="9.42578125" style="26" bestFit="1" customWidth="1"/>
    <col min="30" max="30" width="9.42578125" style="27" bestFit="1" customWidth="1"/>
    <col min="31" max="32" width="12.42578125" style="27" customWidth="1"/>
    <col min="33" max="33" width="9" style="26" bestFit="1" customWidth="1"/>
    <col min="34" max="34" width="11" style="26" bestFit="1" customWidth="1"/>
    <col min="35" max="35" width="9.42578125" style="26" bestFit="1" customWidth="1"/>
    <col min="36" max="37" width="11.140625" style="26" customWidth="1"/>
    <col min="38" max="38" width="9.42578125" style="26" bestFit="1" customWidth="1"/>
    <col min="39" max="39" width="11" style="26" bestFit="1" customWidth="1"/>
    <col min="40" max="41" width="11" style="26" customWidth="1"/>
    <col min="42" max="43" width="10.42578125" style="26" bestFit="1" customWidth="1"/>
    <col min="44" max="44" width="8.85546875" style="26"/>
    <col min="45" max="45" width="13.140625" style="26" bestFit="1" customWidth="1"/>
    <col min="46" max="46" width="0" style="26" hidden="1" customWidth="1"/>
    <col min="47" max="47" width="9.42578125" style="26" hidden="1" customWidth="1"/>
    <col min="48" max="48" width="10.42578125" style="26" hidden="1" customWidth="1"/>
    <col min="49" max="54" width="9.42578125" style="26" hidden="1" customWidth="1"/>
    <col min="55" max="55" width="9" style="26" hidden="1" customWidth="1"/>
    <col min="56" max="58" width="9.42578125" style="26" hidden="1" customWidth="1"/>
    <col min="59" max="62" width="10.42578125" style="26" hidden="1" customWidth="1"/>
    <col min="63" max="63" width="0" style="26" hidden="1" customWidth="1"/>
    <col min="64" max="64" width="13.140625" style="26" hidden="1" customWidth="1"/>
    <col min="65" max="65" width="8.85546875" style="26"/>
    <col min="66" max="66" width="9.42578125" style="26" bestFit="1" customWidth="1"/>
    <col min="67" max="67" width="10.42578125" style="26" bestFit="1" customWidth="1"/>
    <col min="68" max="69" width="9.42578125" style="26" bestFit="1" customWidth="1"/>
    <col min="70" max="70" width="9.42578125" style="26" customWidth="1"/>
    <col min="71" max="71" width="11" style="26" bestFit="1" customWidth="1"/>
    <col min="72" max="75" width="9.42578125" style="26" bestFit="1" customWidth="1"/>
    <col min="76" max="76" width="9.140625" style="26" customWidth="1"/>
    <col min="77" max="77" width="9" style="26" customWidth="1"/>
    <col min="78" max="78" width="11" style="26" bestFit="1" customWidth="1"/>
    <col min="79" max="80" width="9.42578125" style="26" bestFit="1" customWidth="1"/>
    <col min="81" max="81" width="10.42578125" style="26" bestFit="1" customWidth="1"/>
    <col min="82" max="83" width="10.42578125" style="26" customWidth="1"/>
    <col min="84" max="84" width="9.42578125" style="26" bestFit="1" customWidth="1"/>
    <col min="85" max="85" width="10.42578125" style="26" bestFit="1" customWidth="1"/>
    <col min="86" max="87" width="10.42578125" style="26" customWidth="1"/>
    <col min="88" max="89" width="10.42578125" style="26" bestFit="1" customWidth="1"/>
    <col min="90" max="90" width="8.85546875" style="26"/>
    <col min="91" max="91" width="13.140625" style="26" bestFit="1" customWidth="1"/>
    <col min="92" max="92" width="8.85546875" style="26"/>
    <col min="93" max="93" width="9.42578125" style="26" bestFit="1" customWidth="1"/>
    <col min="94" max="94" width="10.42578125" style="26" bestFit="1" customWidth="1"/>
    <col min="95" max="100" width="9.42578125" style="26" bestFit="1" customWidth="1"/>
    <col min="101" max="101" width="9" style="26" bestFit="1" customWidth="1"/>
    <col min="102" max="104" width="9.42578125" style="26" bestFit="1" customWidth="1"/>
    <col min="105" max="108" width="10.42578125" style="26" bestFit="1" customWidth="1"/>
    <col min="109" max="109" width="8.85546875" style="26"/>
    <col min="110" max="110" width="13.140625" style="26" bestFit="1" customWidth="1"/>
    <col min="111" max="111" width="8.85546875" style="26"/>
    <col min="112" max="112" width="9.42578125" style="26" bestFit="1" customWidth="1"/>
    <col min="113" max="113" width="10.42578125" style="26" bestFit="1" customWidth="1"/>
    <col min="114" max="119" width="9.42578125" style="26" bestFit="1" customWidth="1"/>
    <col min="120" max="120" width="9" style="26" bestFit="1" customWidth="1"/>
    <col min="121" max="123" width="9.42578125" style="26" bestFit="1" customWidth="1"/>
    <col min="124" max="127" width="10.42578125" style="26" bestFit="1" customWidth="1"/>
    <col min="128" max="16384" width="8.85546875" style="26"/>
  </cols>
  <sheetData>
    <row r="1" spans="1:150" ht="12.95" x14ac:dyDescent="0.5">
      <c r="A1" s="26" t="s">
        <v>333</v>
      </c>
      <c r="B1" s="26" t="s">
        <v>334</v>
      </c>
      <c r="S1" s="26" t="s">
        <v>335</v>
      </c>
      <c r="Z1" s="111"/>
      <c r="AA1" s="111"/>
      <c r="AB1" s="106"/>
      <c r="AC1" s="106"/>
      <c r="AD1" s="236"/>
      <c r="AE1" s="236"/>
      <c r="AF1" s="236"/>
      <c r="AG1" s="356"/>
      <c r="AH1" s="356"/>
      <c r="AI1" s="357"/>
      <c r="AJ1" s="236"/>
      <c r="AK1" s="236"/>
      <c r="AM1" s="32"/>
      <c r="AN1" s="27"/>
      <c r="AO1" s="27"/>
      <c r="AU1" s="26" t="s">
        <v>336</v>
      </c>
      <c r="BN1" s="26" t="s">
        <v>337</v>
      </c>
      <c r="CO1" s="26" t="s">
        <v>338</v>
      </c>
      <c r="DH1" s="26" t="s">
        <v>339</v>
      </c>
    </row>
    <row r="2" spans="1:150" ht="51.6" x14ac:dyDescent="0.5">
      <c r="A2" s="28"/>
      <c r="B2" s="29" t="s">
        <v>340</v>
      </c>
      <c r="C2" s="29" t="s">
        <v>230</v>
      </c>
      <c r="D2" s="29" t="s">
        <v>234</v>
      </c>
      <c r="E2" s="29" t="s">
        <v>249</v>
      </c>
      <c r="F2" s="29" t="s">
        <v>270</v>
      </c>
      <c r="G2" s="29" t="s">
        <v>276</v>
      </c>
      <c r="H2" s="29" t="s">
        <v>341</v>
      </c>
      <c r="I2" s="29" t="s">
        <v>285</v>
      </c>
      <c r="J2" s="29" t="s">
        <v>342</v>
      </c>
      <c r="K2" s="29" t="s">
        <v>343</v>
      </c>
      <c r="L2" s="29" t="s">
        <v>288</v>
      </c>
      <c r="M2" s="29" t="s">
        <v>295</v>
      </c>
      <c r="N2" s="29" t="s">
        <v>344</v>
      </c>
      <c r="O2" s="30" t="s">
        <v>345</v>
      </c>
      <c r="P2" s="29" t="s">
        <v>346</v>
      </c>
      <c r="Q2" s="29" t="s">
        <v>347</v>
      </c>
      <c r="R2" s="31"/>
      <c r="S2" s="26" t="s">
        <v>348</v>
      </c>
      <c r="T2" s="28"/>
      <c r="U2" s="104" t="s">
        <v>340</v>
      </c>
      <c r="V2" s="104" t="s">
        <v>230</v>
      </c>
      <c r="W2" s="105" t="s">
        <v>234</v>
      </c>
      <c r="X2" s="113" t="s">
        <v>349</v>
      </c>
      <c r="Y2" s="113" t="s">
        <v>350</v>
      </c>
      <c r="Z2" s="104" t="s">
        <v>249</v>
      </c>
      <c r="AA2" s="104" t="s">
        <v>270</v>
      </c>
      <c r="AB2" s="104" t="s">
        <v>276</v>
      </c>
      <c r="AC2" s="104" t="s">
        <v>341</v>
      </c>
      <c r="AD2" s="105" t="s">
        <v>285</v>
      </c>
      <c r="AE2" s="113" t="s">
        <v>351</v>
      </c>
      <c r="AF2" s="113" t="s">
        <v>352</v>
      </c>
      <c r="AG2" s="29" t="s">
        <v>342</v>
      </c>
      <c r="AH2" s="29" t="s">
        <v>343</v>
      </c>
      <c r="AI2" s="101" t="s">
        <v>295</v>
      </c>
      <c r="AJ2" s="113" t="s">
        <v>353</v>
      </c>
      <c r="AK2" s="113" t="s">
        <v>354</v>
      </c>
      <c r="AL2" s="29" t="s">
        <v>288</v>
      </c>
      <c r="AM2" s="101" t="s">
        <v>344</v>
      </c>
      <c r="AN2" s="113" t="s">
        <v>355</v>
      </c>
      <c r="AO2" s="122" t="s">
        <v>356</v>
      </c>
      <c r="AP2" s="30" t="s">
        <v>345</v>
      </c>
      <c r="AQ2" s="29" t="s">
        <v>346</v>
      </c>
      <c r="AR2" s="29" t="s">
        <v>347</v>
      </c>
      <c r="AT2" s="26" t="s">
        <v>357</v>
      </c>
      <c r="AU2" s="28"/>
      <c r="AV2" s="29" t="s">
        <v>340</v>
      </c>
      <c r="AW2" s="29" t="s">
        <v>230</v>
      </c>
      <c r="AX2" s="29" t="s">
        <v>234</v>
      </c>
      <c r="AY2" s="29" t="s">
        <v>249</v>
      </c>
      <c r="AZ2" s="29" t="s">
        <v>270</v>
      </c>
      <c r="BA2" s="29" t="s">
        <v>276</v>
      </c>
      <c r="BB2" s="29" t="s">
        <v>341</v>
      </c>
      <c r="BC2" s="29" t="s">
        <v>285</v>
      </c>
      <c r="BD2" s="29" t="s">
        <v>342</v>
      </c>
      <c r="BE2" s="29" t="s">
        <v>343</v>
      </c>
      <c r="BF2" s="29" t="s">
        <v>288</v>
      </c>
      <c r="BG2" s="29" t="s">
        <v>295</v>
      </c>
      <c r="BH2" s="29" t="s">
        <v>344</v>
      </c>
      <c r="BI2" s="30" t="s">
        <v>345</v>
      </c>
      <c r="BJ2" s="29" t="s">
        <v>346</v>
      </c>
      <c r="BK2" s="29" t="s">
        <v>347</v>
      </c>
      <c r="BM2" s="26" t="s">
        <v>357</v>
      </c>
      <c r="BN2" s="28"/>
      <c r="BO2" s="29" t="s">
        <v>340</v>
      </c>
      <c r="BP2" s="29" t="s">
        <v>230</v>
      </c>
      <c r="BQ2" s="29" t="s">
        <v>234</v>
      </c>
      <c r="BR2" s="113" t="s">
        <v>349</v>
      </c>
      <c r="BS2" s="113" t="s">
        <v>350</v>
      </c>
      <c r="BT2" s="29" t="s">
        <v>249</v>
      </c>
      <c r="BU2" s="29" t="s">
        <v>270</v>
      </c>
      <c r="BV2" s="29" t="s">
        <v>276</v>
      </c>
      <c r="BW2" s="29" t="s">
        <v>341</v>
      </c>
      <c r="BX2" s="29" t="s">
        <v>285</v>
      </c>
      <c r="BY2" s="113" t="s">
        <v>358</v>
      </c>
      <c r="BZ2" s="113" t="s">
        <v>352</v>
      </c>
      <c r="CA2" s="29" t="s">
        <v>342</v>
      </c>
      <c r="CB2" s="29" t="s">
        <v>343</v>
      </c>
      <c r="CC2" s="29" t="s">
        <v>295</v>
      </c>
      <c r="CD2" s="113" t="s">
        <v>353</v>
      </c>
      <c r="CE2" s="113" t="s">
        <v>354</v>
      </c>
      <c r="CF2" s="29" t="s">
        <v>288</v>
      </c>
      <c r="CG2" s="29" t="s">
        <v>344</v>
      </c>
      <c r="CH2" s="113" t="s">
        <v>355</v>
      </c>
      <c r="CI2" s="122" t="s">
        <v>356</v>
      </c>
      <c r="CJ2" s="30" t="s">
        <v>345</v>
      </c>
      <c r="CK2" s="29" t="s">
        <v>346</v>
      </c>
      <c r="CL2" s="29" t="s">
        <v>347</v>
      </c>
      <c r="CN2" s="26" t="s">
        <v>357</v>
      </c>
      <c r="CO2" s="28"/>
      <c r="CP2" s="29" t="s">
        <v>340</v>
      </c>
      <c r="CQ2" s="29" t="s">
        <v>230</v>
      </c>
      <c r="CR2" s="29" t="s">
        <v>234</v>
      </c>
      <c r="CS2" s="29" t="s">
        <v>249</v>
      </c>
      <c r="CT2" s="29" t="s">
        <v>270</v>
      </c>
      <c r="CU2" s="29" t="s">
        <v>276</v>
      </c>
      <c r="CV2" s="29" t="s">
        <v>341</v>
      </c>
      <c r="CW2" s="29" t="s">
        <v>285</v>
      </c>
      <c r="CX2" s="29" t="s">
        <v>342</v>
      </c>
      <c r="CY2" s="29" t="s">
        <v>343</v>
      </c>
      <c r="CZ2" s="29" t="s">
        <v>288</v>
      </c>
      <c r="DA2" s="29" t="s">
        <v>295</v>
      </c>
      <c r="DB2" s="29" t="s">
        <v>344</v>
      </c>
      <c r="DC2" s="30" t="s">
        <v>345</v>
      </c>
      <c r="DD2" s="29" t="s">
        <v>346</v>
      </c>
      <c r="DE2" s="29" t="s">
        <v>347</v>
      </c>
      <c r="DG2" s="26" t="s">
        <v>357</v>
      </c>
      <c r="DH2" s="28"/>
      <c r="DI2" s="29" t="s">
        <v>340</v>
      </c>
      <c r="DJ2" s="29" t="s">
        <v>230</v>
      </c>
      <c r="DK2" s="29" t="s">
        <v>234</v>
      </c>
      <c r="DL2" s="29" t="s">
        <v>249</v>
      </c>
      <c r="DM2" s="29" t="s">
        <v>270</v>
      </c>
      <c r="DN2" s="29" t="s">
        <v>276</v>
      </c>
      <c r="DO2" s="29" t="s">
        <v>341</v>
      </c>
      <c r="DP2" s="29" t="s">
        <v>285</v>
      </c>
      <c r="DQ2" s="29" t="s">
        <v>342</v>
      </c>
      <c r="DR2" s="29" t="s">
        <v>343</v>
      </c>
      <c r="DS2" s="29" t="s">
        <v>288</v>
      </c>
      <c r="DT2" s="29" t="s">
        <v>295</v>
      </c>
      <c r="DU2" s="29" t="s">
        <v>344</v>
      </c>
      <c r="DV2" s="30" t="s">
        <v>345</v>
      </c>
      <c r="DW2" s="29" t="s">
        <v>346</v>
      </c>
      <c r="DX2" s="29" t="s">
        <v>347</v>
      </c>
    </row>
    <row r="3" spans="1:150" ht="12.95" x14ac:dyDescent="0.5">
      <c r="A3" s="32">
        <v>1997</v>
      </c>
      <c r="B3" s="33">
        <f>[24]winter!B3+[24]summer!B3+[24]shoulder!B3</f>
        <v>548.66800000000001</v>
      </c>
      <c r="C3" s="33">
        <f>[24]winter!C3+[24]summer!C3+[24]shoulder!C3</f>
        <v>3992.5439999999999</v>
      </c>
      <c r="D3" s="33">
        <f>[24]winter!D3+[24]summer!D3+[24]shoulder!D3</f>
        <v>1279.3420000000001</v>
      </c>
      <c r="E3" s="33">
        <f>[24]winter!E3+[24]summer!E3+[24]shoulder!E3</f>
        <v>1047.5819999999999</v>
      </c>
      <c r="F3" s="33">
        <f>[24]winter!F3+[24]summer!F3+[24]shoulder!F3</f>
        <v>750.15</v>
      </c>
      <c r="G3" s="33">
        <f>[24]winter!G3+[24]summer!G3+[24]shoulder!G3</f>
        <v>449.13</v>
      </c>
      <c r="H3" s="33">
        <f>[24]winter!H3+[24]summer!H3+[24]shoulder!H3</f>
        <v>834.99</v>
      </c>
      <c r="I3" s="33">
        <f>[24]winter!I3+[24]summer!I3+[24]shoulder!I3</f>
        <v>1430.6320000000001</v>
      </c>
      <c r="J3" s="33">
        <f>[24]winter!J3+[24]summer!J3+[24]shoulder!J3</f>
        <v>120.54599999999999</v>
      </c>
      <c r="K3" s="33">
        <f>[24]winter!K3+[24]summer!K3+[24]shoulder!K3</f>
        <v>442.77000000000004</v>
      </c>
      <c r="L3" s="33">
        <f>[24]winter!L3+[24]summer!L3+[24]shoulder!L3</f>
        <v>325.98599999999999</v>
      </c>
      <c r="M3" s="33">
        <f>[24]winter!M3+[24]summer!M3+[24]shoulder!M3</f>
        <v>1623.8979999999999</v>
      </c>
      <c r="N3" s="33">
        <f>[24]winter!N3+[24]summer!N3+[24]shoulder!N3</f>
        <v>2666.6559999999999</v>
      </c>
      <c r="O3" s="33">
        <f>[24]winter!O3+[24]summer!O3+[24]shoulder!O3</f>
        <v>15100.974</v>
      </c>
      <c r="P3" s="33">
        <f>[24]winter!P3+[24]summer!P3+[24]shoulder!P3</f>
        <v>10053.067999999999</v>
      </c>
      <c r="Q3" s="33">
        <f>[24]winter!Q3+[24]summer!Q3+[24]shoulder!Q3</f>
        <v>5116.7960000000003</v>
      </c>
      <c r="R3" s="33"/>
      <c r="T3" s="32">
        <v>2014</v>
      </c>
      <c r="U3" s="33">
        <f>[24]winter!U3+[24]summer!U3+[24]shoulder!U3</f>
        <v>682.9092411855853</v>
      </c>
      <c r="V3" s="33">
        <f>[24]winter!V3+[24]summer!V3+[24]shoulder!V3</f>
        <v>5102.9653736962246</v>
      </c>
      <c r="W3" s="102">
        <f>[24]winter!W3+[24]summer!W3+[24]shoulder!W3</f>
        <v>1586.5636590557237</v>
      </c>
      <c r="X3" s="108">
        <f t="shared" ref="X3:X39" si="0">SUM(U3:W3)</f>
        <v>7372.4382739375342</v>
      </c>
      <c r="Y3" s="114">
        <f>X3*'Volumes by Gen'!$K$35</f>
        <v>40189146.796341345</v>
      </c>
      <c r="Z3" s="33">
        <f>[24]winter!X3+[24]summer!X3+[24]shoulder!X3</f>
        <v>1025.2917089123432</v>
      </c>
      <c r="AA3" s="33">
        <f>[24]winter!Y3+[24]summer!Y3+[24]shoulder!Y3</f>
        <v>855.29666799992265</v>
      </c>
      <c r="AB3" s="33">
        <f>[24]winter!Z3+[24]summer!Z3+[24]shoulder!Z3</f>
        <v>593.319065091786</v>
      </c>
      <c r="AC3" s="33">
        <f>[24]winter!AA3+[24]summer!AA3+[24]shoulder!AA3</f>
        <v>758.30795323647123</v>
      </c>
      <c r="AD3" s="102">
        <f>[24]winter!AB3+[24]summer!AB3+[24]shoulder!AB3</f>
        <v>1740.1112809896172</v>
      </c>
      <c r="AE3" s="114">
        <f>TRANSPOSE(SUM(Z3:AD3))</f>
        <v>4972.3266762301409</v>
      </c>
      <c r="AF3" s="114">
        <f>AE3*'Volumes by Gen'!$K$46</f>
        <v>28871698.126144335</v>
      </c>
      <c r="AG3" s="34">
        <f>[24]winter!AC3+[24]summer!AC3+[24]shoulder!AC3</f>
        <v>145.51506414895471</v>
      </c>
      <c r="AH3" s="34">
        <f>[24]winter!AD3+[24]summer!AD3+[24]shoulder!AD3</f>
        <v>536.92086769838886</v>
      </c>
      <c r="AI3" s="102">
        <f>[24]winter!AF3+[24]summer!AF3+[24]shoulder!AF3</f>
        <v>2126.9751006111269</v>
      </c>
      <c r="AJ3" s="112">
        <f>SUM(AG3:AI3)</f>
        <v>2809.4110324584703</v>
      </c>
      <c r="AK3" s="114">
        <f>AJ3*'Volumes by Gen'!$K$74</f>
        <v>12305220.322168101</v>
      </c>
      <c r="AL3" s="33">
        <f>[24]winter!AE3+[24]summer!AE3+[24]shoulder!AE3</f>
        <v>536.4764486814579</v>
      </c>
      <c r="AM3" s="102">
        <f>[24]winter!AG3+[24]summer!AG3+[24]shoulder!AG3</f>
        <v>3005.5632500354786</v>
      </c>
      <c r="AN3" s="102">
        <f>SUM(AL3:AM3)</f>
        <v>3542.0396987169365</v>
      </c>
      <c r="AO3" s="109">
        <f>AN3*'Volumes by Gen'!$K$79</f>
        <v>15514133.880380185</v>
      </c>
      <c r="AP3" s="107">
        <f>[24]winter!AH3+[24]summer!AH3+[24]shoulder!AH3</f>
        <v>17517.742507566065</v>
      </c>
      <c r="AQ3" s="35">
        <f>[24]winter!AI3+[24]summer!AI3+[24]shoulder!AI3</f>
        <v>11646.545316768794</v>
      </c>
      <c r="AR3" s="35">
        <f>[24]winter!AJ3+[24]summer!AJ3+[24]shoulder!AJ3</f>
        <v>6027.5251406574898</v>
      </c>
      <c r="AS3" s="33"/>
      <c r="AT3" s="33"/>
      <c r="AU3" s="32">
        <v>2014</v>
      </c>
      <c r="AV3" s="33">
        <f>[24]winter!AN3+[24]summer!AN3+[24]shoulder!AN3</f>
        <v>735.3182084616974</v>
      </c>
      <c r="AW3" s="33">
        <f>[24]winter!AO3+[24]summer!AO3+[24]shoulder!AO3</f>
        <v>5536.3111069571969</v>
      </c>
      <c r="AX3" s="33">
        <f>[24]winter!AP3+[24]summer!AP3+[24]shoulder!AP3</f>
        <v>1711.4795968750395</v>
      </c>
      <c r="AY3" s="33">
        <f>[24]winter!AQ3+[24]summer!AQ3+[24]shoulder!AQ3</f>
        <v>1283.7761085556667</v>
      </c>
      <c r="AZ3" s="33">
        <f>[24]winter!AR3+[24]summer!AR3+[24]shoulder!AR3</f>
        <v>901.85342017522157</v>
      </c>
      <c r="BA3" s="33">
        <f>[24]winter!AS3+[24]summer!AS3+[24]shoulder!AS3</f>
        <v>637.92664595464407</v>
      </c>
      <c r="BB3" s="33">
        <f>[24]winter!AT3+[24]summer!AT3+[24]shoulder!AT3</f>
        <v>902.80334440945137</v>
      </c>
      <c r="BC3" s="33">
        <f>[24]winter!AU3+[24]summer!AU3+[24]shoulder!AU3</f>
        <v>1851.0668491922954</v>
      </c>
      <c r="BD3" s="33">
        <f>[24]winter!AV3+[24]summer!AV3+[24]shoulder!AV3</f>
        <v>185.27102092112744</v>
      </c>
      <c r="BE3" s="33">
        <f>[24]winter!AW3+[24]summer!AW3+[24]shoulder!AW3</f>
        <v>612.44768907626599</v>
      </c>
      <c r="BF3" s="33">
        <f>[24]winter!AX3+[24]summer!AX3+[24]shoulder!AX3</f>
        <v>585.25781029797361</v>
      </c>
      <c r="BG3" s="33">
        <f>[24]winter!AY3+[24]summer!AY3+[24]shoulder!AY3</f>
        <v>2277.0174255332367</v>
      </c>
      <c r="BH3" s="33">
        <f>[24]winter!AZ3+[24]summer!AZ3+[24]shoulder!AZ3</f>
        <v>3167.0103356031923</v>
      </c>
      <c r="BI3" s="35">
        <f>[24]winter!BA3+[24]summer!BA3+[24]shoulder!BA3</f>
        <v>18946.261453320047</v>
      </c>
      <c r="BJ3" s="35">
        <f>[24]winter!BB3+[24]summer!BB3+[24]shoulder!BB3</f>
        <v>12687.456699561644</v>
      </c>
      <c r="BK3" s="35">
        <f>[24]winter!BC3+[24]summer!BC3+[24]shoulder!BC3</f>
        <v>6455.4777831214433</v>
      </c>
      <c r="BN3" s="32">
        <v>2014</v>
      </c>
      <c r="BO3" s="33">
        <f>[24]winter!BG3+[24]summer!BG3+[24]shoulder!BG3</f>
        <v>735.3182084616974</v>
      </c>
      <c r="BP3" s="33">
        <f>[24]winter!BH3+[24]summer!BH3+[24]shoulder!BH3</f>
        <v>5536.3111069571969</v>
      </c>
      <c r="BQ3" s="33">
        <f>[24]winter!BI3+[24]summer!BI3+[24]shoulder!BI3</f>
        <v>1711.4795968750395</v>
      </c>
      <c r="BR3" s="131">
        <f>SUM(BO3:BQ3)</f>
        <v>7983.1089122939338</v>
      </c>
      <c r="BS3" s="114">
        <f>BR3*'Volumes by Gen'!$K$35</f>
        <v>43518076.930063985</v>
      </c>
      <c r="BT3" s="33">
        <f>[24]winter!BJ3+[24]summer!BJ3+[24]shoulder!BJ3</f>
        <v>1283.7761085556667</v>
      </c>
      <c r="BU3" s="33">
        <f>[24]winter!BK3+[24]summer!BK3+[24]shoulder!BK3</f>
        <v>901.85342017522157</v>
      </c>
      <c r="BV3" s="33">
        <f>[24]winter!BL3+[24]summer!BL3+[24]shoulder!BL3</f>
        <v>637.92664595464407</v>
      </c>
      <c r="BW3" s="33">
        <f>[24]winter!BM3+[24]summer!BM3+[24]shoulder!BM3</f>
        <v>902.80334440945137</v>
      </c>
      <c r="BX3" s="33">
        <f>[24]winter!BN3+[24]summer!BN3+[24]shoulder!BN3</f>
        <v>1851.0668491922954</v>
      </c>
      <c r="BY3" s="131">
        <f>SUM(BT3:BX3)</f>
        <v>5577.4263682872797</v>
      </c>
      <c r="BZ3" s="114">
        <f>BY3*'Volumes by Gen'!$K$46</f>
        <v>32385195.284086902</v>
      </c>
      <c r="CA3" s="33">
        <f>[24]winter!BO3+[24]summer!BO3+[24]shoulder!BO3</f>
        <v>185.27102092112744</v>
      </c>
      <c r="CB3" s="33">
        <f>[24]winter!BP3+[24]summer!BP3+[24]shoulder!BP3</f>
        <v>612.44768907626599</v>
      </c>
      <c r="CC3" s="33">
        <f>[24]winter!BR3+[24]summer!BR3+[24]shoulder!BR3</f>
        <v>2277.0174255332367</v>
      </c>
      <c r="CD3" s="131">
        <f>SUM(CA3:CC3)</f>
        <v>3074.7361355306302</v>
      </c>
      <c r="CE3" s="114">
        <f>CD3*'Volumes by Gen'!$K$74</f>
        <v>13467344.273624161</v>
      </c>
      <c r="CF3" s="33">
        <f>[24]winter!BQ3+[24]summer!BQ3+[24]shoulder!BQ3</f>
        <v>585.25781029797361</v>
      </c>
      <c r="CG3" s="33">
        <f>[24]winter!BS3+[24]summer!BS3+[24]shoulder!BS3</f>
        <v>3167.0103356031923</v>
      </c>
      <c r="CH3" s="131">
        <f>SUM(CF3:CG3)</f>
        <v>3752.268145901166</v>
      </c>
      <c r="CI3" s="109">
        <f>CH3*'Volumes by Gen'!$K$79</f>
        <v>16434934.47904711</v>
      </c>
      <c r="CJ3" s="107">
        <f>[24]winter!BT3+[24]summer!BT3+[24]shoulder!BT3</f>
        <v>18946.261453320047</v>
      </c>
      <c r="CK3" s="35">
        <f>[24]winter!BU3+[24]summer!BU3+[24]shoulder!BU3</f>
        <v>12687.456699561644</v>
      </c>
      <c r="CL3" s="35">
        <f>[24]winter!BV3+[24]summer!BV3+[24]shoulder!BV3</f>
        <v>6455.4777831214433</v>
      </c>
      <c r="CO3" s="32">
        <v>2014</v>
      </c>
      <c r="CP3" s="33">
        <f>[24]winter!BZ3+[24]summer!BZ3+[24]shoulder!BZ3</f>
        <v>758.65070905856248</v>
      </c>
      <c r="CQ3" s="33">
        <f>[24]winter!CA3+[24]summer!CA3+[24]shoulder!CA3</f>
        <v>5830.4013567841212</v>
      </c>
      <c r="CR3" s="33">
        <f>[24]winter!CB3+[24]summer!CB3+[24]shoulder!CB3</f>
        <v>1751.8447364759877</v>
      </c>
      <c r="CS3" s="33">
        <f>[24]winter!CC3+[24]summer!CC3+[24]shoulder!CC3</f>
        <v>1416.5408222386332</v>
      </c>
      <c r="CT3" s="33">
        <f>[24]winter!CD3+[24]summer!CD3+[24]shoulder!CD3</f>
        <v>933.58733161617442</v>
      </c>
      <c r="CU3" s="33">
        <f>[24]winter!CE3+[24]summer!CE3+[24]shoulder!CE3</f>
        <v>665.39132077772592</v>
      </c>
      <c r="CV3" s="33">
        <f>[24]winter!CF3+[24]summer!CF3+[24]shoulder!CF3</f>
        <v>948.64336327248327</v>
      </c>
      <c r="CW3" s="33">
        <f>[24]winter!CG3+[24]summer!CG3+[24]shoulder!CG3</f>
        <v>1958.3033764194497</v>
      </c>
      <c r="CX3" s="33">
        <f>[24]winter!CH3+[24]summer!CH3+[24]shoulder!CH3</f>
        <v>211.11412285410594</v>
      </c>
      <c r="CY3" s="33">
        <f>[24]winter!CI3+[24]summer!CI3+[24]shoulder!CI3</f>
        <v>636.22746051620629</v>
      </c>
      <c r="CZ3" s="33">
        <f>[24]winter!CJ3+[24]summer!CJ3+[24]shoulder!CJ3</f>
        <v>633.88976539239093</v>
      </c>
      <c r="DA3" s="33">
        <f>[24]winter!CK3+[24]summer!CK3+[24]shoulder!CK3</f>
        <v>2408.7463672593594</v>
      </c>
      <c r="DB3" s="33">
        <f>[24]winter!CL3+[24]summer!CL3+[24]shoulder!CL3</f>
        <v>3257.6407703572931</v>
      </c>
      <c r="DC3" s="35">
        <f>[24]winter!CM3+[24]summer!CM3+[24]shoulder!CM3</f>
        <v>19676.197421242912</v>
      </c>
      <c r="DD3" s="35">
        <f>[24]winter!CN3+[24]summer!CN3+[24]shoulder!CN3</f>
        <v>13208.175025999732</v>
      </c>
      <c r="DE3" s="35">
        <f>[24]winter!CO3+[24]summer!CO3+[24]shoulder!CO3</f>
        <v>6714.569318932703</v>
      </c>
      <c r="DH3" s="32">
        <v>2014</v>
      </c>
      <c r="DI3" s="33">
        <f>[24]winter!CS3+[24]summer!CS3+[24]shoulder!CS3</f>
        <v>600.48111787253652</v>
      </c>
      <c r="DJ3" s="33">
        <f>[24]winter!CT3+[24]summer!CT3+[24]shoulder!CT3</f>
        <v>4534.0668829986316</v>
      </c>
      <c r="DK3" s="33">
        <f>[24]winter!CU3+[24]summer!CU3+[24]shoulder!CU3</f>
        <v>1309.0774702478145</v>
      </c>
      <c r="DL3" s="33">
        <f>[24]winter!CV3+[24]summer!CV3+[24]shoulder!CV3</f>
        <v>669.90555035052262</v>
      </c>
      <c r="DM3" s="33">
        <f>[24]winter!CW3+[24]summer!CW3+[24]shoulder!CW3</f>
        <v>771.9462304662261</v>
      </c>
      <c r="DN3" s="33">
        <f>[24]winter!CX3+[24]summer!CX3+[24]shoulder!CX3</f>
        <v>518.62695507732997</v>
      </c>
      <c r="DO3" s="33">
        <f>[24]winter!CY3+[24]summer!CY3+[24]shoulder!CY3</f>
        <v>307.16799399559676</v>
      </c>
      <c r="DP3" s="33">
        <f>[24]winter!CZ3+[24]summer!CZ3+[24]shoulder!CZ3</f>
        <v>1351.8934355089468</v>
      </c>
      <c r="DQ3" s="33">
        <f>[24]winter!DA3+[24]summer!DA3+[24]shoulder!DA3</f>
        <v>73.998593461913401</v>
      </c>
      <c r="DR3" s="33">
        <f>[24]winter!DB3+[24]summer!DB3+[24]shoulder!DB3</f>
        <v>470.20588049210335</v>
      </c>
      <c r="DS3" s="33">
        <f>[24]winter!DC3+[24]summer!DC3+[24]shoulder!DC3</f>
        <v>445.57143146612987</v>
      </c>
      <c r="DT3" s="33">
        <f>[24]winter!DD3+[24]summer!DD3+[24]shoulder!DD3</f>
        <v>1833.4978322194638</v>
      </c>
      <c r="DU3" s="33">
        <f>[24]winter!DE3+[24]summer!DE3+[24]shoulder!DE3</f>
        <v>2441.1188884163157</v>
      </c>
      <c r="DV3" s="35">
        <f>[24]winter!DF3+[24]summer!DF3+[24]shoulder!DF3</f>
        <v>15018.5671212988</v>
      </c>
      <c r="DW3" s="35">
        <f>[24]winter!DG3+[24]summer!DG3+[24]shoulder!DG3</f>
        <v>9943.7035635087213</v>
      </c>
      <c r="DX3" s="35">
        <f>[24]winter!DH3+[24]summer!DH3+[24]shoulder!DH3</f>
        <v>5140.7883122562425</v>
      </c>
      <c r="DY3" s="33"/>
    </row>
    <row r="4" spans="1:150" ht="14.45" x14ac:dyDescent="0.55000000000000004">
      <c r="A4" s="32">
        <v>1998</v>
      </c>
      <c r="B4" s="33">
        <f>[24]winter!B4+[24]summer!B4+[24]shoulder!B4</f>
        <v>542.58799999999997</v>
      </c>
      <c r="C4" s="33">
        <f>[24]winter!C4+[24]summer!C4+[24]shoulder!C4</f>
        <v>3856.2799999999997</v>
      </c>
      <c r="D4" s="33">
        <f>[24]winter!D4+[24]summer!D4+[24]shoulder!D4</f>
        <v>1295.73</v>
      </c>
      <c r="E4" s="33">
        <f>[24]winter!E4+[24]summer!E4+[24]shoulder!E4</f>
        <v>1078.1860000000001</v>
      </c>
      <c r="F4" s="33">
        <f>[24]winter!F4+[24]summer!F4+[24]shoulder!F4</f>
        <v>772.96399999999994</v>
      </c>
      <c r="G4" s="33">
        <f>[24]winter!G4+[24]summer!G4+[24]shoulder!G4</f>
        <v>457.67399999999998</v>
      </c>
      <c r="H4" s="33">
        <f>[24]winter!H4+[24]summer!H4+[24]shoulder!H4</f>
        <v>780.84999999999991</v>
      </c>
      <c r="I4" s="33">
        <f>[24]winter!I4+[24]summer!I4+[24]shoulder!I4</f>
        <v>1423.702</v>
      </c>
      <c r="J4" s="33">
        <f>[24]winter!J4+[24]summer!J4+[24]shoulder!J4</f>
        <v>120.568</v>
      </c>
      <c r="K4" s="33">
        <f>[24]winter!K4+[24]summer!K4+[24]shoulder!K4</f>
        <v>449.41399999999999</v>
      </c>
      <c r="L4" s="33">
        <f>[24]winter!L4+[24]summer!L4+[24]shoulder!L4</f>
        <v>326.29000000000002</v>
      </c>
      <c r="M4" s="33">
        <f>[24]winter!M4+[24]summer!M4+[24]shoulder!M4</f>
        <v>1649.73</v>
      </c>
      <c r="N4" s="33">
        <f>[24]winter!N4+[24]summer!N4+[24]shoulder!N4</f>
        <v>2732.3599999999997</v>
      </c>
      <c r="O4" s="33">
        <f>[24]winter!O4+[24]summer!O4+[24]shoulder!O4</f>
        <v>14922.136000000002</v>
      </c>
      <c r="P4" s="33">
        <f>[24]winter!P4+[24]summer!P4+[24]shoulder!P4</f>
        <v>9796.3320000000003</v>
      </c>
      <c r="Q4" s="33">
        <f>[24]winter!Q4+[24]summer!Q4+[24]shoulder!Q4</f>
        <v>5177.3459999999995</v>
      </c>
      <c r="R4" s="33"/>
      <c r="S4" s="36">
        <f>(AP4-AP3)/AP4</f>
        <v>1.4167204449518342E-2</v>
      </c>
      <c r="T4" s="32">
        <v>2015</v>
      </c>
      <c r="U4" s="33">
        <f>[24]winter!U4+[24]summer!U4+[24]shoulder!U4</f>
        <v>694.3016941062416</v>
      </c>
      <c r="V4" s="33">
        <f>[24]winter!V4+[24]summer!V4+[24]shoulder!V4</f>
        <v>5180.7285197733227</v>
      </c>
      <c r="W4" s="102">
        <f>[24]winter!W4+[24]summer!W4+[24]shoulder!W4</f>
        <v>1616.1036047408593</v>
      </c>
      <c r="X4" s="108">
        <f t="shared" si="0"/>
        <v>7491.133818620423</v>
      </c>
      <c r="Y4" s="114">
        <f>X4*'Volumes by Gen'!$K$35</f>
        <v>40836188.181034356</v>
      </c>
      <c r="Z4" s="33">
        <f>[24]winter!X4+[24]summer!X4+[24]shoulder!X4</f>
        <v>1035.5388111840039</v>
      </c>
      <c r="AA4" s="33">
        <f>[24]winter!Y4+[24]summer!Y4+[24]shoulder!Y4</f>
        <v>859.92645820854796</v>
      </c>
      <c r="AB4" s="33">
        <f>[24]winter!Z4+[24]summer!Z4+[24]shoulder!Z4</f>
        <v>598.52875739283513</v>
      </c>
      <c r="AC4" s="33">
        <f>[24]winter!AA4+[24]summer!AA4+[24]shoulder!AA4</f>
        <v>768.60190550671916</v>
      </c>
      <c r="AD4" s="102">
        <f>[24]winter!AB4+[24]summer!AB4+[24]shoulder!AB4</f>
        <v>1756.076196897033</v>
      </c>
      <c r="AE4" s="114">
        <f t="shared" ref="AE4:AE24" si="1">SUM(Z4:AD4)</f>
        <v>5018.672129189139</v>
      </c>
      <c r="AF4" s="114">
        <f>AE4*'Volumes by Gen'!$K$46</f>
        <v>29140801.910847012</v>
      </c>
      <c r="AG4" s="34">
        <f>[24]winter!AC4+[24]summer!AC4+[24]shoulder!AC4</f>
        <v>133.48780630411872</v>
      </c>
      <c r="AH4" s="34">
        <f>[24]winter!AD4+[24]summer!AD4+[24]shoulder!AD4</f>
        <v>545.07835177202037</v>
      </c>
      <c r="AI4" s="102">
        <f>[24]winter!AF4+[24]summer!AF4+[24]shoulder!AF4</f>
        <v>2153.7012090021794</v>
      </c>
      <c r="AJ4" s="114">
        <f t="shared" ref="AJ4:AJ40" si="2">SUM(AG4:AI4)</f>
        <v>2832.2673670783188</v>
      </c>
      <c r="AK4" s="114">
        <f>AJ4*'Volumes by Gen'!$K$74</f>
        <v>12405331.067803036</v>
      </c>
      <c r="AL4" s="33">
        <f>[24]winter!AE4+[24]summer!AE4+[24]shoulder!AE4</f>
        <v>579.10842751800953</v>
      </c>
      <c r="AM4" s="102">
        <f>[24]winter!AG4+[24]summer!AG4+[24]shoulder!AG4</f>
        <v>3024.4955551488874</v>
      </c>
      <c r="AN4" s="102">
        <f t="shared" ref="AN4:AN40" si="3">SUM(AL4:AM4)</f>
        <v>3603.6039826668971</v>
      </c>
      <c r="AO4" s="109">
        <f>AN4*'Volumes by Gen'!$K$79</f>
        <v>15783785.444081012</v>
      </c>
      <c r="AP4" s="107">
        <f>[24]winter!AH4+[24]summer!AH4+[24]shoulder!AH4</f>
        <v>17769.486455138966</v>
      </c>
      <c r="AQ4" s="35">
        <f>[24]winter!AI4+[24]summer!AI4+[24]shoulder!AI4</f>
        <v>11821.535597590124</v>
      </c>
      <c r="AR4" s="35">
        <f>[24]winter!AJ4+[24]summer!AJ4+[24]shoulder!AJ4</f>
        <v>6102.4511112521686</v>
      </c>
      <c r="AS4" s="33"/>
      <c r="AT4" s="37">
        <f>(BI4-BI3)/BI4</f>
        <v>1.5383852592854514E-2</v>
      </c>
      <c r="AU4" s="32">
        <v>2015</v>
      </c>
      <c r="AV4" s="33">
        <f>[24]winter!AN4+[24]summer!AN4+[24]shoulder!AN4</f>
        <v>748.33369680945179</v>
      </c>
      <c r="AW4" s="33">
        <f>[24]winter!AO4+[24]summer!AO4+[24]shoulder!AO4</f>
        <v>5628.4124553856846</v>
      </c>
      <c r="AX4" s="33">
        <f>[24]winter!AP4+[24]summer!AP4+[24]shoulder!AP4</f>
        <v>1742.9181782568744</v>
      </c>
      <c r="AY4" s="33">
        <f>[24]winter!AQ4+[24]summer!AQ4+[24]shoulder!AQ4</f>
        <v>1299.5276798491518</v>
      </c>
      <c r="AZ4" s="33">
        <f>[24]winter!AR4+[24]summer!AR4+[24]shoulder!AR4</f>
        <v>909.49916804109307</v>
      </c>
      <c r="BA4" s="33">
        <f>[24]winter!AS4+[24]summer!AS4+[24]shoulder!AS4</f>
        <v>644.82208945042373</v>
      </c>
      <c r="BB4" s="33">
        <f>[24]winter!AT4+[24]summer!AT4+[24]shoulder!AT4</f>
        <v>916.04908912138546</v>
      </c>
      <c r="BC4" s="33">
        <f>[24]winter!AU4+[24]summer!AU4+[24]shoulder!AU4</f>
        <v>1878.7363505271849</v>
      </c>
      <c r="BD4" s="33">
        <f>[24]winter!AV4+[24]summer!AV4+[24]shoulder!AV4</f>
        <v>174.94385036532083</v>
      </c>
      <c r="BE4" s="33">
        <f>[24]winter!AW4+[24]summer!AW4+[24]shoulder!AW4</f>
        <v>622.88606688832135</v>
      </c>
      <c r="BF4" s="33">
        <f>[24]winter!AX4+[24]summer!AX4+[24]shoulder!AX4</f>
        <v>632.91659832417849</v>
      </c>
      <c r="BG4" s="33">
        <f>[24]winter!AY4+[24]summer!AY4+[24]shoulder!AY4</f>
        <v>2315.0122504787946</v>
      </c>
      <c r="BH4" s="33">
        <f>[24]winter!AZ4+[24]summer!AZ4+[24]shoulder!AZ4</f>
        <v>3195.6528972583615</v>
      </c>
      <c r="BI4" s="35">
        <f>[24]winter!BA4+[24]summer!BA4+[24]shoulder!BA4</f>
        <v>19242.281881332623</v>
      </c>
      <c r="BJ4" s="35">
        <f>[24]winter!BB4+[24]summer!BB4+[24]shoulder!BB4</f>
        <v>12889.928484958729</v>
      </c>
      <c r="BK4" s="35">
        <f>[24]winter!BC4+[24]summer!BC4+[24]shoulder!BC4</f>
        <v>6560.4147952709991</v>
      </c>
      <c r="BM4" s="37">
        <f>(CJ4-CJ3)/CJ4</f>
        <v>1.5383852592854514E-2</v>
      </c>
      <c r="BN4" s="32">
        <v>2015</v>
      </c>
      <c r="BO4" s="33">
        <f>[24]winter!BG4+[24]summer!BG4+[24]shoulder!BG4</f>
        <v>748.33369680945179</v>
      </c>
      <c r="BP4" s="33">
        <f>[24]winter!BH4+[24]summer!BH4+[24]shoulder!BH4</f>
        <v>5628.4124553856846</v>
      </c>
      <c r="BQ4" s="33">
        <f>[24]winter!BI4+[24]summer!BI4+[24]shoulder!BI4</f>
        <v>1742.9181782568744</v>
      </c>
      <c r="BR4" s="131">
        <f t="shared" ref="BR4:BR39" si="4">SUM(BO4:BQ4)</f>
        <v>8119.6643304520112</v>
      </c>
      <c r="BS4" s="114">
        <f>BR4*'Volumes by Gen'!$K$35</f>
        <v>44262477.295624413</v>
      </c>
      <c r="BT4" s="33">
        <f>[24]winter!BJ4+[24]summer!BJ4+[24]shoulder!BJ4</f>
        <v>1299.5276798491518</v>
      </c>
      <c r="BU4" s="33">
        <f>[24]winter!BK4+[24]summer!BK4+[24]shoulder!BK4</f>
        <v>909.49916804109307</v>
      </c>
      <c r="BV4" s="33">
        <f>[24]winter!BL4+[24]summer!BL4+[24]shoulder!BL4</f>
        <v>644.82208945042373</v>
      </c>
      <c r="BW4" s="33">
        <f>[24]winter!BM4+[24]summer!BM4+[24]shoulder!BM4</f>
        <v>916.04908912138546</v>
      </c>
      <c r="BX4" s="33">
        <f>[24]winter!BN4+[24]summer!BN4+[24]shoulder!BN4</f>
        <v>1878.7363505271849</v>
      </c>
      <c r="BY4" s="131">
        <f t="shared" ref="BY4:BY39" si="5">SUM(BT4:BX4)</f>
        <v>5648.6343769892392</v>
      </c>
      <c r="BZ4" s="114">
        <f>BY4*'Volumes by Gen'!$K$46</f>
        <v>32798662.915092506</v>
      </c>
      <c r="CA4" s="33">
        <f>[24]winter!BO4+[24]summer!BO4+[24]shoulder!BO4</f>
        <v>174.94385036532083</v>
      </c>
      <c r="CB4" s="33">
        <f>[24]winter!BP4+[24]summer!BP4+[24]shoulder!BP4</f>
        <v>622.88606688832135</v>
      </c>
      <c r="CC4" s="33">
        <f>[24]winter!BR4+[24]summer!BR4+[24]shoulder!BR4</f>
        <v>2315.0122504787946</v>
      </c>
      <c r="CD4" s="131">
        <f t="shared" ref="CD4:CD39" si="6">SUM(CA4:CC4)</f>
        <v>3112.8421677324368</v>
      </c>
      <c r="CE4" s="114">
        <f>CD4*'Volumes by Gen'!$K$74</f>
        <v>13634248.694668073</v>
      </c>
      <c r="CF4" s="33">
        <f>[24]winter!BQ4+[24]summer!BQ4+[24]shoulder!BQ4</f>
        <v>632.91659832417849</v>
      </c>
      <c r="CG4" s="33">
        <f>[24]winter!BS4+[24]summer!BS4+[24]shoulder!BS4</f>
        <v>3195.6528972583615</v>
      </c>
      <c r="CH4" s="131">
        <f t="shared" ref="CH4:CH39" si="7">SUM(CF4:CG4)</f>
        <v>3828.5694955825402</v>
      </c>
      <c r="CI4" s="109">
        <f>CH4*'Volumes by Gen'!$K$79</f>
        <v>16769134.39065153</v>
      </c>
      <c r="CJ4" s="107">
        <f>[24]winter!BT4+[24]summer!BT4+[24]shoulder!BT4</f>
        <v>19242.281881332623</v>
      </c>
      <c r="CK4" s="35">
        <f>[24]winter!BU4+[24]summer!BU4+[24]shoulder!BU4</f>
        <v>12889.928484958729</v>
      </c>
      <c r="CL4" s="35">
        <f>[24]winter!BV4+[24]summer!BV4+[24]shoulder!BV4</f>
        <v>6560.4147952709991</v>
      </c>
      <c r="CN4" s="37">
        <f>(DC4-DC3)/DC4</f>
        <v>1.6993307407328694E-2</v>
      </c>
      <c r="CO4" s="32">
        <v>2015</v>
      </c>
      <c r="CP4" s="33">
        <f>[24]winter!BZ4+[24]summer!BZ4+[24]shoulder!BZ4</f>
        <v>772.28869323054448</v>
      </c>
      <c r="CQ4" s="33">
        <f>[24]winter!CA4+[24]summer!CA4+[24]shoulder!CA4</f>
        <v>5928.6193847227878</v>
      </c>
      <c r="CR4" s="33">
        <f>[24]winter!CB4+[24]summer!CB4+[24]shoulder!CB4</f>
        <v>1785.2219489670749</v>
      </c>
      <c r="CS4" s="33">
        <f>[24]winter!CC4+[24]summer!CC4+[24]shoulder!CC4</f>
        <v>1436.1880225384075</v>
      </c>
      <c r="CT4" s="33">
        <f>[24]winter!CD4+[24]summer!CD4+[24]shoulder!CD4</f>
        <v>944.64121285267822</v>
      </c>
      <c r="CU4" s="33">
        <f>[24]winter!CE4+[24]summer!CE4+[24]shoulder!CE4</f>
        <v>672.90250449526218</v>
      </c>
      <c r="CV4" s="33">
        <f>[24]winter!CF4+[24]summer!CF4+[24]shoulder!CF4</f>
        <v>963.8973273115746</v>
      </c>
      <c r="CW4" s="33">
        <f>[24]winter!CG4+[24]summer!CG4+[24]shoulder!CG4</f>
        <v>2001.2728823989548</v>
      </c>
      <c r="CX4" s="33">
        <f>[24]winter!CH4+[24]summer!CH4+[24]shoulder!CH4</f>
        <v>202.53475062582015</v>
      </c>
      <c r="CY4" s="33">
        <f>[24]winter!CI4+[24]summer!CI4+[24]shoulder!CI4</f>
        <v>649.27928604615533</v>
      </c>
      <c r="CZ4" s="33">
        <f>[24]winter!CJ4+[24]summer!CJ4+[24]shoulder!CJ4</f>
        <v>690.57462334724505</v>
      </c>
      <c r="DA4" s="33">
        <f>[24]winter!CK4+[24]summer!CK4+[24]shoulder!CK4</f>
        <v>2451.7620170875553</v>
      </c>
      <c r="DB4" s="33">
        <f>[24]winter!CL4+[24]summer!CL4+[24]shoulder!CL4</f>
        <v>3295.4729209110665</v>
      </c>
      <c r="DC4" s="35">
        <f>[24]winter!CM4+[24]summer!CM4+[24]shoulder!CM4</f>
        <v>20016.341261469053</v>
      </c>
      <c r="DD4" s="35">
        <f>[24]winter!CN4+[24]summer!CN4+[24]shoulder!CN4</f>
        <v>13440.10255721825</v>
      </c>
      <c r="DE4" s="35">
        <f>[24]winter!CO4+[24]summer!CO4+[24]shoulder!CO4</f>
        <v>6847.5572749021449</v>
      </c>
      <c r="DG4" s="37">
        <f>(DV4-DV3)/DV4</f>
        <v>6.0092517940845552E-3</v>
      </c>
      <c r="DH4" s="32">
        <v>2015</v>
      </c>
      <c r="DI4" s="33">
        <f>[24]winter!CS4+[24]summer!CS4+[24]shoulder!CS4</f>
        <v>606.14017821304037</v>
      </c>
      <c r="DJ4" s="33">
        <f>[24]winter!CT4+[24]summer!CT4+[24]shoulder!CT4</f>
        <v>4547.3935711804816</v>
      </c>
      <c r="DK4" s="33">
        <f>[24]winter!CU4+[24]summer!CU4+[24]shoulder!CU4</f>
        <v>1333.4130256432611</v>
      </c>
      <c r="DL4" s="33">
        <f>[24]winter!CV4+[24]summer!CV4+[24]shoulder!CV4</f>
        <v>660.0061673765133</v>
      </c>
      <c r="DM4" s="33">
        <f>[24]winter!CW4+[24]summer!CW4+[24]shoulder!CW4</f>
        <v>768.75160010951527</v>
      </c>
      <c r="DN4" s="33">
        <f>[24]winter!CX4+[24]summer!CX4+[24]shoulder!CX4</f>
        <v>519.42101289469292</v>
      </c>
      <c r="DO4" s="33">
        <f>[24]winter!CY4+[24]summer!CY4+[24]shoulder!CY4</f>
        <v>307.83597340144217</v>
      </c>
      <c r="DP4" s="33">
        <f>[24]winter!CZ4+[24]summer!CZ4+[24]shoulder!CZ4</f>
        <v>1349.7553151094294</v>
      </c>
      <c r="DQ4" s="33">
        <f>[24]winter!DA4+[24]summer!DA4+[24]shoulder!DA4</f>
        <v>53.046490548904231</v>
      </c>
      <c r="DR4" s="33">
        <f>[24]winter!DB4+[24]summer!DB4+[24]shoulder!DB4</f>
        <v>472.48198230671983</v>
      </c>
      <c r="DS4" s="33">
        <f>[24]winter!DC4+[24]summer!DC4+[24]shoulder!DC4</f>
        <v>476.57727697121743</v>
      </c>
      <c r="DT4" s="33">
        <f>[24]winter!DD4+[24]summer!DD4+[24]shoulder!DD4</f>
        <v>1843.7035970738548</v>
      </c>
      <c r="DU4" s="33">
        <f>[24]winter!DE4+[24]summer!DE4+[24]shoulder!DE4</f>
        <v>2440.5820656899796</v>
      </c>
      <c r="DV4" s="35">
        <f>[24]winter!DF4+[24]summer!DF4+[24]shoulder!DF4</f>
        <v>15109.363088546121</v>
      </c>
      <c r="DW4" s="35">
        <f>[24]winter!DG4+[24]summer!DG4+[24]shoulder!DG4</f>
        <v>10012.793941262469</v>
      </c>
      <c r="DX4" s="35">
        <f>[24]winter!DH4+[24]summer!DH4+[24]shoulder!DH4</f>
        <v>5178.8670433936441</v>
      </c>
      <c r="DY4" s="33"/>
    </row>
    <row r="5" spans="1:150" ht="14.45" x14ac:dyDescent="0.55000000000000004">
      <c r="A5" s="32">
        <v>1999</v>
      </c>
      <c r="B5" s="33">
        <f>[24]winter!B5+[24]summer!B5+[24]shoulder!B5</f>
        <v>531.49799999999993</v>
      </c>
      <c r="C5" s="33">
        <f>[24]winter!C5+[24]summer!C5+[24]shoulder!C5</f>
        <v>4004.0519999999997</v>
      </c>
      <c r="D5" s="33">
        <f>[24]winter!D5+[24]summer!D5+[24]shoulder!D5</f>
        <v>1300.692</v>
      </c>
      <c r="E5" s="33">
        <f>[24]winter!E5+[24]summer!E5+[24]shoulder!E5</f>
        <v>1115.49</v>
      </c>
      <c r="F5" s="33">
        <f>[24]winter!F5+[24]summer!F5+[24]shoulder!F5</f>
        <v>793.274</v>
      </c>
      <c r="G5" s="33">
        <f>[24]winter!G5+[24]summer!G5+[24]shoulder!G5</f>
        <v>467.346</v>
      </c>
      <c r="H5" s="33">
        <f>[24]winter!H5+[24]summer!H5+[24]shoulder!H5</f>
        <v>763.66399999999999</v>
      </c>
      <c r="I5" s="33">
        <f>[24]winter!I5+[24]summer!I5+[24]shoulder!I5</f>
        <v>1505.7379999999998</v>
      </c>
      <c r="J5" s="33">
        <f>[24]winter!J5+[24]summer!J5+[24]shoulder!J5</f>
        <v>126.268</v>
      </c>
      <c r="K5" s="33">
        <f>[24]winter!K5+[24]summer!K5+[24]shoulder!K5</f>
        <v>465.23</v>
      </c>
      <c r="L5" s="33">
        <f>[24]winter!L5+[24]summer!L5+[24]shoulder!L5</f>
        <v>322.29200000000003</v>
      </c>
      <c r="M5" s="33">
        <f>[24]winter!M5+[24]summer!M5+[24]shoulder!M5</f>
        <v>1752.7239999999999</v>
      </c>
      <c r="N5" s="33">
        <f>[24]winter!N5+[24]summer!N5+[24]shoulder!N5</f>
        <v>2774.4400000000005</v>
      </c>
      <c r="O5" s="33">
        <f>[24]winter!O5+[24]summer!O5+[24]shoulder!O5</f>
        <v>15467.240000000003</v>
      </c>
      <c r="P5" s="33">
        <f>[24]winter!P5+[24]summer!P5+[24]shoulder!P5</f>
        <v>10216.68</v>
      </c>
      <c r="Q5" s="33">
        <f>[24]winter!Q5+[24]summer!Q5+[24]shoulder!Q5</f>
        <v>5392.7879999999996</v>
      </c>
      <c r="R5" s="33"/>
      <c r="S5" s="36">
        <f t="shared" ref="S5:S39" si="8">(AP5-AP4)/AP5</f>
        <v>1.1404723159585984E-2</v>
      </c>
      <c r="T5" s="32">
        <v>2016</v>
      </c>
      <c r="U5" s="33">
        <f>[24]winter!U5+[24]summer!U5+[24]shoulder!U5</f>
        <v>701.60332908956195</v>
      </c>
      <c r="V5" s="33">
        <f>[24]winter!V5+[24]summer!V5+[24]shoulder!V5</f>
        <v>5231.4631525879331</v>
      </c>
      <c r="W5" s="102">
        <f>[24]winter!W5+[24]summer!W5+[24]shoulder!W5</f>
        <v>1642.7884791243735</v>
      </c>
      <c r="X5" s="108">
        <f t="shared" si="0"/>
        <v>7575.8549608018684</v>
      </c>
      <c r="Y5" s="114">
        <f>X5*'Volumes by Gen'!$K$35</f>
        <v>41298025.946691945</v>
      </c>
      <c r="Z5" s="33">
        <f>[24]winter!X5+[24]summer!X5+[24]shoulder!X5</f>
        <v>1046.5802535555049</v>
      </c>
      <c r="AA5" s="33">
        <f>[24]winter!Y5+[24]summer!Y5+[24]shoulder!Y5</f>
        <v>864.51076480297206</v>
      </c>
      <c r="AB5" s="33">
        <f>[24]winter!Z5+[24]summer!Z5+[24]shoulder!Z5</f>
        <v>604.11331773449115</v>
      </c>
      <c r="AC5" s="33">
        <f>[24]winter!AA5+[24]summer!AA5+[24]shoulder!AA5</f>
        <v>778.1112185160207</v>
      </c>
      <c r="AD5" s="102">
        <f>[24]winter!AB5+[24]summer!AB5+[24]shoulder!AB5</f>
        <v>1772.3102808500369</v>
      </c>
      <c r="AE5" s="114">
        <f t="shared" si="1"/>
        <v>5065.6258354590263</v>
      </c>
      <c r="AF5" s="114">
        <f>AE5*'Volumes by Gen'!$K$46</f>
        <v>29413437.504121356</v>
      </c>
      <c r="AG5" s="34">
        <f>[24]winter!AC5+[24]summer!AC5+[24]shoulder!AC5</f>
        <v>132.08349615194356</v>
      </c>
      <c r="AH5" s="34">
        <f>[24]winter!AD5+[24]summer!AD5+[24]shoulder!AD5</f>
        <v>554.11220137283624</v>
      </c>
      <c r="AI5" s="102">
        <f>[24]winter!AF5+[24]summer!AF5+[24]shoulder!AF5</f>
        <v>2172.1577646812311</v>
      </c>
      <c r="AJ5" s="114">
        <f t="shared" si="2"/>
        <v>2858.353462206011</v>
      </c>
      <c r="AK5" s="114">
        <f>AJ5*'Volumes by Gen'!$K$74</f>
        <v>12519588.164462328</v>
      </c>
      <c r="AL5" s="33">
        <f>[24]winter!AE5+[24]summer!AE5+[24]shoulder!AE5</f>
        <v>604.32717283027489</v>
      </c>
      <c r="AM5" s="102">
        <f>[24]winter!AG5+[24]summer!AG5+[24]shoulder!AG5</f>
        <v>3039.0915371479878</v>
      </c>
      <c r="AN5" s="102">
        <f t="shared" si="3"/>
        <v>3643.4187099782625</v>
      </c>
      <c r="AO5" s="109">
        <f>AN5*'Volumes by Gen'!$K$79</f>
        <v>15958173.949704792</v>
      </c>
      <c r="AP5" s="107">
        <f>[24]winter!AH5+[24]summer!AH5+[24]shoulder!AH5</f>
        <v>17974.480428361829</v>
      </c>
      <c r="AQ5" s="35">
        <f>[24]winter!AI5+[24]summer!AI5+[24]shoulder!AI5</f>
        <v>11964.721533131093</v>
      </c>
      <c r="AR5" s="35">
        <f>[24]winter!AJ5+[24]summer!AJ5+[24]shoulder!AJ5</f>
        <v>6158.6587194666972</v>
      </c>
      <c r="AS5" s="33"/>
      <c r="AT5" s="37">
        <f t="shared" ref="AT5:AT39" si="9">(BI5-BI4)/BI5</f>
        <v>1.2527306025701686E-2</v>
      </c>
      <c r="AU5" s="32">
        <v>2016</v>
      </c>
      <c r="AV5" s="33">
        <f>[24]winter!AN5+[24]summer!AN5+[24]shoulder!AN5</f>
        <v>756.95519195892325</v>
      </c>
      <c r="AW5" s="33">
        <f>[24]winter!AO5+[24]summer!AO5+[24]shoulder!AO5</f>
        <v>5692.6644002144276</v>
      </c>
      <c r="AX5" s="33">
        <f>[24]winter!AP5+[24]summer!AP5+[24]shoulder!AP5</f>
        <v>1771.5093945074523</v>
      </c>
      <c r="AY5" s="33">
        <f>[24]winter!AQ5+[24]summer!AQ5+[24]shoulder!AQ5</f>
        <v>1319.5693810820205</v>
      </c>
      <c r="AZ5" s="33">
        <f>[24]winter!AR5+[24]summer!AR5+[24]shoulder!AR5</f>
        <v>917.08301196732543</v>
      </c>
      <c r="BA5" s="33">
        <f>[24]winter!AS5+[24]summer!AS5+[24]shoulder!AS5</f>
        <v>652.17334398895673</v>
      </c>
      <c r="BB5" s="33">
        <f>[24]winter!AT5+[24]summer!AT5+[24]shoulder!AT5</f>
        <v>928.68718628281295</v>
      </c>
      <c r="BC5" s="33">
        <f>[24]winter!AU5+[24]summer!AU5+[24]shoulder!AU5</f>
        <v>1906.1709045097357</v>
      </c>
      <c r="BD5" s="33">
        <f>[24]winter!AV5+[24]summer!AV5+[24]shoulder!AV5</f>
        <v>175.3380210948655</v>
      </c>
      <c r="BE5" s="33">
        <f>[24]winter!AW5+[24]summer!AW5+[24]shoulder!AW5</f>
        <v>633.96553467223407</v>
      </c>
      <c r="BF5" s="33">
        <f>[24]winter!AX5+[24]summer!AX5+[24]shoulder!AX5</f>
        <v>663.58814241359937</v>
      </c>
      <c r="BG5" s="33">
        <f>[24]winter!AY5+[24]summer!AY5+[24]shoulder!AY5</f>
        <v>2344.3377343305069</v>
      </c>
      <c r="BH5" s="33">
        <f>[24]winter!AZ5+[24]summer!AZ5+[24]shoulder!AZ5</f>
        <v>3220.8301214369249</v>
      </c>
      <c r="BI5" s="35">
        <f>[24]winter!BA5+[24]summer!BA5+[24]shoulder!BA5</f>
        <v>19486.393901068677</v>
      </c>
      <c r="BJ5" s="35">
        <f>[24]winter!BB5+[24]summer!BB5+[24]shoulder!BB5</f>
        <v>13059.424880875358</v>
      </c>
      <c r="BK5" s="35">
        <f>[24]winter!BC5+[24]summer!BC5+[24]shoulder!BC5</f>
        <v>6646.1049432000591</v>
      </c>
      <c r="BM5" s="37">
        <f t="shared" ref="BM5:BM39" si="10">(CJ5-CJ4)/CJ5</f>
        <v>1.2527306025701686E-2</v>
      </c>
      <c r="BN5" s="32">
        <v>2016</v>
      </c>
      <c r="BO5" s="33">
        <f>[24]winter!BG5+[24]summer!BG5+[24]shoulder!BG5</f>
        <v>756.95519195892325</v>
      </c>
      <c r="BP5" s="33">
        <f>[24]winter!BH5+[24]summer!BH5+[24]shoulder!BH5</f>
        <v>5692.6644002144276</v>
      </c>
      <c r="BQ5" s="33">
        <f>[24]winter!BI5+[24]summer!BI5+[24]shoulder!BI5</f>
        <v>1771.5093945074523</v>
      </c>
      <c r="BR5" s="131">
        <f t="shared" si="4"/>
        <v>8221.1289866808038</v>
      </c>
      <c r="BS5" s="114">
        <f>BR5*'Volumes by Gen'!$K$35</f>
        <v>44815588.466217011</v>
      </c>
      <c r="BT5" s="33">
        <f>[24]winter!BJ5+[24]summer!BJ5+[24]shoulder!BJ5</f>
        <v>1319.5693810820205</v>
      </c>
      <c r="BU5" s="33">
        <f>[24]winter!BK5+[24]summer!BK5+[24]shoulder!BK5</f>
        <v>917.08301196732543</v>
      </c>
      <c r="BV5" s="33">
        <f>[24]winter!BL5+[24]summer!BL5+[24]shoulder!BL5</f>
        <v>652.17334398895673</v>
      </c>
      <c r="BW5" s="33">
        <f>[24]winter!BM5+[24]summer!BM5+[24]shoulder!BM5</f>
        <v>928.68718628281295</v>
      </c>
      <c r="BX5" s="33">
        <f>[24]winter!BN5+[24]summer!BN5+[24]shoulder!BN5</f>
        <v>1906.1709045097357</v>
      </c>
      <c r="BY5" s="131">
        <f t="shared" si="5"/>
        <v>5723.6838278308514</v>
      </c>
      <c r="BZ5" s="114">
        <f>BY5*'Volumes by Gen'!$K$46</f>
        <v>33234435.789708767</v>
      </c>
      <c r="CA5" s="33">
        <f>[24]winter!BO5+[24]summer!BO5+[24]shoulder!BO5</f>
        <v>175.3380210948655</v>
      </c>
      <c r="CB5" s="33">
        <f>[24]winter!BP5+[24]summer!BP5+[24]shoulder!BP5</f>
        <v>633.96553467223407</v>
      </c>
      <c r="CC5" s="33">
        <f>[24]winter!BR5+[24]summer!BR5+[24]shoulder!BR5</f>
        <v>2344.3377343305069</v>
      </c>
      <c r="CD5" s="131">
        <f t="shared" si="6"/>
        <v>3153.6412900976065</v>
      </c>
      <c r="CE5" s="114">
        <f>CD5*'Volumes by Gen'!$K$74</f>
        <v>13812948.850627517</v>
      </c>
      <c r="CF5" s="33">
        <f>[24]winter!BQ5+[24]summer!BQ5+[24]shoulder!BQ5</f>
        <v>663.58814241359937</v>
      </c>
      <c r="CG5" s="33">
        <f>[24]winter!BS5+[24]summer!BS5+[24]shoulder!BS5</f>
        <v>3220.8301214369249</v>
      </c>
      <c r="CH5" s="131">
        <f t="shared" si="7"/>
        <v>3884.4182638505245</v>
      </c>
      <c r="CI5" s="109">
        <f>CH5*'Volumes by Gen'!$K$79</f>
        <v>17013751.995665301</v>
      </c>
      <c r="CJ5" s="107">
        <f>[24]winter!BT5+[24]summer!BT5+[24]shoulder!BT5</f>
        <v>19486.393901068677</v>
      </c>
      <c r="CK5" s="35">
        <f>[24]winter!BU5+[24]summer!BU5+[24]shoulder!BU5</f>
        <v>13059.424880875358</v>
      </c>
      <c r="CL5" s="35">
        <f>[24]winter!BV5+[24]summer!BV5+[24]shoulder!BV5</f>
        <v>6646.1049432000591</v>
      </c>
      <c r="CN5" s="37">
        <f t="shared" ref="CN5:CN39" si="11">(DC5-DC4)/DC5</f>
        <v>1.4223072965360939E-2</v>
      </c>
      <c r="CO5" s="32">
        <v>2016</v>
      </c>
      <c r="CP5" s="33">
        <f>[24]winter!BZ5+[24]summer!BZ5+[24]shoulder!BZ5</f>
        <v>781.86853646560121</v>
      </c>
      <c r="CQ5" s="33">
        <f>[24]winter!CA5+[24]summer!CA5+[24]shoulder!CA5</f>
        <v>5999.3565739572696</v>
      </c>
      <c r="CR5" s="33">
        <f>[24]winter!CB5+[24]summer!CB5+[24]shoulder!CB5</f>
        <v>1815.8906935971531</v>
      </c>
      <c r="CS5" s="33">
        <f>[24]winter!CC5+[24]summer!CC5+[24]shoulder!CC5</f>
        <v>1468.1760361168797</v>
      </c>
      <c r="CT5" s="33">
        <f>[24]winter!CD5+[24]summer!CD5+[24]shoulder!CD5</f>
        <v>956.10196854184994</v>
      </c>
      <c r="CU5" s="33">
        <f>[24]winter!CE5+[24]summer!CE5+[24]shoulder!CE5</f>
        <v>681.4580769318834</v>
      </c>
      <c r="CV5" s="33">
        <f>[24]winter!CF5+[24]summer!CF5+[24]shoulder!CF5</f>
        <v>978.90487551725039</v>
      </c>
      <c r="CW5" s="33">
        <f>[24]winter!CG5+[24]summer!CG5+[24]shoulder!CG5</f>
        <v>2044.1337120705143</v>
      </c>
      <c r="CX5" s="33">
        <f>[24]winter!CH5+[24]summer!CH5+[24]shoulder!CH5</f>
        <v>205.28600069684299</v>
      </c>
      <c r="CY5" s="33">
        <f>[24]winter!CI5+[24]summer!CI5+[24]shoulder!CI5</f>
        <v>663.19204042186811</v>
      </c>
      <c r="CZ5" s="33">
        <f>[24]winter!CJ5+[24]summer!CJ5+[24]shoulder!CJ5</f>
        <v>732.29029275152914</v>
      </c>
      <c r="DA5" s="33">
        <f>[24]winter!CK5+[24]summer!CK5+[24]shoulder!CK5</f>
        <v>2484.9979750528946</v>
      </c>
      <c r="DB5" s="33">
        <f>[24]winter!CL5+[24]summer!CL5+[24]shoulder!CL5</f>
        <v>3333.8959449756194</v>
      </c>
      <c r="DC5" s="35">
        <f>[24]winter!CM5+[24]summer!CM5+[24]shoulder!CM5</f>
        <v>20305.142788928049</v>
      </c>
      <c r="DD5" s="35">
        <f>[24]winter!CN5+[24]summer!CN5+[24]shoulder!CN5</f>
        <v>13639.961991523889</v>
      </c>
      <c r="DE5" s="35">
        <f>[24]winter!CO5+[24]summer!CO5+[24]shoulder!CO5</f>
        <v>6967.9689923570786</v>
      </c>
      <c r="DG5" s="37">
        <f t="shared" ref="DG5:DG39" si="12">(DV5-DV4)/DV5</f>
        <v>-1.0458370596187867E-3</v>
      </c>
      <c r="DH5" s="32">
        <v>2016</v>
      </c>
      <c r="DI5" s="33">
        <f>[24]winter!CS5+[24]summer!CS5+[24]shoulder!CS5</f>
        <v>605.49940546570815</v>
      </c>
      <c r="DJ5" s="33">
        <f>[24]winter!CT5+[24]summer!CT5+[24]shoulder!CT5</f>
        <v>4526.5867265829747</v>
      </c>
      <c r="DK5" s="33">
        <f>[24]winter!CU5+[24]summer!CU5+[24]shoulder!CU5</f>
        <v>1354.241086384729</v>
      </c>
      <c r="DL5" s="33">
        <f>[24]winter!CV5+[24]summer!CV5+[24]shoulder!CV5</f>
        <v>647.26672511146285</v>
      </c>
      <c r="DM5" s="33">
        <f>[24]winter!CW5+[24]summer!CW5+[24]shoulder!CW5</f>
        <v>764.04713227941841</v>
      </c>
      <c r="DN5" s="33">
        <f>[24]winter!CX5+[24]summer!CX5+[24]shoulder!CX5</f>
        <v>520.6759360539304</v>
      </c>
      <c r="DO5" s="33">
        <f>[24]winter!CY5+[24]summer!CY5+[24]shoulder!CY5</f>
        <v>306.1429505297441</v>
      </c>
      <c r="DP5" s="33">
        <f>[24]winter!CZ5+[24]summer!CZ5+[24]shoulder!CZ5</f>
        <v>1346.7506605053418</v>
      </c>
      <c r="DQ5" s="33">
        <f>[24]winter!DA5+[24]summer!DA5+[24]shoulder!DA5</f>
        <v>41.380834056264277</v>
      </c>
      <c r="DR5" s="33">
        <f>[24]winter!DB5+[24]summer!DB5+[24]shoulder!DB5</f>
        <v>475.13088796544253</v>
      </c>
      <c r="DS5" s="33">
        <f>[24]winter!DC5+[24]summer!DC5+[24]shoulder!DC5</f>
        <v>490.47691738468973</v>
      </c>
      <c r="DT5" s="33">
        <f>[24]winter!DD5+[24]summer!DD5+[24]shoulder!DD5</f>
        <v>1835.8130971841542</v>
      </c>
      <c r="DU5" s="33">
        <f>[24]winter!DE5+[24]summer!DE5+[24]shoulder!DE5</f>
        <v>2432.4169327797117</v>
      </c>
      <c r="DV5" s="35">
        <f>[24]winter!DF5+[24]summer!DF5+[24]shoulder!DF5</f>
        <v>15093.577665661138</v>
      </c>
      <c r="DW5" s="35">
        <f>[24]winter!DG5+[24]summer!DG5+[24]shoulder!DG5</f>
        <v>10015.454883616072</v>
      </c>
      <c r="DX5" s="35">
        <f>[24]winter!DH5+[24]summer!DH5+[24]shoulder!DH5</f>
        <v>5178.1079210215612</v>
      </c>
      <c r="DY5" s="33"/>
    </row>
    <row r="6" spans="1:150" ht="14.45" x14ac:dyDescent="0.55000000000000004">
      <c r="A6" s="32">
        <v>2000</v>
      </c>
      <c r="B6" s="33">
        <f>[24]winter!B6+[24]summer!B6+[24]shoulder!B6</f>
        <v>545.97199999999998</v>
      </c>
      <c r="C6" s="33">
        <f>[24]winter!C6+[24]summer!C6+[24]shoulder!C6</f>
        <v>4009.58</v>
      </c>
      <c r="D6" s="33">
        <f>[24]winter!D6+[24]summer!D6+[24]shoulder!D6</f>
        <v>1271.5740000000001</v>
      </c>
      <c r="E6" s="33">
        <f>[24]winter!E6+[24]summer!E6+[24]shoulder!E6</f>
        <v>1143.9459999999999</v>
      </c>
      <c r="F6" s="33">
        <f>[24]winter!F6+[24]summer!F6+[24]shoulder!F6</f>
        <v>798.18600000000004</v>
      </c>
      <c r="G6" s="33">
        <f>[24]winter!G6+[24]summer!G6+[24]shoulder!G6</f>
        <v>510.31999999999994</v>
      </c>
      <c r="H6" s="33">
        <f>[24]winter!H6+[24]summer!H6+[24]shoulder!H6</f>
        <v>718.08600000000001</v>
      </c>
      <c r="I6" s="33">
        <f>[24]winter!I6+[24]summer!I6+[24]shoulder!I6</f>
        <v>1486.4159999999999</v>
      </c>
      <c r="J6" s="33">
        <f>[24]winter!J6+[24]summer!J6+[24]shoulder!J6</f>
        <v>125.108</v>
      </c>
      <c r="K6" s="33">
        <f>[24]winter!K6+[24]summer!K6+[24]shoulder!K6</f>
        <v>468.10599999999999</v>
      </c>
      <c r="L6" s="33">
        <f>[24]winter!L6+[24]summer!L6+[24]shoulder!L6</f>
        <v>330.60399999999998</v>
      </c>
      <c r="M6" s="33">
        <f>[24]winter!M6+[24]summer!M6+[24]shoulder!M6</f>
        <v>1715.6880000000001</v>
      </c>
      <c r="N6" s="33">
        <f>[24]winter!N6+[24]summer!N6+[24]shoulder!N6</f>
        <v>2793.9719999999998</v>
      </c>
      <c r="O6" s="33">
        <f>[24]winter!O6+[24]summer!O6+[24]shoulder!O6</f>
        <v>15509.392</v>
      </c>
      <c r="P6" s="33">
        <f>[24]winter!P6+[24]summer!P6+[24]shoulder!P6</f>
        <v>10162.9</v>
      </c>
      <c r="Q6" s="33">
        <f>[24]winter!Q6+[24]summer!Q6+[24]shoulder!Q6</f>
        <v>5381.4159999999993</v>
      </c>
      <c r="R6" s="33"/>
      <c r="S6" s="36">
        <f t="shared" si="8"/>
        <v>1.2524993898679558E-2</v>
      </c>
      <c r="T6" s="32">
        <v>2017</v>
      </c>
      <c r="U6" s="33">
        <f>[24]winter!U6+[24]summer!U6+[24]shoulder!U6</f>
        <v>709.32455938654755</v>
      </c>
      <c r="V6" s="33">
        <f>[24]winter!V6+[24]summer!V6+[24]shoulder!V6</f>
        <v>5292.0611601452747</v>
      </c>
      <c r="W6" s="102">
        <f>[24]winter!W6+[24]summer!W6+[24]shoulder!W6</f>
        <v>1663.5665638857399</v>
      </c>
      <c r="X6" s="108">
        <f t="shared" si="0"/>
        <v>7664.9522834175623</v>
      </c>
      <c r="Y6" s="114">
        <f>X6*'Volumes by Gen'!$K$35</f>
        <v>41783719.450620152</v>
      </c>
      <c r="Z6" s="33">
        <f>[24]winter!X6+[24]summer!X6+[24]shoulder!X6</f>
        <v>1059.4864254106503</v>
      </c>
      <c r="AA6" s="33">
        <f>[24]winter!Y6+[24]summer!Y6+[24]shoulder!Y6</f>
        <v>869.56985760261182</v>
      </c>
      <c r="AB6" s="33">
        <f>[24]winter!Z6+[24]summer!Z6+[24]shoulder!Z6</f>
        <v>610.3704715699298</v>
      </c>
      <c r="AC6" s="33">
        <f>[24]winter!AA6+[24]summer!AA6+[24]shoulder!AA6</f>
        <v>780.89620973613273</v>
      </c>
      <c r="AD6" s="102">
        <f>[24]winter!AB6+[24]summer!AB6+[24]shoulder!AB6</f>
        <v>1790.1868817832401</v>
      </c>
      <c r="AE6" s="114">
        <f t="shared" si="1"/>
        <v>5110.5098461025646</v>
      </c>
      <c r="AF6" s="114">
        <f>AE6*'Volumes by Gen'!$K$46</f>
        <v>29674055.458324913</v>
      </c>
      <c r="AG6" s="34">
        <f>[24]winter!AC6+[24]summer!AC6+[24]shoulder!AC6</f>
        <v>140.73549711647831</v>
      </c>
      <c r="AH6" s="34">
        <f>[24]winter!AD6+[24]summer!AD6+[24]shoulder!AD6</f>
        <v>563.51231335809973</v>
      </c>
      <c r="AI6" s="102">
        <f>[24]winter!AF6+[24]summer!AF6+[24]shoulder!AF6</f>
        <v>2195.7145857507458</v>
      </c>
      <c r="AJ6" s="114">
        <f t="shared" si="2"/>
        <v>2899.9623962253236</v>
      </c>
      <c r="AK6" s="114">
        <f>AJ6*'Volumes by Gen'!$K$74</f>
        <v>12701835.295466917</v>
      </c>
      <c r="AL6" s="33">
        <f>[24]winter!AE6+[24]summer!AE6+[24]shoulder!AE6</f>
        <v>625.02329677428702</v>
      </c>
      <c r="AM6" s="102">
        <f>[24]winter!AG6+[24]summer!AG6+[24]shoulder!AG6</f>
        <v>3055.5586891322473</v>
      </c>
      <c r="AN6" s="102">
        <f t="shared" si="3"/>
        <v>3680.5819859065341</v>
      </c>
      <c r="AO6" s="109">
        <f>AN6*'Volumes by Gen'!$K$79</f>
        <v>16120949.098270623</v>
      </c>
      <c r="AP6" s="107">
        <f>[24]winter!AH6+[24]summer!AH6+[24]shoulder!AH6</f>
        <v>18202.466206539659</v>
      </c>
      <c r="AQ6" s="35">
        <f>[24]winter!AI6+[24]summer!AI6+[24]shoulder!AI6</f>
        <v>12113.775184054666</v>
      </c>
      <c r="AR6" s="35">
        <f>[24]winter!AJ6+[24]summer!AJ6+[24]shoulder!AJ6</f>
        <v>6228.7596886529482</v>
      </c>
      <c r="AS6" s="33"/>
      <c r="AT6" s="37">
        <f t="shared" si="9"/>
        <v>1.3550501273111179E-2</v>
      </c>
      <c r="AU6" s="32">
        <v>2017</v>
      </c>
      <c r="AV6" s="33">
        <f>[24]winter!AN6+[24]summer!AN6+[24]shoulder!AN6</f>
        <v>765.79658388249902</v>
      </c>
      <c r="AW6" s="33">
        <f>[24]winter!AO6+[24]summer!AO6+[24]shoulder!AO6</f>
        <v>5767.4295318975701</v>
      </c>
      <c r="AX6" s="33">
        <f>[24]winter!AP6+[24]summer!AP6+[24]shoulder!AP6</f>
        <v>1794.3212928685457</v>
      </c>
      <c r="AY6" s="33">
        <f>[24]winter!AQ6+[24]summer!AQ6+[24]shoulder!AQ6</f>
        <v>1343.7953782224481</v>
      </c>
      <c r="AZ6" s="33">
        <f>[24]winter!AR6+[24]summer!AR6+[24]shoulder!AR6</f>
        <v>925.28404983663802</v>
      </c>
      <c r="BA6" s="33">
        <f>[24]winter!AS6+[24]summer!AS6+[24]shoulder!AS6</f>
        <v>660.04519379883686</v>
      </c>
      <c r="BB6" s="33">
        <f>[24]winter!AT6+[24]summer!AT6+[24]shoulder!AT6</f>
        <v>934.73970114022745</v>
      </c>
      <c r="BC6" s="33">
        <f>[24]winter!AU6+[24]summer!AU6+[24]shoulder!AU6</f>
        <v>1939.1451025558167</v>
      </c>
      <c r="BD6" s="33">
        <f>[24]winter!AV6+[24]summer!AV6+[24]shoulder!AV6</f>
        <v>185.71310132038587</v>
      </c>
      <c r="BE6" s="33">
        <f>[24]winter!AW6+[24]summer!AW6+[24]shoulder!AW6</f>
        <v>645.50422349348412</v>
      </c>
      <c r="BF6" s="33">
        <f>[24]winter!AX6+[24]summer!AX6+[24]shoulder!AX6</f>
        <v>690.00546423770436</v>
      </c>
      <c r="BG6" s="33">
        <f>[24]winter!AY6+[24]summer!AY6+[24]shoulder!AY6</f>
        <v>2378.9850686620989</v>
      </c>
      <c r="BH6" s="33">
        <f>[24]winter!AZ6+[24]summer!AZ6+[24]shoulder!AZ6</f>
        <v>3247.6429821821994</v>
      </c>
      <c r="BI6" s="35">
        <f>[24]winter!BA6+[24]summer!BA6+[24]shoulder!BA6</f>
        <v>19754.07147169501</v>
      </c>
      <c r="BJ6" s="35">
        <f>[24]winter!BB6+[24]summer!BB6+[24]shoulder!BB6</f>
        <v>13237.172409279121</v>
      </c>
      <c r="BK6" s="35">
        <f>[24]winter!BC6+[24]summer!BC6+[24]shoulder!BC6</f>
        <v>6742.8579718171968</v>
      </c>
      <c r="BM6" s="37">
        <f t="shared" si="10"/>
        <v>1.3550501273111179E-2</v>
      </c>
      <c r="BN6" s="32">
        <v>2017</v>
      </c>
      <c r="BO6" s="33">
        <f>[24]winter!BG6+[24]summer!BG6+[24]shoulder!BG6</f>
        <v>765.79658388249902</v>
      </c>
      <c r="BP6" s="33">
        <f>[24]winter!BH6+[24]summer!BH6+[24]shoulder!BH6</f>
        <v>5767.4295318975701</v>
      </c>
      <c r="BQ6" s="33">
        <f>[24]winter!BI6+[24]summer!BI6+[24]shoulder!BI6</f>
        <v>1794.3212928685457</v>
      </c>
      <c r="BR6" s="131">
        <f t="shared" si="4"/>
        <v>8327.5474086486156</v>
      </c>
      <c r="BS6" s="114">
        <f>BR6*'Volumes by Gen'!$K$35</f>
        <v>45395703.948149033</v>
      </c>
      <c r="BT6" s="33">
        <f>[24]winter!BJ6+[24]summer!BJ6+[24]shoulder!BJ6</f>
        <v>1343.7953782224481</v>
      </c>
      <c r="BU6" s="33">
        <f>[24]winter!BK6+[24]summer!BK6+[24]shoulder!BK6</f>
        <v>925.28404983663802</v>
      </c>
      <c r="BV6" s="33">
        <f>[24]winter!BL6+[24]summer!BL6+[24]shoulder!BL6</f>
        <v>660.04519379883686</v>
      </c>
      <c r="BW6" s="33">
        <f>[24]winter!BM6+[24]summer!BM6+[24]shoulder!BM6</f>
        <v>934.73970114022745</v>
      </c>
      <c r="BX6" s="33">
        <f>[24]winter!BN6+[24]summer!BN6+[24]shoulder!BN6</f>
        <v>1939.1451025558167</v>
      </c>
      <c r="BY6" s="131">
        <f t="shared" si="5"/>
        <v>5803.009425553968</v>
      </c>
      <c r="BZ6" s="114">
        <f>BY6*'Volumes by Gen'!$K$46</f>
        <v>33695038.010815084</v>
      </c>
      <c r="CA6" s="33">
        <f>[24]winter!BO6+[24]summer!BO6+[24]shoulder!BO6</f>
        <v>185.71310132038587</v>
      </c>
      <c r="CB6" s="33">
        <f>[24]winter!BP6+[24]summer!BP6+[24]shoulder!BP6</f>
        <v>645.50422349348412</v>
      </c>
      <c r="CC6" s="33">
        <f>[24]winter!BR6+[24]summer!BR6+[24]shoulder!BR6</f>
        <v>2378.9850686620989</v>
      </c>
      <c r="CD6" s="131">
        <f t="shared" si="6"/>
        <v>3210.2023934759691</v>
      </c>
      <c r="CE6" s="114">
        <f>CD6*'Volumes by Gen'!$K$74</f>
        <v>14060686.483424744</v>
      </c>
      <c r="CF6" s="33">
        <f>[24]winter!BQ6+[24]summer!BQ6+[24]shoulder!BQ6</f>
        <v>690.00546423770436</v>
      </c>
      <c r="CG6" s="33">
        <f>[24]winter!BS6+[24]summer!BS6+[24]shoulder!BS6</f>
        <v>3247.6429821821994</v>
      </c>
      <c r="CH6" s="131">
        <f t="shared" si="7"/>
        <v>3937.6484464199038</v>
      </c>
      <c r="CI6" s="109">
        <f>CH6*'Volumes by Gen'!$K$79</f>
        <v>17246900.195319183</v>
      </c>
      <c r="CJ6" s="107">
        <f>[24]winter!BT6+[24]summer!BT6+[24]shoulder!BT6</f>
        <v>19754.07147169501</v>
      </c>
      <c r="CK6" s="35">
        <f>[24]winter!BU6+[24]summer!BU6+[24]shoulder!BU6</f>
        <v>13237.172409279121</v>
      </c>
      <c r="CL6" s="35">
        <f>[24]winter!BV6+[24]summer!BV6+[24]shoulder!BV6</f>
        <v>6742.8579718171968</v>
      </c>
      <c r="CN6" s="37">
        <f t="shared" si="11"/>
        <v>1.5428574073457548E-2</v>
      </c>
      <c r="CO6" s="32">
        <v>2017</v>
      </c>
      <c r="CP6" s="33">
        <f>[24]winter!BZ6+[24]summer!BZ6+[24]shoulder!BZ6</f>
        <v>791.89531971567271</v>
      </c>
      <c r="CQ6" s="33">
        <f>[24]winter!CA6+[24]summer!CA6+[24]shoulder!CA6</f>
        <v>6081.9817810383793</v>
      </c>
      <c r="CR6" s="33">
        <f>[24]winter!CB6+[24]summer!CB6+[24]shoulder!CB6</f>
        <v>1840.9981788988073</v>
      </c>
      <c r="CS6" s="33">
        <f>[24]winter!CC6+[24]summer!CC6+[24]shoulder!CC6</f>
        <v>1509.548476700221</v>
      </c>
      <c r="CT6" s="33">
        <f>[24]winter!CD6+[24]summer!CD6+[24]shoulder!CD6</f>
        <v>968.95773697612117</v>
      </c>
      <c r="CU6" s="33">
        <f>[24]winter!CE6+[24]summer!CE6+[24]shoulder!CE6</f>
        <v>690.86872590778114</v>
      </c>
      <c r="CV6" s="33">
        <f>[24]winter!CF6+[24]summer!CF6+[24]shoulder!CF6</f>
        <v>987.76736897839146</v>
      </c>
      <c r="CW6" s="33">
        <f>[24]winter!CG6+[24]summer!CG6+[24]shoulder!CG6</f>
        <v>2098.5092292965187</v>
      </c>
      <c r="CX6" s="33">
        <f>[24]winter!CH6+[24]summer!CH6+[24]shoulder!CH6</f>
        <v>218.40720403289851</v>
      </c>
      <c r="CY6" s="33">
        <f>[24]winter!CI6+[24]summer!CI6+[24]shoulder!CI6</f>
        <v>678.0668799041988</v>
      </c>
      <c r="CZ6" s="33">
        <f>[24]winter!CJ6+[24]summer!CJ6+[24]shoulder!CJ6</f>
        <v>770.11337519179483</v>
      </c>
      <c r="DA6" s="33">
        <f>[24]winter!CK6+[24]summer!CK6+[24]shoulder!CK6</f>
        <v>2523.7441645497684</v>
      </c>
      <c r="DB6" s="33">
        <f>[24]winter!CL6+[24]summer!CL6+[24]shoulder!CL6</f>
        <v>3376.4813140963529</v>
      </c>
      <c r="DC6" s="35">
        <f>[24]winter!CM6+[24]summer!CM6+[24]shoulder!CM6</f>
        <v>20623.331384840523</v>
      </c>
      <c r="DD6" s="35">
        <f>[24]winter!CN6+[24]summer!CN6+[24]shoulder!CN6</f>
        <v>13854.197154029527</v>
      </c>
      <c r="DE6" s="35">
        <f>[24]winter!CO6+[24]summer!CO6+[24]shoulder!CO6</f>
        <v>7104.590893495747</v>
      </c>
      <c r="DG6" s="37">
        <f t="shared" si="12"/>
        <v>-2.6269191850259426E-3</v>
      </c>
      <c r="DH6" s="32">
        <v>2017</v>
      </c>
      <c r="DI6" s="33">
        <f>[24]winter!CS6+[24]summer!CS6+[24]shoulder!CS6</f>
        <v>606.35343371081399</v>
      </c>
      <c r="DJ6" s="33">
        <f>[24]winter!CT6+[24]summer!CT6+[24]shoulder!CT6</f>
        <v>4501.9839449634319</v>
      </c>
      <c r="DK6" s="33">
        <f>[24]winter!CU6+[24]summer!CU6+[24]shoulder!CU6</f>
        <v>1368.6259785442344</v>
      </c>
      <c r="DL6" s="33">
        <f>[24]winter!CV6+[24]summer!CV6+[24]shoulder!CV6</f>
        <v>633.12984792134478</v>
      </c>
      <c r="DM6" s="33">
        <f>[24]winter!CW6+[24]summer!CW6+[24]shoulder!CW6</f>
        <v>758.98628424823482</v>
      </c>
      <c r="DN6" s="33">
        <f>[24]winter!CX6+[24]summer!CX6+[24]shoulder!CX6</f>
        <v>522.67040451180389</v>
      </c>
      <c r="DO6" s="33">
        <f>[24]winter!CY6+[24]summer!CY6+[24]shoulder!CY6</f>
        <v>296.66649374569545</v>
      </c>
      <c r="DP6" s="33">
        <f>[24]winter!CZ6+[24]summer!CZ6+[24]shoulder!CZ6</f>
        <v>1342.77145303062</v>
      </c>
      <c r="DQ6" s="33">
        <f>[24]winter!DA6+[24]summer!DA6+[24]shoulder!DA6</f>
        <v>38.793225891418615</v>
      </c>
      <c r="DR6" s="33">
        <f>[24]winter!DB6+[24]summer!DB6+[24]shoulder!DB6</f>
        <v>477.67476968567757</v>
      </c>
      <c r="DS6" s="33">
        <f>[24]winter!DC6+[24]summer!DC6+[24]shoulder!DC6</f>
        <v>500.01154493675801</v>
      </c>
      <c r="DT6" s="33">
        <f>[24]winter!DD6+[24]summer!DD6+[24]shoulder!DD6</f>
        <v>1823.7470199931442</v>
      </c>
      <c r="DU6" s="33">
        <f>[24]winter!DE6+[24]summer!DE6+[24]shoulder!DE6</f>
        <v>2424.1711070304609</v>
      </c>
      <c r="DV6" s="35">
        <f>[24]winter!DF6+[24]summer!DF6+[24]shoulder!DF6</f>
        <v>15054.031940345052</v>
      </c>
      <c r="DW6" s="35">
        <f>[24]winter!DG6+[24]summer!DG6+[24]shoulder!DG6</f>
        <v>9993.5507725096541</v>
      </c>
      <c r="DX6" s="35">
        <f>[24]winter!DH6+[24]summer!DH6+[24]shoulder!DH6</f>
        <v>5176.3225948647269</v>
      </c>
      <c r="DY6" s="33"/>
    </row>
    <row r="7" spans="1:150" ht="14.45" x14ac:dyDescent="0.55000000000000004">
      <c r="A7" s="32">
        <v>2001</v>
      </c>
      <c r="B7" s="33">
        <f>[24]winter!B7+[24]summer!B7+[24]shoulder!B7</f>
        <v>552.95600000000002</v>
      </c>
      <c r="C7" s="33">
        <f>[24]winter!C7+[24]summer!C7+[24]shoulder!C7</f>
        <v>4226.51</v>
      </c>
      <c r="D7" s="33">
        <f>[24]winter!D7+[24]summer!D7+[24]shoulder!D7</f>
        <v>1354.8240000000001</v>
      </c>
      <c r="E7" s="33">
        <f>[24]winter!E7+[24]summer!E7+[24]shoulder!E7</f>
        <v>1114.99</v>
      </c>
      <c r="F7" s="33">
        <f>[24]winter!F7+[24]summer!F7+[24]shoulder!F7</f>
        <v>836.53199999999993</v>
      </c>
      <c r="G7" s="33">
        <f>[24]winter!G7+[24]summer!G7+[24]shoulder!G7</f>
        <v>509.27600000000001</v>
      </c>
      <c r="H7" s="33">
        <f>[24]winter!H7+[24]summer!H7+[24]shoulder!H7</f>
        <v>799.60599999999999</v>
      </c>
      <c r="I7" s="33">
        <f>[24]winter!I7+[24]summer!I7+[24]shoulder!I7</f>
        <v>1494.9959999999999</v>
      </c>
      <c r="J7" s="33">
        <f>[24]winter!J7+[24]summer!J7+[24]shoulder!J7</f>
        <v>121</v>
      </c>
      <c r="K7" s="33">
        <f>[24]winter!K7+[24]summer!K7+[24]shoulder!K7</f>
        <v>493.86599999999999</v>
      </c>
      <c r="L7" s="33">
        <f>[24]winter!L7+[24]summer!L7+[24]shoulder!L7</f>
        <v>340.99000000000007</v>
      </c>
      <c r="M7" s="33">
        <f>[24]winter!M7+[24]summer!M7+[24]shoulder!M7</f>
        <v>1815.4480000000003</v>
      </c>
      <c r="N7" s="33">
        <f>[24]winter!N7+[24]summer!N7+[24]shoulder!N7</f>
        <v>2853.4679999999998</v>
      </c>
      <c r="O7" s="33">
        <f>[24]winter!O7+[24]summer!O7+[24]shoulder!O7</f>
        <v>15920.75535531364</v>
      </c>
      <c r="P7" s="33">
        <f>[24]winter!P7+[24]summer!P7+[24]shoulder!P7</f>
        <v>10443.195999999998</v>
      </c>
      <c r="Q7" s="33">
        <f>[24]winter!Q7+[24]summer!Q7+[24]shoulder!Q7</f>
        <v>5512.7080000000005</v>
      </c>
      <c r="R7" s="33"/>
      <c r="S7" s="36">
        <f t="shared" si="8"/>
        <v>1.4717770549425186E-2</v>
      </c>
      <c r="T7" s="32">
        <v>2018</v>
      </c>
      <c r="U7" s="33">
        <f>[24]winter!U7+[24]summer!U7+[24]shoulder!U7</f>
        <v>717.28821811162197</v>
      </c>
      <c r="V7" s="33">
        <f>[24]winter!V7+[24]summer!V7+[24]shoulder!V7</f>
        <v>5365.276226034759</v>
      </c>
      <c r="W7" s="102">
        <f>[24]winter!W7+[24]summer!W7+[24]shoulder!W7</f>
        <v>1684.5291205316555</v>
      </c>
      <c r="X7" s="108">
        <f t="shared" si="0"/>
        <v>7767.0935646780363</v>
      </c>
      <c r="Y7" s="114">
        <f>X7*'Volumes by Gen'!$K$35</f>
        <v>42340519.086509287</v>
      </c>
      <c r="Z7" s="33">
        <f>[24]winter!X7+[24]summer!X7+[24]shoulder!X7</f>
        <v>1073.0969138318701</v>
      </c>
      <c r="AA7" s="33">
        <f>[24]winter!Y7+[24]summer!Y7+[24]shoulder!Y7</f>
        <v>874.78059855779645</v>
      </c>
      <c r="AB7" s="33">
        <f>[24]winter!Z7+[24]summer!Z7+[24]shoulder!Z7</f>
        <v>616.55290962315814</v>
      </c>
      <c r="AC7" s="33">
        <f>[24]winter!AA7+[24]summer!AA7+[24]shoulder!AA7</f>
        <v>783.17488734944982</v>
      </c>
      <c r="AD7" s="102">
        <f>[24]winter!AB7+[24]summer!AB7+[24]shoulder!AB7</f>
        <v>1808.3492506637294</v>
      </c>
      <c r="AE7" s="114">
        <f t="shared" si="1"/>
        <v>5155.9545600260044</v>
      </c>
      <c r="AF7" s="114">
        <f>AE7*'Volumes by Gen'!$K$46</f>
        <v>29937929.122961387</v>
      </c>
      <c r="AG7" s="34">
        <f>[24]winter!AC7+[24]summer!AC7+[24]shoulder!AC7</f>
        <v>146.49476189137826</v>
      </c>
      <c r="AH7" s="34">
        <f>[24]winter!AD7+[24]summer!AD7+[24]shoulder!AD7</f>
        <v>573.17031503279145</v>
      </c>
      <c r="AI7" s="102">
        <f>[24]winter!AF7+[24]summer!AF7+[24]shoulder!AF7</f>
        <v>2227.9665057817301</v>
      </c>
      <c r="AJ7" s="114">
        <f t="shared" si="2"/>
        <v>2947.6315827058997</v>
      </c>
      <c r="AK7" s="114">
        <f>AJ7*'Volumes by Gen'!$K$74</f>
        <v>12910626.332251841</v>
      </c>
      <c r="AL7" s="33">
        <f>[24]winter!AE7+[24]summer!AE7+[24]shoulder!AE7</f>
        <v>663.34317559882652</v>
      </c>
      <c r="AM7" s="102">
        <f>[24]winter!AG7+[24]summer!AG7+[24]shoulder!AG7</f>
        <v>3072.6179309220988</v>
      </c>
      <c r="AN7" s="102">
        <f t="shared" si="3"/>
        <v>3735.9611065209256</v>
      </c>
      <c r="AO7" s="109">
        <f>AN7*'Volumes by Gen'!$K$79</f>
        <v>16363509.646561658</v>
      </c>
      <c r="AP7" s="107">
        <f>[24]winter!AH7+[24]summer!AH7+[24]shoulder!AH7</f>
        <v>18474.367711564169</v>
      </c>
      <c r="AQ7" s="35">
        <f>[24]winter!AI7+[24]summer!AI7+[24]shoulder!AI7</f>
        <v>12284.63245859219</v>
      </c>
      <c r="AR7" s="35">
        <f>[24]winter!AJ7+[24]summer!AJ7+[24]shoulder!AJ7</f>
        <v>6325.0132356150825</v>
      </c>
      <c r="AS7" s="33"/>
      <c r="AT7" s="37">
        <f t="shared" si="9"/>
        <v>1.5774828388783003E-2</v>
      </c>
      <c r="AU7" s="32">
        <v>2018</v>
      </c>
      <c r="AV7" s="33">
        <f>[24]winter!AN7+[24]summer!AN7+[24]shoulder!AN7</f>
        <v>774.80926985596102</v>
      </c>
      <c r="AW7" s="33">
        <f>[24]winter!AO7+[24]summer!AO7+[24]shoulder!AO7</f>
        <v>5857.5705140660239</v>
      </c>
      <c r="AX7" s="33">
        <f>[24]winter!AP7+[24]summer!AP7+[24]shoulder!AP7</f>
        <v>1817.455880883105</v>
      </c>
      <c r="AY7" s="33">
        <f>[24]winter!AQ7+[24]summer!AQ7+[24]shoulder!AQ7</f>
        <v>1370.5041047822333</v>
      </c>
      <c r="AZ7" s="33">
        <f>[24]winter!AR7+[24]summer!AR7+[24]shoulder!AR7</f>
        <v>933.99130164586211</v>
      </c>
      <c r="BA7" s="33">
        <f>[24]winter!AS7+[24]summer!AS7+[24]shoulder!AS7</f>
        <v>667.91553539945323</v>
      </c>
      <c r="BB7" s="33">
        <f>[24]winter!AT7+[24]summer!AT7+[24]shoulder!AT7</f>
        <v>940.53099629122812</v>
      </c>
      <c r="BC7" s="33">
        <f>[24]winter!AU7+[24]summer!AU7+[24]shoulder!AU7</f>
        <v>1976.7892731065219</v>
      </c>
      <c r="BD7" s="33">
        <f>[24]winter!AV7+[24]summer!AV7+[24]shoulder!AV7</f>
        <v>193.31806660305804</v>
      </c>
      <c r="BE7" s="33">
        <f>[24]winter!AW7+[24]summer!AW7+[24]shoulder!AW7</f>
        <v>657.62688708699363</v>
      </c>
      <c r="BF7" s="33">
        <f>[24]winter!AX7+[24]summer!AX7+[24]shoulder!AX7</f>
        <v>735.11075656466619</v>
      </c>
      <c r="BG7" s="33">
        <f>[24]winter!AY7+[24]summer!AY7+[24]shoulder!AY7</f>
        <v>2422.3274016845203</v>
      </c>
      <c r="BH7" s="33">
        <f>[24]winter!AZ7+[24]summer!AZ7+[24]shoulder!AZ7</f>
        <v>3275.8480069926381</v>
      </c>
      <c r="BI7" s="35">
        <f>[24]winter!BA7+[24]summer!BA7+[24]shoulder!BA7</f>
        <v>20070.683052493754</v>
      </c>
      <c r="BJ7" s="35">
        <f>[24]winter!BB7+[24]summer!BB7+[24]shoulder!BB7</f>
        <v>13437.102201211132</v>
      </c>
      <c r="BK7" s="35">
        <f>[24]winter!BC7+[24]summer!BC7+[24]shoulder!BC7</f>
        <v>6863.5598564696866</v>
      </c>
      <c r="BM7" s="37">
        <f t="shared" si="10"/>
        <v>1.5774828388783003E-2</v>
      </c>
      <c r="BN7" s="32">
        <v>2018</v>
      </c>
      <c r="BO7" s="33">
        <f>[24]winter!BG7+[24]summer!BG7+[24]shoulder!BG7</f>
        <v>774.80926985596102</v>
      </c>
      <c r="BP7" s="33">
        <f>[24]winter!BH7+[24]summer!BH7+[24]shoulder!BH7</f>
        <v>5857.5705140660239</v>
      </c>
      <c r="BQ7" s="33">
        <f>[24]winter!BI7+[24]summer!BI7+[24]shoulder!BI7</f>
        <v>1817.455880883105</v>
      </c>
      <c r="BR7" s="131">
        <f t="shared" si="4"/>
        <v>8449.8356648050903</v>
      </c>
      <c r="BS7" s="114">
        <f>BR7*'Volumes by Gen'!$K$35</f>
        <v>46062330.170780845</v>
      </c>
      <c r="BT7" s="33">
        <f>[24]winter!BJ7+[24]summer!BJ7+[24]shoulder!BJ7</f>
        <v>1370.5041047822333</v>
      </c>
      <c r="BU7" s="33">
        <f>[24]winter!BK7+[24]summer!BK7+[24]shoulder!BK7</f>
        <v>933.99130164586211</v>
      </c>
      <c r="BV7" s="33">
        <f>[24]winter!BL7+[24]summer!BL7+[24]shoulder!BL7</f>
        <v>667.91553539945323</v>
      </c>
      <c r="BW7" s="33">
        <f>[24]winter!BM7+[24]summer!BM7+[24]shoulder!BM7</f>
        <v>940.53099629122812</v>
      </c>
      <c r="BX7" s="33">
        <f>[24]winter!BN7+[24]summer!BN7+[24]shoulder!BN7</f>
        <v>1976.7892731065219</v>
      </c>
      <c r="BY7" s="131">
        <f t="shared" si="5"/>
        <v>5889.7312112252994</v>
      </c>
      <c r="BZ7" s="114">
        <f>BY7*'Volumes by Gen'!$K$46</f>
        <v>34198586.023626097</v>
      </c>
      <c r="CA7" s="33">
        <f>[24]winter!BO7+[24]summer!BO7+[24]shoulder!BO7</f>
        <v>193.31806660305804</v>
      </c>
      <c r="CB7" s="33">
        <f>[24]winter!BP7+[24]summer!BP7+[24]shoulder!BP7</f>
        <v>657.62688708699363</v>
      </c>
      <c r="CC7" s="33">
        <f>[24]winter!BR7+[24]summer!BR7+[24]shoulder!BR7</f>
        <v>2422.3274016845203</v>
      </c>
      <c r="CD7" s="131">
        <f t="shared" si="6"/>
        <v>3273.2723553745718</v>
      </c>
      <c r="CE7" s="114">
        <f>CD7*'Volumes by Gen'!$K$74</f>
        <v>14336932.916540625</v>
      </c>
      <c r="CF7" s="33">
        <f>[24]winter!BQ7+[24]summer!BQ7+[24]shoulder!BQ7</f>
        <v>735.11075656466619</v>
      </c>
      <c r="CG7" s="33">
        <f>[24]winter!BS7+[24]summer!BS7+[24]shoulder!BS7</f>
        <v>3275.8480069926381</v>
      </c>
      <c r="CH7" s="131">
        <f t="shared" si="7"/>
        <v>4010.9587635573043</v>
      </c>
      <c r="CI7" s="109">
        <f>CH7*'Volumes by Gen'!$K$79</f>
        <v>17567999.384380996</v>
      </c>
      <c r="CJ7" s="107">
        <f>[24]winter!BT7+[24]summer!BT7+[24]shoulder!BT7</f>
        <v>20070.683052493754</v>
      </c>
      <c r="CK7" s="35">
        <f>[24]winter!BU7+[24]summer!BU7+[24]shoulder!BU7</f>
        <v>13437.102201211132</v>
      </c>
      <c r="CL7" s="35">
        <f>[24]winter!BV7+[24]summer!BV7+[24]shoulder!BV7</f>
        <v>6863.5598564696866</v>
      </c>
      <c r="CN7" s="37">
        <f t="shared" si="11"/>
        <v>1.8403390944127129E-2</v>
      </c>
      <c r="CO7" s="32">
        <v>2018</v>
      </c>
      <c r="CP7" s="33">
        <f>[24]winter!BZ7+[24]summer!BZ7+[24]shoulder!BZ7</f>
        <v>802.43919969412127</v>
      </c>
      <c r="CQ7" s="33">
        <f>[24]winter!CA7+[24]summer!CA7+[24]shoulder!CA7</f>
        <v>6183.4561663620352</v>
      </c>
      <c r="CR7" s="33">
        <f>[24]winter!CB7+[24]summer!CB7+[24]shoulder!CB7</f>
        <v>1866.7079699432377</v>
      </c>
      <c r="CS7" s="33">
        <f>[24]winter!CC7+[24]summer!CC7+[24]shoulder!CC7</f>
        <v>1557.4582744202135</v>
      </c>
      <c r="CT7" s="33">
        <f>[24]winter!CD7+[24]summer!CD7+[24]shoulder!CD7</f>
        <v>983.14804649884559</v>
      </c>
      <c r="CU7" s="33">
        <f>[24]winter!CE7+[24]summer!CE7+[24]shoulder!CE7</f>
        <v>700.3391946575457</v>
      </c>
      <c r="CV7" s="33">
        <f>[24]winter!CF7+[24]summer!CF7+[24]shoulder!CF7</f>
        <v>997.00090622461676</v>
      </c>
      <c r="CW7" s="33">
        <f>[24]winter!CG7+[24]summer!CG7+[24]shoulder!CG7</f>
        <v>2164.4918824306219</v>
      </c>
      <c r="CX7" s="33">
        <f>[24]winter!CH7+[24]summer!CH7+[24]shoulder!CH7</f>
        <v>229.4055021335146</v>
      </c>
      <c r="CY7" s="33">
        <f>[24]winter!CI7+[24]summer!CI7+[24]shoulder!CI7</f>
        <v>694.26400143223418</v>
      </c>
      <c r="CZ7" s="33">
        <f>[24]winter!CJ7+[24]summer!CJ7+[24]shoulder!CJ7</f>
        <v>829.1418383818343</v>
      </c>
      <c r="DA7" s="33">
        <f>[24]winter!CK7+[24]summer!CK7+[24]shoulder!CK7</f>
        <v>2572.0447293115412</v>
      </c>
      <c r="DB7" s="33">
        <f>[24]winter!CL7+[24]summer!CL7+[24]shoulder!CL7</f>
        <v>3423.9846755041062</v>
      </c>
      <c r="DC7" s="35">
        <f>[24]winter!CM7+[24]summer!CM7+[24]shoulder!CM7</f>
        <v>21009.986377883499</v>
      </c>
      <c r="DD7" s="35">
        <f>[24]winter!CN7+[24]summer!CN7+[24]shoulder!CN7</f>
        <v>14104.728495279876</v>
      </c>
      <c r="DE7" s="35">
        <f>[24]winter!CO7+[24]summer!CO7+[24]shoulder!CO7</f>
        <v>7276.7311850727492</v>
      </c>
      <c r="DG7" s="37">
        <f t="shared" si="12"/>
        <v>-1.4796464246015603E-3</v>
      </c>
      <c r="DH7" s="32">
        <v>2018</v>
      </c>
      <c r="DI7" s="33">
        <f>[24]winter!CS7+[24]summer!CS7+[24]shoulder!CS7</f>
        <v>607.20096330322633</v>
      </c>
      <c r="DJ7" s="33">
        <f>[24]winter!CT7+[24]summer!CT7+[24]shoulder!CT7</f>
        <v>4482.1363322004627</v>
      </c>
      <c r="DK7" s="33">
        <f>[24]winter!CU7+[24]summer!CU7+[24]shoulder!CU7</f>
        <v>1382.5415491211056</v>
      </c>
      <c r="DL7" s="33">
        <f>[24]winter!CV7+[24]summer!CV7+[24]shoulder!CV7</f>
        <v>617.80687259787442</v>
      </c>
      <c r="DM7" s="33">
        <f>[24]winter!CW7+[24]summer!CW7+[24]shoulder!CW7</f>
        <v>753.37478835590946</v>
      </c>
      <c r="DN7" s="33">
        <f>[24]winter!CX7+[24]summer!CX7+[24]shoulder!CX7</f>
        <v>523.96171792319751</v>
      </c>
      <c r="DO7" s="33">
        <f>[24]winter!CY7+[24]summer!CY7+[24]shoulder!CY7</f>
        <v>285.92124198621491</v>
      </c>
      <c r="DP7" s="33">
        <f>[24]winter!CZ7+[24]summer!CZ7+[24]shoulder!CZ7</f>
        <v>1337.1854136620359</v>
      </c>
      <c r="DQ7" s="33">
        <f>[24]winter!DA7+[24]summer!DA7+[24]shoulder!DA7</f>
        <v>32.758607993249768</v>
      </c>
      <c r="DR7" s="33">
        <f>[24]winter!DB7+[24]summer!DB7+[24]shoulder!DB7</f>
        <v>479.97782356218369</v>
      </c>
      <c r="DS7" s="33">
        <f>[24]winter!DC7+[24]summer!DC7+[24]shoulder!DC7</f>
        <v>526.00316512622794</v>
      </c>
      <c r="DT7" s="33">
        <f>[24]winter!DD7+[24]summer!DD7+[24]shoulder!DD7</f>
        <v>1814.033669897809</v>
      </c>
      <c r="DU7" s="33">
        <f>[24]winter!DE7+[24]summer!DE7+[24]shoulder!DE7</f>
        <v>2415.1951053356784</v>
      </c>
      <c r="DV7" s="35">
        <f>[24]winter!DF7+[24]summer!DF7+[24]shoulder!DF7</f>
        <v>15031.79020571181</v>
      </c>
      <c r="DW7" s="35">
        <f>[24]winter!DG7+[24]summer!DG7+[24]shoulder!DG7</f>
        <v>9972.4816079787252</v>
      </c>
      <c r="DX7" s="35">
        <f>[24]winter!DH7+[24]summer!DH7+[24]shoulder!DH7</f>
        <v>5187.6483703856429</v>
      </c>
      <c r="DY7" s="33"/>
    </row>
    <row r="8" spans="1:150" ht="14.45" x14ac:dyDescent="0.55000000000000004">
      <c r="A8" s="32">
        <v>2002</v>
      </c>
      <c r="B8" s="33">
        <f>[24]winter!B8+[24]summer!B8+[24]shoulder!B8</f>
        <v>574.05199999999991</v>
      </c>
      <c r="C8" s="33">
        <f>[24]winter!C8+[24]summer!C8+[24]shoulder!C8</f>
        <v>4248.1040000000003</v>
      </c>
      <c r="D8" s="33">
        <f>[24]winter!D8+[24]summer!D8+[24]shoulder!D8</f>
        <v>1348.626</v>
      </c>
      <c r="E8" s="33">
        <f>[24]winter!E8+[24]summer!E8+[24]shoulder!E8</f>
        <v>1155.0919999999999</v>
      </c>
      <c r="F8" s="33">
        <f>[24]winter!F8+[24]summer!F8+[24]shoulder!F8</f>
        <v>830.23199999999997</v>
      </c>
      <c r="G8" s="33">
        <f>[24]winter!G8+[24]summer!G8+[24]shoulder!G8</f>
        <v>514.67399999999998</v>
      </c>
      <c r="H8" s="33">
        <f>[24]winter!H8+[24]summer!H8+[24]shoulder!H8</f>
        <v>725.76199999999994</v>
      </c>
      <c r="I8" s="33">
        <f>[24]winter!I8+[24]summer!I8+[24]shoulder!I8</f>
        <v>1523.3719999999998</v>
      </c>
      <c r="J8" s="33">
        <f>[24]winter!J8+[24]summer!J8+[24]shoulder!J8</f>
        <v>118.19799999999999</v>
      </c>
      <c r="K8" s="33">
        <f>[24]winter!K8+[24]summer!K8+[24]shoulder!K8</f>
        <v>501.67400000000004</v>
      </c>
      <c r="L8" s="33">
        <f>[24]winter!L8+[24]summer!L8+[24]shoulder!L8</f>
        <v>362.81200000000001</v>
      </c>
      <c r="M8" s="33">
        <f>[24]winter!M8+[24]summer!M8+[24]shoulder!M8</f>
        <v>1913.2860000000001</v>
      </c>
      <c r="N8" s="33">
        <f>[24]winter!N8+[24]summer!N8+[24]shoulder!N8</f>
        <v>2881.1880000000001</v>
      </c>
      <c r="O8" s="33">
        <f>[24]winter!O8+[24]summer!O8+[24]shoulder!O8</f>
        <v>15988.832</v>
      </c>
      <c r="P8" s="33">
        <f>[24]winter!P8+[24]summer!P8+[24]shoulder!P8</f>
        <v>10576.856</v>
      </c>
      <c r="Q8" s="33">
        <f>[24]winter!Q8+[24]summer!Q8+[24]shoulder!Q8</f>
        <v>5660.2999999999993</v>
      </c>
      <c r="R8" s="33"/>
      <c r="S8" s="36">
        <f t="shared" si="8"/>
        <v>1.234963482093247E-2</v>
      </c>
      <c r="T8" s="32">
        <v>2019</v>
      </c>
      <c r="U8" s="33">
        <f>[24]winter!U8+[24]summer!U8+[24]shoulder!U8</f>
        <v>724.75030234124472</v>
      </c>
      <c r="V8" s="33">
        <f>[24]winter!V8+[24]summer!V8+[24]shoulder!V8</f>
        <v>5429.877070399747</v>
      </c>
      <c r="W8" s="102">
        <f>[24]winter!W8+[24]summer!W8+[24]shoulder!W8</f>
        <v>1705.1269658352219</v>
      </c>
      <c r="X8" s="108">
        <f t="shared" si="0"/>
        <v>7859.7543385762137</v>
      </c>
      <c r="Y8" s="114">
        <f>X8*'Volumes by Gen'!$K$35</f>
        <v>42845637.923193358</v>
      </c>
      <c r="Z8" s="33">
        <f>[24]winter!X8+[24]summer!X8+[24]shoulder!X8</f>
        <v>1085.9993762851966</v>
      </c>
      <c r="AA8" s="33">
        <f>[24]winter!Y8+[24]summer!Y8+[24]shoulder!Y8</f>
        <v>879.71224275156919</v>
      </c>
      <c r="AB8" s="33">
        <f>[24]winter!Z8+[24]summer!Z8+[24]shoulder!Z8</f>
        <v>622.51599520541185</v>
      </c>
      <c r="AC8" s="33">
        <f>[24]winter!AA8+[24]summer!AA8+[24]shoulder!AA8</f>
        <v>785.18308277137817</v>
      </c>
      <c r="AD8" s="102">
        <f>[24]winter!AB8+[24]summer!AB8+[24]shoulder!AB8</f>
        <v>1824.65006666573</v>
      </c>
      <c r="AE8" s="114">
        <f t="shared" si="1"/>
        <v>5198.0607636792865</v>
      </c>
      <c r="AF8" s="114">
        <f>AE8*'Volumes by Gen'!$K$46</f>
        <v>30182417.806081701</v>
      </c>
      <c r="AG8" s="34">
        <f>[24]winter!AC8+[24]summer!AC8+[24]shoulder!AC8</f>
        <v>150.60397348642553</v>
      </c>
      <c r="AH8" s="34">
        <f>[24]winter!AD8+[24]summer!AD8+[24]shoulder!AD8</f>
        <v>582.14493482585249</v>
      </c>
      <c r="AI8" s="102">
        <f>[24]winter!AF8+[24]summer!AF8+[24]shoulder!AF8</f>
        <v>2261.3620311193927</v>
      </c>
      <c r="AJ8" s="114">
        <f t="shared" si="2"/>
        <v>2994.1109394316709</v>
      </c>
      <c r="AK8" s="114">
        <f>AJ8*'Volumes by Gen'!$K$74</f>
        <v>13114205.914710719</v>
      </c>
      <c r="AL8" s="33">
        <f>[24]winter!AE8+[24]summer!AE8+[24]shoulder!AE8</f>
        <v>697.84873879166457</v>
      </c>
      <c r="AM8" s="102">
        <f>[24]winter!AG8+[24]summer!AG8+[24]shoulder!AG8</f>
        <v>3088.8047597625073</v>
      </c>
      <c r="AN8" s="102">
        <f t="shared" si="3"/>
        <v>3786.6534985541721</v>
      </c>
      <c r="AO8" s="109">
        <f>AN8*'Volumes by Gen'!$K$79</f>
        <v>16585542.323667277</v>
      </c>
      <c r="AP8" s="107">
        <f>[24]winter!AH8+[24]summer!AH8+[24]shoulder!AH8</f>
        <v>18705.3722277667</v>
      </c>
      <c r="AQ8" s="35">
        <f>[24]winter!AI8+[24]summer!AI8+[24]shoulder!AI8</f>
        <v>12430.853677524283</v>
      </c>
      <c r="AR8" s="35">
        <f>[24]winter!AJ8+[24]summer!AJ8+[24]shoulder!AJ8</f>
        <v>6410.4359345420671</v>
      </c>
      <c r="AS8" s="33"/>
      <c r="AT8" s="37">
        <f t="shared" si="9"/>
        <v>1.3884146637476181E-2</v>
      </c>
      <c r="AU8" s="32">
        <v>2019</v>
      </c>
      <c r="AV8" s="33">
        <f>[24]winter!AN8+[24]summer!AN8+[24]shoulder!AN8</f>
        <v>783.8343194948086</v>
      </c>
      <c r="AW8" s="33">
        <f>[24]winter!AO8+[24]summer!AO8+[24]shoulder!AO8</f>
        <v>5936.1439215677383</v>
      </c>
      <c r="AX8" s="33">
        <f>[24]winter!AP8+[24]summer!AP8+[24]shoulder!AP8</f>
        <v>1840.3636068254641</v>
      </c>
      <c r="AY8" s="33">
        <f>[24]winter!AQ8+[24]summer!AQ8+[24]shoulder!AQ8</f>
        <v>1394.0170900918413</v>
      </c>
      <c r="AZ8" s="33">
        <f>[24]winter!AR8+[24]summer!AR8+[24]shoulder!AR8</f>
        <v>942.36872639276544</v>
      </c>
      <c r="BA8" s="33">
        <f>[24]winter!AS8+[24]summer!AS8+[24]shoulder!AS8</f>
        <v>675.69790378381526</v>
      </c>
      <c r="BB8" s="33">
        <f>[24]winter!AT8+[24]summer!AT8+[24]shoulder!AT8</f>
        <v>945.89416360151142</v>
      </c>
      <c r="BC8" s="33">
        <f>[24]winter!AU8+[24]summer!AU8+[24]shoulder!AU8</f>
        <v>2011.6994849700022</v>
      </c>
      <c r="BD8" s="33">
        <f>[24]winter!AV8+[24]summer!AV8+[24]shoulder!AV8</f>
        <v>199.24512379467663</v>
      </c>
      <c r="BE8" s="33">
        <f>[24]winter!AW8+[24]summer!AW8+[24]shoulder!AW8</f>
        <v>668.92949638288292</v>
      </c>
      <c r="BF8" s="33">
        <f>[24]winter!AX8+[24]summer!AX8+[24]shoulder!AX8</f>
        <v>776.34092809706419</v>
      </c>
      <c r="BG8" s="33">
        <f>[24]winter!AY8+[24]summer!AY8+[24]shoulder!AY8</f>
        <v>2466.13122014596</v>
      </c>
      <c r="BH8" s="33">
        <f>[24]winter!AZ8+[24]summer!AZ8+[24]shoulder!AZ8</f>
        <v>3303.3965883326027</v>
      </c>
      <c r="BI8" s="35">
        <f>[24]winter!BA8+[24]summer!BA8+[24]shoulder!BA8</f>
        <v>20353.27084952077</v>
      </c>
      <c r="BJ8" s="35">
        <f>[24]winter!BB8+[24]summer!BB8+[24]shoulder!BB8</f>
        <v>13617.236337858525</v>
      </c>
      <c r="BK8" s="35">
        <f>[24]winter!BC8+[24]summer!BC8+[24]shoulder!BC8</f>
        <v>6975.1789191842954</v>
      </c>
      <c r="BM8" s="37">
        <f t="shared" si="10"/>
        <v>1.3884146637476181E-2</v>
      </c>
      <c r="BN8" s="32">
        <v>2019</v>
      </c>
      <c r="BO8" s="33">
        <f>[24]winter!BG8+[24]summer!BG8+[24]shoulder!BG8</f>
        <v>783.8343194948086</v>
      </c>
      <c r="BP8" s="33">
        <f>[24]winter!BH8+[24]summer!BH8+[24]shoulder!BH8</f>
        <v>5936.1439215677383</v>
      </c>
      <c r="BQ8" s="33">
        <f>[24]winter!BI8+[24]summer!BI8+[24]shoulder!BI8</f>
        <v>1840.3636068254641</v>
      </c>
      <c r="BR8" s="131">
        <f t="shared" si="4"/>
        <v>8560.3418478880103</v>
      </c>
      <c r="BS8" s="114">
        <f>BR8*'Volumes by Gen'!$K$35</f>
        <v>46664729.139589146</v>
      </c>
      <c r="BT8" s="33">
        <f>[24]winter!BJ8+[24]summer!BJ8+[24]shoulder!BJ8</f>
        <v>1394.0170900918413</v>
      </c>
      <c r="BU8" s="33">
        <f>[24]winter!BK8+[24]summer!BK8+[24]shoulder!BK8</f>
        <v>942.36872639276544</v>
      </c>
      <c r="BV8" s="33">
        <f>[24]winter!BL8+[24]summer!BL8+[24]shoulder!BL8</f>
        <v>675.69790378381526</v>
      </c>
      <c r="BW8" s="33">
        <f>[24]winter!BM8+[24]summer!BM8+[24]shoulder!BM8</f>
        <v>945.89416360151142</v>
      </c>
      <c r="BX8" s="33">
        <f>[24]winter!BN8+[24]summer!BN8+[24]shoulder!BN8</f>
        <v>2011.6994849700022</v>
      </c>
      <c r="BY8" s="131">
        <f t="shared" si="5"/>
        <v>5969.6773688399362</v>
      </c>
      <c r="BZ8" s="114">
        <f>BY8*'Volumes by Gen'!$K$46</f>
        <v>34662791.511175625</v>
      </c>
      <c r="CA8" s="33">
        <f>[24]winter!BO8+[24]summer!BO8+[24]shoulder!BO8</f>
        <v>199.24512379467663</v>
      </c>
      <c r="CB8" s="33">
        <f>[24]winter!BP8+[24]summer!BP8+[24]shoulder!BP8</f>
        <v>668.92949638288292</v>
      </c>
      <c r="CC8" s="33">
        <f>[24]winter!BR8+[24]summer!BR8+[24]shoulder!BR8</f>
        <v>2466.13122014596</v>
      </c>
      <c r="CD8" s="131">
        <f t="shared" si="6"/>
        <v>3334.3058403235195</v>
      </c>
      <c r="CE8" s="114">
        <f>CD8*'Volumes by Gen'!$K$74</f>
        <v>14604259.580617016</v>
      </c>
      <c r="CF8" s="33">
        <f>[24]winter!BQ8+[24]summer!BQ8+[24]shoulder!BQ8</f>
        <v>776.34092809706419</v>
      </c>
      <c r="CG8" s="33">
        <f>[24]winter!BS8+[24]summer!BS8+[24]shoulder!BS8</f>
        <v>3303.3965883326027</v>
      </c>
      <c r="CH8" s="131">
        <f t="shared" si="7"/>
        <v>4079.7375164296668</v>
      </c>
      <c r="CI8" s="109">
        <f>CH8*'Volumes by Gen'!$K$79</f>
        <v>17869250.321961943</v>
      </c>
      <c r="CJ8" s="107">
        <f>[24]winter!BT8+[24]summer!BT8+[24]shoulder!BT8</f>
        <v>20353.27084952077</v>
      </c>
      <c r="CK8" s="35">
        <f>[24]winter!BU8+[24]summer!BU8+[24]shoulder!BU8</f>
        <v>13617.236337858525</v>
      </c>
      <c r="CL8" s="35">
        <f>[24]winter!BV8+[24]summer!BV8+[24]shoulder!BV8</f>
        <v>6975.1789191842954</v>
      </c>
      <c r="CN8" s="37">
        <f t="shared" si="11"/>
        <v>1.7096611733998679E-2</v>
      </c>
      <c r="CO8" s="32">
        <v>2019</v>
      </c>
      <c r="CP8" s="33">
        <f>[24]winter!BZ8+[24]summer!BZ8+[24]shoulder!BZ8</f>
        <v>813.71414212721118</v>
      </c>
      <c r="CQ8" s="33">
        <f>[24]winter!CA8+[24]summer!CA8+[24]shoulder!CA8</f>
        <v>6273.1486232920824</v>
      </c>
      <c r="CR8" s="33">
        <f>[24]winter!CB8+[24]summer!CB8+[24]shoulder!CB8</f>
        <v>1892.4354490440469</v>
      </c>
      <c r="CS8" s="33">
        <f>[24]winter!CC8+[24]summer!CC8+[24]shoulder!CC8</f>
        <v>1598.2389170276733</v>
      </c>
      <c r="CT8" s="33">
        <f>[24]winter!CD8+[24]summer!CD8+[24]shoulder!CD8</f>
        <v>997.34188558268124</v>
      </c>
      <c r="CU8" s="33">
        <f>[24]winter!CE8+[24]summer!CE8+[24]shoulder!CE8</f>
        <v>709.78996404331713</v>
      </c>
      <c r="CV8" s="33">
        <f>[24]winter!CF8+[24]summer!CF8+[24]shoulder!CF8</f>
        <v>1005.9107547974755</v>
      </c>
      <c r="CW8" s="33">
        <f>[24]winter!CG8+[24]summer!CG8+[24]shoulder!CG8</f>
        <v>2229.410298909952</v>
      </c>
      <c r="CX8" s="33">
        <f>[24]winter!CH8+[24]summer!CH8+[24]shoulder!CH8</f>
        <v>238.88603303887203</v>
      </c>
      <c r="CY8" s="33">
        <f>[24]winter!CI8+[24]summer!CI8+[24]shoulder!CI8</f>
        <v>709.7911272928477</v>
      </c>
      <c r="CZ8" s="33">
        <f>[24]winter!CJ8+[24]summer!CJ8+[24]shoulder!CJ8</f>
        <v>886.30666806867055</v>
      </c>
      <c r="DA8" s="33">
        <f>[24]winter!CK8+[24]summer!CK8+[24]shoulder!CK8</f>
        <v>2622.0209232326288</v>
      </c>
      <c r="DB8" s="33">
        <f>[24]winter!CL8+[24]summer!CL8+[24]shoulder!CL8</f>
        <v>3473.1635097422154</v>
      </c>
      <c r="DC8" s="35">
        <f>[24]winter!CM8+[24]summer!CM8+[24]shoulder!CM8</f>
        <v>21375.433871429086</v>
      </c>
      <c r="DD8" s="35">
        <f>[24]winter!CN8+[24]summer!CN8+[24]shoulder!CN8</f>
        <v>14342.319636266015</v>
      </c>
      <c r="DE8" s="35">
        <f>[24]winter!CO8+[24]summer!CO8+[24]shoulder!CO8</f>
        <v>7446.7220063975346</v>
      </c>
      <c r="DG8" s="37">
        <f t="shared" si="12"/>
        <v>-2.0700129846172636E-3</v>
      </c>
      <c r="DH8" s="32">
        <v>2019</v>
      </c>
      <c r="DI8" s="33">
        <f>[24]winter!CS8+[24]summer!CS8+[24]shoulder!CS8</f>
        <v>607.95495276271504</v>
      </c>
      <c r="DJ8" s="33">
        <f>[24]winter!CT8+[24]summer!CT8+[24]shoulder!CT8</f>
        <v>4460.0670502970497</v>
      </c>
      <c r="DK8" s="33">
        <f>[24]winter!CU8+[24]summer!CU8+[24]shoulder!CU8</f>
        <v>1395.9945709697904</v>
      </c>
      <c r="DL8" s="33">
        <f>[24]winter!CV8+[24]summer!CV8+[24]shoulder!CV8</f>
        <v>601.62881101762002</v>
      </c>
      <c r="DM8" s="33">
        <f>[24]winter!CW8+[24]summer!CW8+[24]shoulder!CW8</f>
        <v>747.29582713692548</v>
      </c>
      <c r="DN8" s="33">
        <f>[24]winter!CX8+[24]summer!CX8+[24]shoulder!CX8</f>
        <v>524.44448308786707</v>
      </c>
      <c r="DO8" s="33">
        <f>[24]winter!CY8+[24]summer!CY8+[24]shoulder!CY8</f>
        <v>274.79075152315284</v>
      </c>
      <c r="DP8" s="33">
        <f>[24]winter!CZ8+[24]summer!CZ8+[24]shoulder!CZ8</f>
        <v>1329.6620953786939</v>
      </c>
      <c r="DQ8" s="33">
        <f>[24]winter!DA8+[24]summer!DA8+[24]shoulder!DA8</f>
        <v>24.988401394655845</v>
      </c>
      <c r="DR8" s="33">
        <f>[24]winter!DB8+[24]summer!DB8+[24]shoulder!DB8</f>
        <v>481.51542110605396</v>
      </c>
      <c r="DS8" s="33">
        <f>[24]winter!DC8+[24]summer!DC8+[24]shoulder!DC8</f>
        <v>546.56431797435937</v>
      </c>
      <c r="DT8" s="33">
        <f>[24]winter!DD8+[24]summer!DD8+[24]shoulder!DD8</f>
        <v>1803.2571699178666</v>
      </c>
      <c r="DU8" s="33">
        <f>[24]winter!DE8+[24]summer!DE8+[24]shoulder!DE8</f>
        <v>2405.2360487631122</v>
      </c>
      <c r="DV8" s="35">
        <f>[24]winter!DF8+[24]summer!DF8+[24]shoulder!DF8</f>
        <v>15000.738482274654</v>
      </c>
      <c r="DW8" s="35">
        <f>[24]winter!DG8+[24]summer!DG8+[24]shoulder!DG8</f>
        <v>9947.9367558799877</v>
      </c>
      <c r="DX8" s="35">
        <f>[24]winter!DH8+[24]summer!DH8+[24]shoulder!DH8</f>
        <v>5189.8718244102993</v>
      </c>
      <c r="DY8" s="33"/>
    </row>
    <row r="9" spans="1:150" ht="14.45" x14ac:dyDescent="0.55000000000000004">
      <c r="A9" s="32">
        <v>2003</v>
      </c>
      <c r="B9" s="33">
        <f>[24]winter!B9+[24]summer!B9+[24]shoulder!B9</f>
        <v>577.67399999999998</v>
      </c>
      <c r="C9" s="33">
        <f>[24]winter!C9+[24]summer!C9+[24]shoulder!C9</f>
        <v>4254.2479999999996</v>
      </c>
      <c r="D9" s="33">
        <f>[24]winter!D9+[24]summer!D9+[24]shoulder!D9</f>
        <v>1364.518</v>
      </c>
      <c r="E9" s="33">
        <f>[24]winter!E9+[24]summer!E9+[24]shoulder!E9</f>
        <v>1136.1880000000001</v>
      </c>
      <c r="F9" s="33">
        <f>[24]winter!F9+[24]summer!F9+[24]shoulder!F9</f>
        <v>812.02800000000002</v>
      </c>
      <c r="G9" s="33">
        <f>[24]winter!G9+[24]summer!G9+[24]shoulder!G9</f>
        <v>484.61999999999995</v>
      </c>
      <c r="H9" s="33">
        <f>[24]winter!H9+[24]summer!H9+[24]shoulder!H9</f>
        <v>819.524</v>
      </c>
      <c r="I9" s="33">
        <f>[24]winter!I9+[24]summer!I9+[24]shoulder!I9</f>
        <v>1464.58</v>
      </c>
      <c r="J9" s="33">
        <f>[24]winter!J9+[24]summer!J9+[24]shoulder!J9</f>
        <v>128.18800000000002</v>
      </c>
      <c r="K9" s="33">
        <f>[24]winter!K9+[24]summer!K9+[24]shoulder!K9</f>
        <v>504.92</v>
      </c>
      <c r="L9" s="33">
        <f>[24]winter!L9+[24]summer!L9+[24]shoulder!L9</f>
        <v>384.38200000000006</v>
      </c>
      <c r="M9" s="33">
        <f>[24]winter!M9+[24]summer!M9+[24]shoulder!M9</f>
        <v>1833.078</v>
      </c>
      <c r="N9" s="33">
        <f>[24]winter!N9+[24]summer!N9+[24]shoulder!N9</f>
        <v>2883.2939999999999</v>
      </c>
      <c r="O9" s="33">
        <f>[24]winter!O9+[24]summer!O9+[24]shoulder!O9</f>
        <v>15750.731251392481</v>
      </c>
      <c r="P9" s="33">
        <f>[24]winter!P9+[24]summer!P9+[24]shoulder!P9</f>
        <v>10450.087999999994</v>
      </c>
      <c r="Q9" s="33">
        <f>[24]winter!Q9+[24]summer!Q9+[24]shoulder!Q9</f>
        <v>5546.2120000000004</v>
      </c>
      <c r="R9" s="33"/>
      <c r="S9" s="36">
        <f t="shared" si="8"/>
        <v>9.6394202196338191E-3</v>
      </c>
      <c r="T9" s="32">
        <v>2020</v>
      </c>
      <c r="U9" s="33">
        <f>[24]winter!U9+[24]summer!U9+[24]shoulder!U9</f>
        <v>731.54216162015871</v>
      </c>
      <c r="V9" s="33">
        <f>[24]winter!V9+[24]summer!V9+[24]shoulder!V9</f>
        <v>5491.091622851045</v>
      </c>
      <c r="W9" s="102">
        <f>[24]winter!W9+[24]summer!W9+[24]shoulder!W9</f>
        <v>1725.1866328274446</v>
      </c>
      <c r="X9" s="108">
        <f t="shared" si="0"/>
        <v>7947.820417298648</v>
      </c>
      <c r="Y9" s="114">
        <f>X9*'Volumes by Gen'!$K$35</f>
        <v>43325709.838894024</v>
      </c>
      <c r="Z9" s="33">
        <f>[24]winter!X9+[24]summer!X9+[24]shoulder!X9</f>
        <v>1097.6614798066371</v>
      </c>
      <c r="AA9" s="33">
        <f>[24]winter!Y9+[24]summer!Y9+[24]shoulder!Y9</f>
        <v>884.19755088153511</v>
      </c>
      <c r="AB9" s="33">
        <f>[24]winter!Z9+[24]summer!Z9+[24]shoulder!Z9</f>
        <v>628.12951606116098</v>
      </c>
      <c r="AC9" s="33">
        <f>[24]winter!AA9+[24]summer!AA9+[24]shoulder!AA9</f>
        <v>786.87418304051744</v>
      </c>
      <c r="AD9" s="102">
        <f>[24]winter!AB9+[24]summer!AB9+[24]shoulder!AB9</f>
        <v>1839.8893847665222</v>
      </c>
      <c r="AE9" s="114">
        <f t="shared" si="1"/>
        <v>5236.7521145563733</v>
      </c>
      <c r="AF9" s="114">
        <f>AE9*'Volumes by Gen'!$K$46</f>
        <v>30407078.226716597</v>
      </c>
      <c r="AG9" s="34">
        <f>[24]winter!AC9+[24]summer!AC9+[24]shoulder!AC9</f>
        <v>153.593509019946</v>
      </c>
      <c r="AH9" s="34">
        <f>[24]winter!AD9+[24]summer!AD9+[24]shoulder!AD9</f>
        <v>590.42815740163849</v>
      </c>
      <c r="AI9" s="102">
        <f>[24]winter!AF9+[24]summer!AF9+[24]shoulder!AF9</f>
        <v>2293.3288488012595</v>
      </c>
      <c r="AJ9" s="114">
        <f t="shared" si="2"/>
        <v>3037.350515222844</v>
      </c>
      <c r="AK9" s="114">
        <f>AJ9*'Volumes by Gen'!$K$74</f>
        <v>13303595.256676057</v>
      </c>
      <c r="AL9" s="33">
        <f>[24]winter!AE9+[24]summer!AE9+[24]shoulder!AE9</f>
        <v>707.58592619452577</v>
      </c>
      <c r="AM9" s="102">
        <f>[24]winter!AG9+[24]summer!AG9+[24]shoulder!AG9</f>
        <v>3103.1691191130999</v>
      </c>
      <c r="AN9" s="102">
        <f t="shared" si="3"/>
        <v>3810.7550453076256</v>
      </c>
      <c r="AO9" s="109">
        <f>AN9*'Volumes by Gen'!$K$79</f>
        <v>16691107.098447403</v>
      </c>
      <c r="AP9" s="107">
        <f>[24]winter!AH9+[24]summer!AH9+[24]shoulder!AH9</f>
        <v>18887.436161801816</v>
      </c>
      <c r="AQ9" s="35">
        <f>[24]winter!AI9+[24]summer!AI9+[24]shoulder!AI9</f>
        <v>12560.001700664507</v>
      </c>
      <c r="AR9" s="35">
        <f>[24]winter!AJ9+[24]summer!AJ9+[24]shoulder!AJ9</f>
        <v>6465.0170116797253</v>
      </c>
      <c r="AS9" s="33"/>
      <c r="AT9" s="37">
        <f t="shared" si="9"/>
        <v>9.9817218814656945E-3</v>
      </c>
      <c r="AU9" s="32">
        <v>2020</v>
      </c>
      <c r="AV9" s="33">
        <f>[24]winter!AN9+[24]summer!AN9+[24]shoulder!AN9</f>
        <v>791.69132406855761</v>
      </c>
      <c r="AW9" s="33">
        <f>[24]winter!AO9+[24]summer!AO9+[24]shoulder!AO9</f>
        <v>6004.1386853773238</v>
      </c>
      <c r="AX9" s="33">
        <f>[24]winter!AP9+[24]summer!AP9+[24]shoulder!AP9</f>
        <v>1861.7681098435703</v>
      </c>
      <c r="AY9" s="33">
        <f>[24]winter!AQ9+[24]summer!AQ9+[24]shoulder!AQ9</f>
        <v>1411.7577128301252</v>
      </c>
      <c r="AZ9" s="33">
        <f>[24]winter!AR9+[24]summer!AR9+[24]shoulder!AR9</f>
        <v>948.27806205751426</v>
      </c>
      <c r="BA9" s="33">
        <f>[24]winter!AS9+[24]summer!AS9+[24]shoulder!AS9</f>
        <v>682.20982225055729</v>
      </c>
      <c r="BB9" s="33">
        <f>[24]winter!AT9+[24]summer!AT9+[24]shoulder!AT9</f>
        <v>948.5790524639325</v>
      </c>
      <c r="BC9" s="33">
        <f>[24]winter!AU9+[24]summer!AU9+[24]shoulder!AU9</f>
        <v>2033.5659615126833</v>
      </c>
      <c r="BD9" s="33">
        <f>[24]winter!AV9+[24]summer!AV9+[24]shoulder!AV9</f>
        <v>203.12840190027379</v>
      </c>
      <c r="BE9" s="33">
        <f>[24]winter!AW9+[24]summer!AW9+[24]shoulder!AW9</f>
        <v>678.09863039087134</v>
      </c>
      <c r="BF9" s="33">
        <f>[24]winter!AX9+[24]summer!AX9+[24]shoulder!AX9</f>
        <v>789.38869730915701</v>
      </c>
      <c r="BG9" s="33">
        <f>[24]winter!AY9+[24]summer!AY9+[24]shoulder!AY9</f>
        <v>2502.9320442955736</v>
      </c>
      <c r="BH9" s="33">
        <f>[24]winter!AZ9+[24]summer!AZ9+[24]shoulder!AZ9</f>
        <v>3322.5779195064433</v>
      </c>
      <c r="BI9" s="35">
        <f>[24]winter!BA9+[24]summer!BA9+[24]shoulder!BA9</f>
        <v>20558.479877968359</v>
      </c>
      <c r="BJ9" s="35">
        <f>[24]winter!BB9+[24]summer!BB9+[24]shoulder!BB9</f>
        <v>13760.963679915911</v>
      </c>
      <c r="BK9" s="35">
        <f>[24]winter!BC9+[24]summer!BC9+[24]shoulder!BC9</f>
        <v>7041.640469541785</v>
      </c>
      <c r="BM9" s="37">
        <f t="shared" si="10"/>
        <v>1.1155381878814952E-2</v>
      </c>
      <c r="BN9" s="32">
        <v>2020</v>
      </c>
      <c r="BO9" s="33">
        <f>[24]winter!BG9+[24]summer!BG9+[24]shoulder!BG9</f>
        <v>792.65715417427805</v>
      </c>
      <c r="BP9" s="33">
        <f>[24]winter!BH9+[24]summer!BH9+[24]shoulder!BH9</f>
        <v>6010.2998847393119</v>
      </c>
      <c r="BQ9" s="33">
        <f>[24]winter!BI9+[24]summer!BI9+[24]shoulder!BI9</f>
        <v>1862.8697897310462</v>
      </c>
      <c r="BR9" s="131">
        <f t="shared" si="4"/>
        <v>8665.8268286446364</v>
      </c>
      <c r="BS9" s="114">
        <f>BR9*'Volumes by Gen'!$K$35</f>
        <v>47239756.182056755</v>
      </c>
      <c r="BT9" s="33">
        <f>[24]winter!BJ9+[24]summer!BJ9+[24]shoulder!BJ9</f>
        <v>1413.523817200447</v>
      </c>
      <c r="BU9" s="33">
        <f>[24]winter!BK9+[24]summer!BK9+[24]shoulder!BK9</f>
        <v>950.02782954633699</v>
      </c>
      <c r="BV9" s="33">
        <f>[24]winter!BL9+[24]summer!BL9+[24]shoulder!BL9</f>
        <v>683.28137970063608</v>
      </c>
      <c r="BW9" s="33">
        <f>[24]winter!BM9+[24]summer!BM9+[24]shoulder!BM9</f>
        <v>950.71005779243194</v>
      </c>
      <c r="BX9" s="33">
        <f>[24]winter!BN9+[24]summer!BN9+[24]shoulder!BN9</f>
        <v>2042.3054890639428</v>
      </c>
      <c r="BY9" s="131">
        <f t="shared" si="5"/>
        <v>6039.8485733037951</v>
      </c>
      <c r="BZ9" s="114">
        <f>BY9*'Volumes by Gen'!$K$46</f>
        <v>35070238.962710425</v>
      </c>
      <c r="CA9" s="33">
        <f>[24]winter!BO9+[24]summer!BO9+[24]shoulder!BO9</f>
        <v>204.02042492037725</v>
      </c>
      <c r="CB9" s="33">
        <f>[24]winter!BP9+[24]summer!BP9+[24]shoulder!BP9</f>
        <v>679.3203277480111</v>
      </c>
      <c r="CC9" s="33">
        <f>[24]winter!BR9+[24]summer!BR9+[24]shoulder!BR9</f>
        <v>2506.8661089473235</v>
      </c>
      <c r="CD9" s="131">
        <f t="shared" si="6"/>
        <v>3390.2068616157121</v>
      </c>
      <c r="CE9" s="114">
        <f>CD9*'Volumes by Gen'!$K$74</f>
        <v>14849106.053876819</v>
      </c>
      <c r="CF9" s="33">
        <f>[24]winter!BQ9+[24]summer!BQ9+[24]shoulder!BQ9</f>
        <v>791.96346185015386</v>
      </c>
      <c r="CG9" s="33">
        <f>[24]winter!BS9+[24]summer!BS9+[24]shoulder!BS9</f>
        <v>3328.2164110725125</v>
      </c>
      <c r="CH9" s="131">
        <f t="shared" si="7"/>
        <v>4120.1798729226666</v>
      </c>
      <c r="CI9" s="109">
        <f>CH9*'Volumes by Gen'!$K$79</f>
        <v>18046387.843401283</v>
      </c>
      <c r="CJ9" s="107">
        <f>[24]winter!BT9+[24]summer!BT9+[24]shoulder!BT9</f>
        <v>20582.880744390553</v>
      </c>
      <c r="CK9" s="35">
        <f>[24]winter!BU9+[24]summer!BU9+[24]shoulder!BU9</f>
        <v>13779.111733647815</v>
      </c>
      <c r="CL9" s="35">
        <f>[24]winter!BV9+[24]summer!BV9+[24]shoulder!BV9</f>
        <v>7055.8644269848874</v>
      </c>
      <c r="CN9" s="37">
        <f t="shared" si="11"/>
        <v>1.4663812291377235E-2</v>
      </c>
      <c r="CO9" s="32">
        <v>2020</v>
      </c>
      <c r="CP9" s="33">
        <f>[24]winter!BZ9+[24]summer!BZ9+[24]shoulder!BZ9</f>
        <v>825.12059595064397</v>
      </c>
      <c r="CQ9" s="33">
        <f>[24]winter!CA9+[24]summer!CA9+[24]shoulder!CA9</f>
        <v>6358.0700980739493</v>
      </c>
      <c r="CR9" s="33">
        <f>[24]winter!CB9+[24]summer!CB9+[24]shoulder!CB9</f>
        <v>1917.9586726939974</v>
      </c>
      <c r="CS9" s="33">
        <f>[24]winter!CC9+[24]summer!CC9+[24]shoulder!CC9</f>
        <v>1631.0579970331978</v>
      </c>
      <c r="CT9" s="33">
        <f>[24]winter!CD9+[24]summer!CD9+[24]shoulder!CD9</f>
        <v>1010.7194321634954</v>
      </c>
      <c r="CU9" s="33">
        <f>[24]winter!CE9+[24]summer!CE9+[24]shoulder!CE9</f>
        <v>718.95524101799015</v>
      </c>
      <c r="CV9" s="33">
        <f>[24]winter!CF9+[24]summer!CF9+[24]shoulder!CF9</f>
        <v>1014.2344133629274</v>
      </c>
      <c r="CW9" s="33">
        <f>[24]winter!CG9+[24]summer!CG9+[24]shoulder!CG9</f>
        <v>2286.3129418422895</v>
      </c>
      <c r="CX9" s="33">
        <f>[24]winter!CH9+[24]summer!CH9+[24]shoulder!CH9</f>
        <v>247.18662496338121</v>
      </c>
      <c r="CY9" s="33">
        <f>[24]winter!CI9+[24]summer!CI9+[24]shoulder!CI9</f>
        <v>724.23822620909539</v>
      </c>
      <c r="CZ9" s="33">
        <f>[24]winter!CJ9+[24]summer!CJ9+[24]shoulder!CJ9</f>
        <v>917.79758418355038</v>
      </c>
      <c r="DA9" s="33">
        <f>[24]winter!CK9+[24]summer!CK9+[24]shoulder!CK9</f>
        <v>2668.3156160795152</v>
      </c>
      <c r="DB9" s="33">
        <f>[24]winter!CL9+[24]summer!CL9+[24]shoulder!CL9</f>
        <v>3519.7235271879399</v>
      </c>
      <c r="DC9" s="35">
        <f>[24]winter!CM9+[24]summer!CM9+[24]shoulder!CM9</f>
        <v>21693.543927516941</v>
      </c>
      <c r="DD9" s="35">
        <f>[24]winter!CN9+[24]summer!CN9+[24]shoulder!CN9</f>
        <v>14563.210296863828</v>
      </c>
      <c r="DE9" s="35">
        <f>[24]winter!CO9+[24]summer!CO9+[24]shoulder!CO9</f>
        <v>7586.8924978660361</v>
      </c>
      <c r="DG9" s="37">
        <f t="shared" si="12"/>
        <v>-3.914519574827754E-3</v>
      </c>
      <c r="DH9" s="32">
        <v>2020</v>
      </c>
      <c r="DI9" s="33">
        <f>[24]winter!CS9+[24]summer!CS9+[24]shoulder!CS9</f>
        <v>607.76099877227921</v>
      </c>
      <c r="DJ9" s="33">
        <f>[24]winter!CT9+[24]summer!CT9+[24]shoulder!CT9</f>
        <v>4436.4690459237618</v>
      </c>
      <c r="DK9" s="33">
        <f>[24]winter!CU9+[24]summer!CU9+[24]shoulder!CU9</f>
        <v>1408.7918097670026</v>
      </c>
      <c r="DL9" s="33">
        <f>[24]winter!CV9+[24]summer!CV9+[24]shoulder!CV9</f>
        <v>584.74631272294346</v>
      </c>
      <c r="DM9" s="33">
        <f>[24]winter!CW9+[24]summer!CW9+[24]shoulder!CW9</f>
        <v>740.87716829975716</v>
      </c>
      <c r="DN9" s="33">
        <f>[24]winter!CX9+[24]summer!CX9+[24]shoulder!CX9</f>
        <v>524.096089407205</v>
      </c>
      <c r="DO9" s="33">
        <f>[24]winter!CY9+[24]summer!CY9+[24]shoulder!CY9</f>
        <v>263.37617911381619</v>
      </c>
      <c r="DP9" s="33">
        <f>[24]winter!CZ9+[24]summer!CZ9+[24]shoulder!CZ9</f>
        <v>1321.2108321633068</v>
      </c>
      <c r="DQ9" s="33">
        <f>[24]winter!DA9+[24]summer!DA9+[24]shoulder!DA9</f>
        <v>16.234110018449428</v>
      </c>
      <c r="DR9" s="33">
        <f>[24]winter!DB9+[24]summer!DB9+[24]shoulder!DB9</f>
        <v>482.50733974738159</v>
      </c>
      <c r="DS9" s="33">
        <f>[24]winter!DC9+[24]summer!DC9+[24]shoulder!DC9</f>
        <v>542.24929434139324</v>
      </c>
      <c r="DT9" s="33">
        <f>[24]winter!DD9+[24]summer!DD9+[24]shoulder!DD9</f>
        <v>1790.8809406488633</v>
      </c>
      <c r="DU9" s="33">
        <f>[24]winter!DE9+[24]summer!DE9+[24]shoulder!DE9</f>
        <v>2394.0656501378367</v>
      </c>
      <c r="DV9" s="35">
        <f>[24]winter!DF9+[24]summer!DF9+[24]shoulder!DF9</f>
        <v>14942.246764821852</v>
      </c>
      <c r="DW9" s="35">
        <f>[24]winter!DG9+[24]summer!DG9+[24]shoulder!DG9</f>
        <v>9921.199764529305</v>
      </c>
      <c r="DX9" s="35">
        <f>[24]winter!DH9+[24]summer!DH9+[24]shoulder!DH9</f>
        <v>5164.9855230281228</v>
      </c>
      <c r="DY9" s="33"/>
    </row>
    <row r="10" spans="1:150" ht="14.45" x14ac:dyDescent="0.55000000000000004">
      <c r="A10" s="32">
        <v>2004</v>
      </c>
      <c r="B10" s="33">
        <f>[24]winter!B10+[24]summer!B10+[24]shoulder!B10</f>
        <v>592.40800000000002</v>
      </c>
      <c r="C10" s="33">
        <f>[24]winter!C10+[24]summer!C10+[24]shoulder!C10</f>
        <v>4440.8220000000001</v>
      </c>
      <c r="D10" s="33">
        <f>[24]winter!D10+[24]summer!D10+[24]shoulder!D10</f>
        <v>1380.278</v>
      </c>
      <c r="E10" s="33">
        <f>[24]winter!E10+[24]summer!E10+[24]shoulder!E10</f>
        <v>1173.1460000000002</v>
      </c>
      <c r="F10" s="33">
        <f>[24]winter!F10+[24]summer!F10+[24]shoulder!F10</f>
        <v>841.71800000000007</v>
      </c>
      <c r="G10" s="33">
        <f>[24]winter!G10+[24]summer!G10+[24]shoulder!G10</f>
        <v>496.52800000000002</v>
      </c>
      <c r="H10" s="33">
        <f>[24]winter!H10+[24]summer!H10+[24]shoulder!H10</f>
        <v>701.67000000000007</v>
      </c>
      <c r="I10" s="33">
        <f>[24]winter!I10+[24]summer!I10+[24]shoulder!I10</f>
        <v>1561.23</v>
      </c>
      <c r="J10" s="33">
        <f>[24]winter!J10+[24]summer!J10+[24]shoulder!J10</f>
        <v>117.55199999999999</v>
      </c>
      <c r="K10" s="33">
        <f>[24]winter!K10+[24]summer!K10+[24]shoulder!K10</f>
        <v>526.346</v>
      </c>
      <c r="L10" s="33">
        <f>[24]winter!L10+[24]summer!L10+[24]shoulder!L10</f>
        <v>391.75200000000001</v>
      </c>
      <c r="M10" s="33">
        <f>[24]winter!M10+[24]summer!M10+[24]shoulder!M10</f>
        <v>1918.616</v>
      </c>
      <c r="N10" s="33">
        <f>[24]winter!N10+[24]summer!N10+[24]shoulder!N10</f>
        <v>2950.462</v>
      </c>
      <c r="O10" s="33">
        <f>[24]winter!O10+[24]summer!O10+[24]shoulder!O10</f>
        <v>16732.545999999998</v>
      </c>
      <c r="P10" s="33">
        <f>[24]winter!P10+[24]summer!P10+[24]shoulder!P10</f>
        <v>10964.314</v>
      </c>
      <c r="Q10" s="33">
        <f>[24]winter!Q10+[24]summer!Q10+[24]shoulder!Q10</f>
        <v>5823.384</v>
      </c>
      <c r="R10" s="33"/>
      <c r="S10" s="36">
        <f t="shared" si="8"/>
        <v>1.0104317446665359E-2</v>
      </c>
      <c r="T10" s="32">
        <v>2021</v>
      </c>
      <c r="U10" s="33">
        <f>[24]winter!U10+[24]summer!U10+[24]shoulder!U10</f>
        <v>738.18830506454913</v>
      </c>
      <c r="V10" s="33">
        <f>[24]winter!V10+[24]summer!V10+[24]shoulder!V10</f>
        <v>5551.6624081201608</v>
      </c>
      <c r="W10" s="102">
        <f>[24]winter!W10+[24]summer!W10+[24]shoulder!W10</f>
        <v>1745.1305051933027</v>
      </c>
      <c r="X10" s="108">
        <f t="shared" si="0"/>
        <v>8034.9812183780123</v>
      </c>
      <c r="Y10" s="114">
        <f>X10*'Volumes by Gen'!$K$35</f>
        <v>43800846.842325911</v>
      </c>
      <c r="Z10" s="33">
        <f>[24]winter!X10+[24]summer!X10+[24]shoulder!X10</f>
        <v>1108.8871720935254</v>
      </c>
      <c r="AA10" s="33">
        <f>[24]winter!Y10+[24]summer!Y10+[24]shoulder!Y10</f>
        <v>888.52908958005992</v>
      </c>
      <c r="AB10" s="33">
        <f>[24]winter!Z10+[24]summer!Z10+[24]shoulder!Z10</f>
        <v>633.53123529902928</v>
      </c>
      <c r="AC10" s="33">
        <f>[24]winter!AA10+[24]summer!AA10+[24]shoulder!AA10</f>
        <v>788.54729012136318</v>
      </c>
      <c r="AD10" s="102">
        <f>[24]winter!AB10+[24]summer!AB10+[24]shoulder!AB10</f>
        <v>1854.848068254199</v>
      </c>
      <c r="AE10" s="114">
        <f t="shared" si="1"/>
        <v>5274.3428553481772</v>
      </c>
      <c r="AF10" s="114">
        <f>AE10*'Volumes by Gen'!$K$46</f>
        <v>30625347.980726797</v>
      </c>
      <c r="AG10" s="34">
        <f>[24]winter!AC10+[24]summer!AC10+[24]shoulder!AC10</f>
        <v>156.0659470866934</v>
      </c>
      <c r="AH10" s="34">
        <f>[24]winter!AD10+[24]summer!AD10+[24]shoulder!AD10</f>
        <v>598.55822708959329</v>
      </c>
      <c r="AI10" s="102">
        <f>[24]winter!AF10+[24]summer!AF10+[24]shoulder!AF10</f>
        <v>2325.4911455997599</v>
      </c>
      <c r="AJ10" s="114">
        <f t="shared" si="2"/>
        <v>3080.1153197760468</v>
      </c>
      <c r="AK10" s="114">
        <f>AJ10*'Volumes by Gen'!$K$74</f>
        <v>13490905.100619085</v>
      </c>
      <c r="AL10" s="33">
        <f>[24]winter!AE10+[24]summer!AE10+[24]shoulder!AE10</f>
        <v>724.6021118477787</v>
      </c>
      <c r="AM10" s="102">
        <f>[24]winter!AG10+[24]summer!AG10+[24]shoulder!AG10</f>
        <v>3117.099948638986</v>
      </c>
      <c r="AN10" s="102">
        <f t="shared" si="3"/>
        <v>3841.7020604867648</v>
      </c>
      <c r="AO10" s="109">
        <f>AN10*'Volumes by Gen'!$K$79</f>
        <v>16826655.024932034</v>
      </c>
      <c r="AP10" s="107">
        <f>[24]winter!AH10+[24]summer!AH10+[24]shoulder!AH10</f>
        <v>19080.22885106803</v>
      </c>
      <c r="AQ10" s="35">
        <f>[24]winter!AI10+[24]summer!AI10+[24]shoulder!AI10</f>
        <v>12692.031562582064</v>
      </c>
      <c r="AR10" s="35">
        <f>[24]winter!AJ10+[24]summer!AJ10+[24]shoulder!AJ10</f>
        <v>6527.7827611749599</v>
      </c>
      <c r="AS10" s="33"/>
      <c r="AT10" s="37">
        <f t="shared" si="9"/>
        <v>9.9457527962330313E-3</v>
      </c>
      <c r="AU10" s="32">
        <v>2021</v>
      </c>
      <c r="AV10" s="33">
        <f>[24]winter!AN10+[24]summer!AN10+[24]shoulder!AN10</f>
        <v>798.69170455952371</v>
      </c>
      <c r="AW10" s="33">
        <f>[24]winter!AO10+[24]summer!AO10+[24]shoulder!AO10</f>
        <v>6069.5991524384326</v>
      </c>
      <c r="AX10" s="33">
        <f>[24]winter!AP10+[24]summer!AP10+[24]shoulder!AP10</f>
        <v>1882.4079961237862</v>
      </c>
      <c r="AY10" s="33">
        <f>[24]winter!AQ10+[24]summer!AQ10+[24]shoulder!AQ10</f>
        <v>1425.0377667900323</v>
      </c>
      <c r="AZ10" s="33">
        <f>[24]winter!AR10+[24]summer!AR10+[24]shoulder!AR10</f>
        <v>952.93847451166914</v>
      </c>
      <c r="BA10" s="33">
        <f>[24]winter!AS10+[24]summer!AS10+[24]shoulder!AS10</f>
        <v>687.96827491409942</v>
      </c>
      <c r="BB10" s="33">
        <f>[24]winter!AT10+[24]summer!AT10+[24]shoulder!AT10</f>
        <v>950.41333248067303</v>
      </c>
      <c r="BC10" s="33">
        <f>[24]winter!AU10+[24]summer!AU10+[24]shoulder!AU10</f>
        <v>2050.1085672456484</v>
      </c>
      <c r="BD10" s="33">
        <f>[24]winter!AV10+[24]summer!AV10+[24]shoulder!AV10</f>
        <v>206.06424430216637</v>
      </c>
      <c r="BE10" s="33">
        <f>[24]winter!AW10+[24]summer!AW10+[24]shoulder!AW10</f>
        <v>686.7008498330556</v>
      </c>
      <c r="BF10" s="33">
        <f>[24]winter!AX10+[24]summer!AX10+[24]shoulder!AX10</f>
        <v>807.71865052176167</v>
      </c>
      <c r="BG10" s="33">
        <f>[24]winter!AY10+[24]summer!AY10+[24]shoulder!AY10</f>
        <v>2537.4699353370574</v>
      </c>
      <c r="BH10" s="33">
        <f>[24]winter!AZ10+[24]summer!AZ10+[24]shoulder!AZ10</f>
        <v>3337.9921632871465</v>
      </c>
      <c r="BI10" s="35">
        <f>[24]winter!BA10+[24]summer!BA10+[24]shoulder!BA10</f>
        <v>20765.003469286807</v>
      </c>
      <c r="BJ10" s="35">
        <f>[24]winter!BB10+[24]summer!BB10+[24]shoulder!BB10</f>
        <v>13901.539271968562</v>
      </c>
      <c r="BK10" s="35">
        <f>[24]winter!BC10+[24]summer!BC10+[24]shoulder!BC10</f>
        <v>7109.1655491039819</v>
      </c>
      <c r="BM10" s="37">
        <f t="shared" si="10"/>
        <v>1.1261602269038285E-2</v>
      </c>
      <c r="BN10" s="32">
        <v>2021</v>
      </c>
      <c r="BO10" s="33">
        <f>[24]winter!BG10+[24]summer!BG10+[24]shoulder!BG10</f>
        <v>801.49456264257708</v>
      </c>
      <c r="BP10" s="33">
        <f>[24]winter!BH10+[24]summer!BH10+[24]shoulder!BH10</f>
        <v>6084.967603757932</v>
      </c>
      <c r="BQ10" s="33">
        <f>[24]winter!BI10+[24]summer!BI10+[24]shoulder!BI10</f>
        <v>1885.5146824111093</v>
      </c>
      <c r="BR10" s="131">
        <f t="shared" si="4"/>
        <v>8771.9768488116188</v>
      </c>
      <c r="BS10" s="114">
        <f>BR10*'Volumes by Gen'!$K$35</f>
        <v>47818408.533478476</v>
      </c>
      <c r="BT10" s="33">
        <f>[24]winter!BJ10+[24]summer!BJ10+[24]shoulder!BJ10</f>
        <v>1432.521905539108</v>
      </c>
      <c r="BU10" s="33">
        <f>[24]winter!BK10+[24]summer!BK10+[24]shoulder!BK10</f>
        <v>957.66274729147676</v>
      </c>
      <c r="BV10" s="33">
        <f>[24]winter!BL10+[24]summer!BL10+[24]shoulder!BL10</f>
        <v>690.8041098269324</v>
      </c>
      <c r="BW10" s="33">
        <f>[24]winter!BM10+[24]summer!BM10+[24]shoulder!BM10</f>
        <v>955.56781996806762</v>
      </c>
      <c r="BX10" s="33">
        <f>[24]winter!BN10+[24]summer!BN10+[24]shoulder!BN10</f>
        <v>2072.0301518553665</v>
      </c>
      <c r="BY10" s="131">
        <f t="shared" si="5"/>
        <v>6108.5867344809521</v>
      </c>
      <c r="BZ10" s="114">
        <f>BY10*'Volumes by Gen'!$K$46</f>
        <v>35469365.482039958</v>
      </c>
      <c r="CA10" s="33">
        <f>[24]winter!BO10+[24]summer!BO10+[24]shoulder!BO10</f>
        <v>208.29421617408201</v>
      </c>
      <c r="CB10" s="33">
        <f>[24]winter!BP10+[24]summer!BP10+[24]shoulder!BP10</f>
        <v>689.75872582219904</v>
      </c>
      <c r="CC10" s="33">
        <f>[24]winter!BR10+[24]summer!BR10+[24]shoulder!BR10</f>
        <v>2547.5078382157512</v>
      </c>
      <c r="CD10" s="131">
        <f t="shared" si="6"/>
        <v>3445.5607802120321</v>
      </c>
      <c r="CE10" s="114">
        <f>CD10*'Volumes by Gen'!$K$74</f>
        <v>15091556.217328701</v>
      </c>
      <c r="CF10" s="33">
        <f>[24]winter!BQ10+[24]summer!BQ10+[24]shoulder!BQ10</f>
        <v>815.10413605106771</v>
      </c>
      <c r="CG10" s="33">
        <f>[24]winter!BS10+[24]summer!BS10+[24]shoulder!BS10</f>
        <v>3352.6061003313303</v>
      </c>
      <c r="CH10" s="131">
        <f t="shared" si="7"/>
        <v>4167.7102363823979</v>
      </c>
      <c r="CI10" s="109">
        <f>CH10*'Volumes by Gen'!$K$79</f>
        <v>18254570.835354906</v>
      </c>
      <c r="CJ10" s="107">
        <f>[24]winter!BT10+[24]summer!BT10+[24]shoulder!BT10</f>
        <v>20817.317089763928</v>
      </c>
      <c r="CK10" s="35">
        <f>[24]winter!BU10+[24]summer!BU10+[24]shoulder!BU10</f>
        <v>13939.11788701775</v>
      </c>
      <c r="CL10" s="35">
        <f>[24]winter!BV10+[24]summer!BV10+[24]shoulder!BV10</f>
        <v>7143.3306118551345</v>
      </c>
      <c r="CN10" s="37">
        <f t="shared" si="11"/>
        <v>1.5161984914477419E-2</v>
      </c>
      <c r="CO10" s="32">
        <v>2021</v>
      </c>
      <c r="CP10" s="33">
        <f>[24]winter!BZ10+[24]summer!BZ10+[24]shoulder!BZ10</f>
        <v>836.72784770095143</v>
      </c>
      <c r="CQ10" s="33">
        <f>[24]winter!CA10+[24]summer!CA10+[24]shoulder!CA10</f>
        <v>6445.2278391144146</v>
      </c>
      <c r="CR10" s="33">
        <f>[24]winter!CB10+[24]summer!CB10+[24]shoulder!CB10</f>
        <v>1944.0161927804397</v>
      </c>
      <c r="CS10" s="33">
        <f>[24]winter!CC10+[24]summer!CC10+[24]shoulder!CC10</f>
        <v>1664.6081001113216</v>
      </c>
      <c r="CT10" s="33">
        <f>[24]winter!CD10+[24]summer!CD10+[24]shoulder!CD10</f>
        <v>1024.5915167137368</v>
      </c>
      <c r="CU10" s="33">
        <f>[24]winter!CE10+[24]summer!CE10+[24]shoulder!CE10</f>
        <v>728.1527158892718</v>
      </c>
      <c r="CV10" s="33">
        <f>[24]winter!CF10+[24]summer!CF10+[24]shoulder!CF10</f>
        <v>1022.9247268295474</v>
      </c>
      <c r="CW10" s="33">
        <f>[24]winter!CG10+[24]summer!CG10+[24]shoulder!CG10</f>
        <v>2342.7064429941706</v>
      </c>
      <c r="CX10" s="33">
        <f>[24]winter!CH10+[24]summer!CH10+[24]shoulder!CH10</f>
        <v>255.20539436527537</v>
      </c>
      <c r="CY10" s="33">
        <f>[24]winter!CI10+[24]summer!CI10+[24]shoulder!CI10</f>
        <v>739.21376880232401</v>
      </c>
      <c r="CZ10" s="33">
        <f>[24]winter!CJ10+[24]summer!CJ10+[24]shoulder!CJ10</f>
        <v>958.77268227277375</v>
      </c>
      <c r="DA10" s="33">
        <f>[24]winter!CK10+[24]summer!CK10+[24]shoulder!CK10</f>
        <v>2714.6998817289846</v>
      </c>
      <c r="DB10" s="33">
        <f>[24]winter!CL10+[24]summer!CL10+[24]shoulder!CL10</f>
        <v>3568.0748129702301</v>
      </c>
      <c r="DC10" s="35">
        <f>[24]winter!CM10+[24]summer!CM10+[24]shoulder!CM10</f>
        <v>22027.524928181301</v>
      </c>
      <c r="DD10" s="35">
        <f>[24]winter!CN10+[24]summer!CN10+[24]shoulder!CN10</f>
        <v>14788.895453249466</v>
      </c>
      <c r="DE10" s="35">
        <f>[24]winter!CO10+[24]summer!CO10+[24]shoulder!CO10</f>
        <v>7740.1135885330596</v>
      </c>
      <c r="DG10" s="37">
        <f t="shared" si="12"/>
        <v>-3.6327699586439222E-3</v>
      </c>
      <c r="DH10" s="32">
        <v>2021</v>
      </c>
      <c r="DI10" s="33">
        <f>[24]winter!CS10+[24]summer!CS10+[24]shoulder!CS10</f>
        <v>606.81688006582647</v>
      </c>
      <c r="DJ10" s="33">
        <f>[24]winter!CT10+[24]summer!CT10+[24]shoulder!CT10</f>
        <v>4411.7754951458592</v>
      </c>
      <c r="DK10" s="33">
        <f>[24]winter!CU10+[24]summer!CU10+[24]shoulder!CU10</f>
        <v>1421.0281280844508</v>
      </c>
      <c r="DL10" s="33">
        <f>[24]winter!CV10+[24]summer!CV10+[24]shoulder!CV10</f>
        <v>567.32723029442059</v>
      </c>
      <c r="DM10" s="33">
        <f>[24]winter!CW10+[24]summer!CW10+[24]shoulder!CW10</f>
        <v>734.24615119375153</v>
      </c>
      <c r="DN10" s="33">
        <f>[24]winter!CX10+[24]summer!CX10+[24]shoulder!CX10</f>
        <v>523.16363035323047</v>
      </c>
      <c r="DO10" s="33">
        <f>[24]winter!CY10+[24]summer!CY10+[24]shoulder!CY10</f>
        <v>251.74495453838296</v>
      </c>
      <c r="DP10" s="33">
        <f>[24]winter!CZ10+[24]summer!CZ10+[24]shoulder!CZ10</f>
        <v>1311.9078500989121</v>
      </c>
      <c r="DQ10" s="33">
        <f>[24]winter!DA10+[24]summer!DA10+[24]shoulder!DA10</f>
        <v>6.9290120369600494</v>
      </c>
      <c r="DR10" s="33">
        <f>[24]winter!DB10+[24]summer!DB10+[24]shoulder!DB10</f>
        <v>483.20654021197726</v>
      </c>
      <c r="DS10" s="33">
        <f>[24]winter!DC10+[24]summer!DC10+[24]shoulder!DC10</f>
        <v>544.54179184464772</v>
      </c>
      <c r="DT10" s="33">
        <f>[24]winter!DD10+[24]summer!DD10+[24]shoulder!DD10</f>
        <v>1777.898123293023</v>
      </c>
      <c r="DU10" s="33">
        <f>[24]winter!DE10+[24]summer!DE10+[24]shoulder!DE10</f>
        <v>2382.0017171408372</v>
      </c>
      <c r="DV10" s="35">
        <f>[24]winter!DF10+[24]summer!DF10+[24]shoulder!DF10</f>
        <v>14888.161498988886</v>
      </c>
      <c r="DW10" s="35">
        <f>[24]winter!DG10+[24]summer!DG10+[24]shoulder!DG10</f>
        <v>9892.8888117062488</v>
      </c>
      <c r="DX10" s="35">
        <f>[24]winter!DH10+[24]summer!DH10+[24]shoulder!DH10</f>
        <v>5145.2490825630939</v>
      </c>
      <c r="DY10" s="33"/>
    </row>
    <row r="11" spans="1:150" ht="14.45" x14ac:dyDescent="0.55000000000000004">
      <c r="A11" s="32">
        <v>2005</v>
      </c>
      <c r="B11" s="33">
        <f>[24]winter!B11+[24]summer!B11+[24]shoulder!B11</f>
        <v>621.20000000000005</v>
      </c>
      <c r="C11" s="33">
        <f>[24]winter!C11+[24]summer!C11+[24]shoulder!C11</f>
        <v>4514.8099999999995</v>
      </c>
      <c r="D11" s="33">
        <f>[24]winter!D11+[24]summer!D11+[24]shoulder!D11</f>
        <v>1376.24</v>
      </c>
      <c r="E11" s="33">
        <f>[24]winter!E11+[24]summer!E11+[24]shoulder!E11</f>
        <v>1198.2059999999999</v>
      </c>
      <c r="F11" s="33">
        <f>[24]winter!F11+[24]summer!F11+[24]shoulder!F11</f>
        <v>807.89599999999996</v>
      </c>
      <c r="G11" s="33">
        <f>[24]winter!G11+[24]summer!G11+[24]shoulder!G11</f>
        <v>492.66200000000003</v>
      </c>
      <c r="H11" s="33">
        <f>[24]winter!H11+[24]summer!H11+[24]shoulder!H11</f>
        <v>667.08799999999997</v>
      </c>
      <c r="I11" s="33">
        <f>[24]winter!I11+[24]summer!I11+[24]shoulder!I11</f>
        <v>1577.2059999999999</v>
      </c>
      <c r="J11" s="33">
        <f>[24]winter!J11+[24]summer!J11+[24]shoulder!J11</f>
        <v>136.91800000000001</v>
      </c>
      <c r="K11" s="33">
        <f>[24]winter!K11+[24]summer!K11+[24]shoulder!K11</f>
        <v>539.12599999999998</v>
      </c>
      <c r="L11" s="33">
        <f>[24]winter!L11+[24]summer!L11+[24]shoulder!L11</f>
        <v>402.70600000000002</v>
      </c>
      <c r="M11" s="33">
        <f>[24]winter!M11+[24]summer!M11+[24]shoulder!M11</f>
        <v>1979.5120000000002</v>
      </c>
      <c r="N11" s="33">
        <f>[24]winter!N11+[24]summer!N11+[24]shoulder!N11</f>
        <v>2964.8</v>
      </c>
      <c r="O11" s="33">
        <f>[24]winter!O11+[24]summer!O11+[24]shoulder!O11</f>
        <v>16804.239999999998</v>
      </c>
      <c r="P11" s="33">
        <f>[24]winter!P11+[24]summer!P11+[24]shoulder!P11</f>
        <v>11022.395999999999</v>
      </c>
      <c r="Q11" s="33">
        <f>[24]winter!Q11+[24]summer!Q11+[24]shoulder!Q11</f>
        <v>5959.3</v>
      </c>
      <c r="R11" s="33"/>
      <c r="S11" s="36">
        <f t="shared" si="8"/>
        <v>9.9178646034203469E-3</v>
      </c>
      <c r="T11" s="32">
        <v>2022</v>
      </c>
      <c r="U11" s="33">
        <f>[24]winter!U11+[24]summer!U11+[24]shoulder!U11</f>
        <v>744.8725510311574</v>
      </c>
      <c r="V11" s="33">
        <f>[24]winter!V11+[24]summer!V11+[24]shoulder!V11</f>
        <v>5611.29510480108</v>
      </c>
      <c r="W11" s="102">
        <f>[24]winter!W11+[24]summer!W11+[24]shoulder!W11</f>
        <v>1765.127914386763</v>
      </c>
      <c r="X11" s="108">
        <f t="shared" si="0"/>
        <v>8121.2955702190011</v>
      </c>
      <c r="Y11" s="114">
        <f>X11*'Volumes by Gen'!$K$35</f>
        <v>44271369.62296845</v>
      </c>
      <c r="Z11" s="33">
        <f>[24]winter!X11+[24]summer!X11+[24]shoulder!X11</f>
        <v>1120.1900247189715</v>
      </c>
      <c r="AA11" s="33">
        <f>[24]winter!Y11+[24]summer!Y11+[24]shoulder!Y11</f>
        <v>892.89324085791554</v>
      </c>
      <c r="AB11" s="33">
        <f>[24]winter!Z11+[24]summer!Z11+[24]shoulder!Z11</f>
        <v>639.05593968156063</v>
      </c>
      <c r="AC11" s="33">
        <f>[24]winter!AA11+[24]summer!AA11+[24]shoulder!AA11</f>
        <v>790.25943873457527</v>
      </c>
      <c r="AD11" s="102">
        <f>[24]winter!AB11+[24]summer!AB11+[24]shoulder!AB11</f>
        <v>1869.856496793323</v>
      </c>
      <c r="AE11" s="114">
        <f t="shared" si="1"/>
        <v>5312.2551407863466</v>
      </c>
      <c r="AF11" s="114">
        <f>AE11*'Volumes by Gen'!$K$46</f>
        <v>30845484.776178245</v>
      </c>
      <c r="AG11" s="34">
        <f>[24]winter!AC11+[24]summer!AC11+[24]shoulder!AC11</f>
        <v>158.45964386517772</v>
      </c>
      <c r="AH11" s="34">
        <f>[24]winter!AD11+[24]summer!AD11+[24]shoulder!AD11</f>
        <v>606.74426448194663</v>
      </c>
      <c r="AI11" s="102">
        <f>[24]winter!AF11+[24]summer!AF11+[24]shoulder!AF11</f>
        <v>2357.6081364899792</v>
      </c>
      <c r="AJ11" s="114">
        <f t="shared" si="2"/>
        <v>3122.8120448371037</v>
      </c>
      <c r="AK11" s="114">
        <f>AJ11*'Volumes by Gen'!$K$74</f>
        <v>13677916.756386515</v>
      </c>
      <c r="AL11" s="33">
        <f>[24]winter!AE11+[24]summer!AE11+[24]shoulder!AE11</f>
        <v>740.73227341214886</v>
      </c>
      <c r="AM11" s="102">
        <f>[24]winter!AG11+[24]summer!AG11+[24]shoulder!AG11</f>
        <v>3131.3890387877373</v>
      </c>
      <c r="AN11" s="102">
        <f t="shared" si="3"/>
        <v>3872.1213121998862</v>
      </c>
      <c r="AO11" s="109">
        <f>AN11*'Volumes by Gen'!$K$79</f>
        <v>16959891.347435504</v>
      </c>
      <c r="AP11" s="107">
        <f>[24]winter!AH11+[24]summer!AH11+[24]shoulder!AH11</f>
        <v>19271.359586167466</v>
      </c>
      <c r="AQ11" s="35">
        <f>[24]winter!AI11+[24]summer!AI11+[24]shoulder!AI11</f>
        <v>12823.609358548687</v>
      </c>
      <c r="AR11" s="35">
        <f>[24]winter!AJ11+[24]summer!AJ11+[24]shoulder!AJ11</f>
        <v>6590.0174911274216</v>
      </c>
      <c r="AS11" s="33"/>
      <c r="AT11" s="37">
        <f t="shared" si="9"/>
        <v>9.734424367085541E-3</v>
      </c>
      <c r="AU11" s="32">
        <v>2022</v>
      </c>
      <c r="AV11" s="33">
        <f>[24]winter!AN11+[24]summer!AN11+[24]shoulder!AN11</f>
        <v>805.73268779136083</v>
      </c>
      <c r="AW11" s="33">
        <f>[24]winter!AO11+[24]summer!AO11+[24]shoulder!AO11</f>
        <v>6134.0304774591814</v>
      </c>
      <c r="AX11" s="33">
        <f>[24]winter!AP11+[24]summer!AP11+[24]shoulder!AP11</f>
        <v>1903.1032310809269</v>
      </c>
      <c r="AY11" s="33">
        <f>[24]winter!AQ11+[24]summer!AQ11+[24]shoulder!AQ11</f>
        <v>1438.4080249139438</v>
      </c>
      <c r="AZ11" s="33">
        <f>[24]winter!AR11+[24]summer!AR11+[24]shoulder!AR11</f>
        <v>957.63548606020481</v>
      </c>
      <c r="BA11" s="33">
        <f>[24]winter!AS11+[24]summer!AS11+[24]shoulder!AS11</f>
        <v>693.85792374083917</v>
      </c>
      <c r="BB11" s="33">
        <f>[24]winter!AT11+[24]summer!AT11+[24]shoulder!AT11</f>
        <v>952.29045344893746</v>
      </c>
      <c r="BC11" s="33">
        <f>[24]winter!AU11+[24]summer!AU11+[24]shoulder!AU11</f>
        <v>2066.7053382180052</v>
      </c>
      <c r="BD11" s="33">
        <f>[24]winter!AV11+[24]summer!AV11+[24]shoulder!AV11</f>
        <v>208.92971635006802</v>
      </c>
      <c r="BE11" s="33">
        <f>[24]winter!AW11+[24]summer!AW11+[24]shoulder!AW11</f>
        <v>695.36269047660892</v>
      </c>
      <c r="BF11" s="33">
        <f>[24]winter!AX11+[24]summer!AX11+[24]shoulder!AX11</f>
        <v>825.17185482541345</v>
      </c>
      <c r="BG11" s="33">
        <f>[24]winter!AY11+[24]summer!AY11+[24]shoulder!AY11</f>
        <v>2571.9818245343877</v>
      </c>
      <c r="BH11" s="33">
        <f>[24]winter!AZ11+[24]summer!AZ11+[24]shoulder!AZ11</f>
        <v>3353.8035985639472</v>
      </c>
      <c r="BI11" s="35">
        <f>[24]winter!BA11+[24]summer!BA11+[24]shoulder!BA11</f>
        <v>20969.125838808588</v>
      </c>
      <c r="BJ11" s="35">
        <f>[24]winter!BB11+[24]summer!BB11+[24]shoulder!BB11</f>
        <v>14041.588703896796</v>
      </c>
      <c r="BK11" s="35">
        <f>[24]winter!BC11+[24]summer!BC11+[24]shoulder!BC11</f>
        <v>7176.2450290134238</v>
      </c>
      <c r="BM11" s="37">
        <f t="shared" si="10"/>
        <v>1.1275978766373164E-2</v>
      </c>
      <c r="BN11" s="32">
        <v>2022</v>
      </c>
      <c r="BO11" s="33">
        <f>[24]winter!BG11+[24]summer!BG11+[24]shoulder!BG11</f>
        <v>810.4773938451026</v>
      </c>
      <c r="BP11" s="33">
        <f>[24]winter!BH11+[24]summer!BH11+[24]shoulder!BH11</f>
        <v>6159.9797682181415</v>
      </c>
      <c r="BQ11" s="33">
        <f>[24]winter!BI11+[24]summer!BI11+[24]shoulder!BI11</f>
        <v>1908.4859826871486</v>
      </c>
      <c r="BR11" s="131">
        <f t="shared" si="4"/>
        <v>8878.9431447503921</v>
      </c>
      <c r="BS11" s="114">
        <f>BR11*'Volumes by Gen'!$K$35</f>
        <v>48401510.623995982</v>
      </c>
      <c r="BT11" s="33">
        <f>[24]winter!BJ11+[24]summer!BJ11+[24]shoulder!BJ11</f>
        <v>1452.7042005322089</v>
      </c>
      <c r="BU11" s="33">
        <f>[24]winter!BK11+[24]summer!BK11+[24]shoulder!BK11</f>
        <v>965.53708475015492</v>
      </c>
      <c r="BV11" s="33">
        <f>[24]winter!BL11+[24]summer!BL11+[24]shoulder!BL11</f>
        <v>698.4740702116892</v>
      </c>
      <c r="BW11" s="33">
        <f>[24]winter!BM11+[24]summer!BM11+[24]shoulder!BM11</f>
        <v>960.54056786096987</v>
      </c>
      <c r="BX11" s="33">
        <f>[24]winter!BN11+[24]summer!BN11+[24]shoulder!BN11</f>
        <v>2101.9159448707014</v>
      </c>
      <c r="BY11" s="131">
        <f t="shared" si="5"/>
        <v>6179.1718682257242</v>
      </c>
      <c r="BZ11" s="114">
        <f>BY11*'Volumes by Gen'!$K$46</f>
        <v>35879216.404227898</v>
      </c>
      <c r="CA11" s="33">
        <f>[24]winter!BO11+[24]summer!BO11+[24]shoulder!BO11</f>
        <v>212.54892255143645</v>
      </c>
      <c r="CB11" s="33">
        <f>[24]winter!BP11+[24]summer!BP11+[24]shoulder!BP11</f>
        <v>700.48469857766122</v>
      </c>
      <c r="CC11" s="33">
        <f>[24]winter!BR11+[24]summer!BR11+[24]shoulder!BR11</f>
        <v>2588.8849351207245</v>
      </c>
      <c r="CD11" s="131">
        <f t="shared" si="6"/>
        <v>3501.9185562498224</v>
      </c>
      <c r="CE11" s="114">
        <f>CD11*'Volumes by Gen'!$K$74</f>
        <v>15338403.276374223</v>
      </c>
      <c r="CF11" s="33">
        <f>[24]winter!BQ11+[24]summer!BQ11+[24]shoulder!BQ11</f>
        <v>837.69645175559344</v>
      </c>
      <c r="CG11" s="33">
        <f>[24]winter!BS11+[24]summer!BS11+[24]shoulder!BS11</f>
        <v>3377.680668749158</v>
      </c>
      <c r="CH11" s="131">
        <f t="shared" si="7"/>
        <v>4215.3771205047515</v>
      </c>
      <c r="CI11" s="109">
        <f>CH11*'Volumes by Gen'!$K$79</f>
        <v>18463351.787810814</v>
      </c>
      <c r="CJ11" s="107">
        <f>[24]winter!BT11+[24]summer!BT11+[24]shoulder!BT11</f>
        <v>21054.729775645836</v>
      </c>
      <c r="CK11" s="35">
        <f>[24]winter!BU11+[24]summer!BU11+[24]shoulder!BU11</f>
        <v>14101.021122174932</v>
      </c>
      <c r="CL11" s="35">
        <f>[24]winter!BV11+[24]summer!BV11+[24]shoulder!BV11</f>
        <v>7230.6414191203003</v>
      </c>
      <c r="CN11" s="37">
        <f t="shared" si="11"/>
        <v>1.5432804982669038E-2</v>
      </c>
      <c r="CO11" s="32">
        <v>2022</v>
      </c>
      <c r="CP11" s="33">
        <f>[24]winter!BZ11+[24]summer!BZ11+[24]shoulder!BZ11</f>
        <v>848.97096487822819</v>
      </c>
      <c r="CQ11" s="33">
        <f>[24]winter!CA11+[24]summer!CA11+[24]shoulder!CA11</f>
        <v>6534.6295852139119</v>
      </c>
      <c r="CR11" s="33">
        <f>[24]winter!CB11+[24]summer!CB11+[24]shoulder!CB11</f>
        <v>1970.862952757773</v>
      </c>
      <c r="CS11" s="33">
        <f>[24]winter!CC11+[24]summer!CC11+[24]shoulder!CC11</f>
        <v>1702.7146624194129</v>
      </c>
      <c r="CT11" s="33">
        <f>[24]winter!CD11+[24]summer!CD11+[24]shoulder!CD11</f>
        <v>1039.2566354451462</v>
      </c>
      <c r="CU11" s="33">
        <f>[24]winter!CE11+[24]summer!CE11+[24]shoulder!CE11</f>
        <v>737.77408718435277</v>
      </c>
      <c r="CV11" s="33">
        <f>[24]winter!CF11+[24]summer!CF11+[24]shoulder!CF11</f>
        <v>1032.0225312080556</v>
      </c>
      <c r="CW11" s="33">
        <f>[24]winter!CG11+[24]summer!CG11+[24]shoulder!CG11</f>
        <v>2399.9318984237234</v>
      </c>
      <c r="CX11" s="33">
        <f>[24]winter!CH11+[24]summer!CH11+[24]shoulder!CH11</f>
        <v>263.5564048688575</v>
      </c>
      <c r="CY11" s="33">
        <f>[24]winter!CI11+[24]summer!CI11+[24]shoulder!CI11</f>
        <v>754.93400010103312</v>
      </c>
      <c r="CZ11" s="33">
        <f>[24]winter!CJ11+[24]summer!CJ11+[24]shoulder!CJ11</f>
        <v>1000.8749964194594</v>
      </c>
      <c r="DA11" s="33">
        <f>[24]winter!CK11+[24]summer!CK11+[24]shoulder!CK11</f>
        <v>2763.2915349545651</v>
      </c>
      <c r="DB11" s="33">
        <f>[24]winter!CL11+[24]summer!CL11+[24]shoulder!CL11</f>
        <v>3619.180901331888</v>
      </c>
      <c r="DC11" s="35">
        <f>[24]winter!CM11+[24]summer!CM11+[24]shoulder!CM11</f>
        <v>22372.799987301587</v>
      </c>
      <c r="DD11" s="35">
        <f>[24]winter!CN11+[24]summer!CN11+[24]shoulder!CN11</f>
        <v>15021.86781770541</v>
      </c>
      <c r="DE11" s="35">
        <f>[24]winter!CO11+[24]summer!CO11+[24]shoulder!CO11</f>
        <v>7898.2372666115907</v>
      </c>
      <c r="DG11" s="37">
        <f t="shared" si="12"/>
        <v>-3.8466819871701401E-3</v>
      </c>
      <c r="DH11" s="32">
        <v>2022</v>
      </c>
      <c r="DI11" s="33">
        <f>[24]winter!CS11+[24]summer!CS11+[24]shoulder!CS11</f>
        <v>605.75613579459696</v>
      </c>
      <c r="DJ11" s="33">
        <f>[24]winter!CT11+[24]summer!CT11+[24]shoulder!CT11</f>
        <v>4386.2637070603341</v>
      </c>
      <c r="DK11" s="33">
        <f>[24]winter!CU11+[24]summer!CU11+[24]shoulder!CU11</f>
        <v>1432.7812452598578</v>
      </c>
      <c r="DL11" s="33">
        <f>[24]winter!CV11+[24]summer!CV11+[24]shoulder!CV11</f>
        <v>549.50726253542291</v>
      </c>
      <c r="DM11" s="33">
        <f>[24]winter!CW11+[24]summer!CW11+[24]shoulder!CW11</f>
        <v>727.47287484001868</v>
      </c>
      <c r="DN11" s="33">
        <f>[24]winter!CX11+[24]summer!CX11+[24]shoulder!CX11</f>
        <v>522.14427180567134</v>
      </c>
      <c r="DO11" s="33">
        <f>[24]winter!CY11+[24]summer!CY11+[24]shoulder!CY11</f>
        <v>239.94270785402946</v>
      </c>
      <c r="DP11" s="33">
        <f>[24]winter!CZ11+[24]summer!CZ11+[24]shoulder!CZ11</f>
        <v>1302.1200236897873</v>
      </c>
      <c r="DQ11" s="33">
        <f>[24]winter!DA11+[24]summer!DA11+[24]shoulder!DA11</f>
        <v>-2.5699271517844728</v>
      </c>
      <c r="DR11" s="33">
        <f>[24]winter!DB11+[24]summer!DB11+[24]shoulder!DB11</f>
        <v>483.82505701002958</v>
      </c>
      <c r="DS11" s="33">
        <f>[24]winter!DC11+[24]summer!DC11+[24]shoulder!DC11</f>
        <v>545.85777860236226</v>
      </c>
      <c r="DT11" s="33">
        <f>[24]winter!DD11+[24]summer!DD11+[24]shoulder!DD11</f>
        <v>1764.052340433218</v>
      </c>
      <c r="DU11" s="33">
        <f>[24]winter!DE11+[24]summer!DE11+[24]shoulder!DE11</f>
        <v>2369.5469336861934</v>
      </c>
      <c r="DV11" s="35">
        <f>[24]winter!DF11+[24]summer!DF11+[24]shoulder!DF11</f>
        <v>14831.110931718124</v>
      </c>
      <c r="DW11" s="35">
        <f>[24]winter!DG11+[24]summer!DG11+[24]shoulder!DG11</f>
        <v>9863.4355016042136</v>
      </c>
      <c r="DX11" s="35">
        <f>[24]winter!DH11+[24]summer!DH11+[24]shoulder!DH11</f>
        <v>5123.5621279018997</v>
      </c>
      <c r="DY11" s="33"/>
    </row>
    <row r="12" spans="1:150" ht="14.45" x14ac:dyDescent="0.55000000000000004">
      <c r="A12" s="32">
        <v>2006</v>
      </c>
      <c r="B12" s="33">
        <f>[24]winter!B12+[24]summer!B12+[24]shoulder!B12</f>
        <v>639.01800000000003</v>
      </c>
      <c r="C12" s="33">
        <f>[24]winter!C12+[24]summer!C12+[24]shoulder!C12</f>
        <v>4708.3599999999997</v>
      </c>
      <c r="D12" s="33">
        <f>[24]winter!D12+[24]summer!D12+[24]shoulder!D12</f>
        <v>1398.35</v>
      </c>
      <c r="E12" s="33">
        <f>[24]winter!E12+[24]summer!E12+[24]shoulder!E12</f>
        <v>1193.76</v>
      </c>
      <c r="F12" s="33">
        <f>[24]winter!F12+[24]summer!F12+[24]shoulder!F12</f>
        <v>802.92200000000003</v>
      </c>
      <c r="G12" s="33">
        <f>[24]winter!G12+[24]summer!G12+[24]shoulder!G12</f>
        <v>507.87199999999996</v>
      </c>
      <c r="H12" s="33">
        <f>[24]winter!H12+[24]summer!H12+[24]shoulder!H12</f>
        <v>793.46600000000012</v>
      </c>
      <c r="I12" s="33">
        <f>[24]winter!I12+[24]summer!I12+[24]shoulder!I12</f>
        <v>1633.8240000000001</v>
      </c>
      <c r="J12" s="33">
        <f>[24]winter!J12+[24]summer!J12+[24]shoulder!J12</f>
        <v>136.06200000000001</v>
      </c>
      <c r="K12" s="33">
        <f>[24]winter!K12+[24]summer!K12+[24]shoulder!K12</f>
        <v>540.52599999999995</v>
      </c>
      <c r="L12" s="33">
        <f>[24]winter!L12+[24]summer!L12+[24]shoulder!L12</f>
        <v>421.66200000000003</v>
      </c>
      <c r="M12" s="33">
        <f>[24]winter!M12+[24]summer!M12+[24]shoulder!M12</f>
        <v>1982.0619999999999</v>
      </c>
      <c r="N12" s="33">
        <f>[24]winter!N12+[24]summer!N12+[24]shoulder!N12</f>
        <v>3003.5679999999998</v>
      </c>
      <c r="O12" s="33">
        <f>[24]winter!O12+[24]summer!O12+[24]shoulder!O12</f>
        <v>17032.356</v>
      </c>
      <c r="P12" s="33">
        <f>[24]winter!P12+[24]summer!P12+[24]shoulder!P12</f>
        <v>11244.688</v>
      </c>
      <c r="Q12" s="33">
        <f>[24]winter!Q12+[24]summer!Q12+[24]shoulder!Q12</f>
        <v>5934.33</v>
      </c>
      <c r="R12" s="33"/>
      <c r="S12" s="36">
        <f t="shared" si="8"/>
        <v>9.8001399678189615E-3</v>
      </c>
      <c r="T12" s="32">
        <v>2023</v>
      </c>
      <c r="U12" s="33">
        <f>[24]winter!U12+[24]summer!U12+[24]shoulder!U12</f>
        <v>751.54338925216359</v>
      </c>
      <c r="V12" s="33">
        <f>[24]winter!V12+[24]summer!V12+[24]shoulder!V12</f>
        <v>5671.5935735803732</v>
      </c>
      <c r="W12" s="102">
        <f>[24]winter!W12+[24]summer!W12+[24]shoulder!W12</f>
        <v>1785.0641691514843</v>
      </c>
      <c r="X12" s="108">
        <f t="shared" si="0"/>
        <v>8208.2011319840203</v>
      </c>
      <c r="Y12" s="114">
        <f>X12*'Volumes by Gen'!$K$35</f>
        <v>44745115.248149179</v>
      </c>
      <c r="Z12" s="33">
        <f>[24]winter!X12+[24]summer!X12+[24]shoulder!X12</f>
        <v>1131.5709521267313</v>
      </c>
      <c r="AA12" s="33">
        <f>[24]winter!Y12+[24]summer!Y12+[24]shoulder!Y12</f>
        <v>897.30210767523624</v>
      </c>
      <c r="AB12" s="33">
        <f>[24]winter!Z12+[24]summer!Z12+[24]shoulder!Z12</f>
        <v>644.5474662369304</v>
      </c>
      <c r="AC12" s="33">
        <f>[24]winter!AA12+[24]summer!AA12+[24]shoulder!AA12</f>
        <v>792.01618054981941</v>
      </c>
      <c r="AD12" s="102">
        <f>[24]winter!AB12+[24]summer!AB12+[24]shoulder!AB12</f>
        <v>1885.067560013405</v>
      </c>
      <c r="AE12" s="114">
        <f t="shared" si="1"/>
        <v>5350.5042666021218</v>
      </c>
      <c r="AF12" s="114">
        <f>AE12*'Volumes by Gen'!$K$46</f>
        <v>31067577.427375335</v>
      </c>
      <c r="AG12" s="34">
        <f>[24]winter!AC12+[24]summer!AC12+[24]shoulder!AC12</f>
        <v>160.89062804557142</v>
      </c>
      <c r="AH12" s="34">
        <f>[24]winter!AD12+[24]summer!AD12+[24]shoulder!AD12</f>
        <v>614.93517523992114</v>
      </c>
      <c r="AI12" s="102">
        <f>[24]winter!AF12+[24]summer!AF12+[24]shoulder!AF12</f>
        <v>2387.6931225472472</v>
      </c>
      <c r="AJ12" s="114">
        <f t="shared" si="2"/>
        <v>3163.51892583274</v>
      </c>
      <c r="AK12" s="114">
        <f>AJ12*'Volumes by Gen'!$K$74</f>
        <v>13856212.895147402</v>
      </c>
      <c r="AL12" s="33">
        <f>[24]winter!AE12+[24]summer!AE12+[24]shoulder!AE12</f>
        <v>759.69572632366976</v>
      </c>
      <c r="AM12" s="102">
        <f>[24]winter!AG12+[24]summer!AG12+[24]shoulder!AG12</f>
        <v>3145.7870133586362</v>
      </c>
      <c r="AN12" s="102">
        <f t="shared" si="3"/>
        <v>3905.4827396823057</v>
      </c>
      <c r="AO12" s="109">
        <f>AN12*'Volumes by Gen'!$K$79</f>
        <v>17106014.399808504</v>
      </c>
      <c r="AP12" s="107">
        <f>[24]winter!AH12+[24]summer!AH12+[24]shoulder!AH12</f>
        <v>19462.090800074599</v>
      </c>
      <c r="AQ12" s="35">
        <f>[24]winter!AI12+[24]summer!AI12+[24]shoulder!AI12</f>
        <v>12954.447481526073</v>
      </c>
      <c r="AR12" s="35">
        <f>[24]winter!AJ12+[24]summer!AJ12+[24]shoulder!AJ12</f>
        <v>6652.8431642743426</v>
      </c>
      <c r="AS12" s="33"/>
      <c r="AT12" s="37">
        <f t="shared" si="9"/>
        <v>9.6072699967587084E-3</v>
      </c>
      <c r="AU12" s="32">
        <v>2023</v>
      </c>
      <c r="AV12" s="33">
        <f>[24]winter!AN12+[24]summer!AN12+[24]shoulder!AN12</f>
        <v>812.75982951715366</v>
      </c>
      <c r="AW12" s="33">
        <f>[24]winter!AO12+[24]summer!AO12+[24]shoulder!AO12</f>
        <v>6199.201188171266</v>
      </c>
      <c r="AX12" s="33">
        <f>[24]winter!AP12+[24]summer!AP12+[24]shoulder!AP12</f>
        <v>1923.7353021559502</v>
      </c>
      <c r="AY12" s="33">
        <f>[24]winter!AQ12+[24]summer!AQ12+[24]shoulder!AQ12</f>
        <v>1451.8753220063211</v>
      </c>
      <c r="AZ12" s="33">
        <f>[24]winter!AR12+[24]summer!AR12+[24]shoulder!AR12</f>
        <v>962.38104321479136</v>
      </c>
      <c r="BA12" s="33">
        <f>[24]winter!AS12+[24]summer!AS12+[24]shoulder!AS12</f>
        <v>699.71267778832282</v>
      </c>
      <c r="BB12" s="33">
        <f>[24]winter!AT12+[24]summer!AT12+[24]shoulder!AT12</f>
        <v>954.21653409396197</v>
      </c>
      <c r="BC12" s="33">
        <f>[24]winter!AU12+[24]summer!AU12+[24]shoulder!AU12</f>
        <v>2083.5251560350061</v>
      </c>
      <c r="BD12" s="33">
        <f>[24]winter!AV12+[24]summer!AV12+[24]shoulder!AV12</f>
        <v>211.83971826110138</v>
      </c>
      <c r="BE12" s="33">
        <f>[24]winter!AW12+[24]summer!AW12+[24]shoulder!AW12</f>
        <v>704.02949987332056</v>
      </c>
      <c r="BF12" s="33">
        <f>[24]winter!AX12+[24]summer!AX12+[24]shoulder!AX12</f>
        <v>845.47493278516595</v>
      </c>
      <c r="BG12" s="33">
        <f>[24]winter!AY12+[24]summer!AY12+[24]shoulder!AY12</f>
        <v>2604.4772556760718</v>
      </c>
      <c r="BH12" s="33">
        <f>[24]winter!AZ12+[24]summer!AZ12+[24]shoulder!AZ12</f>
        <v>3369.7334796230962</v>
      </c>
      <c r="BI12" s="35">
        <f>[24]winter!BA12+[24]summer!BA12+[24]shoulder!BA12</f>
        <v>21172.536109730896</v>
      </c>
      <c r="BJ12" s="35">
        <f>[24]winter!BB12+[24]summer!BB12+[24]shoulder!BB12</f>
        <v>14180.874073551095</v>
      </c>
      <c r="BK12" s="35">
        <f>[24]winter!BC12+[24]summer!BC12+[24]shoulder!BC12</f>
        <v>7243.9265184614251</v>
      </c>
      <c r="BM12" s="37">
        <f t="shared" si="10"/>
        <v>1.1255099121401478E-2</v>
      </c>
      <c r="BN12" s="32">
        <v>2023</v>
      </c>
      <c r="BO12" s="33">
        <f>[24]winter!BG12+[24]summer!BG12+[24]shoulder!BG12</f>
        <v>819.38630330277761</v>
      </c>
      <c r="BP12" s="33">
        <f>[24]winter!BH12+[24]summer!BH12+[24]shoulder!BH12</f>
        <v>6236.9884126938568</v>
      </c>
      <c r="BQ12" s="33">
        <f>[24]winter!BI12+[24]summer!BI12+[24]shoulder!BI12</f>
        <v>1931.3065424271056</v>
      </c>
      <c r="BR12" s="131">
        <f t="shared" si="4"/>
        <v>8987.6812584237396</v>
      </c>
      <c r="BS12" s="114">
        <f>BR12*'Volumes by Gen'!$K$35</f>
        <v>48994271.370223485</v>
      </c>
      <c r="BT12" s="33">
        <f>[24]winter!BJ12+[24]summer!BJ12+[24]shoulder!BJ12</f>
        <v>1473.1998692227751</v>
      </c>
      <c r="BU12" s="33">
        <f>[24]winter!BK12+[24]summer!BK12+[24]shoulder!BK12</f>
        <v>973.26379211653682</v>
      </c>
      <c r="BV12" s="33">
        <f>[24]winter!BL12+[24]summer!BL12+[24]shoulder!BL12</f>
        <v>706.11925362674026</v>
      </c>
      <c r="BW12" s="33">
        <f>[24]winter!BM12+[24]summer!BM12+[24]shoulder!BM12</f>
        <v>965.43396531147414</v>
      </c>
      <c r="BX12" s="33">
        <f>[24]winter!BN12+[24]summer!BN12+[24]shoulder!BN12</f>
        <v>2131.9501548610747</v>
      </c>
      <c r="BY12" s="131">
        <f t="shared" si="5"/>
        <v>6249.9670351386012</v>
      </c>
      <c r="BZ12" s="114">
        <f>BY12*'Volumes by Gen'!$K$46</f>
        <v>36290286.879076153</v>
      </c>
      <c r="CA12" s="33">
        <f>[24]winter!BO12+[24]summer!BO12+[24]shoulder!BO12</f>
        <v>216.83289668214275</v>
      </c>
      <c r="CB12" s="33">
        <f>[24]winter!BP12+[24]summer!BP12+[24]shoulder!BP12</f>
        <v>711.14077081498249</v>
      </c>
      <c r="CC12" s="33">
        <f>[24]winter!BR12+[24]summer!BR12+[24]shoulder!BR12</f>
        <v>2628.0157891548611</v>
      </c>
      <c r="CD12" s="131">
        <f t="shared" si="6"/>
        <v>3555.9894566519861</v>
      </c>
      <c r="CE12" s="114">
        <f>CD12*'Volumes by Gen'!$K$74</f>
        <v>15575233.8201357</v>
      </c>
      <c r="CF12" s="33">
        <f>[24]winter!BQ12+[24]summer!BQ12+[24]shoulder!BQ12</f>
        <v>862.93176127296613</v>
      </c>
      <c r="CG12" s="33">
        <f>[24]winter!BS12+[24]summer!BS12+[24]shoulder!BS12</f>
        <v>3402.3208029680673</v>
      </c>
      <c r="CH12" s="131">
        <f t="shared" si="7"/>
        <v>4265.2525642410337</v>
      </c>
      <c r="CI12" s="109">
        <f>CH12*'Volumes by Gen'!$K$79</f>
        <v>18681806.231375732</v>
      </c>
      <c r="CJ12" s="107">
        <f>[24]winter!BT12+[24]summer!BT12+[24]shoulder!BT12</f>
        <v>21294.400362456086</v>
      </c>
      <c r="CK12" s="35">
        <f>[24]winter!BU12+[24]summer!BU12+[24]shoulder!BU12</f>
        <v>14264.238714879313</v>
      </c>
      <c r="CL12" s="35">
        <f>[24]winter!BV12+[24]summer!BV12+[24]shoulder!BV12</f>
        <v>7317.5359506968161</v>
      </c>
      <c r="CN12" s="37">
        <f t="shared" si="11"/>
        <v>1.5296756281041341E-2</v>
      </c>
      <c r="CO12" s="32">
        <v>2023</v>
      </c>
      <c r="CP12" s="33">
        <f>[24]winter!BZ12+[24]summer!BZ12+[24]shoulder!BZ12</f>
        <v>861.33092798795769</v>
      </c>
      <c r="CQ12" s="33">
        <f>[24]winter!CA12+[24]summer!CA12+[24]shoulder!CA12</f>
        <v>6628.1551358072684</v>
      </c>
      <c r="CR12" s="33">
        <f>[24]winter!CB12+[24]summer!CB12+[24]shoulder!CB12</f>
        <v>1997.3787149094037</v>
      </c>
      <c r="CS12" s="33">
        <f>[24]winter!CC12+[24]summer!CC12+[24]shoulder!CC12</f>
        <v>1742.3177838866618</v>
      </c>
      <c r="CT12" s="33">
        <f>[24]winter!CD12+[24]summer!CD12+[24]shoulder!CD12</f>
        <v>1053.4286212646055</v>
      </c>
      <c r="CU12" s="33">
        <f>[24]winter!CE12+[24]summer!CE12+[24]shoulder!CE12</f>
        <v>747.30272740149724</v>
      </c>
      <c r="CV12" s="33">
        <f>[24]winter!CF12+[24]summer!CF12+[24]shoulder!CF12</f>
        <v>1040.8977390483979</v>
      </c>
      <c r="CW12" s="33">
        <f>[24]winter!CG12+[24]summer!CG12+[24]shoulder!CG12</f>
        <v>2456.780721831195</v>
      </c>
      <c r="CX12" s="33">
        <f>[24]winter!CH12+[24]summer!CH12+[24]shoulder!CH12</f>
        <v>272.06290716432557</v>
      </c>
      <c r="CY12" s="33">
        <f>[24]winter!CI12+[24]summer!CI12+[24]shoulder!CI12</f>
        <v>770.30787693701427</v>
      </c>
      <c r="CZ12" s="33">
        <f>[24]winter!CJ12+[24]summer!CJ12+[24]shoulder!CJ12</f>
        <v>1045.3454436361499</v>
      </c>
      <c r="DA12" s="33">
        <f>[24]winter!CK12+[24]summer!CK12+[24]shoulder!CK12</f>
        <v>2809.7367820108757</v>
      </c>
      <c r="DB12" s="33">
        <f>[24]winter!CL12+[24]summer!CL12+[24]shoulder!CL12</f>
        <v>3669.0145251713534</v>
      </c>
      <c r="DC12" s="35">
        <f>[24]winter!CM12+[24]summer!CM12+[24]shoulder!CM12</f>
        <v>22720.347607270545</v>
      </c>
      <c r="DD12" s="35">
        <f>[24]winter!CN12+[24]summer!CN12+[24]shoulder!CN12</f>
        <v>15256.411495271752</v>
      </c>
      <c r="DE12" s="35">
        <f>[24]winter!CO12+[24]summer!CO12+[24]shoulder!CO12</f>
        <v>8053.2618140768391</v>
      </c>
      <c r="DG12" s="37">
        <f t="shared" si="12"/>
        <v>-3.9005528240465513E-3</v>
      </c>
      <c r="DH12" s="32">
        <v>2023</v>
      </c>
      <c r="DI12" s="33">
        <f>[24]winter!CS12+[24]summer!CS12+[24]shoulder!CS12</f>
        <v>604.72574957448853</v>
      </c>
      <c r="DJ12" s="33">
        <f>[24]winter!CT12+[24]summer!CT12+[24]shoulder!CT12</f>
        <v>4360.1282771282185</v>
      </c>
      <c r="DK12" s="33">
        <f>[24]winter!CU12+[24]summer!CU12+[24]shoulder!CU12</f>
        <v>1444.2956934037998</v>
      </c>
      <c r="DL12" s="33">
        <f>[24]winter!CV12+[24]summer!CV12+[24]shoulder!CV12</f>
        <v>531.38713381351329</v>
      </c>
      <c r="DM12" s="33">
        <f>[24]winter!CW12+[24]summer!CW12+[24]shoulder!CW12</f>
        <v>720.62586618942805</v>
      </c>
      <c r="DN12" s="33">
        <f>[24]winter!CX12+[24]summer!CX12+[24]shoulder!CX12</f>
        <v>521.08869524764191</v>
      </c>
      <c r="DO12" s="33">
        <f>[24]winter!CY12+[24]summer!CY12+[24]shoulder!CY12</f>
        <v>228.00467297342016</v>
      </c>
      <c r="DP12" s="33">
        <f>[24]winter!CZ12+[24]summer!CZ12+[24]shoulder!CZ12</f>
        <v>1292.3148616737974</v>
      </c>
      <c r="DQ12" s="33">
        <f>[24]winter!DA12+[24]summer!DA12+[24]shoulder!DA12</f>
        <v>-12.125304207614928</v>
      </c>
      <c r="DR12" s="33">
        <f>[24]winter!DB12+[24]summer!DB12+[24]shoulder!DB12</f>
        <v>484.53553478873869</v>
      </c>
      <c r="DS12" s="33">
        <f>[24]winter!DC12+[24]summer!DC12+[24]shoulder!DC12</f>
        <v>550.28285292028295</v>
      </c>
      <c r="DT12" s="33">
        <f>[24]winter!DD12+[24]summer!DD12+[24]shoulder!DD12</f>
        <v>1747.6015683751955</v>
      </c>
      <c r="DU12" s="33">
        <f>[24]winter!DE12+[24]summer!DE12+[24]shoulder!DE12</f>
        <v>2357.020894113125</v>
      </c>
      <c r="DV12" s="35">
        <f>[24]winter!DF12+[24]summer!DF12+[24]shoulder!DF12</f>
        <v>14773.486168522481</v>
      </c>
      <c r="DW12" s="35">
        <f>[24]winter!DG12+[24]summer!DG12+[24]shoulder!DG12</f>
        <v>9833.1813724030471</v>
      </c>
      <c r="DX12" s="35">
        <f>[24]winter!DH12+[24]summer!DH12+[24]shoulder!DH12</f>
        <v>5102.507747638283</v>
      </c>
      <c r="DY12" s="33"/>
    </row>
    <row r="13" spans="1:150" ht="14.45" x14ac:dyDescent="0.55000000000000004">
      <c r="A13" s="32">
        <v>2007</v>
      </c>
      <c r="B13" s="33">
        <f>[24]winter!B13+[24]summer!B13+[24]shoulder!B13</f>
        <v>645.75400000000002</v>
      </c>
      <c r="C13" s="33">
        <f>[24]winter!C13+[24]summer!C13+[24]shoulder!C13</f>
        <v>4747.6360000000004</v>
      </c>
      <c r="D13" s="33">
        <f>[24]winter!D13+[24]summer!D13+[24]shoulder!D13</f>
        <v>1465.0419999999999</v>
      </c>
      <c r="E13" s="33">
        <f>[24]winter!E13+[24]summer!E13+[24]shoulder!E13</f>
        <v>1159.826</v>
      </c>
      <c r="F13" s="33">
        <f>[24]winter!F13+[24]summer!F13+[24]shoulder!F13</f>
        <v>814.90599999999995</v>
      </c>
      <c r="G13" s="33">
        <f>[24]winter!G13+[24]summer!G13+[24]shoulder!G13</f>
        <v>510.66</v>
      </c>
      <c r="H13" s="33">
        <f>[24]winter!H13+[24]summer!H13+[24]shoulder!H13</f>
        <v>749.84799999999996</v>
      </c>
      <c r="I13" s="33">
        <f>[24]winter!I13+[24]summer!I13+[24]shoulder!I13</f>
        <v>1616.366</v>
      </c>
      <c r="J13" s="33">
        <f>[24]winter!J13+[24]summer!J13+[24]shoulder!J13</f>
        <v>152.61199999999999</v>
      </c>
      <c r="K13" s="33">
        <f>[24]winter!K13+[24]summer!K13+[24]shoulder!K13</f>
        <v>568.89800000000002</v>
      </c>
      <c r="L13" s="33">
        <f>[24]winter!L13+[24]summer!L13+[24]shoulder!L13</f>
        <v>452.26600000000002</v>
      </c>
      <c r="M13" s="33">
        <f>[24]winter!M13+[24]summer!M13+[24]shoulder!M13</f>
        <v>2044.2139999999999</v>
      </c>
      <c r="N13" s="33">
        <f>[24]winter!N13+[24]summer!N13+[24]shoulder!N13</f>
        <v>3031.346</v>
      </c>
      <c r="O13" s="33">
        <f>[24]winter!O13+[24]summer!O13+[24]shoulder!O13</f>
        <v>17415.674000000003</v>
      </c>
      <c r="P13" s="33">
        <f>[24]winter!P13+[24]summer!P13+[24]shoulder!P13</f>
        <v>11420.528</v>
      </c>
      <c r="Q13" s="33">
        <f>[24]winter!Q13+[24]summer!Q13+[24]shoulder!Q13</f>
        <v>6127.2860000000001</v>
      </c>
      <c r="R13" s="33"/>
      <c r="S13" s="36">
        <f t="shared" si="8"/>
        <v>9.7248803559315689E-3</v>
      </c>
      <c r="T13" s="32">
        <v>2024</v>
      </c>
      <c r="U13" s="33">
        <f>[24]winter!U13+[24]summer!U13+[24]shoulder!U13</f>
        <v>758.1894707807246</v>
      </c>
      <c r="V13" s="33">
        <f>[24]winter!V13+[24]summer!V13+[24]shoulder!V13</f>
        <v>5731.7566790471246</v>
      </c>
      <c r="W13" s="102">
        <f>[24]winter!W13+[24]summer!W13+[24]shoulder!W13</f>
        <v>1804.9821656807767</v>
      </c>
      <c r="X13" s="108">
        <f t="shared" si="0"/>
        <v>8294.928315508625</v>
      </c>
      <c r="Y13" s="114">
        <f>X13*'Volumes by Gen'!$K$35</f>
        <v>45217888.485495254</v>
      </c>
      <c r="Z13" s="33">
        <f>[24]winter!X13+[24]summer!X13+[24]shoulder!X13</f>
        <v>1143.0013895293491</v>
      </c>
      <c r="AA13" s="33">
        <f>[24]winter!Y13+[24]summer!Y13+[24]shoulder!Y13</f>
        <v>901.71205689303451</v>
      </c>
      <c r="AB13" s="33">
        <f>[24]winter!Z13+[24]summer!Z13+[24]shoulder!Z13</f>
        <v>650.00080317504944</v>
      </c>
      <c r="AC13" s="33">
        <f>[24]winter!AA13+[24]summer!AA13+[24]shoulder!AA13</f>
        <v>793.84430303008571</v>
      </c>
      <c r="AD13" s="102">
        <f>[24]winter!AB13+[24]summer!AB13+[24]shoulder!AB13</f>
        <v>1900.3897919080575</v>
      </c>
      <c r="AE13" s="114">
        <f t="shared" si="1"/>
        <v>5388.9483445355763</v>
      </c>
      <c r="AF13" s="114">
        <f>AE13*'Volumes by Gen'!$K$46</f>
        <v>31290802.063467465</v>
      </c>
      <c r="AG13" s="34">
        <f>[24]winter!AC13+[24]summer!AC13+[24]shoulder!AC13</f>
        <v>163.36483189456715</v>
      </c>
      <c r="AH13" s="34">
        <f>[24]winter!AD13+[24]summer!AD13+[24]shoulder!AD13</f>
        <v>623.1268219293554</v>
      </c>
      <c r="AI13" s="102">
        <f>[24]winter!AF13+[24]summer!AF13+[24]shoulder!AF13</f>
        <v>2417.8410912353265</v>
      </c>
      <c r="AJ13" s="114">
        <f t="shared" si="2"/>
        <v>3204.3327450592492</v>
      </c>
      <c r="AK13" s="114">
        <f>AJ13*'Volumes by Gen'!$K$74</f>
        <v>14034977.423359511</v>
      </c>
      <c r="AL13" s="33">
        <f>[24]winter!AE13+[24]summer!AE13+[24]shoulder!AE13</f>
        <v>778.40515273004553</v>
      </c>
      <c r="AM13" s="102">
        <f>[24]winter!AG13+[24]summer!AG13+[24]shoulder!AG13</f>
        <v>3160.4898727369387</v>
      </c>
      <c r="AN13" s="102">
        <f t="shared" si="3"/>
        <v>3938.8950254669844</v>
      </c>
      <c r="AO13" s="109">
        <f>AN13*'Volumes by Gen'!$K$79</f>
        <v>17252360.211545397</v>
      </c>
      <c r="AP13" s="107">
        <f>[24]winter!AH13+[24]summer!AH13+[24]shoulder!AH13</f>
        <v>19653.215974031336</v>
      </c>
      <c r="AQ13" s="35">
        <f>[24]winter!AI13+[24]summer!AI13+[24]shoulder!AI13</f>
        <v>13085.494992371772</v>
      </c>
      <c r="AR13" s="35">
        <f>[24]winter!AJ13+[24]summer!AJ13+[24]shoulder!AJ13</f>
        <v>6716.0665477962466</v>
      </c>
      <c r="AS13" s="33"/>
      <c r="AT13" s="37">
        <f t="shared" si="9"/>
        <v>9.5264411447909918E-3</v>
      </c>
      <c r="AU13" s="32">
        <v>2024</v>
      </c>
      <c r="AV13" s="33">
        <f>[24]winter!AN13+[24]summer!AN13+[24]shoulder!AN13</f>
        <v>819.76100118051829</v>
      </c>
      <c r="AW13" s="33">
        <f>[24]winter!AO13+[24]summer!AO13+[24]shoulder!AO13</f>
        <v>6264.2139505483392</v>
      </c>
      <c r="AX13" s="33">
        <f>[24]winter!AP13+[24]summer!AP13+[24]shoulder!AP13</f>
        <v>1944.3483518604294</v>
      </c>
      <c r="AY13" s="33">
        <f>[24]winter!AQ13+[24]summer!AQ13+[24]shoulder!AQ13</f>
        <v>1465.4024928936976</v>
      </c>
      <c r="AZ13" s="33">
        <f>[24]winter!AR13+[24]summer!AR13+[24]shoulder!AR13</f>
        <v>967.12976969682336</v>
      </c>
      <c r="BA13" s="33">
        <f>[24]winter!AS13+[24]summer!AS13+[24]shoulder!AS13</f>
        <v>705.52621860661975</v>
      </c>
      <c r="BB13" s="33">
        <f>[24]winter!AT13+[24]summer!AT13+[24]shoulder!AT13</f>
        <v>956.22105477186869</v>
      </c>
      <c r="BC13" s="33">
        <f>[24]winter!AU13+[24]summer!AU13+[24]shoulder!AU13</f>
        <v>2100.4675410755781</v>
      </c>
      <c r="BD13" s="33">
        <f>[24]winter!AV13+[24]summer!AV13+[24]shoulder!AV13</f>
        <v>214.80175219081821</v>
      </c>
      <c r="BE13" s="33">
        <f>[24]winter!AW13+[24]summer!AW13+[24]shoulder!AW13</f>
        <v>712.69753677653921</v>
      </c>
      <c r="BF13" s="33">
        <f>[24]winter!AX13+[24]summer!AX13+[24]shoulder!AX13</f>
        <v>865.54412130405126</v>
      </c>
      <c r="BG13" s="33">
        <f>[24]winter!AY13+[24]summer!AY13+[24]shoulder!AY13</f>
        <v>2637.0422677005936</v>
      </c>
      <c r="BH13" s="33">
        <f>[24]winter!AZ13+[24]summer!AZ13+[24]shoulder!AZ13</f>
        <v>3386.0046020321406</v>
      </c>
      <c r="BI13" s="35">
        <f>[24]winter!BA13+[24]summer!BA13+[24]shoulder!BA13</f>
        <v>21376.174982603421</v>
      </c>
      <c r="BJ13" s="35">
        <f>[24]winter!BB13+[24]summer!BB13+[24]shoulder!BB13</f>
        <v>14320.389676571425</v>
      </c>
      <c r="BK13" s="35">
        <f>[24]winter!BC13+[24]summer!BC13+[24]shoulder!BC13</f>
        <v>7312.0821131672583</v>
      </c>
      <c r="BM13" s="37">
        <f t="shared" si="10"/>
        <v>1.1212357807575809E-2</v>
      </c>
      <c r="BN13" s="32">
        <v>2024</v>
      </c>
      <c r="BO13" s="33">
        <f>[24]winter!BG13+[24]summer!BG13+[24]shoulder!BG13</f>
        <v>828.33832630441725</v>
      </c>
      <c r="BP13" s="33">
        <f>[24]winter!BH13+[24]summer!BH13+[24]shoulder!BH13</f>
        <v>6314.8041195988262</v>
      </c>
      <c r="BQ13" s="33">
        <f>[24]winter!BI13+[24]summer!BI13+[24]shoulder!BI13</f>
        <v>1954.2838574581658</v>
      </c>
      <c r="BR13" s="131">
        <f t="shared" si="4"/>
        <v>9097.4263033614097</v>
      </c>
      <c r="BS13" s="114">
        <f>BR13*'Volumes by Gen'!$K$35</f>
        <v>49592521.169989586</v>
      </c>
      <c r="BT13" s="33">
        <f>[24]winter!BJ13+[24]summer!BJ13+[24]shoulder!BJ13</f>
        <v>1494.054208579455</v>
      </c>
      <c r="BU13" s="33">
        <f>[24]winter!BK13+[24]summer!BK13+[24]shoulder!BK13</f>
        <v>980.99337145151071</v>
      </c>
      <c r="BV13" s="33">
        <f>[24]winter!BL13+[24]summer!BL13+[24]shoulder!BL13</f>
        <v>713.73976231873326</v>
      </c>
      <c r="BW13" s="33">
        <f>[24]winter!BM13+[24]summer!BM13+[24]shoulder!BM13</f>
        <v>970.340525681739</v>
      </c>
      <c r="BX13" s="33">
        <f>[24]winter!BN13+[24]summer!BN13+[24]shoulder!BN13</f>
        <v>2161.895895160842</v>
      </c>
      <c r="BY13" s="131">
        <f t="shared" si="5"/>
        <v>6321.0237631922801</v>
      </c>
      <c r="BZ13" s="114">
        <f>BY13*'Volumes by Gen'!$K$46</f>
        <v>36702876.102548644</v>
      </c>
      <c r="CA13" s="33">
        <f>[24]winter!BO13+[24]summer!BO13+[24]shoulder!BO13</f>
        <v>221.13401705888737</v>
      </c>
      <c r="CB13" s="33">
        <f>[24]winter!BP13+[24]summer!BP13+[24]shoulder!BP13</f>
        <v>721.85588852365208</v>
      </c>
      <c r="CC13" s="33">
        <f>[24]winter!BR13+[24]summer!BR13+[24]shoulder!BR13</f>
        <v>2667.8703042949674</v>
      </c>
      <c r="CD13" s="131">
        <f t="shared" si="6"/>
        <v>3610.8602098775068</v>
      </c>
      <c r="CE13" s="114">
        <f>CD13*'Volumes by Gen'!$K$74</f>
        <v>15815567.719263479</v>
      </c>
      <c r="CF13" s="33">
        <f>[24]winter!BQ13+[24]summer!BQ13+[24]shoulder!BQ13</f>
        <v>887.8765326881562</v>
      </c>
      <c r="CG13" s="33">
        <f>[24]winter!BS13+[24]summer!BS13+[24]shoulder!BS13</f>
        <v>3426.7588902019024</v>
      </c>
      <c r="CH13" s="131">
        <f t="shared" si="7"/>
        <v>4314.6354228900582</v>
      </c>
      <c r="CI13" s="109">
        <f>CH13*'Volumes by Gen'!$K$79</f>
        <v>18898103.152258459</v>
      </c>
      <c r="CJ13" s="107">
        <f>[24]winter!BT13+[24]summer!BT13+[24]shoulder!BT13</f>
        <v>21535.868222665413</v>
      </c>
      <c r="CK13" s="35">
        <f>[24]winter!BU13+[24]summer!BU13+[24]shoulder!BU13</f>
        <v>14428.616900629471</v>
      </c>
      <c r="CL13" s="35">
        <f>[24]winter!BV13+[24]summer!BV13+[24]shoulder!BV13</f>
        <v>7404.014919489342</v>
      </c>
      <c r="CN13" s="37">
        <f t="shared" si="11"/>
        <v>1.5156695333263448E-2</v>
      </c>
      <c r="CO13" s="32">
        <v>2024</v>
      </c>
      <c r="CP13" s="33">
        <f>[24]winter!BZ13+[24]summer!BZ13+[24]shoulder!BZ13</f>
        <v>873.63597611067507</v>
      </c>
      <c r="CQ13" s="33">
        <f>[24]winter!CA13+[24]summer!CA13+[24]shoulder!CA13</f>
        <v>6724.251649138555</v>
      </c>
      <c r="CR13" s="33">
        <f>[24]winter!CB13+[24]summer!CB13+[24]shoulder!CB13</f>
        <v>2024.4818442742242</v>
      </c>
      <c r="CS13" s="33">
        <f>[24]winter!CC13+[24]summer!CC13+[24]shoulder!CC13</f>
        <v>1783.2345599165719</v>
      </c>
      <c r="CT13" s="33">
        <f>[24]winter!CD13+[24]summer!CD13+[24]shoulder!CD13</f>
        <v>1067.595815236949</v>
      </c>
      <c r="CU13" s="33">
        <f>[24]winter!CE13+[24]summer!CE13+[24]shoulder!CE13</f>
        <v>756.75848947155714</v>
      </c>
      <c r="CV13" s="33">
        <f>[24]winter!CF13+[24]summer!CF13+[24]shoulder!CF13</f>
        <v>1049.7458575138976</v>
      </c>
      <c r="CW13" s="33">
        <f>[24]winter!CG13+[24]summer!CG13+[24]shoulder!CG13</f>
        <v>2513.0296676693447</v>
      </c>
      <c r="CX13" s="33">
        <f>[24]winter!CH13+[24]summer!CH13+[24]shoulder!CH13</f>
        <v>280.58715637809087</v>
      </c>
      <c r="CY13" s="33">
        <f>[24]winter!CI13+[24]summer!CI13+[24]shoulder!CI13</f>
        <v>785.7890340861718</v>
      </c>
      <c r="CZ13" s="33">
        <f>[24]winter!CJ13+[24]summer!CJ13+[24]shoulder!CJ13</f>
        <v>1089.1566560719284</v>
      </c>
      <c r="DA13" s="33">
        <f>[24]winter!CK13+[24]summer!CK13+[24]shoulder!CK13</f>
        <v>2858.3601201316096</v>
      </c>
      <c r="DB13" s="33">
        <f>[24]winter!CL13+[24]summer!CL13+[24]shoulder!CL13</f>
        <v>3717.4067453131188</v>
      </c>
      <c r="DC13" s="35">
        <f>[24]winter!CM13+[24]summer!CM13+[24]shoulder!CM13</f>
        <v>23070.012762039274</v>
      </c>
      <c r="DD13" s="35">
        <f>[24]winter!CN13+[24]summer!CN13+[24]shoulder!CN13</f>
        <v>15492.254749576721</v>
      </c>
      <c r="DE13" s="35">
        <f>[24]winter!CO13+[24]summer!CO13+[24]shoulder!CO13</f>
        <v>8204.2134176623586</v>
      </c>
      <c r="DG13" s="37">
        <f t="shared" si="12"/>
        <v>-3.9894859710126575E-3</v>
      </c>
      <c r="DH13" s="32">
        <v>2024</v>
      </c>
      <c r="DI13" s="33">
        <f>[24]winter!CS13+[24]summer!CS13+[24]shoulder!CS13</f>
        <v>603.84883852775874</v>
      </c>
      <c r="DJ13" s="33">
        <f>[24]winter!CT13+[24]summer!CT13+[24]shoulder!CT13</f>
        <v>4333.503109044982</v>
      </c>
      <c r="DK13" s="33">
        <f>[24]winter!CU13+[24]summer!CU13+[24]shoulder!CU13</f>
        <v>1455.5867567020694</v>
      </c>
      <c r="DL13" s="33">
        <f>[24]winter!CV13+[24]summer!CV13+[24]shoulder!CV13</f>
        <v>513.02910069414884</v>
      </c>
      <c r="DM13" s="33">
        <f>[24]winter!CW13+[24]summer!CW13+[24]shoulder!CW13</f>
        <v>713.71119241162967</v>
      </c>
      <c r="DN13" s="33">
        <f>[24]winter!CX13+[24]summer!CX13+[24]shoulder!CX13</f>
        <v>519.88583738798047</v>
      </c>
      <c r="DO13" s="33">
        <f>[24]winter!CY13+[24]summer!CY13+[24]shoulder!CY13</f>
        <v>215.95394107706866</v>
      </c>
      <c r="DP13" s="33">
        <f>[24]winter!CZ13+[24]summer!CZ13+[24]shoulder!CZ13</f>
        <v>1282.473566466294</v>
      </c>
      <c r="DQ13" s="33">
        <f>[24]winter!DA13+[24]summer!DA13+[24]shoulder!DA13</f>
        <v>-21.724944381187832</v>
      </c>
      <c r="DR13" s="33">
        <f>[24]winter!DB13+[24]summer!DB13+[24]shoulder!DB13</f>
        <v>485.3777571967679</v>
      </c>
      <c r="DS13" s="33">
        <f>[24]winter!DC13+[24]summer!DC13+[24]shoulder!DC13</f>
        <v>554.69570900623864</v>
      </c>
      <c r="DT13" s="33">
        <f>[24]winter!DD13+[24]summer!DD13+[24]shoulder!DD13</f>
        <v>1730.7978377571733</v>
      </c>
      <c r="DU13" s="33">
        <f>[24]winter!DE13+[24]summer!DE13+[24]shoulder!DE13</f>
        <v>2344.6432874618049</v>
      </c>
      <c r="DV13" s="35">
        <f>[24]winter!DF13+[24]summer!DF13+[24]shoulder!DF13</f>
        <v>14714.781753151768</v>
      </c>
      <c r="DW13" s="35">
        <f>[24]winter!DG13+[24]summer!DG13+[24]shoulder!DG13</f>
        <v>9802.287738814015</v>
      </c>
      <c r="DX13" s="35">
        <f>[24]winter!DH13+[24]summer!DH13+[24]shoulder!DH13</f>
        <v>5081.5555692254156</v>
      </c>
      <c r="DY13" s="33"/>
    </row>
    <row r="14" spans="1:150" ht="15" x14ac:dyDescent="0.25">
      <c r="A14" s="32">
        <v>2008</v>
      </c>
      <c r="B14" s="33">
        <f>[24]winter!B14+[24]summer!B14+[24]shoulder!B14</f>
        <v>620.76600000000008</v>
      </c>
      <c r="C14" s="33">
        <f>[24]winter!C14+[24]summer!C14+[24]shoulder!C14</f>
        <v>4778.5860000000002</v>
      </c>
      <c r="D14" s="33">
        <f>[24]winter!D14+[24]summer!D14+[24]shoulder!D14</f>
        <v>1429.326</v>
      </c>
      <c r="E14" s="33">
        <f>[24]winter!E14+[24]summer!E14+[24]shoulder!E14</f>
        <v>1111.078</v>
      </c>
      <c r="F14" s="33">
        <f>[24]winter!F14+[24]summer!F14+[24]shoulder!F14</f>
        <v>826.63599999999997</v>
      </c>
      <c r="G14" s="33">
        <f>[24]winter!G14+[24]summer!G14+[24]shoulder!G14</f>
        <v>531.846</v>
      </c>
      <c r="H14" s="33">
        <f>[24]winter!H14+[24]summer!H14+[24]shoulder!H14</f>
        <v>669.38200000000006</v>
      </c>
      <c r="I14" s="33">
        <f>[24]winter!I14+[24]summer!I14+[24]shoulder!I14</f>
        <v>1677.018</v>
      </c>
      <c r="J14" s="33">
        <f>[24]winter!J14+[24]summer!J14+[24]shoulder!J14</f>
        <v>162.96199999999999</v>
      </c>
      <c r="K14" s="33">
        <f>[24]winter!K14+[24]summer!K14+[24]shoulder!K14</f>
        <v>570.35800000000006</v>
      </c>
      <c r="L14" s="33">
        <f>[24]winter!L14+[24]summer!L14+[24]shoulder!L14</f>
        <v>476.87200000000001</v>
      </c>
      <c r="M14" s="33">
        <f>[24]winter!M14+[24]summer!M14+[24]shoulder!M14</f>
        <v>2159.64</v>
      </c>
      <c r="N14" s="33">
        <f>[24]winter!N14+[24]summer!N14+[24]shoulder!N14</f>
        <v>2824.7719999999999</v>
      </c>
      <c r="O14" s="33">
        <f>[24]winter!O14+[24]summer!O14+[24]shoulder!O14</f>
        <v>17057.883999999998</v>
      </c>
      <c r="P14" s="33">
        <f>[24]winter!P14+[24]summer!P14+[24]shoulder!P14</f>
        <v>11275.067999999999</v>
      </c>
      <c r="Q14" s="33">
        <f>[24]winter!Q14+[24]summer!Q14+[24]shoulder!Q14</f>
        <v>5947.0020000000004</v>
      </c>
      <c r="R14" s="33"/>
      <c r="S14" s="36">
        <f t="shared" si="8"/>
        <v>9.0343074693382749E-3</v>
      </c>
      <c r="T14" s="32">
        <v>2025</v>
      </c>
      <c r="U14" s="33">
        <f>[24]winter!U14+[24]summer!U14+[24]shoulder!U14</f>
        <v>764.74403878873545</v>
      </c>
      <c r="V14" s="33">
        <f>[24]winter!V14+[24]summer!V14+[24]shoulder!V14</f>
        <v>5790.9490356586866</v>
      </c>
      <c r="W14" s="102">
        <f>[24]winter!W14+[24]summer!W14+[24]shoulder!W14</f>
        <v>1824.8290583562862</v>
      </c>
      <c r="X14" s="108">
        <f t="shared" si="0"/>
        <v>8380.5221328037078</v>
      </c>
      <c r="Y14" s="114">
        <f>X14*'Volumes by Gen'!$K$35</f>
        <v>45684483.438252188</v>
      </c>
      <c r="Z14" s="33">
        <f>[24]winter!X14+[24]summer!X14+[24]shoulder!X14</f>
        <v>1154.4395729840505</v>
      </c>
      <c r="AA14" s="33">
        <f>[24]winter!Y14+[24]summer!Y14+[24]shoulder!Y14</f>
        <v>906.09513968858096</v>
      </c>
      <c r="AB14" s="33">
        <f>[24]winter!Z14+[24]summer!Z14+[24]shoulder!Z14</f>
        <v>655.44600031574168</v>
      </c>
      <c r="AC14" s="33">
        <f>[24]winter!AA14+[24]summer!AA14+[24]shoulder!AA14</f>
        <v>795.68854694160234</v>
      </c>
      <c r="AD14" s="102">
        <f>[24]winter!AB14+[24]summer!AB14+[24]shoulder!AB14</f>
        <v>1915.7096999855426</v>
      </c>
      <c r="AE14" s="114">
        <f t="shared" si="1"/>
        <v>5427.378959915518</v>
      </c>
      <c r="AF14" s="114">
        <f>AE14*'Volumes by Gen'!$K$46</f>
        <v>31513948.52955864</v>
      </c>
      <c r="AG14" s="34">
        <f>[24]winter!AC14+[24]summer!AC14+[24]shoulder!AC14</f>
        <v>165.83884139023007</v>
      </c>
      <c r="AH14" s="34">
        <f>[24]winter!AD14+[24]summer!AD14+[24]shoulder!AD14</f>
        <v>631.27876200500714</v>
      </c>
      <c r="AI14" s="102">
        <f>[24]winter!AF14+[24]summer!AF14+[24]shoulder!AF14</f>
        <v>2447.7821076798837</v>
      </c>
      <c r="AJ14" s="114">
        <f t="shared" si="2"/>
        <v>3244.8997110751206</v>
      </c>
      <c r="AK14" s="114">
        <f>AJ14*'Volumes by Gen'!$K$74</f>
        <v>14212660.734509028</v>
      </c>
      <c r="AL14" s="33">
        <f>[24]winter!AE14+[24]summer!AE14+[24]shoulder!AE14</f>
        <v>787.81337128875452</v>
      </c>
      <c r="AM14" s="102">
        <f>[24]winter!AG14+[24]summer!AG14+[24]shoulder!AG14</f>
        <v>3175.3090962703845</v>
      </c>
      <c r="AN14" s="102">
        <f t="shared" si="3"/>
        <v>3963.1224675591393</v>
      </c>
      <c r="AO14" s="109">
        <f>AN14*'Volumes by Gen'!$K$79</f>
        <v>17358476.407909032</v>
      </c>
      <c r="AP14" s="107">
        <f>[24]winter!AH14+[24]summer!AH14+[24]shoulder!AH14</f>
        <v>19832.38786384448</v>
      </c>
      <c r="AQ14" s="35">
        <f>[24]winter!AI14+[24]summer!AI14+[24]shoulder!AI14</f>
        <v>13214.24622644454</v>
      </c>
      <c r="AR14" s="35">
        <f>[24]winter!AJ14+[24]summer!AJ14+[24]shoulder!AJ14</f>
        <v>6769.964282005647</v>
      </c>
      <c r="AS14" s="33"/>
      <c r="AT14" s="37">
        <f t="shared" si="9"/>
        <v>8.8669517564965109E-3</v>
      </c>
      <c r="AU14" s="32">
        <v>2025</v>
      </c>
      <c r="AV14" s="33">
        <f>[24]winter!AN14+[24]summer!AN14+[24]shoulder!AN14</f>
        <v>826.66628789188474</v>
      </c>
      <c r="AW14" s="33">
        <f>[24]winter!AO14+[24]summer!AO14+[24]shoulder!AO14</f>
        <v>6328.1629692123997</v>
      </c>
      <c r="AX14" s="33">
        <f>[24]winter!AP14+[24]summer!AP14+[24]shoulder!AP14</f>
        <v>1964.8879201209957</v>
      </c>
      <c r="AY14" s="33">
        <f>[24]winter!AQ14+[24]summer!AQ14+[24]shoulder!AQ14</f>
        <v>1478.944321816</v>
      </c>
      <c r="AZ14" s="33">
        <f>[24]winter!AR14+[24]summer!AR14+[24]shoulder!AR14</f>
        <v>971.85041184992792</v>
      </c>
      <c r="BA14" s="33">
        <f>[24]winter!AS14+[24]summer!AS14+[24]shoulder!AS14</f>
        <v>711.33094176630084</v>
      </c>
      <c r="BB14" s="33">
        <f>[24]winter!AT14+[24]summer!AT14+[24]shoulder!AT14</f>
        <v>958.2431170941237</v>
      </c>
      <c r="BC14" s="33">
        <f>[24]winter!AU14+[24]summer!AU14+[24]shoulder!AU14</f>
        <v>2117.4070615238779</v>
      </c>
      <c r="BD14" s="33">
        <f>[24]winter!AV14+[24]summer!AV14+[24]shoulder!AV14</f>
        <v>217.76308511607675</v>
      </c>
      <c r="BE14" s="33">
        <f>[24]winter!AW14+[24]summer!AW14+[24]shoulder!AW14</f>
        <v>721.32340841945052</v>
      </c>
      <c r="BF14" s="33">
        <f>[24]winter!AX14+[24]summer!AX14+[24]shoulder!AX14</f>
        <v>876.32730570195895</v>
      </c>
      <c r="BG14" s="33">
        <f>[24]winter!AY14+[24]summer!AY14+[24]shoulder!AY14</f>
        <v>2669.3854501681853</v>
      </c>
      <c r="BH14" s="33">
        <f>[24]winter!AZ14+[24]summer!AZ14+[24]shoulder!AZ14</f>
        <v>3402.4016208644166</v>
      </c>
      <c r="BI14" s="35">
        <f>[24]winter!BA14+[24]summer!BA14+[24]shoulder!BA14</f>
        <v>21567.412185968882</v>
      </c>
      <c r="BJ14" s="35">
        <f>[24]winter!BB14+[24]summer!BB14+[24]shoulder!BB14</f>
        <v>14457.445636601737</v>
      </c>
      <c r="BK14" s="35">
        <f>[24]winter!BC14+[24]summer!BC14+[24]shoulder!BC14</f>
        <v>7370.8787881701701</v>
      </c>
      <c r="BM14" s="37">
        <f t="shared" si="10"/>
        <v>1.0607649708338728E-2</v>
      </c>
      <c r="BN14" s="32">
        <v>2025</v>
      </c>
      <c r="BO14" s="33">
        <f>[24]winter!BG14+[24]summer!BG14+[24]shoulder!BG14</f>
        <v>837.2630537409409</v>
      </c>
      <c r="BP14" s="33">
        <f>[24]winter!BH14+[24]summer!BH14+[24]shoulder!BH14</f>
        <v>6392.2525105455679</v>
      </c>
      <c r="BQ14" s="33">
        <f>[24]winter!BI14+[24]summer!BI14+[24]shoulder!BI14</f>
        <v>1977.3344235024065</v>
      </c>
      <c r="BR14" s="131">
        <f t="shared" si="4"/>
        <v>9206.8499877889153</v>
      </c>
      <c r="BS14" s="114">
        <f>BR14*'Volumes by Gen'!$K$35</f>
        <v>50189019.147056386</v>
      </c>
      <c r="BT14" s="33">
        <f>[24]winter!BJ14+[24]summer!BJ14+[24]shoulder!BJ14</f>
        <v>1514.9439786281609</v>
      </c>
      <c r="BU14" s="33">
        <f>[24]winter!BK14+[24]summer!BK14+[24]shoulder!BK14</f>
        <v>988.59643479031615</v>
      </c>
      <c r="BV14" s="33">
        <f>[24]winter!BL14+[24]summer!BL14+[24]shoulder!BL14</f>
        <v>721.35351370354749</v>
      </c>
      <c r="BW14" s="33">
        <f>[24]winter!BM14+[24]summer!BM14+[24]shoulder!BM14</f>
        <v>975.15769194143513</v>
      </c>
      <c r="BX14" s="33">
        <f>[24]winter!BN14+[24]summer!BN14+[24]shoulder!BN14</f>
        <v>2191.4072858222926</v>
      </c>
      <c r="BY14" s="131">
        <f t="shared" si="5"/>
        <v>6391.4589048857524</v>
      </c>
      <c r="BZ14" s="114">
        <f>BY14*'Volumes by Gen'!$K$46</f>
        <v>37111856.099411592</v>
      </c>
      <c r="CA14" s="33">
        <f>[24]winter!BO14+[24]summer!BO14+[24]shoulder!BO14</f>
        <v>225.3918695471977</v>
      </c>
      <c r="CB14" s="33">
        <f>[24]winter!BP14+[24]summer!BP14+[24]shoulder!BP14</f>
        <v>732.53986213280882</v>
      </c>
      <c r="CC14" s="33">
        <f>[24]winter!BR14+[24]summer!BR14+[24]shoulder!BR14</f>
        <v>2708.0808136415876</v>
      </c>
      <c r="CD14" s="131">
        <f t="shared" si="6"/>
        <v>3666.0125453215942</v>
      </c>
      <c r="CE14" s="114">
        <f>CD14*'Volumes by Gen'!$K$74</f>
        <v>16057134.948508583</v>
      </c>
      <c r="CF14" s="33">
        <f>[24]winter!BQ14+[24]summer!BQ14+[24]shoulder!BQ14</f>
        <v>903.244664323184</v>
      </c>
      <c r="CG14" s="33">
        <f>[24]winter!BS14+[24]summer!BS14+[24]shoulder!BS14</f>
        <v>3450.866653154239</v>
      </c>
      <c r="CH14" s="131">
        <f t="shared" si="7"/>
        <v>4354.1113174774227</v>
      </c>
      <c r="CI14" s="109">
        <f>CH14*'Volumes by Gen'!$K$79</f>
        <v>19071007.570551116</v>
      </c>
      <c r="CJ14" s="107">
        <f>[24]winter!BT14+[24]summer!BT14+[24]shoulder!BT14</f>
        <v>21766.762413633875</v>
      </c>
      <c r="CK14" s="35">
        <f>[24]winter!BU14+[24]summer!BU14+[24]shoulder!BU14</f>
        <v>14591.739083863027</v>
      </c>
      <c r="CL14" s="35">
        <f>[24]winter!BV14+[24]summer!BV14+[24]shoulder!BV14</f>
        <v>7480.4977070501736</v>
      </c>
      <c r="CN14" s="37">
        <f t="shared" si="11"/>
        <v>1.4473558546947568E-2</v>
      </c>
      <c r="CO14" s="32">
        <v>2025</v>
      </c>
      <c r="CP14" s="33">
        <f>[24]winter!BZ14+[24]summer!BZ14+[24]shoulder!BZ14</f>
        <v>885.82513924531452</v>
      </c>
      <c r="CQ14" s="33">
        <f>[24]winter!CA14+[24]summer!CA14+[24]shoulder!CA14</f>
        <v>6821.2268906344798</v>
      </c>
      <c r="CR14" s="33">
        <f>[24]winter!CB14+[24]summer!CB14+[24]shoulder!CB14</f>
        <v>2051.8777823397022</v>
      </c>
      <c r="CS14" s="33">
        <f>[24]winter!CC14+[24]summer!CC14+[24]shoulder!CC14</f>
        <v>1824.4754275168084</v>
      </c>
      <c r="CT14" s="33">
        <f>[24]winter!CD14+[24]summer!CD14+[24]shoulder!CD14</f>
        <v>1081.4945528481326</v>
      </c>
      <c r="CU14" s="33">
        <f>[24]winter!CE14+[24]summer!CE14+[24]shoulder!CE14</f>
        <v>766.15024374238556</v>
      </c>
      <c r="CV14" s="33">
        <f>[24]winter!CF14+[24]summer!CF14+[24]shoulder!CF14</f>
        <v>1058.3429210416841</v>
      </c>
      <c r="CW14" s="33">
        <f>[24]winter!CG14+[24]summer!CG14+[24]shoulder!CG14</f>
        <v>2568.3908419631653</v>
      </c>
      <c r="CX14" s="33">
        <f>[24]winter!CH14+[24]summer!CH14+[24]shoulder!CH14</f>
        <v>288.98663299042141</v>
      </c>
      <c r="CY14" s="33">
        <f>[24]winter!CI14+[24]summer!CI14+[24]shoulder!CI14</f>
        <v>801.12324693244727</v>
      </c>
      <c r="CZ14" s="33">
        <f>[24]winter!CJ14+[24]summer!CJ14+[24]shoulder!CJ14</f>
        <v>1122.6872421163084</v>
      </c>
      <c r="DA14" s="33">
        <f>[24]winter!CK14+[24]summer!CK14+[24]shoulder!CK14</f>
        <v>2908.5831060598944</v>
      </c>
      <c r="DB14" s="33">
        <f>[24]winter!CL14+[24]summer!CL14+[24]shoulder!CL14</f>
        <v>3764.1086998242681</v>
      </c>
      <c r="DC14" s="35">
        <f>[24]winter!CM14+[24]summer!CM14+[24]shoulder!CM14</f>
        <v>23408.821713626505</v>
      </c>
      <c r="DD14" s="35">
        <f>[24]winter!CN14+[24]summer!CN14+[24]shoulder!CN14</f>
        <v>15726.436289576292</v>
      </c>
      <c r="DE14" s="35">
        <f>[24]winter!CO14+[24]summer!CO14+[24]shoulder!CO14</f>
        <v>8340.9720937662642</v>
      </c>
      <c r="DG14" s="37">
        <f t="shared" si="12"/>
        <v>-4.6580392071736403E-3</v>
      </c>
      <c r="DH14" s="32">
        <v>2025</v>
      </c>
      <c r="DI14" s="33">
        <f>[24]winter!CS14+[24]summer!CS14+[24]shoulder!CS14</f>
        <v>603.2353572291413</v>
      </c>
      <c r="DJ14" s="33">
        <f>[24]winter!CT14+[24]summer!CT14+[24]shoulder!CT14</f>
        <v>4306.4847950109925</v>
      </c>
      <c r="DK14" s="33">
        <f>[24]winter!CU14+[24]summer!CU14+[24]shoulder!CU14</f>
        <v>1466.3727710209832</v>
      </c>
      <c r="DL14" s="33">
        <f>[24]winter!CV14+[24]summer!CV14+[24]shoulder!CV14</f>
        <v>494.47236648751539</v>
      </c>
      <c r="DM14" s="33">
        <f>[24]winter!CW14+[24]summer!CW14+[24]shoulder!CW14</f>
        <v>706.73735048179174</v>
      </c>
      <c r="DN14" s="33">
        <f>[24]winter!CX14+[24]summer!CX14+[24]shoulder!CX14</f>
        <v>518.64060152380318</v>
      </c>
      <c r="DO14" s="33">
        <f>[24]winter!CY14+[24]summer!CY14+[24]shoulder!CY14</f>
        <v>203.80852251271654</v>
      </c>
      <c r="DP14" s="33">
        <f>[24]winter!CZ14+[24]summer!CZ14+[24]shoulder!CZ14</f>
        <v>1272.5599222566</v>
      </c>
      <c r="DQ14" s="33">
        <f>[24]winter!DA14+[24]summer!DA14+[24]shoulder!DA14</f>
        <v>-31.360054291031965</v>
      </c>
      <c r="DR14" s="33">
        <f>[24]winter!DB14+[24]summer!DB14+[24]shoulder!DB14</f>
        <v>486.31464043048425</v>
      </c>
      <c r="DS14" s="33">
        <f>[24]winter!DC14+[24]summer!DC14+[24]shoulder!DC14</f>
        <v>550.02752780493665</v>
      </c>
      <c r="DT14" s="33">
        <f>[24]winter!DD14+[24]summer!DD14+[24]shoulder!DD14</f>
        <v>1713.7416045692337</v>
      </c>
      <c r="DU14" s="33">
        <f>[24]winter!DE14+[24]summer!DE14+[24]shoulder!DE14</f>
        <v>2332.4655167718024</v>
      </c>
      <c r="DV14" s="35">
        <f>[24]winter!DF14+[24]summer!DF14+[24]shoulder!DF14</f>
        <v>14646.557514001426</v>
      </c>
      <c r="DW14" s="35">
        <f>[24]winter!DG14+[24]summer!DG14+[24]shoulder!DG14</f>
        <v>9770.8606307891769</v>
      </c>
      <c r="DX14" s="35">
        <f>[24]winter!DH14+[24]summer!DH14+[24]shoulder!DH14</f>
        <v>5051.8466247205342</v>
      </c>
      <c r="DY14" s="33"/>
    </row>
    <row r="15" spans="1:150" ht="15" x14ac:dyDescent="0.25">
      <c r="A15" s="32">
        <v>2009</v>
      </c>
      <c r="B15" s="33">
        <f>[24]winter!B15+[24]summer!B15+[24]shoulder!B15</f>
        <v>626.98</v>
      </c>
      <c r="C15" s="33">
        <f>[24]winter!C15+[24]summer!C15+[24]shoulder!C15</f>
        <v>4919.1579999999994</v>
      </c>
      <c r="D15" s="33">
        <f>[24]winter!D15+[24]summer!D15+[24]shoulder!D15</f>
        <v>1477.5940000000001</v>
      </c>
      <c r="E15" s="33">
        <f>[24]winter!E15+[24]summer!E15+[24]shoulder!E15</f>
        <v>1165.43</v>
      </c>
      <c r="F15" s="33">
        <f>[24]winter!F15+[24]summer!F15+[24]shoulder!F15</f>
        <v>854.87200000000007</v>
      </c>
      <c r="G15" s="33">
        <f>[24]winter!G15+[24]summer!G15+[24]shoulder!G15</f>
        <v>542.49800000000005</v>
      </c>
      <c r="H15" s="33">
        <f>[24]winter!H15+[24]summer!H15+[24]shoulder!H15</f>
        <v>710.23199999999997</v>
      </c>
      <c r="I15" s="33">
        <f>[24]winter!I15+[24]summer!I15+[24]shoulder!I15</f>
        <v>1735.4280000000001</v>
      </c>
      <c r="J15" s="33">
        <f>[24]winter!J15+[24]summer!J15+[24]shoulder!J15</f>
        <v>178.62599999999998</v>
      </c>
      <c r="K15" s="33">
        <f>[24]winter!K15+[24]summer!K15+[24]shoulder!K15</f>
        <v>572.28800000000001</v>
      </c>
      <c r="L15" s="33">
        <f>[24]winter!L15+[24]summer!L15+[24]shoulder!L15</f>
        <v>483.39599999999996</v>
      </c>
      <c r="M15" s="33">
        <f>[24]winter!M15+[24]summer!M15+[24]shoulder!M15</f>
        <v>2123.9720000000002</v>
      </c>
      <c r="N15" s="33">
        <f>[24]winter!N15+[24]summer!N15+[24]shoulder!N15</f>
        <v>2804.5619999999999</v>
      </c>
      <c r="O15" s="33">
        <f>[24]winter!O15+[24]summer!O15+[24]shoulder!O15</f>
        <v>17255.833999999999</v>
      </c>
      <c r="P15" s="33">
        <f>[24]winter!P15+[24]summer!P15+[24]shoulder!P15</f>
        <v>11438.048000000001</v>
      </c>
      <c r="Q15" s="33">
        <f>[24]winter!Q15+[24]summer!Q15+[24]shoulder!Q15</f>
        <v>5945.4459999999999</v>
      </c>
      <c r="R15" s="33"/>
      <c r="S15" s="36">
        <f t="shared" si="8"/>
        <v>8.7319109651598208E-3</v>
      </c>
      <c r="T15" s="32">
        <v>2026</v>
      </c>
      <c r="U15" s="33">
        <f>[24]winter!U15+[24]summer!U15+[24]shoulder!U15</f>
        <v>771.08229504296605</v>
      </c>
      <c r="V15" s="33">
        <f>[24]winter!V15+[24]summer!V15+[24]shoulder!V15</f>
        <v>5850.0167401411836</v>
      </c>
      <c r="W15" s="102">
        <f>[24]winter!W15+[24]summer!W15+[24]shoulder!W15</f>
        <v>1844.6604190893115</v>
      </c>
      <c r="X15" s="108">
        <f t="shared" si="0"/>
        <v>8465.7594542734623</v>
      </c>
      <c r="Y15" s="114">
        <f>X15*'Volumes by Gen'!$K$35</f>
        <v>46149135.03624317</v>
      </c>
      <c r="Z15" s="33">
        <f>[24]winter!X15+[24]summer!X15+[24]shoulder!X15</f>
        <v>1165.8273609493954</v>
      </c>
      <c r="AA15" s="33">
        <f>[24]winter!Y15+[24]summer!Y15+[24]shoulder!Y15</f>
        <v>910.4470667232747</v>
      </c>
      <c r="AB15" s="33">
        <f>[24]winter!Z15+[24]summer!Z15+[24]shoulder!Z15</f>
        <v>660.80432819739553</v>
      </c>
      <c r="AC15" s="33">
        <f>[24]winter!AA15+[24]summer!AA15+[24]shoulder!AA15</f>
        <v>797.53007688459547</v>
      </c>
      <c r="AD15" s="102">
        <f>[24]winter!AB15+[24]summer!AB15+[24]shoulder!AB15</f>
        <v>1931.0563188898582</v>
      </c>
      <c r="AE15" s="114">
        <f t="shared" si="1"/>
        <v>5465.665151644519</v>
      </c>
      <c r="AF15" s="114">
        <f>AE15*'Volumes by Gen'!$K$46</f>
        <v>31736256.403110802</v>
      </c>
      <c r="AG15" s="34">
        <f>[24]winter!AC15+[24]summer!AC15+[24]shoulder!AC15</f>
        <v>168.31331887317049</v>
      </c>
      <c r="AH15" s="34">
        <f>[24]winter!AD15+[24]summer!AD15+[24]shoulder!AD15</f>
        <v>639.3403437284569</v>
      </c>
      <c r="AI15" s="102">
        <f>[24]winter!AF15+[24]summer!AF15+[24]shoulder!AF15</f>
        <v>2477.6918100406569</v>
      </c>
      <c r="AJ15" s="114">
        <f t="shared" si="2"/>
        <v>3285.3454726422842</v>
      </c>
      <c r="AK15" s="114">
        <f>AJ15*'Volumes by Gen'!$K$74</f>
        <v>14389813.170173205</v>
      </c>
      <c r="AL15" s="33">
        <f>[24]winter!AE15+[24]summer!AE15+[24]shoulder!AE15</f>
        <v>797.2166890259374</v>
      </c>
      <c r="AM15" s="102">
        <f>[24]winter!AG15+[24]summer!AG15+[24]shoulder!AG15</f>
        <v>3190.0575829608811</v>
      </c>
      <c r="AN15" s="102">
        <f t="shared" si="3"/>
        <v>3987.2742719868183</v>
      </c>
      <c r="AO15" s="109">
        <f>AN15*'Volumes by Gen'!$K$79</f>
        <v>17464261.311302267</v>
      </c>
      <c r="AP15" s="107">
        <f>[24]winter!AH15+[24]summer!AH15+[24]shoulder!AH15</f>
        <v>20007.087974711783</v>
      </c>
      <c r="AQ15" s="35">
        <f>[24]winter!AI15+[24]summer!AI15+[24]shoulder!AI15</f>
        <v>13339.777018816811</v>
      </c>
      <c r="AR15" s="35">
        <f>[24]winter!AJ15+[24]summer!AJ15+[24]shoulder!AJ15</f>
        <v>6822.6361579254044</v>
      </c>
      <c r="AS15" s="33"/>
      <c r="AT15" s="37">
        <f t="shared" si="9"/>
        <v>8.5645520842946351E-3</v>
      </c>
      <c r="AU15" s="32">
        <v>2026</v>
      </c>
      <c r="AV15" s="33">
        <f>[24]winter!AN15+[24]summer!AN15+[24]shoulder!AN15</f>
        <v>833.34459505829136</v>
      </c>
      <c r="AW15" s="33">
        <f>[24]winter!AO15+[24]summer!AO15+[24]shoulder!AO15</f>
        <v>6391.986209535633</v>
      </c>
      <c r="AX15" s="33">
        <f>[24]winter!AP15+[24]summer!AP15+[24]shoulder!AP15</f>
        <v>1985.4114115358821</v>
      </c>
      <c r="AY15" s="33">
        <f>[24]winter!AQ15+[24]summer!AQ15+[24]shoulder!AQ15</f>
        <v>1492.4281542172878</v>
      </c>
      <c r="AZ15" s="33">
        <f>[24]winter!AR15+[24]summer!AR15+[24]shoulder!AR15</f>
        <v>976.53791607893868</v>
      </c>
      <c r="BA15" s="33">
        <f>[24]winter!AS15+[24]summer!AS15+[24]shoulder!AS15</f>
        <v>717.04320660342091</v>
      </c>
      <c r="BB15" s="33">
        <f>[24]winter!AT15+[24]summer!AT15+[24]shoulder!AT15</f>
        <v>960.26230720192223</v>
      </c>
      <c r="BC15" s="33">
        <f>[24]winter!AU15+[24]summer!AU15+[24]shoulder!AU15</f>
        <v>2134.3755493654453</v>
      </c>
      <c r="BD15" s="33">
        <f>[24]winter!AV15+[24]summer!AV15+[24]shoulder!AV15</f>
        <v>220.72529209486157</v>
      </c>
      <c r="BE15" s="33">
        <f>[24]winter!AW15+[24]summer!AW15+[24]shoulder!AW15</f>
        <v>729.85375645042313</v>
      </c>
      <c r="BF15" s="33">
        <f>[24]winter!AX15+[24]summer!AX15+[24]shoulder!AX15</f>
        <v>887.10562320102053</v>
      </c>
      <c r="BG15" s="33">
        <f>[24]winter!AY15+[24]summer!AY15+[24]shoulder!AY15</f>
        <v>2701.6870602574891</v>
      </c>
      <c r="BH15" s="33">
        <f>[24]winter!AZ15+[24]summer!AZ15+[24]shoulder!AZ15</f>
        <v>3418.7204525319107</v>
      </c>
      <c r="BI15" s="35">
        <f>[24]winter!BA15+[24]summer!BA15+[24]shoulder!BA15</f>
        <v>21753.723080317584</v>
      </c>
      <c r="BJ15" s="35">
        <f>[24]winter!BB15+[24]summer!BB15+[24]shoulder!BB15</f>
        <v>14591.073310852122</v>
      </c>
      <c r="BK15" s="35">
        <f>[24]winter!BC15+[24]summer!BC15+[24]shoulder!BC15</f>
        <v>7428.3446728068047</v>
      </c>
      <c r="BM15" s="37">
        <f t="shared" si="10"/>
        <v>1.0452266542940422E-2</v>
      </c>
      <c r="BN15" s="32">
        <v>2026</v>
      </c>
      <c r="BO15" s="33">
        <f>[24]winter!BG15+[24]summer!BG15+[24]shoulder!BG15</f>
        <v>846.04449974561703</v>
      </c>
      <c r="BP15" s="33">
        <f>[24]winter!BH15+[24]summer!BH15+[24]shoulder!BH15</f>
        <v>6470.2895432850455</v>
      </c>
      <c r="BQ15" s="33">
        <f>[24]winter!BI15+[24]summer!BI15+[24]shoulder!BI15</f>
        <v>2000.4310744126851</v>
      </c>
      <c r="BR15" s="131">
        <f t="shared" si="4"/>
        <v>9316.7651174433486</v>
      </c>
      <c r="BS15" s="114">
        <f>BR15*'Volumes by Gen'!$K$35</f>
        <v>50788196.124425858</v>
      </c>
      <c r="BT15" s="33">
        <f>[24]winter!BJ15+[24]summer!BJ15+[24]shoulder!BJ15</f>
        <v>1535.6771595009589</v>
      </c>
      <c r="BU15" s="33">
        <f>[24]winter!BK15+[24]summer!BK15+[24]shoulder!BK15</f>
        <v>996.04455961213171</v>
      </c>
      <c r="BV15" s="33">
        <f>[24]winter!BL15+[24]summer!BL15+[24]shoulder!BL15</f>
        <v>728.92094293400578</v>
      </c>
      <c r="BW15" s="33">
        <f>[24]winter!BM15+[24]summer!BM15+[24]shoulder!BM15</f>
        <v>979.87347985687938</v>
      </c>
      <c r="BX15" s="33">
        <f>[24]winter!BN15+[24]summer!BN15+[24]shoulder!BN15</f>
        <v>2220.5593149370688</v>
      </c>
      <c r="BY15" s="131">
        <f t="shared" si="5"/>
        <v>6461.0754568410448</v>
      </c>
      <c r="BZ15" s="114">
        <f>BY15*'Volumes by Gen'!$K$46</f>
        <v>37516082.9741752</v>
      </c>
      <c r="CA15" s="33">
        <f>[24]winter!BO15+[24]summer!BO15+[24]shoulder!BO15</f>
        <v>229.60353983063786</v>
      </c>
      <c r="CB15" s="33">
        <f>[24]winter!BP15+[24]summer!BP15+[24]shoulder!BP15</f>
        <v>743.14441217742058</v>
      </c>
      <c r="CC15" s="33">
        <f>[24]winter!BR15+[24]summer!BR15+[24]shoulder!BR15</f>
        <v>2748.1764647819891</v>
      </c>
      <c r="CD15" s="131">
        <f t="shared" si="6"/>
        <v>3720.9244167900474</v>
      </c>
      <c r="CE15" s="114">
        <f>CD15*'Volumes by Gen'!$K$74</f>
        <v>16297648.945540408</v>
      </c>
      <c r="CF15" s="33">
        <f>[24]winter!BQ15+[24]summer!BQ15+[24]shoulder!BQ15</f>
        <v>918.3470755061004</v>
      </c>
      <c r="CG15" s="33">
        <f>[24]winter!BS15+[24]summer!BS15+[24]shoulder!BS15</f>
        <v>3474.3464581549051</v>
      </c>
      <c r="CH15" s="131">
        <f t="shared" si="7"/>
        <v>4392.6935336610059</v>
      </c>
      <c r="CI15" s="109">
        <f>CH15*'Volumes by Gen'!$K$79</f>
        <v>19239997.677435208</v>
      </c>
      <c r="CJ15" s="107">
        <f>[24]winter!BT15+[24]summer!BT15+[24]shoulder!BT15</f>
        <v>21996.677550450295</v>
      </c>
      <c r="CK15" s="35">
        <f>[24]winter!BU15+[24]summer!BU15+[24]shoulder!BU15</f>
        <v>14754.318517790487</v>
      </c>
      <c r="CL15" s="35">
        <f>[24]winter!BV15+[24]summer!BV15+[24]shoulder!BV15</f>
        <v>7556.0622355765772</v>
      </c>
      <c r="CN15" s="37">
        <f t="shared" si="11"/>
        <v>1.4217861981681412E-2</v>
      </c>
      <c r="CO15" s="32">
        <v>2026</v>
      </c>
      <c r="CP15" s="33">
        <f>[24]winter!BZ15+[24]summer!BZ15+[24]shoulder!BZ15</f>
        <v>897.62609579624677</v>
      </c>
      <c r="CQ15" s="33">
        <f>[24]winter!CA15+[24]summer!CA15+[24]shoulder!CA15</f>
        <v>6920.4095939999661</v>
      </c>
      <c r="CR15" s="33">
        <f>[24]winter!CB15+[24]summer!CB15+[24]shoulder!CB15</f>
        <v>2079.4675412113179</v>
      </c>
      <c r="CS15" s="33">
        <f>[24]winter!CC15+[24]summer!CC15+[24]shoulder!CC15</f>
        <v>1865.5738504016006</v>
      </c>
      <c r="CT15" s="33">
        <f>[24]winter!CD15+[24]summer!CD15+[24]shoulder!CD15</f>
        <v>1095.0471717788698</v>
      </c>
      <c r="CU15" s="33">
        <f>[24]winter!CE15+[24]summer!CE15+[24]shoulder!CE15</f>
        <v>775.37026321122812</v>
      </c>
      <c r="CV15" s="33">
        <f>[24]winter!CF15+[24]summer!CF15+[24]shoulder!CF15</f>
        <v>1066.6800957966402</v>
      </c>
      <c r="CW15" s="33">
        <f>[24]winter!CG15+[24]summer!CG15+[24]shoulder!CG15</f>
        <v>2622.833254409682</v>
      </c>
      <c r="CX15" s="33">
        <f>[24]winter!CH15+[24]summer!CH15+[24]shoulder!CH15</f>
        <v>297.25411508173818</v>
      </c>
      <c r="CY15" s="33">
        <f>[24]winter!CI15+[24]summer!CI15+[24]shoulder!CI15</f>
        <v>816.32015529250771</v>
      </c>
      <c r="CZ15" s="33">
        <f>[24]winter!CJ15+[24]summer!CJ15+[24]shoulder!CJ15</f>
        <v>1155.4666870036319</v>
      </c>
      <c r="DA15" s="33">
        <f>[24]winter!CK15+[24]summer!CK15+[24]shoulder!CK15</f>
        <v>2958.8991960519252</v>
      </c>
      <c r="DB15" s="33">
        <f>[24]winter!CL15+[24]summer!CL15+[24]shoulder!CL15</f>
        <v>3808.7500114906393</v>
      </c>
      <c r="DC15" s="35">
        <f>[24]winter!CM15+[24]summer!CM15+[24]shoulder!CM15</f>
        <v>23746.445396834228</v>
      </c>
      <c r="DD15" s="35">
        <f>[24]winter!CN15+[24]summer!CN15+[24]shoulder!CN15</f>
        <v>15959.877733470268</v>
      </c>
      <c r="DE15" s="35">
        <f>[24]winter!CO15+[24]summer!CO15+[24]shoulder!CO15</f>
        <v>8472.5554124316168</v>
      </c>
      <c r="DG15" s="37">
        <f t="shared" si="12"/>
        <v>-4.7166555250820171E-3</v>
      </c>
      <c r="DH15" s="32">
        <v>2026</v>
      </c>
      <c r="DI15" s="33">
        <f>[24]winter!CS15+[24]summer!CS15+[24]shoulder!CS15</f>
        <v>602.66515911520605</v>
      </c>
      <c r="DJ15" s="33">
        <f>[24]winter!CT15+[24]summer!CT15+[24]shoulder!CT15</f>
        <v>4279.1456944498605</v>
      </c>
      <c r="DK15" s="33">
        <f>[24]winter!CU15+[24]summer!CU15+[24]shoulder!CU15</f>
        <v>1476.8109685636759</v>
      </c>
      <c r="DL15" s="33">
        <f>[24]winter!CV15+[24]summer!CV15+[24]shoulder!CV15</f>
        <v>475.74280209273797</v>
      </c>
      <c r="DM15" s="33">
        <f>[24]winter!CW15+[24]summer!CW15+[24]shoulder!CW15</f>
        <v>699.70872151769072</v>
      </c>
      <c r="DN15" s="33">
        <f>[24]winter!CX15+[24]summer!CX15+[24]shoulder!CX15</f>
        <v>517.30514228956315</v>
      </c>
      <c r="DO15" s="33">
        <f>[24]winter!CY15+[24]summer!CY15+[24]shoulder!CY15</f>
        <v>191.58284025065325</v>
      </c>
      <c r="DP15" s="33">
        <f>[24]winter!CZ15+[24]summer!CZ15+[24]shoulder!CZ15</f>
        <v>1262.6341269803011</v>
      </c>
      <c r="DQ15" s="33">
        <f>[24]winter!DA15+[24]summer!DA15+[24]shoulder!DA15</f>
        <v>-40.65464469162643</v>
      </c>
      <c r="DR15" s="33">
        <f>[24]winter!DB15+[24]summer!DB15+[24]shoulder!DB15</f>
        <v>487.26120397239276</v>
      </c>
      <c r="DS15" s="33">
        <f>[24]winter!DC15+[24]summer!DC15+[24]shoulder!DC15</f>
        <v>545.38138635384382</v>
      </c>
      <c r="DT15" s="33">
        <f>[24]winter!DD15+[24]summer!DD15+[24]shoulder!DD15</f>
        <v>1696.5144011476277</v>
      </c>
      <c r="DU15" s="33">
        <f>[24]winter!DE15+[24]summer!DE15+[24]shoulder!DE15</f>
        <v>2320.3280023500129</v>
      </c>
      <c r="DV15" s="35">
        <f>[24]winter!DF15+[24]summer!DF15+[24]shoulder!DF15</f>
        <v>14577.799057533177</v>
      </c>
      <c r="DW15" s="35">
        <f>[24]winter!DG15+[24]summer!DG15+[24]shoulder!DG15</f>
        <v>9738.9953348084473</v>
      </c>
      <c r="DX15" s="35">
        <f>[24]winter!DH15+[24]summer!DH15+[24]shoulder!DH15</f>
        <v>5022.2046407472208</v>
      </c>
      <c r="DY15" s="33"/>
      <c r="ES15" s="27"/>
      <c r="ET15" s="27"/>
    </row>
    <row r="16" spans="1:150" ht="15" x14ac:dyDescent="0.25">
      <c r="A16" s="32">
        <v>2010</v>
      </c>
      <c r="B16" s="33">
        <f>[24]winter!B16+[24]summer!B16+[24]shoulder!B16</f>
        <v>624.59</v>
      </c>
      <c r="C16" s="33">
        <f>[24]winter!C16+[24]summer!C16+[24]shoulder!C16</f>
        <v>4818.1720000000005</v>
      </c>
      <c r="D16" s="33">
        <f>[24]winter!D16+[24]summer!D16+[24]shoulder!D16</f>
        <v>1493.5440000000001</v>
      </c>
      <c r="E16" s="33">
        <f>[24]winter!E16+[24]summer!E16+[24]shoulder!E16</f>
        <v>1176.7220000000002</v>
      </c>
      <c r="F16" s="33">
        <f>[24]winter!F16+[24]summer!F16+[24]shoulder!F16</f>
        <v>856.96599999999989</v>
      </c>
      <c r="G16" s="33">
        <f>[24]winter!G16+[24]summer!G16+[24]shoulder!G16</f>
        <v>548.524</v>
      </c>
      <c r="H16" s="33">
        <f>[24]winter!H16+[24]summer!H16+[24]shoulder!H16</f>
        <v>639.57600000000002</v>
      </c>
      <c r="I16" s="33">
        <f>[24]winter!I16+[24]summer!I16+[24]shoulder!I16</f>
        <v>1658.57</v>
      </c>
      <c r="J16" s="33">
        <f>[24]winter!J16+[24]summer!J16+[24]shoulder!J16</f>
        <v>181.70400000000001</v>
      </c>
      <c r="K16" s="33">
        <f>[24]winter!K16+[24]summer!K16+[24]shoulder!K16</f>
        <v>567.72799999999995</v>
      </c>
      <c r="L16" s="33">
        <f>[24]winter!L16+[24]summer!L16+[24]shoulder!L16</f>
        <v>485.89400000000001</v>
      </c>
      <c r="M16" s="33">
        <f>[24]winter!M16+[24]summer!M16+[24]shoulder!M16</f>
        <v>2050.2660000000001</v>
      </c>
      <c r="N16" s="33">
        <f>[24]winter!N16+[24]summer!N16+[24]shoulder!N16</f>
        <v>2887.732</v>
      </c>
      <c r="O16" s="33">
        <f>[24]winter!O16+[24]summer!O16+[24]shoulder!O16</f>
        <v>17099.106000000003</v>
      </c>
      <c r="P16" s="33">
        <f>[24]winter!P16+[24]summer!P16+[24]shoulder!P16</f>
        <v>11190.976000000001</v>
      </c>
      <c r="Q16" s="33">
        <f>[24]winter!Q16+[24]summer!Q16+[24]shoulder!Q16</f>
        <v>6032.1619999999994</v>
      </c>
      <c r="R16" s="33"/>
      <c r="S16" s="36">
        <f t="shared" si="8"/>
        <v>8.3255861155033823E-3</v>
      </c>
      <c r="T16" s="32">
        <v>2027</v>
      </c>
      <c r="U16" s="33">
        <f>[24]winter!U16+[24]summer!U16+[24]shoulder!U16</f>
        <v>777.38770256471059</v>
      </c>
      <c r="V16" s="33">
        <f>[24]winter!V16+[24]summer!V16+[24]shoulder!V16</f>
        <v>5908.8619223789183</v>
      </c>
      <c r="W16" s="102">
        <f>[24]winter!W16+[24]summer!W16+[24]shoulder!W16</f>
        <v>1864.4781117891512</v>
      </c>
      <c r="X16" s="108">
        <f t="shared" si="0"/>
        <v>8550.7277367327806</v>
      </c>
      <c r="Y16" s="114">
        <f>X16*'Volumes by Gen'!$K$35</f>
        <v>46612320.030122638</v>
      </c>
      <c r="Z16" s="33">
        <f>[24]winter!X16+[24]summer!X16+[24]shoulder!X16</f>
        <v>1177.2528042146114</v>
      </c>
      <c r="AA16" s="33">
        <f>[24]winter!Y16+[24]summer!Y16+[24]shoulder!Y16</f>
        <v>914.79314862587444</v>
      </c>
      <c r="AB16" s="33">
        <f>[24]winter!Z16+[24]summer!Z16+[24]shoulder!Z16</f>
        <v>666.14105498909589</v>
      </c>
      <c r="AC16" s="33">
        <f>[24]winter!AA16+[24]summer!AA16+[24]shoulder!AA16</f>
        <v>799.41120412671603</v>
      </c>
      <c r="AD16" s="102">
        <f>[24]winter!AB16+[24]summer!AB16+[24]shoulder!AB16</f>
        <v>1946.4734728420767</v>
      </c>
      <c r="AE16" s="114">
        <f t="shared" si="1"/>
        <v>5504.0716847983749</v>
      </c>
      <c r="AF16" s="114">
        <f>AE16*'Volumes by Gen'!$K$46</f>
        <v>31959263.03632151</v>
      </c>
      <c r="AG16" s="34">
        <f>[24]winter!AC16+[24]summer!AC16+[24]shoulder!AC16</f>
        <v>170.86071843355967</v>
      </c>
      <c r="AH16" s="34">
        <f>[24]winter!AD16+[24]summer!AD16+[24]shoulder!AD16</f>
        <v>647.36989935241081</v>
      </c>
      <c r="AI16" s="102">
        <f>[24]winter!AF16+[24]summer!AF16+[24]shoulder!AF16</f>
        <v>2507.5947094684661</v>
      </c>
      <c r="AJ16" s="114">
        <f t="shared" si="2"/>
        <v>3325.8253272544366</v>
      </c>
      <c r="AK16" s="114">
        <f>AJ16*'Volumes by Gen'!$K$74</f>
        <v>14567114.933374433</v>
      </c>
      <c r="AL16" s="33">
        <f>[24]winter!AE16+[24]summer!AE16+[24]shoulder!AE16</f>
        <v>806.65658054570849</v>
      </c>
      <c r="AM16" s="102">
        <f>[24]winter!AG16+[24]summer!AG16+[24]shoulder!AG16</f>
        <v>3204.9695304844518</v>
      </c>
      <c r="AN16" s="102">
        <f t="shared" si="3"/>
        <v>4011.6261110301602</v>
      </c>
      <c r="AO16" s="109">
        <f>AN16*'Volumes by Gen'!$K$79</f>
        <v>17570922.366312105</v>
      </c>
      <c r="AP16" s="107">
        <f>[24]winter!AH16+[24]summer!AH16+[24]shoulder!AH16</f>
        <v>20175.057150402663</v>
      </c>
      <c r="AQ16" s="35">
        <f>[24]winter!AI16+[24]summer!AI16+[24]shoulder!AI16</f>
        <v>13460.371516445288</v>
      </c>
      <c r="AR16" s="35">
        <f>[24]winter!AJ16+[24]summer!AJ16+[24]shoulder!AJ16</f>
        <v>6873.4456374794627</v>
      </c>
      <c r="AS16" s="33"/>
      <c r="AT16" s="37">
        <f t="shared" si="9"/>
        <v>8.1695649961324151E-3</v>
      </c>
      <c r="AU16" s="32">
        <v>2027</v>
      </c>
      <c r="AV16" s="33">
        <f>[24]winter!AN16+[24]summer!AN16+[24]shoulder!AN16</f>
        <v>839.98848133072943</v>
      </c>
      <c r="AW16" s="33">
        <f>[24]winter!AO16+[24]summer!AO16+[24]shoulder!AO16</f>
        <v>6455.5668705211501</v>
      </c>
      <c r="AX16" s="33">
        <f>[24]winter!AP16+[24]summer!AP16+[24]shoulder!AP16</f>
        <v>2005.9207537743341</v>
      </c>
      <c r="AY16" s="33">
        <f>[24]winter!AQ16+[24]summer!AQ16+[24]shoulder!AQ16</f>
        <v>1505.956296819546</v>
      </c>
      <c r="AZ16" s="33">
        <f>[24]winter!AR16+[24]summer!AR16+[24]shoulder!AR16</f>
        <v>981.2202206267516</v>
      </c>
      <c r="BA16" s="33">
        <f>[24]winter!AS16+[24]summer!AS16+[24]shoulder!AS16</f>
        <v>722.73225851075108</v>
      </c>
      <c r="BB16" s="33">
        <f>[24]winter!AT16+[24]summer!AT16+[24]shoulder!AT16</f>
        <v>962.32510480678593</v>
      </c>
      <c r="BC16" s="33">
        <f>[24]winter!AU16+[24]summer!AU16+[24]shoulder!AU16</f>
        <v>2151.4217447630963</v>
      </c>
      <c r="BD16" s="33">
        <f>[24]winter!AV16+[24]summer!AV16+[24]shoulder!AV16</f>
        <v>223.77584656489935</v>
      </c>
      <c r="BE16" s="33">
        <f>[24]winter!AW16+[24]summer!AW16+[24]shoulder!AW16</f>
        <v>738.35079984870799</v>
      </c>
      <c r="BF16" s="33">
        <f>[24]winter!AX16+[24]summer!AX16+[24]shoulder!AX16</f>
        <v>897.92428225259584</v>
      </c>
      <c r="BG16" s="33">
        <f>[24]winter!AY16+[24]summer!AY16+[24]shoulder!AY16</f>
        <v>2733.9799280094794</v>
      </c>
      <c r="BH16" s="33">
        <f>[24]winter!AZ16+[24]summer!AZ16+[24]shoulder!AZ16</f>
        <v>3435.2226196520078</v>
      </c>
      <c r="BI16" s="35">
        <f>[24]winter!BA16+[24]summer!BA16+[24]shoulder!BA16</f>
        <v>21932.905376343646</v>
      </c>
      <c r="BJ16" s="35">
        <f>[24]winter!BB16+[24]summer!BB16+[24]shoulder!BB16</f>
        <v>14719.424224939521</v>
      </c>
      <c r="BK16" s="35">
        <f>[24]winter!BC16+[24]summer!BC16+[24]shoulder!BC16</f>
        <v>7483.7771050323609</v>
      </c>
      <c r="BM16" s="37">
        <f t="shared" si="10"/>
        <v>1.0339623851613819E-2</v>
      </c>
      <c r="BN16" s="32">
        <v>2027</v>
      </c>
      <c r="BO16" s="33">
        <f>[24]winter!BG16+[24]summer!BG16+[24]shoulder!BG16</f>
        <v>854.7986932395072</v>
      </c>
      <c r="BP16" s="33">
        <f>[24]winter!BH16+[24]summer!BH16+[24]shoulder!BH16</f>
        <v>6548.7232418799258</v>
      </c>
      <c r="BQ16" s="33">
        <f>[24]winter!BI16+[24]summer!BI16+[24]shoulder!BI16</f>
        <v>2023.5295066150256</v>
      </c>
      <c r="BR16" s="131">
        <f t="shared" si="4"/>
        <v>9427.0514417344584</v>
      </c>
      <c r="BS16" s="114">
        <f>BR16*'Volumes by Gen'!$K$35</f>
        <v>51389396.583741076</v>
      </c>
      <c r="BT16" s="33">
        <f>[24]winter!BJ16+[24]summer!BJ16+[24]shoulder!BJ16</f>
        <v>1556.7116239113691</v>
      </c>
      <c r="BU16" s="33">
        <f>[24]winter!BK16+[24]summer!BK16+[24]shoulder!BK16</f>
        <v>1003.4203577048868</v>
      </c>
      <c r="BV16" s="33">
        <f>[24]winter!BL16+[24]summer!BL16+[24]shoulder!BL16</f>
        <v>736.4841135450198</v>
      </c>
      <c r="BW16" s="33">
        <f>[24]winter!BM16+[24]summer!BM16+[24]shoulder!BM16</f>
        <v>984.60375290334923</v>
      </c>
      <c r="BX16" s="33">
        <f>[24]winter!BN16+[24]summer!BN16+[24]shoulder!BN16</f>
        <v>2249.6206143672553</v>
      </c>
      <c r="BY16" s="131">
        <f t="shared" si="5"/>
        <v>6530.84046243188</v>
      </c>
      <c r="BZ16" s="114">
        <f>BY16*'Volumes by Gen'!$K$46</f>
        <v>37921171.841488823</v>
      </c>
      <c r="CA16" s="33">
        <f>[24]winter!BO16+[24]summer!BO16+[24]shoulder!BO16</f>
        <v>233.86579714591642</v>
      </c>
      <c r="CB16" s="33">
        <f>[24]winter!BP16+[24]summer!BP16+[24]shoulder!BP16</f>
        <v>753.76041316093358</v>
      </c>
      <c r="CC16" s="33">
        <f>[24]winter!BR16+[24]summer!BR16+[24]shoulder!BR16</f>
        <v>2788.4011728556579</v>
      </c>
      <c r="CD16" s="131">
        <f t="shared" si="6"/>
        <v>3776.0273831625082</v>
      </c>
      <c r="CE16" s="114">
        <f>CD16*'Volumes by Gen'!$K$74</f>
        <v>16538999.938251786</v>
      </c>
      <c r="CF16" s="33">
        <f>[24]winter!BQ16+[24]summer!BQ16+[24]shoulder!BQ16</f>
        <v>933.38906982228866</v>
      </c>
      <c r="CG16" s="33">
        <f>[24]winter!BS16+[24]summer!BS16+[24]shoulder!BS16</f>
        <v>3497.7823051959667</v>
      </c>
      <c r="CH16" s="131">
        <f t="shared" si="7"/>
        <v>4431.1713750182553</v>
      </c>
      <c r="CI16" s="109">
        <f>CH16*'Volumes by Gen'!$K$79</f>
        <v>19408530.622579962</v>
      </c>
      <c r="CJ16" s="107">
        <f>[24]winter!BT16+[24]summer!BT16+[24]shoulder!BT16</f>
        <v>22226.491108048758</v>
      </c>
      <c r="CK16" s="35">
        <f>[24]winter!BU16+[24]summer!BU16+[24]shoulder!BU16</f>
        <v>14916.835419580555</v>
      </c>
      <c r="CL16" s="35">
        <f>[24]winter!BV16+[24]summer!BV16+[24]shoulder!BV16</f>
        <v>7630.8265101839397</v>
      </c>
      <c r="CN16" s="37">
        <f t="shared" si="11"/>
        <v>1.4133929706565802E-2</v>
      </c>
      <c r="CO16" s="32">
        <v>2027</v>
      </c>
      <c r="CP16" s="33">
        <f>[24]winter!BZ16+[24]summer!BZ16+[24]shoulder!BZ16</f>
        <v>909.26997865689486</v>
      </c>
      <c r="CQ16" s="33">
        <f>[24]winter!CA16+[24]summer!CA16+[24]shoulder!CA16</f>
        <v>7021.5159078636207</v>
      </c>
      <c r="CR16" s="33">
        <f>[24]winter!CB16+[24]summer!CB16+[24]shoulder!CB16</f>
        <v>2107.1221318488761</v>
      </c>
      <c r="CS16" s="33">
        <f>[24]winter!CC16+[24]summer!CC16+[24]shoulder!CC16</f>
        <v>1907.8295854969633</v>
      </c>
      <c r="CT16" s="33">
        <f>[24]winter!CD16+[24]summer!CD16+[24]shoulder!CD16</f>
        <v>1108.3785431548565</v>
      </c>
      <c r="CU16" s="33">
        <f>[24]winter!CE16+[24]summer!CE16+[24]shoulder!CE16</f>
        <v>784.53183382370162</v>
      </c>
      <c r="CV16" s="33">
        <f>[24]winter!CF16+[24]summer!CF16+[24]shoulder!CF16</f>
        <v>1074.9957779817983</v>
      </c>
      <c r="CW16" s="33">
        <f>[24]winter!CG16+[24]summer!CG16+[24]shoulder!CG16</f>
        <v>2676.8184489534251</v>
      </c>
      <c r="CX16" s="33">
        <f>[24]winter!CH16+[24]summer!CH16+[24]shoulder!CH16</f>
        <v>305.56492179845503</v>
      </c>
      <c r="CY16" s="33">
        <f>[24]winter!CI16+[24]summer!CI16+[24]shoulder!CI16</f>
        <v>831.55982509411228</v>
      </c>
      <c r="CZ16" s="33">
        <f>[24]winter!CJ16+[24]summer!CJ16+[24]shoulder!CJ16</f>
        <v>1187.6317282327582</v>
      </c>
      <c r="DA16" s="33">
        <f>[24]winter!CK16+[24]summer!CK16+[24]shoulder!CK16</f>
        <v>3009.9131957965155</v>
      </c>
      <c r="DB16" s="33">
        <f>[24]winter!CL16+[24]summer!CL16+[24]shoulder!CL16</f>
        <v>3852.6796643312337</v>
      </c>
      <c r="DC16" s="35">
        <f>[24]winter!CM16+[24]summer!CM16+[24]shoulder!CM16</f>
        <v>24086.887775503128</v>
      </c>
      <c r="DD16" s="35">
        <f>[24]winter!CN16+[24]summer!CN16+[24]shoulder!CN16</f>
        <v>16194.702010764891</v>
      </c>
      <c r="DE16" s="35">
        <f>[24]winter!CO16+[24]summer!CO16+[24]shoulder!CO16</f>
        <v>8601.7974063897382</v>
      </c>
      <c r="DG16" s="37">
        <f t="shared" si="12"/>
        <v>-4.7710205920302824E-3</v>
      </c>
      <c r="DH16" s="32">
        <v>2027</v>
      </c>
      <c r="DI16" s="33">
        <f>[24]winter!CS16+[24]summer!CS16+[24]shoulder!CS16</f>
        <v>602.1145985500508</v>
      </c>
      <c r="DJ16" s="33">
        <f>[24]winter!CT16+[24]summer!CT16+[24]shoulder!CT16</f>
        <v>4251.5400868487804</v>
      </c>
      <c r="DK16" s="33">
        <f>[24]winter!CU16+[24]summer!CU16+[24]shoulder!CU16</f>
        <v>1487.0273096893948</v>
      </c>
      <c r="DL16" s="33">
        <f>[24]winter!CV16+[24]summer!CV16+[24]shoulder!CV16</f>
        <v>456.86162585484158</v>
      </c>
      <c r="DM16" s="33">
        <f>[24]winter!CW16+[24]summer!CW16+[24]shoulder!CW16</f>
        <v>692.63231203270095</v>
      </c>
      <c r="DN16" s="33">
        <f>[24]winter!CX16+[24]summer!CX16+[24]shoulder!CX16</f>
        <v>515.93750955101791</v>
      </c>
      <c r="DO16" s="33">
        <f>[24]winter!CY16+[24]summer!CY16+[24]shoulder!CY16</f>
        <v>179.28862529747016</v>
      </c>
      <c r="DP16" s="33">
        <f>[24]winter!CZ16+[24]summer!CZ16+[24]shoulder!CZ16</f>
        <v>1252.709432078108</v>
      </c>
      <c r="DQ16" s="33">
        <f>[24]winter!DA16+[24]summer!DA16+[24]shoulder!DA16</f>
        <v>-49.468026807351087</v>
      </c>
      <c r="DR16" s="33">
        <f>[24]winter!DB16+[24]summer!DB16+[24]shoulder!DB16</f>
        <v>488.27465129016127</v>
      </c>
      <c r="DS16" s="33">
        <f>[24]winter!DC16+[24]summer!DC16+[24]shoulder!DC16</f>
        <v>541.08846395282637</v>
      </c>
      <c r="DT16" s="33">
        <f>[24]winter!DD16+[24]summer!DD16+[24]shoulder!DD16</f>
        <v>1679.1224294183035</v>
      </c>
      <c r="DU16" s="33">
        <f>[24]winter!DE16+[24]summer!DE16+[24]shoulder!DE16</f>
        <v>2308.279690025231</v>
      </c>
      <c r="DV16" s="35">
        <f>[24]winter!DF16+[24]summer!DF16+[24]shoulder!DF16</f>
        <v>14508.578331552257</v>
      </c>
      <c r="DW16" s="35">
        <f>[24]winter!DG16+[24]summer!DG16+[24]shoulder!DG16</f>
        <v>9706.7595259564587</v>
      </c>
      <c r="DX16" s="35">
        <f>[24]winter!DH16+[24]summer!DH16+[24]shoulder!DH16</f>
        <v>4992.7883482853031</v>
      </c>
      <c r="DY16" s="33"/>
      <c r="ES16" s="27"/>
      <c r="ET16" s="27"/>
    </row>
    <row r="17" spans="1:150" ht="15" x14ac:dyDescent="0.25">
      <c r="A17" s="32">
        <v>2011</v>
      </c>
      <c r="B17" s="33">
        <f>[24]winter!B17+[24]summer!B17+[24]shoulder!B17</f>
        <v>621.58200000000011</v>
      </c>
      <c r="C17" s="33">
        <f>[24]winter!C17+[24]summer!C17+[24]shoulder!C17</f>
        <v>5015.076</v>
      </c>
      <c r="D17" s="33">
        <f>[24]winter!D17+[24]summer!D17+[24]shoulder!D17</f>
        <v>1378.4740000000002</v>
      </c>
      <c r="E17" s="33">
        <f>[24]winter!E17+[24]summer!E17+[24]shoulder!E17</f>
        <v>1175.7959999999998</v>
      </c>
      <c r="F17" s="33">
        <f>[24]winter!F17+[24]summer!F17+[24]shoulder!F17</f>
        <v>845.43000000000006</v>
      </c>
      <c r="G17" s="33">
        <f>[24]winter!G17+[24]summer!G17+[24]shoulder!G17</f>
        <v>557.17000000000007</v>
      </c>
      <c r="H17" s="33">
        <f>[24]winter!H17+[24]summer!H17+[24]shoulder!H17</f>
        <v>677.86400000000003</v>
      </c>
      <c r="I17" s="33">
        <f>[24]winter!I17+[24]summer!I17+[24]shoulder!I17</f>
        <v>1789.0260000000001</v>
      </c>
      <c r="J17" s="33">
        <f>[24]winter!J17+[24]summer!J17+[24]shoulder!J17</f>
        <v>168.65600000000001</v>
      </c>
      <c r="K17" s="33">
        <f>[24]winter!K17+[24]summer!K17+[24]shoulder!K17</f>
        <v>587.78600000000006</v>
      </c>
      <c r="L17" s="33">
        <f>[24]winter!L17+[24]summer!L17+[24]shoulder!L17</f>
        <v>449.702</v>
      </c>
      <c r="M17" s="33">
        <f>[24]winter!M17+[24]summer!M17+[24]shoulder!M17</f>
        <v>2054.6080000000002</v>
      </c>
      <c r="N17" s="33">
        <f>[24]winter!N17+[24]summer!N17+[24]shoulder!N17</f>
        <v>2927.9800000000005</v>
      </c>
      <c r="O17" s="33">
        <f>[24]winter!O17+[24]summer!O17+[24]shoulder!O17</f>
        <v>17376.126</v>
      </c>
      <c r="P17" s="33">
        <f>[24]winter!P17+[24]summer!P17+[24]shoulder!P17</f>
        <v>11397.67</v>
      </c>
      <c r="Q17" s="33">
        <f>[24]winter!Q17+[24]summer!Q17+[24]shoulder!Q17</f>
        <v>5959.5040000000008</v>
      </c>
      <c r="R17" s="33"/>
      <c r="S17" s="36">
        <f t="shared" si="8"/>
        <v>8.452387035403049E-3</v>
      </c>
      <c r="T17" s="32">
        <v>2028</v>
      </c>
      <c r="U17" s="33">
        <f>[24]winter!U17+[24]summer!U17+[24]shoulder!U17</f>
        <v>783.64041335152911</v>
      </c>
      <c r="V17" s="33">
        <f>[24]winter!V17+[24]summer!V17+[24]shoulder!V17</f>
        <v>5967.7382270044391</v>
      </c>
      <c r="W17" s="102">
        <f>[24]winter!W17+[24]summer!W17+[24]shoulder!W17</f>
        <v>1884.2439402316882</v>
      </c>
      <c r="X17" s="108">
        <f t="shared" si="0"/>
        <v>8635.6225805876566</v>
      </c>
      <c r="Y17" s="114">
        <f>X17*'Volumes by Gen'!$K$35</f>
        <v>47075104.69038862</v>
      </c>
      <c r="Z17" s="33">
        <f>[24]winter!X17+[24]summer!X17+[24]shoulder!X17</f>
        <v>1188.7291120876557</v>
      </c>
      <c r="AA17" s="33">
        <f>[24]winter!Y17+[24]summer!Y17+[24]shoulder!Y17</f>
        <v>919.11892200439706</v>
      </c>
      <c r="AB17" s="33">
        <f>[24]winter!Z17+[24]summer!Z17+[24]shoulder!Z17</f>
        <v>671.50946054203609</v>
      </c>
      <c r="AC17" s="33">
        <f>[24]winter!AA17+[24]summer!AA17+[24]shoulder!AA17</f>
        <v>801.32420402228604</v>
      </c>
      <c r="AD17" s="102">
        <f>[24]winter!AB17+[24]summer!AB17+[24]shoulder!AB17</f>
        <v>1961.9765632599278</v>
      </c>
      <c r="AE17" s="114">
        <f t="shared" si="1"/>
        <v>5542.6582619163019</v>
      </c>
      <c r="AF17" s="114">
        <f>AE17*'Volumes by Gen'!$K$46</f>
        <v>32183315.090583283</v>
      </c>
      <c r="AG17" s="34">
        <f>[24]winter!AC17+[24]summer!AC17+[24]shoulder!AC17</f>
        <v>173.5048164985806</v>
      </c>
      <c r="AH17" s="34">
        <f>[24]winter!AD17+[24]summer!AD17+[24]shoulder!AD17</f>
        <v>655.40287215966282</v>
      </c>
      <c r="AI17" s="102">
        <f>[24]winter!AF17+[24]summer!AF17+[24]shoulder!AF17</f>
        <v>2537.3561770280139</v>
      </c>
      <c r="AJ17" s="114">
        <f t="shared" si="2"/>
        <v>3366.2638656862573</v>
      </c>
      <c r="AK17" s="114">
        <f>AJ17*'Volumes by Gen'!$K$74</f>
        <v>14744235.731705807</v>
      </c>
      <c r="AL17" s="33">
        <f>[24]winter!AE17+[24]summer!AE17+[24]shoulder!AE17</f>
        <v>816.17966331863238</v>
      </c>
      <c r="AM17" s="102">
        <f>[24]winter!AG17+[24]summer!AG17+[24]shoulder!AG17</f>
        <v>3220.0207669140582</v>
      </c>
      <c r="AN17" s="102">
        <f t="shared" si="3"/>
        <v>4036.2004302326905</v>
      </c>
      <c r="AO17" s="109">
        <f>AN17*'Volumes by Gen'!$K$79</f>
        <v>17678557.884419188</v>
      </c>
      <c r="AP17" s="107">
        <f>[24]winter!AH17+[24]summer!AH17+[24]shoulder!AH17</f>
        <v>20347.038192227497</v>
      </c>
      <c r="AQ17" s="35">
        <f>[24]winter!AI17+[24]summer!AI17+[24]shoulder!AI17</f>
        <v>13583.719088895436</v>
      </c>
      <c r="AR17" s="35">
        <f>[24]winter!AJ17+[24]summer!AJ17+[24]shoulder!AJ17</f>
        <v>6925.395854142158</v>
      </c>
      <c r="AS17" s="33"/>
      <c r="AT17" s="37">
        <f t="shared" si="9"/>
        <v>8.3081842789986E-3</v>
      </c>
      <c r="AU17" s="32">
        <v>2028</v>
      </c>
      <c r="AV17" s="33">
        <f>[24]winter!AN17+[24]summer!AN17+[24]shoulder!AN17</f>
        <v>846.57753074297625</v>
      </c>
      <c r="AW17" s="33">
        <f>[24]winter!AO17+[24]summer!AO17+[24]shoulder!AO17</f>
        <v>6519.186561954476</v>
      </c>
      <c r="AX17" s="33">
        <f>[24]winter!AP17+[24]summer!AP17+[24]shoulder!AP17</f>
        <v>2026.37640703744</v>
      </c>
      <c r="AY17" s="33">
        <f>[24]winter!AQ17+[24]summer!AQ17+[24]shoulder!AQ17</f>
        <v>1519.5467819013627</v>
      </c>
      <c r="AZ17" s="33">
        <f>[24]winter!AR17+[24]summer!AR17+[24]shoulder!AR17</f>
        <v>985.88208565119749</v>
      </c>
      <c r="BA17" s="33">
        <f>[24]winter!AS17+[24]summer!AS17+[24]shoulder!AS17</f>
        <v>728.45472210973003</v>
      </c>
      <c r="BB17" s="33">
        <f>[24]winter!AT17+[24]summer!AT17+[24]shoulder!AT17</f>
        <v>964.42280597210083</v>
      </c>
      <c r="BC17" s="33">
        <f>[24]winter!AU17+[24]summer!AU17+[24]shoulder!AU17</f>
        <v>2168.5624340290601</v>
      </c>
      <c r="BD17" s="33">
        <f>[24]winter!AV17+[24]summer!AV17+[24]shoulder!AV17</f>
        <v>226.94277051077168</v>
      </c>
      <c r="BE17" s="33">
        <f>[24]winter!AW17+[24]summer!AW17+[24]shoulder!AW17</f>
        <v>746.85159760037084</v>
      </c>
      <c r="BF17" s="33">
        <f>[24]winter!AX17+[24]summer!AX17+[24]shoulder!AX17</f>
        <v>908.8397386275235</v>
      </c>
      <c r="BG17" s="33">
        <f>[24]winter!AY17+[24]summer!AY17+[24]shoulder!AY17</f>
        <v>2766.1226350211928</v>
      </c>
      <c r="BH17" s="33">
        <f>[24]winter!AZ17+[24]summer!AZ17+[24]shoulder!AZ17</f>
        <v>3451.8780212606889</v>
      </c>
      <c r="BI17" s="35">
        <f>[24]winter!BA17+[24]summer!BA17+[24]shoulder!BA17</f>
        <v>22116.654618549521</v>
      </c>
      <c r="BJ17" s="35">
        <f>[24]winter!BB17+[24]summer!BB17+[24]shoulder!BB17</f>
        <v>14850.765241957733</v>
      </c>
      <c r="BK17" s="35">
        <f>[24]winter!BC17+[24]summer!BC17+[24]shoulder!BC17</f>
        <v>7540.4541699547735</v>
      </c>
      <c r="BM17" s="37">
        <f t="shared" si="10"/>
        <v>1.0374788409013552E-2</v>
      </c>
      <c r="BN17" s="32">
        <v>2028</v>
      </c>
      <c r="BO17" s="33">
        <f>[24]winter!BG17+[24]summer!BG17+[24]shoulder!BG17</f>
        <v>863.61428881535471</v>
      </c>
      <c r="BP17" s="33">
        <f>[24]winter!BH17+[24]summer!BH17+[24]shoulder!BH17</f>
        <v>6627.8310692692921</v>
      </c>
      <c r="BQ17" s="33">
        <f>[24]winter!BI17+[24]summer!BI17+[24]shoulder!BI17</f>
        <v>2046.7659161145814</v>
      </c>
      <c r="BR17" s="131">
        <f t="shared" si="4"/>
        <v>9538.2112741992278</v>
      </c>
      <c r="BS17" s="114">
        <f>BR17*'Volumes by Gen'!$K$35</f>
        <v>51995358.7713902</v>
      </c>
      <c r="BT17" s="33">
        <f>[24]winter!BJ17+[24]summer!BJ17+[24]shoulder!BJ17</f>
        <v>1578.2530610077179</v>
      </c>
      <c r="BU17" s="33">
        <f>[24]winter!BK17+[24]summer!BK17+[24]shoulder!BK17</f>
        <v>1010.8353009242103</v>
      </c>
      <c r="BV17" s="33">
        <f>[24]winter!BL17+[24]summer!BL17+[24]shoulder!BL17</f>
        <v>744.07587272860292</v>
      </c>
      <c r="BW17" s="33">
        <f>[24]winter!BM17+[24]summer!BM17+[24]shoulder!BM17</f>
        <v>989.33348445438321</v>
      </c>
      <c r="BX17" s="33">
        <f>[24]winter!BN17+[24]summer!BN17+[24]shoulder!BN17</f>
        <v>2278.9369727171725</v>
      </c>
      <c r="BY17" s="131">
        <f t="shared" si="5"/>
        <v>6601.4346918320871</v>
      </c>
      <c r="BZ17" s="114">
        <f>BY17*'Volumes by Gen'!$K$46</f>
        <v>38331075.577386528</v>
      </c>
      <c r="CA17" s="33">
        <f>[24]winter!BO17+[24]summer!BO17+[24]shoulder!BO17</f>
        <v>238.20363830805775</v>
      </c>
      <c r="CB17" s="33">
        <f>[24]winter!BP17+[24]summer!BP17+[24]shoulder!BP17</f>
        <v>764.44332843150835</v>
      </c>
      <c r="CC17" s="33">
        <f>[24]winter!BR17+[24]summer!BR17+[24]shoulder!BR17</f>
        <v>2829.2587287385513</v>
      </c>
      <c r="CD17" s="131">
        <f t="shared" si="6"/>
        <v>3831.9056954781172</v>
      </c>
      <c r="CE17" s="114">
        <f>CD17*'Volumes by Gen'!$K$74</f>
        <v>16783746.946194153</v>
      </c>
      <c r="CF17" s="33">
        <f>[24]winter!BQ17+[24]summer!BQ17+[24]shoulder!BQ17</f>
        <v>948.54908432870354</v>
      </c>
      <c r="CG17" s="33">
        <f>[24]winter!BS17+[24]summer!BS17+[24]shoulder!BS17</f>
        <v>3521.2230441801394</v>
      </c>
      <c r="CH17" s="131">
        <f t="shared" si="7"/>
        <v>4469.7721285088428</v>
      </c>
      <c r="CI17" s="109">
        <f>CH17*'Volumes by Gen'!$K$79</f>
        <v>19577601.922868736</v>
      </c>
      <c r="CJ17" s="107">
        <f>[24]winter!BT17+[24]summer!BT17+[24]shoulder!BT17</f>
        <v>22459.503706778036</v>
      </c>
      <c r="CK17" s="35">
        <f>[24]winter!BU17+[24]summer!BU17+[24]shoulder!BU17</f>
        <v>15081.198544265138</v>
      </c>
      <c r="CL17" s="35">
        <f>[24]winter!BV17+[24]summer!BV17+[24]shoulder!BV17</f>
        <v>7706.6598603900829</v>
      </c>
      <c r="CN17" s="37">
        <f t="shared" si="11"/>
        <v>1.4144788130254105E-2</v>
      </c>
      <c r="CO17" s="32">
        <v>2028</v>
      </c>
      <c r="CP17" s="33">
        <f>[24]winter!BZ17+[24]summer!BZ17+[24]shoulder!BZ17</f>
        <v>921.09158911955842</v>
      </c>
      <c r="CQ17" s="33">
        <f>[24]winter!CA17+[24]summer!CA17+[24]shoulder!CA17</f>
        <v>7125.0372991546992</v>
      </c>
      <c r="CR17" s="33">
        <f>[24]winter!CB17+[24]summer!CB17+[24]shoulder!CB17</f>
        <v>2135.4173919180971</v>
      </c>
      <c r="CS17" s="33">
        <f>[24]winter!CC17+[24]summer!CC17+[24]shoulder!CC17</f>
        <v>1951.9193096032191</v>
      </c>
      <c r="CT17" s="33">
        <f>[24]winter!CD17+[24]summer!CD17+[24]shoulder!CD17</f>
        <v>1121.9381323504535</v>
      </c>
      <c r="CU17" s="33">
        <f>[24]winter!CE17+[24]summer!CE17+[24]shoulder!CE17</f>
        <v>793.73076141303602</v>
      </c>
      <c r="CV17" s="33">
        <f>[24]winter!CF17+[24]summer!CF17+[24]shoulder!CF17</f>
        <v>1083.2403786966606</v>
      </c>
      <c r="CW17" s="33">
        <f>[24]winter!CG17+[24]summer!CG17+[24]shoulder!CG17</f>
        <v>2731.2136249293926</v>
      </c>
      <c r="CX17" s="33">
        <f>[24]winter!CH17+[24]summer!CH17+[24]shoulder!CH17</f>
        <v>313.96980923200147</v>
      </c>
      <c r="CY17" s="33">
        <f>[24]winter!CI17+[24]summer!CI17+[24]shoulder!CI17</f>
        <v>847.00714856452248</v>
      </c>
      <c r="CZ17" s="33">
        <f>[24]winter!CJ17+[24]summer!CJ17+[24]shoulder!CJ17</f>
        <v>1219.7314322277221</v>
      </c>
      <c r="DA17" s="33">
        <f>[24]winter!CK17+[24]summer!CK17+[24]shoulder!CK17</f>
        <v>3063.5743623286048</v>
      </c>
      <c r="DB17" s="33">
        <f>[24]winter!CL17+[24]summer!CL17+[24]shoulder!CL17</f>
        <v>3895.9401818616379</v>
      </c>
      <c r="DC17" s="35">
        <f>[24]winter!CM17+[24]summer!CM17+[24]shoulder!CM17</f>
        <v>24432.480029010141</v>
      </c>
      <c r="DD17" s="35">
        <f>[24]winter!CN17+[24]summer!CN17+[24]shoulder!CN17</f>
        <v>16432.589800191359</v>
      </c>
      <c r="DE17" s="35">
        <f>[24]winter!CO17+[24]summer!CO17+[24]shoulder!CO17</f>
        <v>8728.905979193014</v>
      </c>
      <c r="DG17" s="37">
        <f t="shared" si="12"/>
        <v>-4.8217666185165955E-3</v>
      </c>
      <c r="DH17" s="32">
        <v>2028</v>
      </c>
      <c r="DI17" s="33">
        <f>[24]winter!CS17+[24]summer!CS17+[24]shoulder!CS17</f>
        <v>601.65396898989161</v>
      </c>
      <c r="DJ17" s="33">
        <f>[24]winter!CT17+[24]summer!CT17+[24]shoulder!CT17</f>
        <v>4223.7098346180464</v>
      </c>
      <c r="DK17" s="33">
        <f>[24]winter!CU17+[24]summer!CU17+[24]shoulder!CU17</f>
        <v>1496.688197710301</v>
      </c>
      <c r="DL17" s="33">
        <f>[24]winter!CV17+[24]summer!CV17+[24]shoulder!CV17</f>
        <v>437.84830617315254</v>
      </c>
      <c r="DM17" s="33">
        <f>[24]winter!CW17+[24]summer!CW17+[24]shoulder!CW17</f>
        <v>685.48804211520451</v>
      </c>
      <c r="DN17" s="33">
        <f>[24]winter!CX17+[24]summer!CX17+[24]shoulder!CX17</f>
        <v>514.47150443634393</v>
      </c>
      <c r="DO17" s="33">
        <f>[24]winter!CY17+[24]summer!CY17+[24]shoulder!CY17</f>
        <v>166.93548281926354</v>
      </c>
      <c r="DP17" s="33">
        <f>[24]winter!CZ17+[24]summer!CZ17+[24]shoulder!CZ17</f>
        <v>1242.7950154473856</v>
      </c>
      <c r="DQ17" s="33">
        <f>[24]winter!DA17+[24]summer!DA17+[24]shoulder!DA17</f>
        <v>-57.956048436500723</v>
      </c>
      <c r="DR17" s="33">
        <f>[24]winter!DB17+[24]summer!DB17+[24]shoulder!DB17</f>
        <v>489.37458944480147</v>
      </c>
      <c r="DS17" s="33">
        <f>[24]winter!DC17+[24]summer!DC17+[24]shoulder!DC17</f>
        <v>536.9314120767342</v>
      </c>
      <c r="DT17" s="33">
        <f>[24]winter!DD17+[24]summer!DD17+[24]shoulder!DD17</f>
        <v>1661.5512513369617</v>
      </c>
      <c r="DU17" s="33">
        <f>[24]winter!DE17+[24]summer!DE17+[24]shoulder!DE17</f>
        <v>2296.3548764328079</v>
      </c>
      <c r="DV17" s="35">
        <f>[24]winter!DF17+[24]summer!DF17+[24]shoulder!DF17</f>
        <v>14438.957050440249</v>
      </c>
      <c r="DW17" s="35">
        <f>[24]winter!DG17+[24]summer!DG17+[24]shoulder!DG17</f>
        <v>9674.2022324006703</v>
      </c>
      <c r="DX17" s="35">
        <f>[24]winter!DH17+[24]summer!DH17+[24]shoulder!DH17</f>
        <v>4963.494307595407</v>
      </c>
      <c r="DY17" s="33"/>
      <c r="EB17" s="38"/>
      <c r="EC17" s="38"/>
      <c r="ED17" s="38"/>
      <c r="EE17" s="38"/>
      <c r="EF17" s="38"/>
      <c r="EG17" s="38"/>
      <c r="EH17" s="38"/>
      <c r="EI17" s="38"/>
      <c r="EJ17" s="38"/>
      <c r="EK17" s="38"/>
      <c r="EL17" s="38"/>
      <c r="EM17" s="38"/>
      <c r="EN17" s="38"/>
      <c r="EO17" s="38"/>
      <c r="EP17" s="38"/>
      <c r="EQ17" s="38"/>
      <c r="ER17" s="38"/>
      <c r="ES17" s="39"/>
      <c r="ET17" s="27"/>
    </row>
    <row r="18" spans="1:150" ht="15" x14ac:dyDescent="0.25">
      <c r="A18" s="32">
        <v>2012</v>
      </c>
      <c r="B18" s="33">
        <f>[24]winter!B18+[24]summer!B18+[24]shoulder!B18</f>
        <v>621.30799999999999</v>
      </c>
      <c r="C18" s="33">
        <f>[24]winter!C18+[24]summer!C18+[24]shoulder!C18</f>
        <v>4741.6779999999999</v>
      </c>
      <c r="D18" s="33">
        <f>[24]winter!D18+[24]summer!D18+[24]shoulder!D18</f>
        <v>1472.114</v>
      </c>
      <c r="E18" s="33">
        <f>[24]winter!E18+[24]summer!E18+[24]shoulder!E18</f>
        <v>1106.2640000000001</v>
      </c>
      <c r="F18" s="33">
        <f>[24]winter!F18+[24]summer!F18+[24]shoulder!F18</f>
        <v>840.12200000000007</v>
      </c>
      <c r="G18" s="33">
        <f>[24]winter!G18+[24]summer!G18+[24]shoulder!G18</f>
        <v>565.56600000000003</v>
      </c>
      <c r="H18" s="33">
        <f>[24]winter!H18+[24]summer!H18+[24]shoulder!H18</f>
        <v>636.40200000000004</v>
      </c>
      <c r="I18" s="33">
        <f>[24]winter!I18+[24]summer!I18+[24]shoulder!I18</f>
        <v>1660.6239999999998</v>
      </c>
      <c r="J18" s="33">
        <f>[24]winter!J18+[24]summer!J18+[24]shoulder!J18</f>
        <v>171.60400000000001</v>
      </c>
      <c r="K18" s="33">
        <f>[24]winter!K18+[24]summer!K18+[24]shoulder!K18</f>
        <v>591.27599999999995</v>
      </c>
      <c r="L18" s="33">
        <f>[24]winter!L18+[24]summer!L18+[24]shoulder!L18</f>
        <v>453.77800000000002</v>
      </c>
      <c r="M18" s="33">
        <f>[24]winter!M18+[24]summer!M18+[24]shoulder!M18</f>
        <v>2006.4540000000002</v>
      </c>
      <c r="N18" s="33">
        <f>[24]winter!N18+[24]summer!N18+[24]shoulder!N18</f>
        <v>2867.7640000000001</v>
      </c>
      <c r="O18" s="33">
        <f>[24]winter!O18+[24]summer!O18+[24]shoulder!O18</f>
        <v>16901.560000000001</v>
      </c>
      <c r="P18" s="33">
        <f>[24]winter!P18+[24]summer!P18+[24]shoulder!P18</f>
        <v>11144.992</v>
      </c>
      <c r="Q18" s="33">
        <f>[24]winter!Q18+[24]summer!Q18+[24]shoulder!Q18</f>
        <v>5937.3020000000006</v>
      </c>
      <c r="R18" s="33"/>
      <c r="S18" s="36">
        <f t="shared" si="8"/>
        <v>8.5185913316542534E-3</v>
      </c>
      <c r="T18" s="32">
        <v>2029</v>
      </c>
      <c r="U18" s="33">
        <f>[24]winter!U18+[24]summer!U18+[24]shoulder!U18</f>
        <v>789.84407316351258</v>
      </c>
      <c r="V18" s="33">
        <f>[24]winter!V18+[24]summer!V18+[24]shoulder!V18</f>
        <v>6026.8286452956472</v>
      </c>
      <c r="W18" s="102">
        <f>[24]winter!W18+[24]summer!W18+[24]shoulder!W18</f>
        <v>1903.9423489644569</v>
      </c>
      <c r="X18" s="108">
        <f t="shared" si="0"/>
        <v>8720.615067423616</v>
      </c>
      <c r="Y18" s="114">
        <f>X18*'Volumes by Gen'!$K$35</f>
        <v>47538421.628844604</v>
      </c>
      <c r="Z18" s="33">
        <f>[24]winter!X18+[24]summer!X18+[24]shoulder!X18</f>
        <v>1200.2871192482185</v>
      </c>
      <c r="AA18" s="33">
        <f>[24]winter!Y18+[24]summer!Y18+[24]shoulder!Y18</f>
        <v>923.44103411685001</v>
      </c>
      <c r="AB18" s="33">
        <f>[24]winter!Z18+[24]summer!Z18+[24]shoulder!Z18</f>
        <v>676.83979359213617</v>
      </c>
      <c r="AC18" s="33">
        <f>[24]winter!AA18+[24]summer!AA18+[24]shoulder!AA18</f>
        <v>803.25938674744282</v>
      </c>
      <c r="AD18" s="102">
        <f>[24]winter!AB18+[24]summer!AB18+[24]shoulder!AB18</f>
        <v>1977.5355830550436</v>
      </c>
      <c r="AE18" s="114">
        <f t="shared" si="1"/>
        <v>5581.362916759691</v>
      </c>
      <c r="AF18" s="114">
        <f>AE18*'Volumes by Gen'!$K$46</f>
        <v>32408052.760386221</v>
      </c>
      <c r="AG18" s="34">
        <f>[24]winter!AC18+[24]summer!AC18+[24]shoulder!AC18</f>
        <v>176.21382077397487</v>
      </c>
      <c r="AH18" s="34">
        <f>[24]winter!AD18+[24]summer!AD18+[24]shoulder!AD18</f>
        <v>663.45687671968221</v>
      </c>
      <c r="AI18" s="102">
        <f>[24]winter!AF18+[24]summer!AF18+[24]shoulder!AF18</f>
        <v>2567.0654504067861</v>
      </c>
      <c r="AJ18" s="114">
        <f t="shared" si="2"/>
        <v>3406.736147900443</v>
      </c>
      <c r="AK18" s="114">
        <f>AJ18*'Volumes by Gen'!$K$74</f>
        <v>14921504.32780394</v>
      </c>
      <c r="AL18" s="33">
        <f>[24]winter!AE18+[24]summer!AE18+[24]shoulder!AE18</f>
        <v>825.76872009273575</v>
      </c>
      <c r="AM18" s="102">
        <f>[24]winter!AG18+[24]summer!AG18+[24]shoulder!AG18</f>
        <v>3235.14221194228</v>
      </c>
      <c r="AN18" s="102">
        <f t="shared" si="3"/>
        <v>4060.9109320350158</v>
      </c>
      <c r="AO18" s="109">
        <f>AN18*'Volumes by Gen'!$K$79</f>
        <v>17786789.882313374</v>
      </c>
      <c r="AP18" s="107">
        <f>[24]winter!AH18+[24]summer!AH18+[24]shoulder!AH18</f>
        <v>20521.855492535673</v>
      </c>
      <c r="AQ18" s="35">
        <f>[24]winter!AI18+[24]summer!AI18+[24]shoulder!AI18</f>
        <v>13708.817163030828</v>
      </c>
      <c r="AR18" s="35">
        <f>[24]winter!AJ18+[24]summer!AJ18+[24]shoulder!AJ18</f>
        <v>6978.3202829362863</v>
      </c>
      <c r="AS18" s="33"/>
      <c r="AT18" s="37">
        <f t="shared" si="9"/>
        <v>8.3619303417489556E-3</v>
      </c>
      <c r="AU18" s="32">
        <v>2029</v>
      </c>
      <c r="AV18" s="33">
        <f>[24]winter!AN18+[24]summer!AN18+[24]shoulder!AN18</f>
        <v>853.11534623739806</v>
      </c>
      <c r="AW18" s="33">
        <f>[24]winter!AO18+[24]summer!AO18+[24]shoulder!AO18</f>
        <v>6583.0435528177222</v>
      </c>
      <c r="AX18" s="33">
        <f>[24]winter!AP18+[24]summer!AP18+[24]shoulder!AP18</f>
        <v>2046.7623338202002</v>
      </c>
      <c r="AY18" s="33">
        <f>[24]winter!AQ18+[24]summer!AQ18+[24]shoulder!AQ18</f>
        <v>1533.2348299796854</v>
      </c>
      <c r="AZ18" s="33">
        <f>[24]winter!AR18+[24]summer!AR18+[24]shoulder!AR18</f>
        <v>990.54076079211484</v>
      </c>
      <c r="BA18" s="33">
        <f>[24]winter!AS18+[24]summer!AS18+[24]shoulder!AS18</f>
        <v>734.13658776951297</v>
      </c>
      <c r="BB18" s="33">
        <f>[24]winter!AT18+[24]summer!AT18+[24]shoulder!AT18</f>
        <v>966.54485751172513</v>
      </c>
      <c r="BC18" s="33">
        <f>[24]winter!AU18+[24]summer!AU18+[24]shoulder!AU18</f>
        <v>2185.7646387363211</v>
      </c>
      <c r="BD18" s="33">
        <f>[24]winter!AV18+[24]summer!AV18+[24]shoulder!AV18</f>
        <v>230.18771196720502</v>
      </c>
      <c r="BE18" s="33">
        <f>[24]winter!AW18+[24]summer!AW18+[24]shoulder!AW18</f>
        <v>755.37469556383849</v>
      </c>
      <c r="BF18" s="33">
        <f>[24]winter!AX18+[24]summer!AX18+[24]shoulder!AX18</f>
        <v>919.83159162674031</v>
      </c>
      <c r="BG18" s="33">
        <f>[24]winter!AY18+[24]summer!AY18+[24]shoulder!AY18</f>
        <v>2798.2067270790408</v>
      </c>
      <c r="BH18" s="33">
        <f>[24]winter!AZ18+[24]summer!AZ18+[24]shoulder!AZ18</f>
        <v>3468.6114937617676</v>
      </c>
      <c r="BI18" s="35">
        <f>[24]winter!BA18+[24]summer!BA18+[24]shoulder!BA18</f>
        <v>22303.152022160262</v>
      </c>
      <c r="BJ18" s="35">
        <f>[24]winter!BB18+[24]summer!BB18+[24]shoulder!BB18</f>
        <v>14983.938108897872</v>
      </c>
      <c r="BK18" s="35">
        <f>[24]winter!BC18+[24]summer!BC18+[24]shoulder!BC18</f>
        <v>7598.2025594019851</v>
      </c>
      <c r="BM18" s="37">
        <f t="shared" si="10"/>
        <v>1.0390229172398034E-2</v>
      </c>
      <c r="BN18" s="32">
        <v>2029</v>
      </c>
      <c r="BO18" s="33">
        <f>[24]winter!BG18+[24]summer!BG18+[24]shoulder!BG18</f>
        <v>872.37826860837868</v>
      </c>
      <c r="BP18" s="33">
        <f>[24]winter!BH18+[24]summer!BH18+[24]shoulder!BH18</f>
        <v>6707.7198043384788</v>
      </c>
      <c r="BQ18" s="33">
        <f>[24]winter!BI18+[24]summer!BI18+[24]shoulder!BI18</f>
        <v>2069.942317522602</v>
      </c>
      <c r="BR18" s="131">
        <f t="shared" si="4"/>
        <v>9650.0403904694595</v>
      </c>
      <c r="BS18" s="114">
        <f>BR18*'Volumes by Gen'!$K$35</f>
        <v>52604969.405334391</v>
      </c>
      <c r="BT18" s="33">
        <f>[24]winter!BJ18+[24]summer!BJ18+[24]shoulder!BJ18</f>
        <v>1600.1389992323129</v>
      </c>
      <c r="BU18" s="33">
        <f>[24]winter!BK18+[24]summer!BK18+[24]shoulder!BK18</f>
        <v>1018.1750092695299</v>
      </c>
      <c r="BV18" s="33">
        <f>[24]winter!BL18+[24]summer!BL18+[24]shoulder!BL18</f>
        <v>751.65952654668411</v>
      </c>
      <c r="BW18" s="33">
        <f>[24]winter!BM18+[24]summer!BM18+[24]shoulder!BM18</f>
        <v>994.05729920158069</v>
      </c>
      <c r="BX18" s="33">
        <f>[24]winter!BN18+[24]summer!BN18+[24]shoulder!BN18</f>
        <v>2308.6425738500361</v>
      </c>
      <c r="BY18" s="131">
        <f t="shared" si="5"/>
        <v>6672.6734081001432</v>
      </c>
      <c r="BZ18" s="114">
        <f>BY18*'Volumes by Gen'!$K$46</f>
        <v>38744721.511153847</v>
      </c>
      <c r="CA18" s="33">
        <f>[24]winter!BO18+[24]summer!BO18+[24]shoulder!BO18</f>
        <v>242.60295312418043</v>
      </c>
      <c r="CB18" s="33">
        <f>[24]winter!BP18+[24]summer!BP18+[24]shoulder!BP18</f>
        <v>775.20107142361962</v>
      </c>
      <c r="CC18" s="33">
        <f>[24]winter!BR18+[24]summer!BR18+[24]shoulder!BR18</f>
        <v>2870.2373095143857</v>
      </c>
      <c r="CD18" s="131">
        <f t="shared" si="6"/>
        <v>3888.0413340621858</v>
      </c>
      <c r="CE18" s="114">
        <f>CD18*'Volumes by Gen'!$K$74</f>
        <v>17029621.043192375</v>
      </c>
      <c r="CF18" s="33">
        <f>[24]winter!BQ18+[24]summer!BQ18+[24]shoulder!BQ18</f>
        <v>963.88530371219065</v>
      </c>
      <c r="CG18" s="33">
        <f>[24]winter!BS18+[24]summer!BS18+[24]shoulder!BS18</f>
        <v>3544.570552687635</v>
      </c>
      <c r="CH18" s="131">
        <f t="shared" si="7"/>
        <v>4508.4558563998253</v>
      </c>
      <c r="CI18" s="109">
        <f>CH18*'Volumes by Gen'!$K$79</f>
        <v>19747036.651031237</v>
      </c>
      <c r="CJ18" s="107">
        <f>[24]winter!BT18+[24]summer!BT18+[24]shoulder!BT18</f>
        <v>22695.313212192064</v>
      </c>
      <c r="CK18" s="35">
        <f>[24]winter!BU18+[24]summer!BU18+[24]shoulder!BU18</f>
        <v>15247.438169090181</v>
      </c>
      <c r="CL18" s="35">
        <f>[24]winter!BV18+[24]summer!BV18+[24]shoulder!BV18</f>
        <v>7782.5750904556971</v>
      </c>
      <c r="CN18" s="37">
        <f t="shared" si="11"/>
        <v>1.4180144357590699E-2</v>
      </c>
      <c r="CO18" s="32">
        <v>2029</v>
      </c>
      <c r="CP18" s="33">
        <f>[24]winter!BZ18+[24]summer!BZ18+[24]shoulder!BZ18</f>
        <v>932.69757371803689</v>
      </c>
      <c r="CQ18" s="33">
        <f>[24]winter!CA18+[24]summer!CA18+[24]shoulder!CA18</f>
        <v>7231.1560743140526</v>
      </c>
      <c r="CR18" s="33">
        <f>[24]winter!CB18+[24]summer!CB18+[24]shoulder!CB18</f>
        <v>2163.5705549833428</v>
      </c>
      <c r="CS18" s="33">
        <f>[24]winter!CC18+[24]summer!CC18+[24]shoulder!CC18</f>
        <v>1997.1092344427238</v>
      </c>
      <c r="CT18" s="33">
        <f>[24]winter!CD18+[24]summer!CD18+[24]shoulder!CD18</f>
        <v>1135.2366477142484</v>
      </c>
      <c r="CU18" s="33">
        <f>[24]winter!CE18+[24]summer!CE18+[24]shoulder!CE18</f>
        <v>802.86817846404881</v>
      </c>
      <c r="CV18" s="33">
        <f>[24]winter!CF18+[24]summer!CF18+[24]shoulder!CF18</f>
        <v>1091.4180456631707</v>
      </c>
      <c r="CW18" s="33">
        <f>[24]winter!CG18+[24]summer!CG18+[24]shoulder!CG18</f>
        <v>2786.6767846999946</v>
      </c>
      <c r="CX18" s="33">
        <f>[24]winter!CH18+[24]summer!CH18+[24]shoulder!CH18</f>
        <v>322.53126667715969</v>
      </c>
      <c r="CY18" s="33">
        <f>[24]winter!CI18+[24]summer!CI18+[24]shoulder!CI18</f>
        <v>862.7677024542877</v>
      </c>
      <c r="CZ18" s="33">
        <f>[24]winter!CJ18+[24]summer!CJ18+[24]shoulder!CJ18</f>
        <v>1252.1387309651332</v>
      </c>
      <c r="DA18" s="33">
        <f>[24]winter!CK18+[24]summer!CK18+[24]shoulder!CK18</f>
        <v>3117.8630769263182</v>
      </c>
      <c r="DB18" s="33">
        <f>[24]winter!CL18+[24]summer!CL18+[24]shoulder!CL18</f>
        <v>3938.4751373449735</v>
      </c>
      <c r="DC18" s="35">
        <f>[24]winter!CM18+[24]summer!CM18+[24]shoulder!CM18</f>
        <v>24783.919586493539</v>
      </c>
      <c r="DD18" s="35">
        <f>[24]winter!CN18+[24]summer!CN18+[24]shoulder!CN18</f>
        <v>16673.716674094623</v>
      </c>
      <c r="DE18" s="35">
        <f>[24]winter!CO18+[24]summer!CO18+[24]shoulder!CO18</f>
        <v>8854.4603855512087</v>
      </c>
      <c r="DG18" s="37">
        <f t="shared" si="12"/>
        <v>-4.8716469063527501E-3</v>
      </c>
      <c r="DH18" s="32">
        <v>2029</v>
      </c>
      <c r="DI18" s="33">
        <f>[24]winter!CS18+[24]summer!CS18+[24]shoulder!CS18</f>
        <v>601.26187829794753</v>
      </c>
      <c r="DJ18" s="33">
        <f>[24]winter!CT18+[24]summer!CT18+[24]shoulder!CT18</f>
        <v>4195.6881005910673</v>
      </c>
      <c r="DK18" s="33">
        <f>[24]winter!CU18+[24]summer!CU18+[24]shoulder!CU18</f>
        <v>1505.8206460856495</v>
      </c>
      <c r="DL18" s="33">
        <f>[24]winter!CV18+[24]summer!CV18+[24]shoulder!CV18</f>
        <v>418.72020995131368</v>
      </c>
      <c r="DM18" s="33">
        <f>[24]winter!CW18+[24]summer!CW18+[24]shoulder!CW18</f>
        <v>678.30189296438721</v>
      </c>
      <c r="DN18" s="33">
        <f>[24]winter!CX18+[24]summer!CX18+[24]shoulder!CX18</f>
        <v>512.95813606446097</v>
      </c>
      <c r="DO18" s="33">
        <f>[24]winter!CY18+[24]summer!CY18+[24]shoulder!CY18</f>
        <v>154.53129616058902</v>
      </c>
      <c r="DP18" s="33">
        <f>[24]winter!CZ18+[24]summer!CZ18+[24]shoulder!CZ18</f>
        <v>1232.8315539573964</v>
      </c>
      <c r="DQ18" s="33">
        <f>[24]winter!DA18+[24]summer!DA18+[24]shoulder!DA18</f>
        <v>-66.084428706532933</v>
      </c>
      <c r="DR18" s="33">
        <f>[24]winter!DB18+[24]summer!DB18+[24]shoulder!DB18</f>
        <v>490.45102527060732</v>
      </c>
      <c r="DS18" s="33">
        <f>[24]winter!DC18+[24]summer!DC18+[24]shoulder!DC18</f>
        <v>532.89552308149018</v>
      </c>
      <c r="DT18" s="33">
        <f>[24]winter!DD18+[24]summer!DD18+[24]shoulder!DD18</f>
        <v>1643.8731662465907</v>
      </c>
      <c r="DU18" s="33">
        <f>[24]winter!DE18+[24]summer!DE18+[24]shoulder!DE18</f>
        <v>2284.4851683141428</v>
      </c>
      <c r="DV18" s="35">
        <f>[24]winter!DF18+[24]summer!DF18+[24]shoulder!DF18</f>
        <v>14368.956567630037</v>
      </c>
      <c r="DW18" s="35">
        <f>[24]winter!DG18+[24]summer!DG18+[24]shoulder!DG18</f>
        <v>9641.3634630284923</v>
      </c>
      <c r="DX18" s="35">
        <f>[24]winter!DH18+[24]summer!DH18+[24]shoulder!DH18</f>
        <v>4934.22615495842</v>
      </c>
      <c r="DY18" s="33"/>
      <c r="EB18" s="38"/>
      <c r="EC18" s="38"/>
      <c r="ED18" s="38"/>
      <c r="EE18" s="38"/>
      <c r="EF18" s="38"/>
      <c r="EG18" s="38"/>
      <c r="EH18" s="38"/>
      <c r="EI18" s="38"/>
      <c r="EJ18" s="38"/>
      <c r="EK18" s="38"/>
      <c r="EL18" s="38"/>
      <c r="EM18" s="38"/>
      <c r="EN18" s="38"/>
      <c r="EO18" s="38"/>
      <c r="EP18" s="38"/>
      <c r="EQ18" s="38"/>
      <c r="ER18" s="38"/>
      <c r="ES18" s="39"/>
      <c r="ET18" s="27"/>
    </row>
    <row r="19" spans="1:150" ht="15" x14ac:dyDescent="0.25">
      <c r="A19" s="32">
        <v>2013</v>
      </c>
      <c r="B19" s="33">
        <f>[24]winter!B19+[24]summer!B19+[24]shoulder!B19</f>
        <v>629.19799999999998</v>
      </c>
      <c r="C19" s="33">
        <f>[24]winter!C19+[24]summer!C19+[24]shoulder!C19</f>
        <v>4865.5</v>
      </c>
      <c r="D19" s="33">
        <f>[24]winter!D19+[24]summer!D19+[24]shoulder!D19</f>
        <v>1414.0119999999999</v>
      </c>
      <c r="E19" s="33">
        <f>[24]winter!E19+[24]summer!E19+[24]shoulder!E19</f>
        <v>984.46800000000007</v>
      </c>
      <c r="F19" s="33">
        <f>[24]winter!F19+[24]summer!F19+[24]shoulder!F19</f>
        <v>841.47199999999998</v>
      </c>
      <c r="G19" s="33">
        <f>[24]winter!G19+[24]summer!G19+[24]shoulder!G19</f>
        <v>570.26</v>
      </c>
      <c r="H19" s="33">
        <f>[24]winter!H19+[24]summer!H19+[24]shoulder!H19</f>
        <v>580.05600000000004</v>
      </c>
      <c r="I19" s="33">
        <f>[24]winter!I19+[24]summer!I19+[24]shoulder!I19</f>
        <v>1694.5239999999999</v>
      </c>
      <c r="J19" s="33">
        <f>[24]winter!J19+[24]summer!J19+[24]shoulder!J19</f>
        <v>154.28</v>
      </c>
      <c r="K19" s="33">
        <f>[24]winter!K19+[24]summer!K19+[24]shoulder!K19</f>
        <v>591.54999999999995</v>
      </c>
      <c r="L19" s="33">
        <f>[24]winter!L19+[24]summer!L19+[24]shoulder!L19</f>
        <v>480.85999999999996</v>
      </c>
      <c r="M19" s="33">
        <f>[24]winter!M19+[24]summer!M19+[24]shoulder!M19</f>
        <v>2087.0299999999997</v>
      </c>
      <c r="N19" s="33">
        <f>[24]winter!N19+[24]summer!N19+[24]shoulder!N19</f>
        <v>2881.18</v>
      </c>
      <c r="O19" s="33">
        <f>[24]winter!O19+[24]summer!O19+[24]shoulder!O19</f>
        <v>16947.085999999999</v>
      </c>
      <c r="P19" s="33">
        <f>[24]winter!P19+[24]summer!P19+[24]shoulder!P19</f>
        <v>11127.044000000002</v>
      </c>
      <c r="Q19" s="33">
        <f>[24]winter!Q19+[24]summer!Q19+[24]shoulder!Q19</f>
        <v>5954.9859999999999</v>
      </c>
      <c r="R19" s="33"/>
      <c r="S19" s="36">
        <f t="shared" si="8"/>
        <v>8.4667562491317558E-3</v>
      </c>
      <c r="T19" s="32">
        <v>2030</v>
      </c>
      <c r="U19" s="33">
        <f>[24]winter!U19+[24]summer!U19+[24]shoulder!U19</f>
        <v>504.53019427576453</v>
      </c>
      <c r="V19" s="33">
        <f>[24]winter!V19+[24]summer!V19+[24]shoulder!V19</f>
        <v>6085.8706014405579</v>
      </c>
      <c r="W19" s="102">
        <f>[24]winter!W19+[24]summer!W19+[24]shoulder!W19</f>
        <v>1923.5772698539377</v>
      </c>
      <c r="X19" s="108">
        <f t="shared" si="0"/>
        <v>8513.9780655702598</v>
      </c>
      <c r="Y19" s="114">
        <f>X19*'Volumes by Gen'!$K$35</f>
        <v>46411987.674097501</v>
      </c>
      <c r="Z19" s="33">
        <f>[24]winter!X19+[24]summer!X19+[24]shoulder!X19</f>
        <v>1211.8961659856595</v>
      </c>
      <c r="AA19" s="33">
        <f>[24]winter!Y19+[24]summer!Y19+[24]shoulder!Y19</f>
        <v>927.74431220041083</v>
      </c>
      <c r="AB19" s="33">
        <f>[24]winter!Z19+[24]summer!Z19+[24]shoulder!Z19</f>
        <v>682.18435340684732</v>
      </c>
      <c r="AC19" s="33">
        <f>[24]winter!AA19+[24]summer!AA19+[24]shoulder!AA19</f>
        <v>805.21674684189327</v>
      </c>
      <c r="AD19" s="102">
        <f>[24]winter!AB19+[24]summer!AB19+[24]shoulder!AB19</f>
        <v>1993.1534040114741</v>
      </c>
      <c r="AE19" s="114">
        <f t="shared" si="1"/>
        <v>5620.1949824462854</v>
      </c>
      <c r="AF19" s="114">
        <f>AE19*'Volumes by Gen'!$K$46</f>
        <v>32633530.238259412</v>
      </c>
      <c r="AG19" s="34">
        <f>[24]winter!AC19+[24]summer!AC19+[24]shoulder!AC19</f>
        <v>178.91623609306325</v>
      </c>
      <c r="AH19" s="34">
        <f>[24]winter!AD19+[24]summer!AD19+[24]shoulder!AD19</f>
        <v>671.49545118993524</v>
      </c>
      <c r="AI19" s="102">
        <f>[24]winter!AF19+[24]summer!AF19+[24]shoulder!AF19</f>
        <v>2596.6954041791096</v>
      </c>
      <c r="AJ19" s="114">
        <f t="shared" si="2"/>
        <v>3447.1070914621082</v>
      </c>
      <c r="AK19" s="114">
        <f>AJ19*'Volumes by Gen'!$K$74</f>
        <v>15098329.060604034</v>
      </c>
      <c r="AL19" s="33">
        <f>[24]winter!AE19+[24]summer!AE19+[24]shoulder!AE19</f>
        <v>835.42252628404094</v>
      </c>
      <c r="AM19" s="102">
        <f>[24]winter!AG19+[24]summer!AG19+[24]shoulder!AG19</f>
        <v>3250.3801975433562</v>
      </c>
      <c r="AN19" s="102">
        <f t="shared" si="3"/>
        <v>4085.8027238273971</v>
      </c>
      <c r="AO19" s="109">
        <f>AN19*'Volumes by Gen'!$K$79</f>
        <v>17895815.930364002</v>
      </c>
      <c r="AP19" s="107">
        <f>[24]winter!AH19+[24]summer!AH19+[24]shoulder!AH19</f>
        <v>20697.092731761171</v>
      </c>
      <c r="AQ19" s="35">
        <f>[24]winter!AI19+[24]summer!AI19+[24]shoulder!AI19</f>
        <v>13834.037772322068</v>
      </c>
      <c r="AR19" s="35">
        <f>[24]winter!AJ19+[24]summer!AJ19+[24]shoulder!AJ19</f>
        <v>7031.4040370233433</v>
      </c>
      <c r="AS19" s="33"/>
      <c r="AT19" s="37">
        <f t="shared" si="9"/>
        <v>8.31737030181527E-3</v>
      </c>
      <c r="AU19" s="32">
        <v>2030</v>
      </c>
      <c r="AV19" s="33">
        <f>[24]winter!AN19+[24]summer!AN19+[24]shoulder!AN19</f>
        <v>859.60485594423631</v>
      </c>
      <c r="AW19" s="33">
        <f>[24]winter!AO19+[24]summer!AO19+[24]shoulder!AO19</f>
        <v>6646.8482232633669</v>
      </c>
      <c r="AX19" s="33">
        <f>[24]winter!AP19+[24]summer!AP19+[24]shoulder!AP19</f>
        <v>2067.0825126123136</v>
      </c>
      <c r="AY19" s="33">
        <f>[24]winter!AQ19+[24]summer!AQ19+[24]shoulder!AQ19</f>
        <v>1546.9843979835589</v>
      </c>
      <c r="AZ19" s="33">
        <f>[24]winter!AR19+[24]summer!AR19+[24]shoulder!AR19</f>
        <v>995.18026095163918</v>
      </c>
      <c r="BA19" s="33">
        <f>[24]winter!AS19+[24]summer!AS19+[24]shoulder!AS19</f>
        <v>739.83332902535381</v>
      </c>
      <c r="BB19" s="33">
        <f>[24]winter!AT19+[24]summer!AT19+[24]shoulder!AT19</f>
        <v>968.69127229694175</v>
      </c>
      <c r="BC19" s="33">
        <f>[24]winter!AU19+[24]summer!AU19+[24]shoulder!AU19</f>
        <v>2203.031540318867</v>
      </c>
      <c r="BD19" s="33">
        <f>[24]winter!AV19+[24]summer!AV19+[24]shoulder!AV19</f>
        <v>233.42471071431061</v>
      </c>
      <c r="BE19" s="33">
        <f>[24]winter!AW19+[24]summer!AW19+[24]shoulder!AW19</f>
        <v>763.88156543561968</v>
      </c>
      <c r="BF19" s="33">
        <f>[24]winter!AX19+[24]summer!AX19+[24]shoulder!AX19</f>
        <v>930.89828597279268</v>
      </c>
      <c r="BG19" s="33">
        <f>[24]winter!AY19+[24]summer!AY19+[24]shoulder!AY19</f>
        <v>2830.2072696874175</v>
      </c>
      <c r="BH19" s="33">
        <f>[24]winter!AZ19+[24]summer!AZ19+[24]shoulder!AZ19</f>
        <v>3485.4745574211688</v>
      </c>
      <c r="BI19" s="35">
        <f>[24]winter!BA19+[24]summer!BA19+[24]shoulder!BA19</f>
        <v>22490.211438863411</v>
      </c>
      <c r="BJ19" s="35">
        <f>[24]winter!BB19+[24]summer!BB19+[24]shoulder!BB19</f>
        <v>15117.248524211758</v>
      </c>
      <c r="BK19" s="35">
        <f>[24]winter!BC19+[24]summer!BC19+[24]shoulder!BC19</f>
        <v>7656.1244064526391</v>
      </c>
      <c r="BM19" s="37">
        <f t="shared" si="10"/>
        <v>1.0355966932772888E-2</v>
      </c>
      <c r="BN19" s="32">
        <v>2030</v>
      </c>
      <c r="BO19" s="33">
        <f>[24]winter!BG19+[24]summer!BG19+[24]shoulder!BG19</f>
        <v>881.16038497946533</v>
      </c>
      <c r="BP19" s="33">
        <f>[24]winter!BH19+[24]summer!BH19+[24]shoulder!BH19</f>
        <v>6788.0443696006578</v>
      </c>
      <c r="BQ19" s="33">
        <f>[24]winter!BI19+[24]summer!BI19+[24]shoulder!BI19</f>
        <v>2093.1215738169171</v>
      </c>
      <c r="BR19" s="131">
        <f t="shared" si="4"/>
        <v>9762.3263283970409</v>
      </c>
      <c r="BS19" s="114">
        <f>BR19*'Volumes by Gen'!$K$35</f>
        <v>53217070.297177635</v>
      </c>
      <c r="BT19" s="33">
        <f>[24]winter!BJ19+[24]summer!BJ19+[24]shoulder!BJ19</f>
        <v>1622.4766470493271</v>
      </c>
      <c r="BU19" s="33">
        <f>[24]winter!BK19+[24]summer!BK19+[24]shoulder!BK19</f>
        <v>1025.5035576970813</v>
      </c>
      <c r="BV19" s="33">
        <f>[24]winter!BL19+[24]summer!BL19+[24]shoulder!BL19</f>
        <v>759.26197943525915</v>
      </c>
      <c r="BW19" s="33">
        <f>[24]winter!BM19+[24]summer!BM19+[24]shoulder!BM19</f>
        <v>998.79190289736346</v>
      </c>
      <c r="BX19" s="33">
        <f>[24]winter!BN19+[24]summer!BN19+[24]shoulder!BN19</f>
        <v>2338.6304194822778</v>
      </c>
      <c r="BY19" s="131">
        <f t="shared" si="5"/>
        <v>6744.6645065613084</v>
      </c>
      <c r="BZ19" s="114">
        <f>BY19*'Volumes by Gen'!$K$46</f>
        <v>39162736.134464182</v>
      </c>
      <c r="CA19" s="33">
        <f>[24]winter!BO19+[24]summer!BO19+[24]shoulder!BO19</f>
        <v>247.01568216560764</v>
      </c>
      <c r="CB19" s="33">
        <f>[24]winter!BP19+[24]summer!BP19+[24]shoulder!BP19</f>
        <v>785.97870591602896</v>
      </c>
      <c r="CC19" s="33">
        <f>[24]winter!BR19+[24]summer!BR19+[24]shoulder!BR19</f>
        <v>2911.5235192512177</v>
      </c>
      <c r="CD19" s="131">
        <f t="shared" si="6"/>
        <v>3944.5179073328545</v>
      </c>
      <c r="CE19" s="114">
        <f>CD19*'Volumes by Gen'!$K$74</f>
        <v>17276988.434117902</v>
      </c>
      <c r="CF19" s="33">
        <f>[24]winter!BQ19+[24]summer!BQ19+[24]shoulder!BQ19</f>
        <v>979.35792750940664</v>
      </c>
      <c r="CG19" s="33">
        <f>[24]winter!BS19+[24]summer!BS19+[24]shoulder!BS19</f>
        <v>3567.9777347238423</v>
      </c>
      <c r="CH19" s="131">
        <f t="shared" si="7"/>
        <v>4547.3356622332485</v>
      </c>
      <c r="CI19" s="109">
        <f>CH19*'Volumes by Gen'!$K$79</f>
        <v>19917330.200581633</v>
      </c>
      <c r="CJ19" s="107">
        <f>[24]winter!BT19+[24]summer!BT19+[24]shoulder!BT19</f>
        <v>22932.804578078387</v>
      </c>
      <c r="CK19" s="35">
        <f>[24]winter!BU19+[24]summer!BU19+[24]shoulder!BU19</f>
        <v>15414.723804071551</v>
      </c>
      <c r="CL19" s="35">
        <f>[24]winter!BV19+[24]summer!BV19+[24]shoulder!BV19</f>
        <v>7858.6983234550171</v>
      </c>
      <c r="CN19" s="37">
        <f t="shared" si="11"/>
        <v>1.4181701698860461E-2</v>
      </c>
      <c r="CO19" s="32">
        <v>2030</v>
      </c>
      <c r="CP19" s="33">
        <f>[24]winter!BZ19+[24]summer!BZ19+[24]shoulder!BZ19</f>
        <v>944.36411867006586</v>
      </c>
      <c r="CQ19" s="33">
        <f>[24]winter!CA19+[24]summer!CA19+[24]shoulder!CA19</f>
        <v>7339.3245980235006</v>
      </c>
      <c r="CR19" s="33">
        <f>[24]winter!CB19+[24]summer!CB19+[24]shoulder!CB19</f>
        <v>2191.9801067735402</v>
      </c>
      <c r="CS19" s="33">
        <f>[24]winter!CC19+[24]summer!CC19+[24]shoulder!CC19</f>
        <v>2043.9899170403698</v>
      </c>
      <c r="CT19" s="33">
        <f>[24]winter!CD19+[24]summer!CD19+[24]shoulder!CD19</f>
        <v>1148.5678326863142</v>
      </c>
      <c r="CU19" s="33">
        <f>[24]winter!CE19+[24]summer!CE19+[24]shoulder!CE19</f>
        <v>812.03096074870052</v>
      </c>
      <c r="CV19" s="33">
        <f>[24]winter!CF19+[24]summer!CF19+[24]shoulder!CF19</f>
        <v>1099.5764258289764</v>
      </c>
      <c r="CW19" s="33">
        <f>[24]winter!CG19+[24]summer!CG19+[24]shoulder!CG19</f>
        <v>2842.8413002414654</v>
      </c>
      <c r="CX19" s="33">
        <f>[24]winter!CH19+[24]summer!CH19+[24]shoulder!CH19</f>
        <v>331.18237757551958</v>
      </c>
      <c r="CY19" s="33">
        <f>[24]winter!CI19+[24]summer!CI19+[24]shoulder!CI19</f>
        <v>878.70012727793596</v>
      </c>
      <c r="CZ19" s="33">
        <f>[24]winter!CJ19+[24]summer!CJ19+[24]shoulder!CJ19</f>
        <v>1284.5786643690171</v>
      </c>
      <c r="DA19" s="33">
        <f>[24]winter!CK19+[24]summer!CK19+[24]shoulder!CK19</f>
        <v>3173.7910370365539</v>
      </c>
      <c r="DB19" s="33">
        <f>[24]winter!CL19+[24]summer!CL19+[24]shoulder!CL19</f>
        <v>3980.7061512505843</v>
      </c>
      <c r="DC19" s="35">
        <f>[24]winter!CM19+[24]summer!CM19+[24]shoulder!CM19</f>
        <v>25140.454005777396</v>
      </c>
      <c r="DD19" s="35">
        <f>[24]winter!CN19+[24]summer!CN19+[24]shoulder!CN19</f>
        <v>16917.542026165815</v>
      </c>
      <c r="DE19" s="35">
        <f>[24]winter!CO19+[24]summer!CO19+[24]shoulder!CO19</f>
        <v>8979.0017589889285</v>
      </c>
      <c r="DG19" s="37">
        <f t="shared" si="12"/>
        <v>-4.9205030361218465E-3</v>
      </c>
      <c r="DH19" s="32">
        <v>2030</v>
      </c>
      <c r="DI19" s="33">
        <f>[24]winter!CS19+[24]summer!CS19+[24]shoulder!CS19</f>
        <v>600.86558858420869</v>
      </c>
      <c r="DJ19" s="33">
        <f>[24]winter!CT19+[24]summer!CT19+[24]shoulder!CT19</f>
        <v>4167.5012226180179</v>
      </c>
      <c r="DK19" s="33">
        <f>[24]winter!CU19+[24]summer!CU19+[24]shoulder!CU19</f>
        <v>1514.5193434698426</v>
      </c>
      <c r="DL19" s="33">
        <f>[24]winter!CV19+[24]summer!CV19+[24]shoulder!CV19</f>
        <v>399.48997428192007</v>
      </c>
      <c r="DM19" s="33">
        <f>[24]winter!CW19+[24]summer!CW19+[24]shoulder!CW19</f>
        <v>671.05428948527572</v>
      </c>
      <c r="DN19" s="33">
        <f>[24]winter!CX19+[24]summer!CX19+[24]shoulder!CX19</f>
        <v>511.37081299138623</v>
      </c>
      <c r="DO19" s="33">
        <f>[24]winter!CY19+[24]summer!CY19+[24]shoulder!CY19</f>
        <v>142.08265486904105</v>
      </c>
      <c r="DP19" s="33">
        <f>[24]winter!CZ19+[24]summer!CZ19+[24]shoulder!CZ19</f>
        <v>1222.8442456925545</v>
      </c>
      <c r="DQ19" s="33">
        <f>[24]winter!DA19+[24]summer!DA19+[24]shoulder!DA19</f>
        <v>-74.227165775169226</v>
      </c>
      <c r="DR19" s="33">
        <f>[24]winter!DB19+[24]summer!DB19+[24]shoulder!DB19</f>
        <v>491.53659857935799</v>
      </c>
      <c r="DS19" s="33">
        <f>[24]winter!DC19+[24]summer!DC19+[24]shoulder!DC19</f>
        <v>529.04555583967499</v>
      </c>
      <c r="DT19" s="33">
        <f>[24]winter!DD19+[24]summer!DD19+[24]shoulder!DD19</f>
        <v>1626.0679069933824</v>
      </c>
      <c r="DU19" s="33">
        <f>[24]winter!DE19+[24]summer!DE19+[24]shoulder!DE19</f>
        <v>2272.6603880341627</v>
      </c>
      <c r="DV19" s="35">
        <f>[24]winter!DF19+[24]summer!DF19+[24]shoulder!DF19</f>
        <v>14298.600261630392</v>
      </c>
      <c r="DW19" s="35">
        <f>[24]winter!DG19+[24]summer!DG19+[24]shoulder!DG19</f>
        <v>9608.2746202254948</v>
      </c>
      <c r="DX19" s="35">
        <f>[24]winter!DH19+[24]summer!DH19+[24]shoulder!DH19</f>
        <v>4904.9528969883422</v>
      </c>
      <c r="DY19" s="33"/>
      <c r="ES19" s="27"/>
      <c r="ET19" s="27"/>
    </row>
    <row r="20" spans="1:150" ht="15" x14ac:dyDescent="0.25">
      <c r="A20" s="32">
        <v>2014</v>
      </c>
      <c r="B20" s="40" t="s">
        <v>359</v>
      </c>
      <c r="C20" s="40" t="s">
        <v>359</v>
      </c>
      <c r="D20" s="40" t="s">
        <v>359</v>
      </c>
      <c r="E20" s="40" t="s">
        <v>359</v>
      </c>
      <c r="F20" s="40" t="s">
        <v>359</v>
      </c>
      <c r="G20" s="40" t="s">
        <v>359</v>
      </c>
      <c r="H20" s="40" t="s">
        <v>359</v>
      </c>
      <c r="I20" s="40" t="s">
        <v>359</v>
      </c>
      <c r="J20" s="40" t="s">
        <v>359</v>
      </c>
      <c r="K20" s="40" t="s">
        <v>359</v>
      </c>
      <c r="L20" s="40" t="s">
        <v>359</v>
      </c>
      <c r="M20" s="40" t="s">
        <v>359</v>
      </c>
      <c r="N20" s="40" t="s">
        <v>359</v>
      </c>
      <c r="O20" s="40" t="s">
        <v>359</v>
      </c>
      <c r="P20" s="40" t="s">
        <v>359</v>
      </c>
      <c r="Q20" s="40" t="s">
        <v>359</v>
      </c>
      <c r="R20" s="40"/>
      <c r="S20" s="36">
        <f t="shared" si="8"/>
        <v>8.4041796768211455E-3</v>
      </c>
      <c r="T20" s="32">
        <v>2031</v>
      </c>
      <c r="U20" s="33">
        <f>[24]winter!U20+[24]summer!U20+[24]shoulder!U20</f>
        <v>802.11806900758154</v>
      </c>
      <c r="V20" s="33">
        <f>[24]winter!V20+[24]summer!V20+[24]shoulder!V20</f>
        <v>6144.9888439559236</v>
      </c>
      <c r="W20" s="102">
        <f>[24]winter!W20+[24]summer!W20+[24]shoulder!W20</f>
        <v>1943.1596378746137</v>
      </c>
      <c r="X20" s="108">
        <f t="shared" si="0"/>
        <v>8890.2665508381197</v>
      </c>
      <c r="Y20" s="114">
        <f>X20*'Volumes by Gen'!$K$35</f>
        <v>48463237.56053786</v>
      </c>
      <c r="Z20" s="33">
        <f>[24]winter!X20+[24]summer!X20+[24]shoulder!X20</f>
        <v>1223.5874482347213</v>
      </c>
      <c r="AA20" s="33">
        <f>[24]winter!Y20+[24]summer!Y20+[24]shoulder!Y20</f>
        <v>932.04375380900046</v>
      </c>
      <c r="AB20" s="33">
        <f>[24]winter!Z20+[24]summer!Z20+[24]shoulder!Z20</f>
        <v>687.52169657173783</v>
      </c>
      <c r="AC20" s="33">
        <f>[24]winter!AA20+[24]summer!AA20+[24]shoulder!AA20</f>
        <v>807.18950901784353</v>
      </c>
      <c r="AD20" s="102">
        <f>[24]winter!AB20+[24]summer!AB20+[24]shoulder!AB20</f>
        <v>2008.8265671624704</v>
      </c>
      <c r="AE20" s="114">
        <f t="shared" si="1"/>
        <v>5659.1689747957735</v>
      </c>
      <c r="AF20" s="114">
        <f>AE20*'Volumes by Gen'!$K$46</f>
        <v>32859831.809969138</v>
      </c>
      <c r="AG20" s="34">
        <f>[24]winter!AC20+[24]summer!AC20+[24]shoulder!AC20</f>
        <v>181.61425115179395</v>
      </c>
      <c r="AH20" s="34">
        <f>[24]winter!AD20+[24]summer!AD20+[24]shoulder!AD20</f>
        <v>679.54770304059548</v>
      </c>
      <c r="AI20" s="102">
        <f>[24]winter!AF20+[24]summer!AF20+[24]shoulder!AF20</f>
        <v>2626.2807787346533</v>
      </c>
      <c r="AJ20" s="114">
        <f t="shared" si="2"/>
        <v>3487.4427329270429</v>
      </c>
      <c r="AK20" s="114">
        <f>AJ20*'Volumes by Gen'!$K$74</f>
        <v>15274999.170220448</v>
      </c>
      <c r="AL20" s="33">
        <f>[24]winter!AE20+[24]summer!AE20+[24]shoulder!AE20</f>
        <v>845.11441643339151</v>
      </c>
      <c r="AM20" s="102">
        <f>[24]winter!AG20+[24]summer!AG20+[24]shoulder!AG20</f>
        <v>3265.7114298034267</v>
      </c>
      <c r="AN20" s="102">
        <f t="shared" si="3"/>
        <v>4110.8258462368185</v>
      </c>
      <c r="AO20" s="109">
        <f>AN20*'Volumes by Gen'!$K$79</f>
        <v>18005417.206517268</v>
      </c>
      <c r="AP20" s="107">
        <f>[24]winter!AH20+[24]summer!AH20+[24]shoulder!AH20</f>
        <v>20872.509048107542</v>
      </c>
      <c r="AQ20" s="35">
        <f>[24]winter!AI20+[24]summer!AI20+[24]shoulder!AI20</f>
        <v>13959.324111021937</v>
      </c>
      <c r="AR20" s="35">
        <f>[24]winter!AJ20+[24]summer!AJ20+[24]shoulder!AJ20</f>
        <v>7084.5790143205304</v>
      </c>
      <c r="AS20" s="33"/>
      <c r="AT20" s="37">
        <f t="shared" si="9"/>
        <v>8.2569258108727856E-3</v>
      </c>
      <c r="AU20" s="32">
        <v>2031</v>
      </c>
      <c r="AV20" s="33">
        <f>[24]winter!AN20+[24]summer!AN20+[24]shoulder!AN20</f>
        <v>866.05212596437127</v>
      </c>
      <c r="AW20" s="33">
        <f>[24]winter!AO20+[24]summer!AO20+[24]shoulder!AO20</f>
        <v>6710.7418192055793</v>
      </c>
      <c r="AX20" s="33">
        <f>[24]winter!AP20+[24]summer!AP20+[24]shoulder!AP20</f>
        <v>2087.3483262294376</v>
      </c>
      <c r="AY20" s="33">
        <f>[24]winter!AQ20+[24]summer!AQ20+[24]shoulder!AQ20</f>
        <v>1560.8314105005788</v>
      </c>
      <c r="AZ20" s="33">
        <f>[24]winter!AR20+[24]summer!AR20+[24]shoulder!AR20</f>
        <v>999.81630598031757</v>
      </c>
      <c r="BA20" s="33">
        <f>[24]winter!AS20+[24]summer!AS20+[24]shoulder!AS20</f>
        <v>745.52234304638137</v>
      </c>
      <c r="BB20" s="33">
        <f>[24]winter!AT20+[24]summer!AT20+[24]shoulder!AT20</f>
        <v>970.85457916425094</v>
      </c>
      <c r="BC20" s="33">
        <f>[24]winter!AU20+[24]summer!AU20+[24]shoulder!AU20</f>
        <v>2220.3593025675341</v>
      </c>
      <c r="BD20" s="33">
        <f>[24]winter!AV20+[24]summer!AV20+[24]shoulder!AV20</f>
        <v>236.65641233626945</v>
      </c>
      <c r="BE20" s="33">
        <f>[24]winter!AW20+[24]summer!AW20+[24]shoulder!AW20</f>
        <v>772.40303944283301</v>
      </c>
      <c r="BF20" s="33">
        <f>[24]winter!AX20+[24]summer!AX20+[24]shoulder!AX20</f>
        <v>942.01012666716042</v>
      </c>
      <c r="BG20" s="33">
        <f>[24]winter!AY20+[24]summer!AY20+[24]shoulder!AY20</f>
        <v>2862.1590366926416</v>
      </c>
      <c r="BH20" s="33">
        <f>[24]winter!AZ20+[24]summer!AZ20+[24]shoulder!AZ20</f>
        <v>3502.4406915074355</v>
      </c>
      <c r="BI20" s="35">
        <f>[24]winter!BA20+[24]summer!BA20+[24]shoulder!BA20</f>
        <v>22677.45752321179</v>
      </c>
      <c r="BJ20" s="35">
        <f>[24]winter!BB20+[24]summer!BB20+[24]shoulder!BB20</f>
        <v>15250.621159442184</v>
      </c>
      <c r="BK20" s="35">
        <f>[24]winter!BC20+[24]summer!BC20+[24]shoulder!BC20</f>
        <v>7714.1591871290839</v>
      </c>
      <c r="BM20" s="37">
        <f t="shared" si="10"/>
        <v>1.0397673937149857E-2</v>
      </c>
      <c r="BN20" s="32">
        <v>2031</v>
      </c>
      <c r="BO20" s="33">
        <f>[24]winter!BG20+[24]summer!BG20+[24]shoulder!BG20</f>
        <v>889.93238628715346</v>
      </c>
      <c r="BP20" s="33">
        <f>[24]winter!BH20+[24]summer!BH20+[24]shoulder!BH20</f>
        <v>6868.9503819475594</v>
      </c>
      <c r="BQ20" s="33">
        <f>[24]winter!BI20+[24]summer!BI20+[24]shoulder!BI20</f>
        <v>2116.2918457056162</v>
      </c>
      <c r="BR20" s="131">
        <f t="shared" si="4"/>
        <v>9875.1746139403294</v>
      </c>
      <c r="BS20" s="114">
        <f>BR20*'Volumes by Gen'!$K$35</f>
        <v>53832236.697342344</v>
      </c>
      <c r="BT20" s="33">
        <f>[24]winter!BJ20+[24]summer!BJ20+[24]shoulder!BJ20</f>
        <v>1645.2376480569469</v>
      </c>
      <c r="BU20" s="33">
        <f>[24]winter!BK20+[24]summer!BK20+[24]shoulder!BK20</f>
        <v>1032.7882273350579</v>
      </c>
      <c r="BV20" s="33">
        <f>[24]winter!BL20+[24]summer!BL20+[24]shoulder!BL20</f>
        <v>766.87339154872268</v>
      </c>
      <c r="BW20" s="33">
        <f>[24]winter!BM20+[24]summer!BM20+[24]shoulder!BM20</f>
        <v>1003.5309184297629</v>
      </c>
      <c r="BX20" s="33">
        <f>[24]winter!BN20+[24]summer!BN20+[24]shoulder!BN20</f>
        <v>2368.9786515771034</v>
      </c>
      <c r="BY20" s="131">
        <f t="shared" si="5"/>
        <v>6817.408836947594</v>
      </c>
      <c r="BZ20" s="114">
        <f>BY20*'Volumes by Gen'!$K$46</f>
        <v>39585124.381266519</v>
      </c>
      <c r="CA20" s="33">
        <f>[24]winter!BO20+[24]summer!BO20+[24]shoulder!BO20</f>
        <v>251.42258142155225</v>
      </c>
      <c r="CB20" s="33">
        <f>[24]winter!BP20+[24]summer!BP20+[24]shoulder!BP20</f>
        <v>796.79110054637079</v>
      </c>
      <c r="CC20" s="33">
        <f>[24]winter!BR20+[24]summer!BR20+[24]shoulder!BR20</f>
        <v>2952.8882838378181</v>
      </c>
      <c r="CD20" s="131">
        <f t="shared" si="6"/>
        <v>4001.1019658057412</v>
      </c>
      <c r="CE20" s="114">
        <f>CD20*'Volumes by Gen'!$K$74</f>
        <v>17524826.610229146</v>
      </c>
      <c r="CF20" s="33">
        <f>[24]winter!BQ20+[24]summer!BQ20+[24]shoulder!BQ20</f>
        <v>994.83256402514223</v>
      </c>
      <c r="CG20" s="33">
        <f>[24]winter!BS20+[24]summer!BS20+[24]shoulder!BS20</f>
        <v>3591.4122940038596</v>
      </c>
      <c r="CH20" s="131">
        <f t="shared" si="7"/>
        <v>4586.244858029002</v>
      </c>
      <c r="CI20" s="109">
        <f>CH20*'Volumes by Gen'!$K$79</f>
        <v>20087752.478167035</v>
      </c>
      <c r="CJ20" s="107">
        <f>[24]winter!BT20+[24]summer!BT20+[24]shoulder!BT20</f>
        <v>23173.757755114566</v>
      </c>
      <c r="CK20" s="35">
        <f>[24]winter!BU20+[24]summer!BU20+[24]shoulder!BU20</f>
        <v>15584.286798784333</v>
      </c>
      <c r="CL20" s="35">
        <f>[24]winter!BV20+[24]summer!BV20+[24]shoulder!BV20</f>
        <v>7935.5372067224607</v>
      </c>
      <c r="CN20" s="37">
        <f t="shared" si="11"/>
        <v>1.4211186103982126E-2</v>
      </c>
      <c r="CO20" s="32">
        <v>2031</v>
      </c>
      <c r="CP20" s="33">
        <f>[24]winter!BZ20+[24]summer!BZ20+[24]shoulder!BZ20</f>
        <v>955.95624996282334</v>
      </c>
      <c r="CQ20" s="33">
        <f>[24]winter!CA20+[24]summer!CA20+[24]shoulder!CA20</f>
        <v>7449.9263755285647</v>
      </c>
      <c r="CR20" s="33">
        <f>[24]winter!CB20+[24]summer!CB20+[24]shoulder!CB20</f>
        <v>2220.4581744606912</v>
      </c>
      <c r="CS20" s="33">
        <f>[24]winter!CC20+[24]summer!CC20+[24]shoulder!CC20</f>
        <v>2092.3144902774116</v>
      </c>
      <c r="CT20" s="33">
        <f>[24]winter!CD20+[24]summer!CD20+[24]shoulder!CD20</f>
        <v>1161.7312547612564</v>
      </c>
      <c r="CU20" s="33">
        <f>[24]winter!CE20+[24]summer!CE20+[24]shoulder!CE20</f>
        <v>821.19295645714271</v>
      </c>
      <c r="CV20" s="33">
        <f>[24]winter!CF20+[24]summer!CF20+[24]shoulder!CF20</f>
        <v>1107.7048053254571</v>
      </c>
      <c r="CW20" s="33">
        <f>[24]winter!CG20+[24]summer!CG20+[24]shoulder!CG20</f>
        <v>2899.9925059273846</v>
      </c>
      <c r="CX20" s="33">
        <f>[24]winter!CH20+[24]summer!CH20+[24]shoulder!CH20</f>
        <v>339.81911571275481</v>
      </c>
      <c r="CY20" s="33">
        <f>[24]winter!CI20+[24]summer!CI20+[24]shoulder!CI20</f>
        <v>894.78749301562061</v>
      </c>
      <c r="CZ20" s="33">
        <f>[24]winter!CJ20+[24]summer!CJ20+[24]shoulder!CJ20</f>
        <v>1316.7788097385919</v>
      </c>
      <c r="DA20" s="33">
        <f>[24]winter!CK20+[24]summer!CK20+[24]shoulder!CK20</f>
        <v>3230.2491844880979</v>
      </c>
      <c r="DB20" s="33">
        <f>[24]winter!CL20+[24]summer!CL20+[24]shoulder!CL20</f>
        <v>4022.5216143617331</v>
      </c>
      <c r="DC20" s="35">
        <f>[24]winter!CM20+[24]summer!CM20+[24]shoulder!CM20</f>
        <v>25502.88018223469</v>
      </c>
      <c r="DD20" s="35">
        <f>[24]winter!CN20+[24]summer!CN20+[24]shoulder!CN20</f>
        <v>17164.695206948822</v>
      </c>
      <c r="DE20" s="35">
        <f>[24]winter!CO20+[24]summer!CO20+[24]shoulder!CO20</f>
        <v>9102.1959536148788</v>
      </c>
      <c r="DG20" s="37">
        <f t="shared" si="12"/>
        <v>-4.9679716132722236E-3</v>
      </c>
      <c r="DH20" s="32">
        <v>2031</v>
      </c>
      <c r="DI20" s="33">
        <f>[24]winter!CS20+[24]summer!CS20+[24]shoulder!CS20</f>
        <v>600.50998336616283</v>
      </c>
      <c r="DJ20" s="33">
        <f>[24]winter!CT20+[24]summer!CT20+[24]shoulder!CT20</f>
        <v>4140.2570161742933</v>
      </c>
      <c r="DK20" s="33">
        <f>[24]winter!CU20+[24]summer!CU20+[24]shoulder!CU20</f>
        <v>1522.6705139575838</v>
      </c>
      <c r="DL20" s="33">
        <f>[24]winter!CV20+[24]summer!CV20+[24]shoulder!CV20</f>
        <v>380.17020488137757</v>
      </c>
      <c r="DM20" s="33">
        <f>[24]winter!CW20+[24]summer!CW20+[24]shoulder!CW20</f>
        <v>663.76155130676375</v>
      </c>
      <c r="DN20" s="33">
        <f>[24]winter!CX20+[24]summer!CX20+[24]shoulder!CX20</f>
        <v>509.74045899078112</v>
      </c>
      <c r="DO20" s="33">
        <f>[24]winter!CY20+[24]summer!CY20+[24]shoulder!CY20</f>
        <v>129.59509855608513</v>
      </c>
      <c r="DP20" s="33">
        <f>[24]winter!CZ20+[24]summer!CZ20+[24]shoulder!CZ20</f>
        <v>1212.820881730443</v>
      </c>
      <c r="DQ20" s="33">
        <f>[24]winter!DA20+[24]summer!DA20+[24]shoulder!DA20</f>
        <v>-82.382240725146403</v>
      </c>
      <c r="DR20" s="33">
        <f>[24]winter!DB20+[24]summer!DB20+[24]shoulder!DB20</f>
        <v>492.6307759061844</v>
      </c>
      <c r="DS20" s="33">
        <f>[24]winter!DC20+[24]summer!DC20+[24]shoulder!DC20</f>
        <v>525.27788525444475</v>
      </c>
      <c r="DT20" s="33">
        <f>[24]winter!DD20+[24]summer!DD20+[24]shoulder!DD20</f>
        <v>1608.1796762774638</v>
      </c>
      <c r="DU20" s="33">
        <f>[24]winter!DE20+[24]summer!DE20+[24]shoulder!DE20</f>
        <v>2260.8740029796718</v>
      </c>
      <c r="DV20" s="35">
        <f>[24]winter!DF20+[24]summer!DF20+[24]shoulder!DF20</f>
        <v>14227.916376953675</v>
      </c>
      <c r="DW20" s="35">
        <f>[24]winter!DG20+[24]summer!DG20+[24]shoulder!DG20</f>
        <v>9574.9598940713404</v>
      </c>
      <c r="DX20" s="35">
        <f>[24]winter!DH20+[24]summer!DH20+[24]shoulder!DH20</f>
        <v>4875.6647444814671</v>
      </c>
      <c r="DY20" s="33"/>
    </row>
    <row r="21" spans="1:150" ht="15" x14ac:dyDescent="0.25">
      <c r="S21" s="36">
        <f t="shared" si="8"/>
        <v>8.1414513514447128E-3</v>
      </c>
      <c r="T21" s="32">
        <v>2032</v>
      </c>
      <c r="U21" s="33">
        <f>[24]winter!U21+[24]summer!U21+[24]shoulder!U21</f>
        <v>808.18290480359201</v>
      </c>
      <c r="V21" s="33">
        <f>[24]winter!V21+[24]summer!V21+[24]shoulder!V21</f>
        <v>6204.1540714783359</v>
      </c>
      <c r="W21" s="102">
        <f>[24]winter!W21+[24]summer!W21+[24]shoulder!W21</f>
        <v>1962.6913737558179</v>
      </c>
      <c r="X21" s="108">
        <f t="shared" si="0"/>
        <v>8975.0283500377445</v>
      </c>
      <c r="Y21" s="114">
        <f>X21*'Volumes by Gen'!$K$35</f>
        <v>48925296.95855251</v>
      </c>
      <c r="Z21" s="33">
        <f>[24]winter!X21+[24]summer!X21+[24]shoulder!X21</f>
        <v>1235.3310377483317</v>
      </c>
      <c r="AA21" s="33">
        <f>[24]winter!Y21+[24]summer!Y21+[24]shoulder!Y21</f>
        <v>936.32565133379762</v>
      </c>
      <c r="AB21" s="33">
        <f>[24]winter!Z21+[24]summer!Z21+[24]shoulder!Z21</f>
        <v>692.85441629072716</v>
      </c>
      <c r="AC21" s="33">
        <f>[24]winter!AA21+[24]summer!AA21+[24]shoulder!AA21</f>
        <v>809.17801978684963</v>
      </c>
      <c r="AD21" s="102">
        <f>[24]winter!AB21+[24]summer!AB21+[24]shoulder!AB21</f>
        <v>2024.5495336302133</v>
      </c>
      <c r="AE21" s="114">
        <f t="shared" si="1"/>
        <v>5698.23865878992</v>
      </c>
      <c r="AF21" s="114">
        <f>AE21*'Volumes by Gen'!$K$46</f>
        <v>33086689.012967326</v>
      </c>
      <c r="AG21" s="34">
        <f>[24]winter!AC21+[24]summer!AC21+[24]shoulder!AC21</f>
        <v>184.33380227376438</v>
      </c>
      <c r="AH21" s="34">
        <f>[24]winter!AD21+[24]summer!AD21+[24]shoulder!AD21</f>
        <v>687.59166053696094</v>
      </c>
      <c r="AI21" s="102">
        <f>[24]winter!AF21+[24]summer!AF21+[24]shoulder!AF21</f>
        <v>2655.8127246874601</v>
      </c>
      <c r="AJ21" s="114">
        <f t="shared" si="2"/>
        <v>3527.7381874981857</v>
      </c>
      <c r="AK21" s="114">
        <f>AJ21*'Volumes by Gen'!$K$74</f>
        <v>15451493.261242053</v>
      </c>
      <c r="AL21" s="33">
        <f>[24]winter!AE21+[24]summer!AE21+[24]shoulder!AE21</f>
        <v>854.87090365342431</v>
      </c>
      <c r="AM21" s="102">
        <f>[24]winter!AG21+[24]summer!AG21+[24]shoulder!AG21</f>
        <v>3281.1172048794324</v>
      </c>
      <c r="AN21" s="102">
        <f t="shared" si="3"/>
        <v>4135.988108532857</v>
      </c>
      <c r="AO21" s="109">
        <f>AN21*'Volumes by Gen'!$K$79</f>
        <v>18115627.915373918</v>
      </c>
      <c r="AP21" s="107">
        <f>[24]winter!AH21+[24]summer!AH21+[24]shoulder!AH21</f>
        <v>21043.836418556984</v>
      </c>
      <c r="AQ21" s="35">
        <f>[24]winter!AI21+[24]summer!AI21+[24]shoulder!AI21</f>
        <v>14081.601087514584</v>
      </c>
      <c r="AR21" s="35">
        <f>[24]winter!AJ21+[24]summer!AJ21+[24]shoulder!AJ21</f>
        <v>7136.431842581429</v>
      </c>
      <c r="AS21" s="33"/>
      <c r="AT21" s="37">
        <f t="shared" si="9"/>
        <v>8.0057515606606865E-3</v>
      </c>
      <c r="AU21" s="32">
        <v>2032</v>
      </c>
      <c r="AV21" s="33">
        <f>[24]winter!AN21+[24]summer!AN21+[24]shoulder!AN21</f>
        <v>872.44522137614581</v>
      </c>
      <c r="AW21" s="33">
        <f>[24]winter!AO21+[24]summer!AO21+[24]shoulder!AO21</f>
        <v>6774.6917060233318</v>
      </c>
      <c r="AX21" s="33">
        <f>[24]winter!AP21+[24]summer!AP21+[24]shoulder!AP21</f>
        <v>2107.561737066866</v>
      </c>
      <c r="AY21" s="33">
        <f>[24]winter!AQ21+[24]summer!AQ21+[24]shoulder!AQ21</f>
        <v>1574.7417151686773</v>
      </c>
      <c r="AZ21" s="33">
        <f>[24]winter!AR21+[24]summer!AR21+[24]shoulder!AR21</f>
        <v>1004.4341113541643</v>
      </c>
      <c r="BA21" s="33">
        <f>[24]winter!AS21+[24]summer!AS21+[24]shoulder!AS21</f>
        <v>751.20619188814794</v>
      </c>
      <c r="BB21" s="33">
        <f>[24]winter!AT21+[24]summer!AT21+[24]shoulder!AT21</f>
        <v>973.03518700738903</v>
      </c>
      <c r="BC21" s="33">
        <f>[24]winter!AU21+[24]summer!AU21+[24]shoulder!AU21</f>
        <v>2237.7418924503168</v>
      </c>
      <c r="BD21" s="33">
        <f>[24]winter!AV21+[24]summer!AV21+[24]shoulder!AV21</f>
        <v>239.91411424324332</v>
      </c>
      <c r="BE21" s="33">
        <f>[24]winter!AW21+[24]summer!AW21+[24]shoulder!AW21</f>
        <v>780.91578766280668</v>
      </c>
      <c r="BF21" s="33">
        <f>[24]winter!AX21+[24]summer!AX21+[24]shoulder!AX21</f>
        <v>953.19505457425919</v>
      </c>
      <c r="BG21" s="33">
        <f>[24]winter!AY21+[24]summer!AY21+[24]shoulder!AY21</f>
        <v>2894.0544464615441</v>
      </c>
      <c r="BH21" s="33">
        <f>[24]winter!AZ21+[24]summer!AZ21+[24]shoulder!AZ21</f>
        <v>3519.4895632255543</v>
      </c>
      <c r="BI21" s="35">
        <f>[24]winter!BA21+[24]summer!BA21+[24]shoulder!BA21</f>
        <v>22860.47278891912</v>
      </c>
      <c r="BJ21" s="35">
        <f>[24]winter!BB21+[24]summer!BB21+[24]shoulder!BB21</f>
        <v>15380.766153590608</v>
      </c>
      <c r="BK21" s="35">
        <f>[24]winter!BC21+[24]summer!BC21+[24]shoulder!BC21</f>
        <v>7770.746611781844</v>
      </c>
      <c r="BM21" s="37">
        <f t="shared" si="10"/>
        <v>1.0305423541391986E-2</v>
      </c>
      <c r="BN21" s="32">
        <v>2032</v>
      </c>
      <c r="BO21" s="33">
        <f>[24]winter!BG21+[24]summer!BG21+[24]shoulder!BG21</f>
        <v>898.70464730090816</v>
      </c>
      <c r="BP21" s="33">
        <f>[24]winter!BH21+[24]summer!BH21+[24]shoulder!BH21</f>
        <v>6950.3381743415239</v>
      </c>
      <c r="BQ21" s="33">
        <f>[24]winter!BI21+[24]summer!BI21+[24]shoulder!BI21</f>
        <v>2139.4435350471049</v>
      </c>
      <c r="BR21" s="131">
        <f t="shared" si="4"/>
        <v>9988.4863566895365</v>
      </c>
      <c r="BS21" s="114">
        <f>BR21*'Volumes by Gen'!$K$35</f>
        <v>54449929.527568638</v>
      </c>
      <c r="BT21" s="33">
        <f>[24]winter!BJ21+[24]summer!BJ21+[24]shoulder!BJ21</f>
        <v>1668.3764286900173</v>
      </c>
      <c r="BU21" s="33">
        <f>[24]winter!BK21+[24]summer!BK21+[24]shoulder!BK21</f>
        <v>1040.0451429942154</v>
      </c>
      <c r="BV21" s="33">
        <f>[24]winter!BL21+[24]summer!BL21+[24]shoulder!BL21</f>
        <v>774.49040592604945</v>
      </c>
      <c r="BW21" s="33">
        <f>[24]winter!BM21+[24]summer!BM21+[24]shoulder!BM21</f>
        <v>1008.2634832897676</v>
      </c>
      <c r="BX21" s="33">
        <f>[24]winter!BN21+[24]summer!BN21+[24]shoulder!BN21</f>
        <v>2399.6545167336626</v>
      </c>
      <c r="BY21" s="131">
        <f t="shared" si="5"/>
        <v>6890.8299776337126</v>
      </c>
      <c r="BZ21" s="114">
        <f>BY21*'Volumes by Gen'!$K$46</f>
        <v>40011442.511187531</v>
      </c>
      <c r="CA21" s="33">
        <f>[24]winter!BO21+[24]summer!BO21+[24]shoulder!BO21</f>
        <v>255.87107506107699</v>
      </c>
      <c r="CB21" s="33">
        <f>[24]winter!BP21+[24]summer!BP21+[24]shoulder!BP21</f>
        <v>807.62432737876634</v>
      </c>
      <c r="CC21" s="33">
        <f>[24]winter!BR21+[24]summer!BR21+[24]shoulder!BR21</f>
        <v>2994.3805119729104</v>
      </c>
      <c r="CD21" s="131">
        <f t="shared" si="6"/>
        <v>4057.8759144127534</v>
      </c>
      <c r="CE21" s="114">
        <f>CD21*'Volumes by Gen'!$K$74</f>
        <v>17773496.505127858</v>
      </c>
      <c r="CF21" s="33">
        <f>[24]winter!BQ21+[24]summer!BQ21+[24]shoulder!BQ21</f>
        <v>1010.5525213980062</v>
      </c>
      <c r="CG21" s="33">
        <f>[24]winter!BS21+[24]summer!BS21+[24]shoulder!BS21</f>
        <v>3614.8654056926921</v>
      </c>
      <c r="CH21" s="131">
        <f t="shared" si="7"/>
        <v>4625.417927090698</v>
      </c>
      <c r="CI21" s="109">
        <f>CH21*'Volumes by Gen'!$K$79</f>
        <v>20259330.52065726</v>
      </c>
      <c r="CJ21" s="107">
        <f>[24]winter!BT21+[24]summer!BT21+[24]shoulder!BT21</f>
        <v>23415.059864262843</v>
      </c>
      <c r="CK21" s="35">
        <f>[24]winter!BU21+[24]summer!BU21+[24]shoulder!BU21</f>
        <v>15754.12271748587</v>
      </c>
      <c r="CL21" s="35">
        <f>[24]winter!BV21+[24]summer!BV21+[24]shoulder!BV21</f>
        <v>8011.697649673999</v>
      </c>
      <c r="CN21" s="37">
        <f t="shared" si="11"/>
        <v>1.4231570406227283E-2</v>
      </c>
      <c r="CO21" s="32">
        <v>2032</v>
      </c>
      <c r="CP21" s="33">
        <f>[24]winter!BZ21+[24]summer!BZ21+[24]shoulder!BZ21</f>
        <v>967.53983547962071</v>
      </c>
      <c r="CQ21" s="33">
        <f>[24]winter!CA21+[24]summer!CA21+[24]shoulder!CA21</f>
        <v>7562.7469058198767</v>
      </c>
      <c r="CR21" s="33">
        <f>[24]winter!CB21+[24]summer!CB21+[24]shoulder!CB21</f>
        <v>2249.0180096442464</v>
      </c>
      <c r="CS21" s="33">
        <f>[24]winter!CC21+[24]summer!CC21+[24]shoulder!CC21</f>
        <v>2142.0233209534022</v>
      </c>
      <c r="CT21" s="33">
        <f>[24]winter!CD21+[24]summer!CD21+[24]shoulder!CD21</f>
        <v>1174.8548780421299</v>
      </c>
      <c r="CU21" s="33">
        <f>[24]winter!CE21+[24]summer!CE21+[24]shoulder!CE21</f>
        <v>830.34116671842366</v>
      </c>
      <c r="CV21" s="33">
        <f>[24]winter!CF21+[24]summer!CF21+[24]shoulder!CF21</f>
        <v>1115.7653836024701</v>
      </c>
      <c r="CW21" s="33">
        <f>[24]winter!CG21+[24]summer!CG21+[24]shoulder!CG21</f>
        <v>2958.0611300913292</v>
      </c>
      <c r="CX21" s="33">
        <f>[24]winter!CH21+[24]summer!CH21+[24]shoulder!CH21</f>
        <v>348.55146597393116</v>
      </c>
      <c r="CY21" s="33">
        <f>[24]winter!CI21+[24]summer!CI21+[24]shoulder!CI21</f>
        <v>911.06838355024206</v>
      </c>
      <c r="CZ21" s="33">
        <f>[24]winter!CJ21+[24]summer!CJ21+[24]shoulder!CJ21</f>
        <v>1349.2435562074761</v>
      </c>
      <c r="DA21" s="33">
        <f>[24]winter!CK21+[24]summer!CK21+[24]shoulder!CK21</f>
        <v>3287.5957165217769</v>
      </c>
      <c r="DB21" s="33">
        <f>[24]winter!CL21+[24]summer!CL21+[24]shoulder!CL21</f>
        <v>4063.9850265856408</v>
      </c>
      <c r="DC21" s="35">
        <f>[24]winter!CM21+[24]summer!CM21+[24]shoulder!CM21</f>
        <v>25871.066080645556</v>
      </c>
      <c r="DD21" s="35">
        <f>[24]winter!CN21+[24]summer!CN21+[24]shoulder!CN21</f>
        <v>17414.932144945742</v>
      </c>
      <c r="DE21" s="35">
        <f>[24]winter!CO21+[24]summer!CO21+[24]shoulder!CO21</f>
        <v>9224.4783272314962</v>
      </c>
      <c r="DG21" s="37">
        <f t="shared" si="12"/>
        <v>-5.0142403513573752E-3</v>
      </c>
      <c r="DH21" s="32">
        <v>2032</v>
      </c>
      <c r="DI21" s="33">
        <f>[24]winter!CS21+[24]summer!CS21+[24]shoulder!CS21</f>
        <v>600.13100577825287</v>
      </c>
      <c r="DJ21" s="33">
        <f>[24]winter!CT21+[24]summer!CT21+[24]shoulder!CT21</f>
        <v>4126.4036320873465</v>
      </c>
      <c r="DK21" s="33">
        <f>[24]winter!CU21+[24]summer!CU21+[24]shoulder!CU21</f>
        <v>1530.3364255666759</v>
      </c>
      <c r="DL21" s="33">
        <f>[24]winter!CV21+[24]summer!CV21+[24]shoulder!CV21</f>
        <v>360.77138067050214</v>
      </c>
      <c r="DM21" s="33">
        <f>[24]winter!CW21+[24]summer!CW21+[24]shoulder!CW21</f>
        <v>656.41403775792003</v>
      </c>
      <c r="DN21" s="33">
        <f>[24]winter!CX21+[24]summer!CX21+[24]shoulder!CX21</f>
        <v>508.04941646741975</v>
      </c>
      <c r="DO21" s="33">
        <f>[24]winter!CY21+[24]summer!CY21+[24]shoulder!CY21</f>
        <v>117.07332180641883</v>
      </c>
      <c r="DP21" s="33">
        <f>[24]winter!CZ21+[24]summer!CZ21+[24]shoulder!CZ21</f>
        <v>1202.7563761836077</v>
      </c>
      <c r="DQ21" s="33">
        <f>[24]winter!DA21+[24]summer!DA21+[24]shoulder!DA21</f>
        <v>-90.54799401852415</v>
      </c>
      <c r="DR21" s="33">
        <f>[24]winter!DB21+[24]summer!DB21+[24]shoulder!DB21</f>
        <v>493.69453890008145</v>
      </c>
      <c r="DS21" s="33">
        <f>[24]winter!DC21+[24]summer!DC21+[24]shoulder!DC21</f>
        <v>521.67447345012374</v>
      </c>
      <c r="DT21" s="33">
        <f>[24]winter!DD21+[24]summer!DD21+[24]shoulder!DD21</f>
        <v>1590.2020150202438</v>
      </c>
      <c r="DU21" s="33">
        <f>[24]winter!DE21+[24]summer!DE21+[24]shoulder!DE21</f>
        <v>2249.1034510780241</v>
      </c>
      <c r="DV21" s="35">
        <f>[24]winter!DF21+[24]summer!DF21+[24]shoulder!DF21</f>
        <v>14156.930126661224</v>
      </c>
      <c r="DW21" s="35">
        <f>[24]winter!DG21+[24]summer!DG21+[24]shoulder!DG21</f>
        <v>9541.4438162376209</v>
      </c>
      <c r="DX21" s="35">
        <f>[24]winter!DH21+[24]summer!DH21+[24]shoulder!DH21</f>
        <v>4846.3182860272973</v>
      </c>
      <c r="DY21" s="33"/>
    </row>
    <row r="22" spans="1:150" ht="15" x14ac:dyDescent="0.25">
      <c r="S22" s="36">
        <f t="shared" si="8"/>
        <v>8.21811850006849E-3</v>
      </c>
      <c r="T22" s="32">
        <v>2033</v>
      </c>
      <c r="U22" s="33">
        <f>[24]winter!U22+[24]summer!U22+[24]shoulder!U22</f>
        <v>814.24145442363931</v>
      </c>
      <c r="V22" s="33">
        <f>[24]winter!V22+[24]summer!V22+[24]shoulder!V22</f>
        <v>6263.3314206408068</v>
      </c>
      <c r="W22" s="102">
        <f>[24]winter!W22+[24]summer!W22+[24]shoulder!W22</f>
        <v>1982.1881504382977</v>
      </c>
      <c r="X22" s="108">
        <f t="shared" si="0"/>
        <v>9059.761025502743</v>
      </c>
      <c r="Y22" s="114">
        <f>X22*'Volumes by Gen'!$K$35</f>
        <v>49387197.595245235</v>
      </c>
      <c r="Z22" s="33">
        <f>[24]winter!X22+[24]summer!X22+[24]shoulder!X22</f>
        <v>1247.1374209329604</v>
      </c>
      <c r="AA22" s="33">
        <f>[24]winter!Y22+[24]summer!Y22+[24]shoulder!Y22</f>
        <v>940.61333249578456</v>
      </c>
      <c r="AB22" s="33">
        <f>[24]winter!Z22+[24]summer!Z22+[24]shoulder!Z22</f>
        <v>698.18487738952217</v>
      </c>
      <c r="AC22" s="33">
        <f>[24]winter!AA22+[24]summer!AA22+[24]shoulder!AA22</f>
        <v>811.18170758762733</v>
      </c>
      <c r="AD22" s="102">
        <f>[24]winter!AB22+[24]summer!AB22+[24]shoulder!AB22</f>
        <v>2040.3186624823138</v>
      </c>
      <c r="AE22" s="114">
        <f t="shared" si="1"/>
        <v>5737.4360008882086</v>
      </c>
      <c r="AF22" s="114">
        <f>AE22*'Volumes by Gen'!$K$46</f>
        <v>33314287.459750596</v>
      </c>
      <c r="AG22" s="34">
        <f>[24]winter!AC22+[24]summer!AC22+[24]shoulder!AC22</f>
        <v>187.06495494399482</v>
      </c>
      <c r="AH22" s="34">
        <f>[24]winter!AD22+[24]summer!AD22+[24]shoulder!AD22</f>
        <v>695.67044297712641</v>
      </c>
      <c r="AI22" s="102">
        <f>[24]winter!AF22+[24]summer!AF22+[24]shoulder!AF22</f>
        <v>2685.3411342888585</v>
      </c>
      <c r="AJ22" s="114">
        <f t="shared" si="2"/>
        <v>3568.0765322099796</v>
      </c>
      <c r="AK22" s="114">
        <f>AJ22*'Volumes by Gen'!$K$74</f>
        <v>15628175.211079711</v>
      </c>
      <c r="AL22" s="33">
        <f>[24]winter!AE22+[24]summer!AE22+[24]shoulder!AE22</f>
        <v>864.67733055871543</v>
      </c>
      <c r="AM22" s="102">
        <f>[24]winter!AG22+[24]summer!AG22+[24]shoulder!AG22</f>
        <v>3296.6159100971522</v>
      </c>
      <c r="AN22" s="102">
        <f t="shared" si="3"/>
        <v>4161.2932406558675</v>
      </c>
      <c r="AO22" s="109">
        <f>AN22*'Volumes by Gen'!$K$79</f>
        <v>18226464.394072704</v>
      </c>
      <c r="AP22" s="107">
        <f>[24]winter!AH22+[24]summer!AH22+[24]shoulder!AH22</f>
        <v>21218.210184210184</v>
      </c>
      <c r="AQ22" s="35">
        <f>[24]winter!AI22+[24]summer!AI22+[24]shoulder!AI22</f>
        <v>14205.931318775871</v>
      </c>
      <c r="AR22" s="35">
        <f>[24]winter!AJ22+[24]summer!AJ22+[24]shoulder!AJ22</f>
        <v>7189.2309382814428</v>
      </c>
      <c r="AS22" s="33"/>
      <c r="AT22" s="37">
        <f t="shared" si="9"/>
        <v>8.0914161497167413E-3</v>
      </c>
      <c r="AU22" s="32">
        <v>2033</v>
      </c>
      <c r="AV22" s="33">
        <f>[24]winter!AN22+[24]summer!AN22+[24]shoulder!AN22</f>
        <v>878.83206840194794</v>
      </c>
      <c r="AW22" s="33">
        <f>[24]winter!AO22+[24]summer!AO22+[24]shoulder!AO22</f>
        <v>6838.6590852935024</v>
      </c>
      <c r="AX22" s="33">
        <f>[24]winter!AP22+[24]summer!AP22+[24]shoulder!AP22</f>
        <v>2127.7389618650586</v>
      </c>
      <c r="AY22" s="33">
        <f>[24]winter!AQ22+[24]summer!AQ22+[24]shoulder!AQ22</f>
        <v>1588.7261830870111</v>
      </c>
      <c r="AZ22" s="33">
        <f>[24]winter!AR22+[24]summer!AR22+[24]shoulder!AR22</f>
        <v>1009.0587417111824</v>
      </c>
      <c r="BA22" s="33">
        <f>[24]winter!AS22+[24]summer!AS22+[24]shoulder!AS22</f>
        <v>756.88754246480539</v>
      </c>
      <c r="BB22" s="33">
        <f>[24]winter!AT22+[24]summer!AT22+[24]shoulder!AT22</f>
        <v>975.23246804715097</v>
      </c>
      <c r="BC22" s="33">
        <f>[24]winter!AU22+[24]summer!AU22+[24]shoulder!AU22</f>
        <v>2255.1752792986135</v>
      </c>
      <c r="BD22" s="33">
        <f>[24]winter!AV22+[24]summer!AV22+[24]shoulder!AV22</f>
        <v>243.185440869692</v>
      </c>
      <c r="BE22" s="33">
        <f>[24]winter!AW22+[24]summer!AW22+[24]shoulder!AW22</f>
        <v>789.46557831537757</v>
      </c>
      <c r="BF22" s="33">
        <f>[24]winter!AX22+[24]summer!AX22+[24]shoulder!AX22</f>
        <v>964.43964492758948</v>
      </c>
      <c r="BG22" s="33">
        <f>[24]winter!AY22+[24]summer!AY22+[24]shoulder!AY22</f>
        <v>2925.9459555163835</v>
      </c>
      <c r="BH22" s="33">
        <f>[24]winter!AZ22+[24]summer!AZ22+[24]shoulder!AZ22</f>
        <v>3536.6416381570289</v>
      </c>
      <c r="BI22" s="35">
        <f>[24]winter!BA22+[24]summer!BA22+[24]shoulder!BA22</f>
        <v>23046.955295196472</v>
      </c>
      <c r="BJ22" s="35">
        <f>[24]winter!BB22+[24]summer!BB22+[24]shoulder!BB22</f>
        <v>15513.143276684668</v>
      </c>
      <c r="BK22" s="35">
        <f>[24]winter!BC22+[24]summer!BC22+[24]shoulder!BC22</f>
        <v>7828.3645220623166</v>
      </c>
      <c r="BM22" s="37">
        <f t="shared" si="10"/>
        <v>1.0293394635363521E-2</v>
      </c>
      <c r="BN22" s="32">
        <v>2033</v>
      </c>
      <c r="BO22" s="33">
        <f>[24]winter!BG22+[24]summer!BG22+[24]shoulder!BG22</f>
        <v>907.46928124961437</v>
      </c>
      <c r="BP22" s="33">
        <f>[24]winter!BH22+[24]summer!BH22+[24]shoulder!BH22</f>
        <v>7032.0884317531436</v>
      </c>
      <c r="BQ22" s="33">
        <f>[24]winter!BI22+[24]summer!BI22+[24]shoulder!BI22</f>
        <v>2162.5488423912861</v>
      </c>
      <c r="BR22" s="131">
        <f t="shared" si="4"/>
        <v>10102.106555394044</v>
      </c>
      <c r="BS22" s="114">
        <f>BR22*'Volumes by Gen'!$K$35</f>
        <v>55069303.834289841</v>
      </c>
      <c r="BT22" s="33">
        <f>[24]winter!BJ22+[24]summer!BJ22+[24]shoulder!BJ22</f>
        <v>1691.9018131031128</v>
      </c>
      <c r="BU22" s="33">
        <f>[24]winter!BK22+[24]summer!BK22+[24]shoulder!BK22</f>
        <v>1047.300335118257</v>
      </c>
      <c r="BV22" s="33">
        <f>[24]winter!BL22+[24]summer!BL22+[24]shoulder!BL22</f>
        <v>782.11554079464554</v>
      </c>
      <c r="BW22" s="33">
        <f>[24]winter!BM22+[24]summer!BM22+[24]shoulder!BM22</f>
        <v>1013.010180776145</v>
      </c>
      <c r="BX22" s="33">
        <f>[24]winter!BN22+[24]summer!BN22+[24]shoulder!BN22</f>
        <v>2430.6844884213647</v>
      </c>
      <c r="BY22" s="131">
        <f t="shared" si="5"/>
        <v>6965.0123582135238</v>
      </c>
      <c r="BZ22" s="114">
        <f>BY22*'Volumes by Gen'!$K$46</f>
        <v>40442180.76268208</v>
      </c>
      <c r="CA22" s="33">
        <f>[24]winter!BO22+[24]summer!BO22+[24]shoulder!BO22</f>
        <v>260.34009439641227</v>
      </c>
      <c r="CB22" s="33">
        <f>[24]winter!BP22+[24]summer!BP22+[24]shoulder!BP22</f>
        <v>818.50232985524099</v>
      </c>
      <c r="CC22" s="33">
        <f>[24]winter!BR22+[24]summer!BR22+[24]shoulder!BR22</f>
        <v>3035.9464134733562</v>
      </c>
      <c r="CD22" s="131">
        <f t="shared" si="6"/>
        <v>4114.7888377250092</v>
      </c>
      <c r="CE22" s="114">
        <f>CD22*'Volumes by Gen'!$K$74</f>
        <v>18022775.10923554</v>
      </c>
      <c r="CF22" s="33">
        <f>[24]winter!BQ22+[24]summer!BQ22+[24]shoulder!BQ22</f>
        <v>1026.4026176686107</v>
      </c>
      <c r="CG22" s="33">
        <f>[24]winter!BS22+[24]summer!BS22+[24]shoulder!BS22</f>
        <v>3638.3853707232388</v>
      </c>
      <c r="CH22" s="131">
        <f t="shared" si="7"/>
        <v>4664.7879883918495</v>
      </c>
      <c r="CI22" s="109">
        <f>CH22*'Volumes by Gen'!$K$79</f>
        <v>20431771.389156304</v>
      </c>
      <c r="CJ22" s="107">
        <f>[24]winter!BT22+[24]summer!BT22+[24]shoulder!BT22</f>
        <v>23658.587037151337</v>
      </c>
      <c r="CK22" s="35">
        <f>[24]winter!BU22+[24]summer!BU22+[24]shoulder!BU22</f>
        <v>15925.225527759092</v>
      </c>
      <c r="CL22" s="35">
        <f>[24]winter!BV22+[24]summer!BV22+[24]shoulder!BV22</f>
        <v>8088.6925455377477</v>
      </c>
      <c r="CN22" s="37">
        <f t="shared" si="11"/>
        <v>1.4238064842940051E-2</v>
      </c>
      <c r="CO22" s="32">
        <v>2033</v>
      </c>
      <c r="CP22" s="33">
        <f>[24]winter!BZ22+[24]summer!BZ22+[24]shoulder!BZ22</f>
        <v>979.03857682386922</v>
      </c>
      <c r="CQ22" s="33">
        <f>[24]winter!CA22+[24]summer!CA22+[24]shoulder!CA22</f>
        <v>7677.4677705235663</v>
      </c>
      <c r="CR22" s="33">
        <f>[24]winter!CB22+[24]summer!CB22+[24]shoulder!CB22</f>
        <v>2277.466677305064</v>
      </c>
      <c r="CS22" s="33">
        <f>[24]winter!CC22+[24]summer!CC22+[24]shoulder!CC22</f>
        <v>2193.1473086456167</v>
      </c>
      <c r="CT22" s="33">
        <f>[24]winter!CD22+[24]summer!CD22+[24]shoulder!CD22</f>
        <v>1187.8863639438146</v>
      </c>
      <c r="CU22" s="33">
        <f>[24]winter!CE22+[24]summer!CE22+[24]shoulder!CE22</f>
        <v>839.49333459296304</v>
      </c>
      <c r="CV22" s="33">
        <f>[24]winter!CF22+[24]summer!CF22+[24]shoulder!CF22</f>
        <v>1123.827737369513</v>
      </c>
      <c r="CW22" s="33">
        <f>[24]winter!CG22+[24]summer!CG22+[24]shoulder!CG22</f>
        <v>3017.1814055531813</v>
      </c>
      <c r="CX22" s="33">
        <f>[24]winter!CH22+[24]summer!CH22+[24]shoulder!CH22</f>
        <v>357.3247828569987</v>
      </c>
      <c r="CY22" s="33">
        <f>[24]winter!CI22+[24]summer!CI22+[24]shoulder!CI22</f>
        <v>927.51931216693492</v>
      </c>
      <c r="CZ22" s="33">
        <f>[24]winter!CJ22+[24]summer!CJ22+[24]shoulder!CJ22</f>
        <v>1382.0145374024655</v>
      </c>
      <c r="DA22" s="33">
        <f>[24]winter!CK22+[24]summer!CK22+[24]shoulder!CK22</f>
        <v>3345.4130822206816</v>
      </c>
      <c r="DB22" s="33">
        <f>[24]winter!CL22+[24]summer!CL22+[24]shoulder!CL22</f>
        <v>4105.2151972915672</v>
      </c>
      <c r="DC22" s="35">
        <f>[24]winter!CM22+[24]summer!CM22+[24]shoulder!CM22</f>
        <v>26244.740396192676</v>
      </c>
      <c r="DD22" s="35">
        <f>[24]winter!CN22+[24]summer!CN22+[24]shoulder!CN22</f>
        <v>17668.059122635117</v>
      </c>
      <c r="DE22" s="35">
        <f>[24]winter!CO22+[24]summer!CO22+[24]shoulder!CO22</f>
        <v>9345.9307002775167</v>
      </c>
      <c r="DG22" s="37">
        <f t="shared" si="12"/>
        <v>-5.0595413922587011E-3</v>
      </c>
      <c r="DH22" s="32">
        <v>2033</v>
      </c>
      <c r="DI22" s="33">
        <f>[24]winter!CS22+[24]summer!CS22+[24]shoulder!CS22</f>
        <v>599.75132571987899</v>
      </c>
      <c r="DJ22" s="33">
        <f>[24]winter!CT22+[24]summer!CT22+[24]shoulder!CT22</f>
        <v>4112.4394022841607</v>
      </c>
      <c r="DK22" s="33">
        <f>[24]winter!CU22+[24]summer!CU22+[24]shoulder!CU22</f>
        <v>1537.6600645611597</v>
      </c>
      <c r="DL22" s="33">
        <f>[24]winter!CV22+[24]summer!CV22+[24]shoulder!CV22</f>
        <v>341.30260934609839</v>
      </c>
      <c r="DM22" s="33">
        <f>[24]winter!CW22+[24]summer!CW22+[24]shoulder!CW22</f>
        <v>649.0273694435657</v>
      </c>
      <c r="DN22" s="33">
        <f>[24]winter!CX22+[24]summer!CX22+[24]shoulder!CX22</f>
        <v>506.33001893812281</v>
      </c>
      <c r="DO22" s="33">
        <f>[24]winter!CY22+[24]summer!CY22+[24]shoulder!CY22</f>
        <v>104.52126824941557</v>
      </c>
      <c r="DP22" s="33">
        <f>[24]winter!CZ22+[24]summer!CZ22+[24]shoulder!CZ22</f>
        <v>1192.6424213756204</v>
      </c>
      <c r="DQ22" s="33">
        <f>[24]winter!DA22+[24]summer!DA22+[24]shoulder!DA22</f>
        <v>-98.723049357772595</v>
      </c>
      <c r="DR22" s="33">
        <f>[24]winter!DB22+[24]summer!DB22+[24]shoulder!DB22</f>
        <v>494.77399105987615</v>
      </c>
      <c r="DS22" s="33">
        <f>[24]winter!DC22+[24]summer!DC22+[24]shoulder!DC22</f>
        <v>518.06796017677448</v>
      </c>
      <c r="DT22" s="33">
        <f>[24]winter!DD22+[24]summer!DD22+[24]shoulder!DD22</f>
        <v>1572.1597249192823</v>
      </c>
      <c r="DU22" s="33">
        <f>[24]winter!DE22+[24]summer!DE22+[24]shoulder!DE22</f>
        <v>2237.3384212713063</v>
      </c>
      <c r="DV22" s="35">
        <f>[24]winter!DF22+[24]summer!DF22+[24]shoulder!DF22</f>
        <v>14085.663131012454</v>
      </c>
      <c r="DW22" s="35">
        <f>[24]winter!DG22+[24]summer!DG22+[24]shoulder!DG22</f>
        <v>9507.7482817530654</v>
      </c>
      <c r="DX22" s="35">
        <f>[24]winter!DH22+[24]summer!DH22+[24]shoulder!DH22</f>
        <v>4816.9183229765604</v>
      </c>
      <c r="DY22" s="33"/>
    </row>
    <row r="23" spans="1:150" ht="15" x14ac:dyDescent="0.25">
      <c r="S23" s="36">
        <f t="shared" si="8"/>
        <v>8.0471263869823645E-3</v>
      </c>
      <c r="T23" s="32">
        <v>2034</v>
      </c>
      <c r="U23" s="33">
        <f>[24]winter!U23+[24]summer!U23+[24]shoulder!U23</f>
        <v>820.2525836847849</v>
      </c>
      <c r="V23" s="33">
        <f>[24]winter!V23+[24]summer!V23+[24]shoulder!V23</f>
        <v>6322.551770550479</v>
      </c>
      <c r="W23" s="102">
        <f>[24]winter!W23+[24]summer!W23+[24]shoulder!W23</f>
        <v>2001.7022173358969</v>
      </c>
      <c r="X23" s="108">
        <f t="shared" si="0"/>
        <v>9144.5065715711607</v>
      </c>
      <c r="Y23" s="114">
        <f>X23*'Volumes by Gen'!$K$35</f>
        <v>49849168.393063895</v>
      </c>
      <c r="Z23" s="33">
        <f>[24]winter!X23+[24]summer!X23+[24]shoulder!X23</f>
        <v>1258.9630555870817</v>
      </c>
      <c r="AA23" s="33">
        <f>[24]winter!Y23+[24]summer!Y23+[24]shoulder!Y23</f>
        <v>944.88157311080727</v>
      </c>
      <c r="AB23" s="33">
        <f>[24]winter!Z23+[24]summer!Z23+[24]shoulder!Z23</f>
        <v>703.54471945152136</v>
      </c>
      <c r="AC23" s="33">
        <f>[24]winter!AA23+[24]summer!AA23+[24]shoulder!AA23</f>
        <v>813.19895035522165</v>
      </c>
      <c r="AD23" s="102">
        <f>[24]winter!AB23+[24]summer!AB23+[24]shoulder!AB23</f>
        <v>2056.1432329102413</v>
      </c>
      <c r="AE23" s="114">
        <f t="shared" si="1"/>
        <v>5776.7315314148727</v>
      </c>
      <c r="AF23" s="114">
        <f>AE23*'Volumes by Gen'!$K$46</f>
        <v>33542456.035338372</v>
      </c>
      <c r="AG23" s="34">
        <f>[24]winter!AC23+[24]summer!AC23+[24]shoulder!AC23</f>
        <v>189.78777671831523</v>
      </c>
      <c r="AH23" s="34">
        <f>[24]winter!AD23+[24]summer!AD23+[24]shoulder!AD23</f>
        <v>703.71791485438064</v>
      </c>
      <c r="AI23" s="102">
        <f>[24]winter!AF23+[24]summer!AF23+[24]shoulder!AF23</f>
        <v>2711.8733306235595</v>
      </c>
      <c r="AJ23" s="114">
        <f t="shared" si="2"/>
        <v>3605.3790221962554</v>
      </c>
      <c r="AK23" s="114">
        <f>AJ23*'Volumes by Gen'!$K$74</f>
        <v>15791560.117219599</v>
      </c>
      <c r="AL23" s="33">
        <f>[24]winter!AE23+[24]summer!AE23+[24]shoulder!AE23</f>
        <v>874.51718496079468</v>
      </c>
      <c r="AM23" s="102">
        <f>[24]winter!AG23+[24]summer!AG23+[24]shoulder!AG23</f>
        <v>3312.1810819859302</v>
      </c>
      <c r="AN23" s="102">
        <f t="shared" si="3"/>
        <v>4186.6982669467252</v>
      </c>
      <c r="AO23" s="109">
        <f>AN23*'Volumes by Gen'!$K$79</f>
        <v>18337738.40922666</v>
      </c>
      <c r="AP23" s="107">
        <f>[24]winter!AH23+[24]summer!AH23+[24]shoulder!AH23</f>
        <v>21390.340961387112</v>
      </c>
      <c r="AQ23" s="35">
        <f>[24]winter!AI23+[24]summer!AI23+[24]shoulder!AI23</f>
        <v>14330.62144623831</v>
      </c>
      <c r="AR23" s="35">
        <f>[24]winter!AJ23+[24]summer!AJ23+[24]shoulder!AJ23</f>
        <v>7239.453696158158</v>
      </c>
      <c r="AS23" s="33"/>
      <c r="AT23" s="37">
        <f t="shared" si="9"/>
        <v>7.9172374428399649E-3</v>
      </c>
      <c r="AU23" s="32">
        <v>2034</v>
      </c>
      <c r="AV23" s="33">
        <f>[24]winter!AN23+[24]summer!AN23+[24]shoulder!AN23</f>
        <v>885.16946981044543</v>
      </c>
      <c r="AW23" s="33">
        <f>[24]winter!AO23+[24]summer!AO23+[24]shoulder!AO23</f>
        <v>6902.6780059329931</v>
      </c>
      <c r="AX23" s="33">
        <f>[24]winter!AP23+[24]summer!AP23+[24]shoulder!AP23</f>
        <v>2147.9340485417374</v>
      </c>
      <c r="AY23" s="33">
        <f>[24]winter!AQ23+[24]summer!AQ23+[24]shoulder!AQ23</f>
        <v>1602.7351552274877</v>
      </c>
      <c r="AZ23" s="33">
        <f>[24]winter!AR23+[24]summer!AR23+[24]shoulder!AR23</f>
        <v>1013.6633212534564</v>
      </c>
      <c r="BA23" s="33">
        <f>[24]winter!AS23+[24]summer!AS23+[24]shoulder!AS23</f>
        <v>762.59927610724174</v>
      </c>
      <c r="BB23" s="33">
        <f>[24]winter!AT23+[24]summer!AT23+[24]shoulder!AT23</f>
        <v>977.44462715004363</v>
      </c>
      <c r="BC23" s="33">
        <f>[24]winter!AU23+[24]summer!AU23+[24]shoulder!AU23</f>
        <v>2272.6697497064333</v>
      </c>
      <c r="BD23" s="33">
        <f>[24]winter!AV23+[24]summer!AV23+[24]shoulder!AV23</f>
        <v>246.4467277691846</v>
      </c>
      <c r="BE23" s="33">
        <f>[24]winter!AW23+[24]summer!AW23+[24]shoulder!AW23</f>
        <v>797.98215054817354</v>
      </c>
      <c r="BF23" s="33">
        <f>[24]winter!AX23+[24]summer!AX23+[24]shoulder!AX23</f>
        <v>975.72183710509785</v>
      </c>
      <c r="BG23" s="33">
        <f>[24]winter!AY23+[24]summer!AY23+[24]shoulder!AY23</f>
        <v>2954.6314549739964</v>
      </c>
      <c r="BH23" s="33">
        <f>[24]winter!AZ23+[24]summer!AZ23+[24]shoulder!AZ23</f>
        <v>3553.86712508746</v>
      </c>
      <c r="BI23" s="35">
        <f>[24]winter!BA23+[24]summer!BA23+[24]shoulder!BA23</f>
        <v>23230.879685674001</v>
      </c>
      <c r="BJ23" s="35">
        <f>[24]winter!BB23+[24]summer!BB23+[24]shoulder!BB23</f>
        <v>15645.871163148746</v>
      </c>
      <c r="BK23" s="35">
        <f>[24]winter!BC23+[24]summer!BC23+[24]shoulder!BC23</f>
        <v>7883.1971702679784</v>
      </c>
      <c r="BM23" s="37">
        <f t="shared" si="10"/>
        <v>1.019940965800812E-2</v>
      </c>
      <c r="BN23" s="32">
        <v>2034</v>
      </c>
      <c r="BO23" s="33">
        <f>[24]winter!BG23+[24]summer!BG23+[24]shoulder!BG23</f>
        <v>916.33767313558701</v>
      </c>
      <c r="BP23" s="33">
        <f>[24]winter!BH23+[24]summer!BH23+[24]shoulder!BH23</f>
        <v>7114.3473522624799</v>
      </c>
      <c r="BQ23" s="33">
        <f>[24]winter!BI23+[24]summer!BI23+[24]shoulder!BI23</f>
        <v>2185.8821696236068</v>
      </c>
      <c r="BR23" s="131">
        <f t="shared" si="4"/>
        <v>10216.567195021673</v>
      </c>
      <c r="BS23" s="114">
        <f>BR23*'Volumes by Gen'!$K$35</f>
        <v>55693259.610855609</v>
      </c>
      <c r="BT23" s="33">
        <f>[24]winter!BJ23+[24]summer!BJ23+[24]shoulder!BJ23</f>
        <v>1716.0414595194525</v>
      </c>
      <c r="BU23" s="33">
        <f>[24]winter!BK23+[24]summer!BK23+[24]shoulder!BK23</f>
        <v>1054.6607085191565</v>
      </c>
      <c r="BV23" s="33">
        <f>[24]winter!BL23+[24]summer!BL23+[24]shoulder!BL23</f>
        <v>789.77232103090216</v>
      </c>
      <c r="BW23" s="33">
        <f>[24]winter!BM23+[24]summer!BM23+[24]shoulder!BM23</f>
        <v>1017.7553442503685</v>
      </c>
      <c r="BX23" s="33">
        <f>[24]winter!BN23+[24]summer!BN23+[24]shoulder!BN23</f>
        <v>2462.0669256017986</v>
      </c>
      <c r="BY23" s="131">
        <f t="shared" si="5"/>
        <v>7040.2967589216787</v>
      </c>
      <c r="BZ23" s="114">
        <f>BY23*'Volumes by Gen'!$K$46</f>
        <v>40879317.868183255</v>
      </c>
      <c r="CA23" s="33">
        <f>[24]winter!BO23+[24]summer!BO23+[24]shoulder!BO23</f>
        <v>264.82595387493313</v>
      </c>
      <c r="CB23" s="33">
        <f>[24]winter!BP23+[24]summer!BP23+[24]shoulder!BP23</f>
        <v>829.43947411842078</v>
      </c>
      <c r="CC23" s="33">
        <f>[24]winter!BR23+[24]summer!BR23+[24]shoulder!BR23</f>
        <v>3075.1351969557509</v>
      </c>
      <c r="CD23" s="131">
        <f t="shared" si="6"/>
        <v>4169.4006249491049</v>
      </c>
      <c r="CE23" s="114">
        <f>CD23*'Volumes by Gen'!$K$74</f>
        <v>18261974.737277079</v>
      </c>
      <c r="CF23" s="33">
        <f>[24]winter!BQ23+[24]summer!BQ23+[24]shoulder!BQ23</f>
        <v>1042.3234148474949</v>
      </c>
      <c r="CG23" s="33">
        <f>[24]winter!BS23+[24]summer!BS23+[24]shoulder!BS23</f>
        <v>3661.9470698497157</v>
      </c>
      <c r="CH23" s="131">
        <f t="shared" si="7"/>
        <v>4704.2704846972101</v>
      </c>
      <c r="CI23" s="109">
        <f>CH23*'Volumes by Gen'!$K$79</f>
        <v>20604704.722973786</v>
      </c>
      <c r="CJ23" s="107">
        <f>[24]winter!BT23+[24]summer!BT23+[24]shoulder!BT23</f>
        <v>23902.377173746601</v>
      </c>
      <c r="CK23" s="35">
        <f>[24]winter!BU23+[24]summer!BU23+[24]shoulder!BU23</f>
        <v>16098.629712218595</v>
      </c>
      <c r="CL23" s="35">
        <f>[24]winter!BV23+[24]summer!BV23+[24]shoulder!BV23</f>
        <v>8162.943626899214</v>
      </c>
      <c r="CN23" s="37">
        <f t="shared" si="11"/>
        <v>1.417449977721349E-2</v>
      </c>
      <c r="CO23" s="32">
        <v>2034</v>
      </c>
      <c r="CP23" s="33">
        <f>[24]winter!BZ23+[24]summer!BZ23+[24]shoulder!BZ23</f>
        <v>991.05663490946836</v>
      </c>
      <c r="CQ23" s="33">
        <f>[24]winter!CA23+[24]summer!CA23+[24]shoulder!CA23</f>
        <v>7794.5289954943364</v>
      </c>
      <c r="CR23" s="33">
        <f>[24]winter!CB23+[24]summer!CB23+[24]shoulder!CB23</f>
        <v>2307.0728283456888</v>
      </c>
      <c r="CS23" s="33">
        <f>[24]winter!CC23+[24]summer!CC23+[24]shoulder!CC23</f>
        <v>2246.8267938899126</v>
      </c>
      <c r="CT23" s="33">
        <f>[24]winter!CD23+[24]summer!CD23+[24]shoulder!CD23</f>
        <v>1201.5371476862206</v>
      </c>
      <c r="CU23" s="33">
        <f>[24]winter!CE23+[24]summer!CE23+[24]shoulder!CE23</f>
        <v>848.76520455375135</v>
      </c>
      <c r="CV23" s="33">
        <f>[24]winter!CF23+[24]summer!CF23+[24]shoulder!CF23</f>
        <v>1131.8381681215521</v>
      </c>
      <c r="CW23" s="33">
        <f>[24]winter!CG23+[24]summer!CG23+[24]shoulder!CG23</f>
        <v>3077.2689892694243</v>
      </c>
      <c r="CX23" s="33">
        <f>[24]winter!CH23+[24]summer!CH23+[24]shoulder!CH23</f>
        <v>366.20167020884003</v>
      </c>
      <c r="CY23" s="33">
        <f>[24]winter!CI23+[24]summer!CI23+[24]shoulder!CI23</f>
        <v>944.50225270784381</v>
      </c>
      <c r="CZ23" s="33">
        <f>[24]winter!CJ23+[24]summer!CJ23+[24]shoulder!CJ23</f>
        <v>1414.5589900586165</v>
      </c>
      <c r="DA23" s="33">
        <f>[24]winter!CK23+[24]summer!CK23+[24]shoulder!CK23</f>
        <v>3403.7715474718966</v>
      </c>
      <c r="DB23" s="33">
        <f>[24]winter!CL23+[24]summer!CL23+[24]shoulder!CL23</f>
        <v>4146.1946416166775</v>
      </c>
      <c r="DC23" s="35">
        <f>[24]winter!CM23+[24]summer!CM23+[24]shoulder!CM23</f>
        <v>26622.095279805231</v>
      </c>
      <c r="DD23" s="35">
        <f>[24]winter!CN23+[24]summer!CN23+[24]shoulder!CN23</f>
        <v>17925.375692915299</v>
      </c>
      <c r="DE23" s="35">
        <f>[24]winter!CO23+[24]summer!CO23+[24]shoulder!CO23</f>
        <v>9462.7259990048497</v>
      </c>
      <c r="DG23" s="37">
        <f t="shared" si="12"/>
        <v>-5.1054625613551731E-3</v>
      </c>
      <c r="DH23" s="32">
        <v>2034</v>
      </c>
      <c r="DI23" s="33">
        <f>[24]winter!CS23+[24]summer!CS23+[24]shoulder!CS23</f>
        <v>599.23098684599654</v>
      </c>
      <c r="DJ23" s="33">
        <f>[24]winter!CT23+[24]summer!CT23+[24]shoulder!CT23</f>
        <v>4098.3767419893547</v>
      </c>
      <c r="DK23" s="33">
        <f>[24]winter!CU23+[24]summer!CU23+[24]shoulder!CU23</f>
        <v>1543.9057083124183</v>
      </c>
      <c r="DL23" s="33">
        <f>[24]winter!CV23+[24]summer!CV23+[24]shoulder!CV23</f>
        <v>321.77112975968549</v>
      </c>
      <c r="DM23" s="33">
        <f>[24]winter!CW23+[24]summer!CW23+[24]shoulder!CW23</f>
        <v>641.5021421779511</v>
      </c>
      <c r="DN23" s="33">
        <f>[24]winter!CX23+[24]summer!CX23+[24]shoulder!CX23</f>
        <v>504.33539555621121</v>
      </c>
      <c r="DO23" s="33">
        <f>[24]winter!CY23+[24]summer!CY23+[24]shoulder!CY23</f>
        <v>91.942338770588933</v>
      </c>
      <c r="DP23" s="33">
        <f>[24]winter!CZ23+[24]summer!CZ23+[24]shoulder!CZ23</f>
        <v>1182.4909157923275</v>
      </c>
      <c r="DQ23" s="33">
        <f>[24]winter!DA23+[24]summer!DA23+[24]shoulder!DA23</f>
        <v>-106.90625604906378</v>
      </c>
      <c r="DR23" s="33">
        <f>[24]winter!DB23+[24]summer!DB23+[24]shoulder!DB23</f>
        <v>495.76145402950942</v>
      </c>
      <c r="DS23" s="33">
        <f>[24]winter!DC23+[24]summer!DC23+[24]shoulder!DC23</f>
        <v>514.64946590053091</v>
      </c>
      <c r="DT23" s="33">
        <f>[24]winter!DD23+[24]summer!DD23+[24]shoulder!DD23</f>
        <v>1553.9282259931222</v>
      </c>
      <c r="DU23" s="33">
        <f>[24]winter!DE23+[24]summer!DE23+[24]shoulder!DE23</f>
        <v>2225.571820240883</v>
      </c>
      <c r="DV23" s="35">
        <f>[24]winter!DF23+[24]summer!DF23+[24]shoulder!DF23</f>
        <v>14014.114593624165</v>
      </c>
      <c r="DW23" s="35">
        <f>[24]winter!DG23+[24]summer!DG23+[24]shoulder!DG23</f>
        <v>9473.8754779235496</v>
      </c>
      <c r="DX23" s="35">
        <f>[24]winter!DH23+[24]summer!DH23+[24]shoulder!DH23</f>
        <v>4787.2494306481331</v>
      </c>
      <c r="DY23" s="33"/>
    </row>
    <row r="24" spans="1:150" ht="15" x14ac:dyDescent="0.25">
      <c r="S24" s="36">
        <f t="shared" si="8"/>
        <v>7.9877224685235785E-3</v>
      </c>
      <c r="T24" s="32">
        <v>2035</v>
      </c>
      <c r="U24" s="33">
        <f>[24]winter!U24+[24]summer!U24+[24]shoulder!U24</f>
        <v>826.23760916169192</v>
      </c>
      <c r="V24" s="33">
        <f>[24]winter!V24+[24]summer!V24+[24]shoulder!V24</f>
        <v>6381.7886001773404</v>
      </c>
      <c r="W24" s="102">
        <f>[24]winter!W24+[24]summer!W24+[24]shoulder!W24</f>
        <v>2021.2092101864221</v>
      </c>
      <c r="X24" s="108">
        <f t="shared" si="0"/>
        <v>9229.2354195254538</v>
      </c>
      <c r="Y24" s="114">
        <f>X24*'Volumes by Gen'!$K$35</f>
        <v>50311048.164964825</v>
      </c>
      <c r="Z24" s="33">
        <f>[24]winter!X24+[24]summer!X24+[24]shoulder!X24</f>
        <v>1270.8699101325751</v>
      </c>
      <c r="AA24" s="33">
        <f>[24]winter!Y24+[24]summer!Y24+[24]shoulder!Y24</f>
        <v>949.15036446925035</v>
      </c>
      <c r="AB24" s="33">
        <f>[24]winter!Z24+[24]summer!Z24+[24]shoulder!Z24</f>
        <v>708.8867275934158</v>
      </c>
      <c r="AC24" s="33">
        <f>[24]winter!AA24+[24]summer!AA24+[24]shoulder!AA24</f>
        <v>815.22728987376854</v>
      </c>
      <c r="AD24" s="102">
        <f>[24]winter!AB24+[24]summer!AB24+[24]shoulder!AB24</f>
        <v>2071.9926649552731</v>
      </c>
      <c r="AE24" s="114">
        <f t="shared" si="1"/>
        <v>5816.1269570242821</v>
      </c>
      <c r="AF24" s="114">
        <f>AE24*'Volumes by Gen'!$K$46</f>
        <v>33771204.649379194</v>
      </c>
      <c r="AG24" s="34">
        <f>[24]winter!AC24+[24]summer!AC24+[24]shoulder!AC24</f>
        <v>192.53383506572732</v>
      </c>
      <c r="AH24" s="34">
        <f>[24]winter!AD24+[24]summer!AD24+[24]shoulder!AD24</f>
        <v>711.82243434813313</v>
      </c>
      <c r="AI24" s="102">
        <f>[24]winter!AF24+[24]summer!AF24+[24]shoulder!AF24</f>
        <v>2736.982682892376</v>
      </c>
      <c r="AJ24" s="114">
        <f t="shared" si="2"/>
        <v>3641.3389523062365</v>
      </c>
      <c r="AK24" s="114">
        <f>AJ24*'Volumes by Gen'!$K$74</f>
        <v>15949064.611101316</v>
      </c>
      <c r="AL24" s="33">
        <f>[24]winter!AE24+[24]summer!AE24+[24]shoulder!AE24</f>
        <v>884.41076281746246</v>
      </c>
      <c r="AM24" s="102">
        <f>[24]winter!AG24+[24]summer!AG24+[24]shoulder!AG24</f>
        <v>3327.8147265849293</v>
      </c>
      <c r="AN24" s="102">
        <f t="shared" si="3"/>
        <v>4212.2254894023918</v>
      </c>
      <c r="AO24" s="109">
        <f>AN24*'Volumes by Gen'!$K$79</f>
        <v>18449547.643582478</v>
      </c>
      <c r="AP24" s="107">
        <f>[24]winter!AH24+[24]summer!AH24+[24]shoulder!AH24</f>
        <v>21562.576840898422</v>
      </c>
      <c r="AQ24" s="35">
        <f>[24]winter!AI24+[24]summer!AI24+[24]shoulder!AI24</f>
        <v>14456.420501745464</v>
      </c>
      <c r="AR24" s="35">
        <f>[24]winter!AJ24+[24]summer!AJ24+[24]shoulder!AJ24</f>
        <v>7288.7085915946736</v>
      </c>
      <c r="AS24" s="33"/>
      <c r="AT24" s="37">
        <f t="shared" si="9"/>
        <v>7.8655470729384769E-3</v>
      </c>
      <c r="AU24" s="32">
        <v>2035</v>
      </c>
      <c r="AV24" s="33">
        <f>[24]winter!AN24+[24]summer!AN24+[24]shoulder!AN24</f>
        <v>891.47965132179343</v>
      </c>
      <c r="AW24" s="33">
        <f>[24]winter!AO24+[24]summer!AO24+[24]shoulder!AO24</f>
        <v>6966.719089545848</v>
      </c>
      <c r="AX24" s="33">
        <f>[24]winter!AP24+[24]summer!AP24+[24]shoulder!AP24</f>
        <v>2168.1218838526847</v>
      </c>
      <c r="AY24" s="33">
        <f>[24]winter!AQ24+[24]summer!AQ24+[24]shoulder!AQ24</f>
        <v>1616.8401273502907</v>
      </c>
      <c r="AZ24" s="33">
        <f>[24]winter!AR24+[24]summer!AR24+[24]shoulder!AR24</f>
        <v>1018.2686792215665</v>
      </c>
      <c r="BA24" s="33">
        <f>[24]winter!AS24+[24]summer!AS24+[24]shoulder!AS24</f>
        <v>768.29224093126538</v>
      </c>
      <c r="BB24" s="33">
        <f>[24]winter!AT24+[24]summer!AT24+[24]shoulder!AT24</f>
        <v>979.66898432222513</v>
      </c>
      <c r="BC24" s="33">
        <f>[24]winter!AU24+[24]summer!AU24+[24]shoulder!AU24</f>
        <v>2290.1915020981678</v>
      </c>
      <c r="BD24" s="33">
        <f>[24]winter!AV24+[24]summer!AV24+[24]shoulder!AV24</f>
        <v>249.7360955784788</v>
      </c>
      <c r="BE24" s="33">
        <f>[24]winter!AW24+[24]summer!AW24+[24]shoulder!AW24</f>
        <v>806.55912217427112</v>
      </c>
      <c r="BF24" s="33">
        <f>[24]winter!AX24+[24]summer!AX24+[24]shoulder!AX24</f>
        <v>987.06670112820598</v>
      </c>
      <c r="BG24" s="33">
        <f>[24]winter!AY24+[24]summer!AY24+[24]shoulder!AY24</f>
        <v>2981.7267195661402</v>
      </c>
      <c r="BH24" s="33">
        <f>[24]winter!AZ24+[24]summer!AZ24+[24]shoulder!AZ24</f>
        <v>3571.1687013048136</v>
      </c>
      <c r="BI24" s="35">
        <f>[24]winter!BA24+[24]summer!BA24+[24]shoulder!BA24</f>
        <v>23415.051878439161</v>
      </c>
      <c r="BJ24" s="35">
        <f>[24]winter!BB24+[24]summer!BB24+[24]shoulder!BB24</f>
        <v>15779.794714723183</v>
      </c>
      <c r="BK24" s="35">
        <f>[24]winter!BC24+[24]summer!BC24+[24]shoulder!BC24</f>
        <v>7936.9704414088856</v>
      </c>
      <c r="BM24" s="37">
        <f t="shared" si="10"/>
        <v>1.0200854082824524E-2</v>
      </c>
      <c r="BN24" s="32">
        <v>2035</v>
      </c>
      <c r="BO24" s="33">
        <f>[24]winter!BG24+[24]summer!BG24+[24]shoulder!BG24</f>
        <v>925.14626379198239</v>
      </c>
      <c r="BP24" s="33">
        <f>[24]winter!BH24+[24]summer!BH24+[24]shoulder!BH24</f>
        <v>7197.1351420880728</v>
      </c>
      <c r="BQ24" s="33">
        <f>[24]winter!BI24+[24]summer!BI24+[24]shoulder!BI24</f>
        <v>2209.1637038917506</v>
      </c>
      <c r="BR24" s="131">
        <f t="shared" si="4"/>
        <v>10331.445109771805</v>
      </c>
      <c r="BS24" s="114">
        <f>BR24*'Volumes by Gen'!$K$35</f>
        <v>56319490.066507138</v>
      </c>
      <c r="BT24" s="33">
        <f>[24]winter!BJ24+[24]summer!BJ24+[24]shoulder!BJ24</f>
        <v>1740.5385565754023</v>
      </c>
      <c r="BU24" s="33">
        <f>[24]winter!BK24+[24]summer!BK24+[24]shoulder!BK24</f>
        <v>1061.9444281497199</v>
      </c>
      <c r="BV24" s="33">
        <f>[24]winter!BL24+[24]summer!BL24+[24]shoulder!BL24</f>
        <v>797.42731120647454</v>
      </c>
      <c r="BW24" s="33">
        <f>[24]winter!BM24+[24]summer!BM24+[24]shoulder!BM24</f>
        <v>1022.5170632489585</v>
      </c>
      <c r="BX24" s="33">
        <f>[24]winter!BN24+[24]summer!BN24+[24]shoulder!BN24</f>
        <v>2493.9553687524617</v>
      </c>
      <c r="BY24" s="131">
        <f t="shared" si="5"/>
        <v>7116.382727933018</v>
      </c>
      <c r="BZ24" s="114">
        <f>BY24*'Volumes by Gen'!$K$46</f>
        <v>41321109.261221021</v>
      </c>
      <c r="CA24" s="33">
        <f>[24]winter!BO24+[24]summer!BO24+[24]shoulder!BO24</f>
        <v>269.34319079961955</v>
      </c>
      <c r="CB24" s="33">
        <f>[24]winter!BP24+[24]summer!BP24+[24]shoulder!BP24</f>
        <v>840.44185248114763</v>
      </c>
      <c r="CC24" s="33">
        <f>[24]winter!BR24+[24]summer!BR24+[24]shoulder!BR24</f>
        <v>3112.7122706364917</v>
      </c>
      <c r="CD24" s="131">
        <f t="shared" si="6"/>
        <v>4222.4973139172589</v>
      </c>
      <c r="CE24" s="114">
        <f>CD24*'Volumes by Gen'!$K$74</f>
        <v>18494538.234957594</v>
      </c>
      <c r="CF24" s="33">
        <f>[24]winter!BQ24+[24]summer!BQ24+[24]shoulder!BQ24</f>
        <v>1058.4897328818352</v>
      </c>
      <c r="CG24" s="33">
        <f>[24]winter!BS24+[24]summer!BS24+[24]shoulder!BS24</f>
        <v>3685.5998604838887</v>
      </c>
      <c r="CH24" s="131">
        <f t="shared" si="7"/>
        <v>4744.0895933657239</v>
      </c>
      <c r="CI24" s="109">
        <f>CH24*'Volumes by Gen'!$K$79</f>
        <v>20779112.418941874</v>
      </c>
      <c r="CJ24" s="107">
        <f>[24]winter!BT24+[24]summer!BT24+[24]shoulder!BT24</f>
        <v>24148.714688572491</v>
      </c>
      <c r="CK24" s="35">
        <f>[24]winter!BU24+[24]summer!BU24+[24]shoulder!BU24</f>
        <v>16274.631541847239</v>
      </c>
      <c r="CL24" s="35">
        <f>[24]winter!BV24+[24]summer!BV24+[24]shoulder!BV24</f>
        <v>8236.5436693940137</v>
      </c>
      <c r="CN24" s="37">
        <f t="shared" si="11"/>
        <v>1.4218256295479298E-2</v>
      </c>
      <c r="CO24" s="32">
        <v>2035</v>
      </c>
      <c r="CP24" s="33">
        <f>[24]winter!BZ24+[24]summer!BZ24+[24]shoulder!BZ24</f>
        <v>1002.7378063309702</v>
      </c>
      <c r="CQ24" s="33">
        <f>[24]winter!CA24+[24]summer!CA24+[24]shoulder!CA24</f>
        <v>7914.1007937081613</v>
      </c>
      <c r="CR24" s="33">
        <f>[24]winter!CB24+[24]summer!CB24+[24]shoulder!CB24</f>
        <v>2336.2143394344944</v>
      </c>
      <c r="CS24" s="33">
        <f>[24]winter!CC24+[24]summer!CC24+[24]shoulder!CC24</f>
        <v>2301.6757878464518</v>
      </c>
      <c r="CT24" s="33">
        <f>[24]winter!CD24+[24]summer!CD24+[24]shoulder!CD24</f>
        <v>1214.7873029083075</v>
      </c>
      <c r="CU24" s="33">
        <f>[24]winter!CE24+[24]summer!CE24+[24]shoulder!CE24</f>
        <v>858.01087998896787</v>
      </c>
      <c r="CV24" s="33">
        <f>[24]winter!CF24+[24]summer!CF24+[24]shoulder!CF24</f>
        <v>1139.8681198260144</v>
      </c>
      <c r="CW24" s="33">
        <f>[24]winter!CG24+[24]summer!CG24+[24]shoulder!CG24</f>
        <v>3139.1402825275609</v>
      </c>
      <c r="CX24" s="33">
        <f>[24]winter!CH24+[24]summer!CH24+[24]shoulder!CH24</f>
        <v>375.11852899219889</v>
      </c>
      <c r="CY24" s="33">
        <f>[24]winter!CI24+[24]summer!CI24+[24]shoulder!CI24</f>
        <v>961.78074227087893</v>
      </c>
      <c r="CZ24" s="33">
        <f>[24]winter!CJ24+[24]summer!CJ24+[24]shoulder!CJ24</f>
        <v>1447.6879003643103</v>
      </c>
      <c r="DA24" s="33">
        <f>[24]winter!CK24+[24]summer!CK24+[24]shoulder!CK24</f>
        <v>3460.023823720669</v>
      </c>
      <c r="DB24" s="33">
        <f>[24]winter!CL24+[24]summer!CL24+[24]shoulder!CL24</f>
        <v>4187.1884548995722</v>
      </c>
      <c r="DC24" s="35">
        <f>[24]winter!CM24+[24]summer!CM24+[24]shoulder!CM24</f>
        <v>27006.074569570206</v>
      </c>
      <c r="DD24" s="35">
        <f>[24]winter!CN24+[24]summer!CN24+[24]shoulder!CN24</f>
        <v>18187.150044631002</v>
      </c>
      <c r="DE24" s="35">
        <f>[24]winter!CO24+[24]summer!CO24+[24]shoulder!CO24</f>
        <v>9577.5780265967551</v>
      </c>
      <c r="DG24" s="37">
        <f t="shared" si="12"/>
        <v>-5.1501343466716608E-3</v>
      </c>
      <c r="DH24" s="32">
        <v>2035</v>
      </c>
      <c r="DI24" s="33">
        <f>[24]winter!CS24+[24]summer!CS24+[24]shoulder!CS24</f>
        <v>598.7298493133585</v>
      </c>
      <c r="DJ24" s="33">
        <f>[24]winter!CT24+[24]summer!CT24+[24]shoulder!CT24</f>
        <v>4084.2263580616873</v>
      </c>
      <c r="DK24" s="33">
        <f>[24]winter!CU24+[24]summer!CU24+[24]shoulder!CU24</f>
        <v>1549.6328379798745</v>
      </c>
      <c r="DL24" s="33">
        <f>[24]winter!CV24+[24]summer!CV24+[24]shoulder!CV24</f>
        <v>302.18506954277586</v>
      </c>
      <c r="DM24" s="33">
        <f>[24]winter!CW24+[24]summer!CW24+[24]shoulder!CW24</f>
        <v>633.96759026550922</v>
      </c>
      <c r="DN24" s="33">
        <f>[24]winter!CX24+[24]summer!CX24+[24]shoulder!CX24</f>
        <v>502.39798058481222</v>
      </c>
      <c r="DO24" s="33">
        <f>[24]winter!CY24+[24]summer!CY24+[24]shoulder!CY24</f>
        <v>79.339426265272252</v>
      </c>
      <c r="DP24" s="33">
        <f>[24]winter!CZ24+[24]summer!CZ24+[24]shoulder!CZ24</f>
        <v>1172.245450222194</v>
      </c>
      <c r="DQ24" s="33">
        <f>[24]winter!DA24+[24]summer!DA24+[24]shoulder!DA24</f>
        <v>-115.09664477909118</v>
      </c>
      <c r="DR24" s="33">
        <f>[24]winter!DB24+[24]summer!DB24+[24]shoulder!DB24</f>
        <v>496.65210214371359</v>
      </c>
      <c r="DS24" s="33">
        <f>[24]winter!DC24+[24]summer!DC24+[24]shoulder!DC24</f>
        <v>511.18335606524727</v>
      </c>
      <c r="DT24" s="33">
        <f>[24]winter!DD24+[24]summer!DD24+[24]shoulder!DD24</f>
        <v>1535.6760560096352</v>
      </c>
      <c r="DU24" s="33">
        <f>[24]winter!DE24+[24]summer!DE24+[24]shoulder!DE24</f>
        <v>2213.7786363289165</v>
      </c>
      <c r="DV24" s="35">
        <f>[24]winter!DF24+[24]summer!DF24+[24]shoulder!DF24</f>
        <v>13942.309824922891</v>
      </c>
      <c r="DW24" s="35">
        <f>[24]winter!DG24+[24]summer!DG24+[24]shoulder!DG24</f>
        <v>9439.8465565927472</v>
      </c>
      <c r="DX24" s="35">
        <f>[24]winter!DH24+[24]summer!DH24+[24]shoulder!DH24</f>
        <v>4757.4921221118657</v>
      </c>
      <c r="DY24" s="33"/>
    </row>
    <row r="25" spans="1:150" ht="15" x14ac:dyDescent="0.25">
      <c r="S25" s="36">
        <f t="shared" si="8"/>
        <v>8.0451684829248252E-3</v>
      </c>
      <c r="T25" s="32">
        <v>2036</v>
      </c>
      <c r="U25" s="33">
        <f>[24]winter!U25+[24]summer!U25+[24]shoulder!U25</f>
        <v>832.20190667054908</v>
      </c>
      <c r="V25" s="33">
        <f>[24]winter!V25+[24]summer!V25+[24]shoulder!V25</f>
        <v>6441.0078711549495</v>
      </c>
      <c r="W25" s="102">
        <f>[24]winter!W25+[24]summer!W25+[24]shoulder!W25</f>
        <v>2040.6391146319788</v>
      </c>
      <c r="X25" s="108">
        <f t="shared" si="0"/>
        <v>9313.8488924574776</v>
      </c>
      <c r="Y25" s="114">
        <f>X25*'Volumes by Gen'!$K$35</f>
        <v>50772298.996543124</v>
      </c>
      <c r="Z25" s="33">
        <f>[24]winter!X25+[24]summer!X25+[24]shoulder!X25</f>
        <v>1282.8399456302338</v>
      </c>
      <c r="AA25" s="33">
        <f>[24]winter!Y25+[24]summer!Y25+[24]shoulder!Y25</f>
        <v>953.42149251830062</v>
      </c>
      <c r="AB25" s="33">
        <f>[24]winter!Z25+[24]summer!Z25+[24]shoulder!Z25</f>
        <v>714.21823417162705</v>
      </c>
      <c r="AC25" s="33">
        <f>[24]winter!AA25+[24]summer!AA25+[24]shoulder!AA25</f>
        <v>817.26423914855866</v>
      </c>
      <c r="AD25" s="102">
        <f>[24]winter!AB25+[24]summer!AB25+[24]shoulder!AB25</f>
        <v>2087.8864449435168</v>
      </c>
      <c r="AE25" s="114">
        <f t="shared" ref="AE25:AE40" si="13">SUM(Z25:AD25)</f>
        <v>5855.6303564122372</v>
      </c>
      <c r="AF25" s="114">
        <f>AE25*'Volumes by Gen'!$K$46</f>
        <v>34000580.210630588</v>
      </c>
      <c r="AG25" s="34">
        <f>[24]winter!AC25+[24]summer!AC25+[24]shoulder!AC25</f>
        <v>195.28877021604143</v>
      </c>
      <c r="AH25" s="34">
        <f>[24]winter!AD25+[24]summer!AD25+[24]shoulder!AD25</f>
        <v>719.92176831578536</v>
      </c>
      <c r="AI25" s="102">
        <f>[24]winter!AF25+[24]summer!AF25+[24]shoulder!AF25</f>
        <v>2762.1667808551133</v>
      </c>
      <c r="AJ25" s="114">
        <f t="shared" si="2"/>
        <v>3677.3773193869401</v>
      </c>
      <c r="AK25" s="114">
        <f>AJ25*'Volumes by Gen'!$K$74</f>
        <v>16106912.658914797</v>
      </c>
      <c r="AL25" s="33">
        <f>[24]winter!AE25+[24]summer!AE25+[24]shoulder!AE25</f>
        <v>894.34607897657656</v>
      </c>
      <c r="AM25" s="102">
        <f>[24]winter!AG25+[24]summer!AG25+[24]shoulder!AG25</f>
        <v>3343.5158678283105</v>
      </c>
      <c r="AN25" s="102">
        <f t="shared" si="3"/>
        <v>4237.8619468048873</v>
      </c>
      <c r="AO25" s="109">
        <f>AN25*'Volumes by Gen'!$K$79</f>
        <v>18561835.327005409</v>
      </c>
      <c r="AP25" s="107">
        <f>[24]winter!AH25+[24]summer!AH25+[24]shoulder!AH25</f>
        <v>21737.458355761082</v>
      </c>
      <c r="AQ25" s="35">
        <f>[24]winter!AI25+[24]summer!AI25+[24]shoulder!AI25</f>
        <v>14583.840756521502</v>
      </c>
      <c r="AR25" s="35">
        <f>[24]winter!AJ25+[24]summer!AJ25+[24]shoulder!AJ25</f>
        <v>7338.7965697213494</v>
      </c>
      <c r="AS25" s="33"/>
      <c r="AT25" s="37">
        <f t="shared" si="9"/>
        <v>7.9246731231882427E-3</v>
      </c>
      <c r="AU25" s="32">
        <v>2036</v>
      </c>
      <c r="AV25" s="33">
        <f>[24]winter!AN25+[24]summer!AN25+[24]shoulder!AN25</f>
        <v>897.76854769704573</v>
      </c>
      <c r="AW25" s="33">
        <f>[24]winter!AO25+[24]summer!AO25+[24]shoulder!AO25</f>
        <v>7030.7441940843864</v>
      </c>
      <c r="AX25" s="33">
        <f>[24]winter!AP25+[24]summer!AP25+[24]shoulder!AP25</f>
        <v>2188.2299270930016</v>
      </c>
      <c r="AY25" s="33">
        <f>[24]winter!AQ25+[24]summer!AQ25+[24]shoulder!AQ25</f>
        <v>1631.020109353233</v>
      </c>
      <c r="AZ25" s="33">
        <f>[24]winter!AR25+[24]summer!AR25+[24]shoulder!AR25</f>
        <v>1022.8770143693205</v>
      </c>
      <c r="BA25" s="33">
        <f>[24]winter!AS25+[24]summer!AS25+[24]shoulder!AS25</f>
        <v>773.97418503730569</v>
      </c>
      <c r="BB25" s="33">
        <f>[24]winter!AT25+[24]summer!AT25+[24]shoulder!AT25</f>
        <v>981.90279746911665</v>
      </c>
      <c r="BC25" s="33">
        <f>[24]winter!AU25+[24]summer!AU25+[24]shoulder!AU25</f>
        <v>2307.7621667911753</v>
      </c>
      <c r="BD25" s="33">
        <f>[24]winter!AV25+[24]summer!AV25+[24]shoulder!AV25</f>
        <v>253.03578980580059</v>
      </c>
      <c r="BE25" s="33">
        <f>[24]winter!AW25+[24]summer!AW25+[24]shoulder!AW25</f>
        <v>815.13066490111476</v>
      </c>
      <c r="BF25" s="33">
        <f>[24]winter!AX25+[24]summer!AX25+[24]shoulder!AX25</f>
        <v>998.45956566224265</v>
      </c>
      <c r="BG25" s="33">
        <f>[24]winter!AY25+[24]summer!AY25+[24]shoulder!AY25</f>
        <v>3008.9043112891627</v>
      </c>
      <c r="BH25" s="33">
        <f>[24]winter!AZ25+[24]summer!AZ25+[24]shoulder!AZ25</f>
        <v>3588.5449803266906</v>
      </c>
      <c r="BI25" s="35">
        <f>[24]winter!BA25+[24]summer!BA25+[24]shoulder!BA25</f>
        <v>23602.090732518198</v>
      </c>
      <c r="BJ25" s="35">
        <f>[24]winter!BB25+[24]summer!BB25+[24]shoulder!BB25</f>
        <v>15915.444549180782</v>
      </c>
      <c r="BK25" s="35">
        <f>[24]winter!BC25+[24]summer!BC25+[24]shoulder!BC25</f>
        <v>7991.6483183089949</v>
      </c>
      <c r="BM25" s="37">
        <f t="shared" si="10"/>
        <v>1.0156318587475363E-2</v>
      </c>
      <c r="BN25" s="32">
        <v>2036</v>
      </c>
      <c r="BO25" s="33">
        <f>[24]winter!BG25+[24]summer!BG25+[24]shoulder!BG25</f>
        <v>933.92907434912991</v>
      </c>
      <c r="BP25" s="33">
        <f>[24]winter!BH25+[24]summer!BH25+[24]shoulder!BH25</f>
        <v>7280.4767039380822</v>
      </c>
      <c r="BQ25" s="33">
        <f>[24]winter!BI25+[24]summer!BI25+[24]shoulder!BI25</f>
        <v>2232.2641635847031</v>
      </c>
      <c r="BR25" s="131">
        <f t="shared" si="4"/>
        <v>10446.669941871914</v>
      </c>
      <c r="BS25" s="114">
        <f>BR25*'Volumes by Gen'!$K$35</f>
        <v>56947611.66207552</v>
      </c>
      <c r="BT25" s="33">
        <f>[24]winter!BJ25+[24]summer!BJ25+[24]shoulder!BJ25</f>
        <v>1765.4447848600503</v>
      </c>
      <c r="BU25" s="33">
        <f>[24]winter!BK25+[24]summer!BK25+[24]shoulder!BK25</f>
        <v>1069.1922770127692</v>
      </c>
      <c r="BV25" s="33">
        <f>[24]winter!BL25+[24]summer!BL25+[24]shoulder!BL25</f>
        <v>805.08389998116309</v>
      </c>
      <c r="BW25" s="33">
        <f>[24]winter!BM25+[24]summer!BM25+[24]shoulder!BM25</f>
        <v>1027.3028757978457</v>
      </c>
      <c r="BX25" s="33">
        <f>[24]winter!BN25+[24]summer!BN25+[24]shoulder!BN25</f>
        <v>2526.1984146706313</v>
      </c>
      <c r="BY25" s="131">
        <f t="shared" si="5"/>
        <v>7193.2222523224591</v>
      </c>
      <c r="BZ25" s="114">
        <f>BY25*'Volumes by Gen'!$K$46</f>
        <v>41767276.155872934</v>
      </c>
      <c r="CA25" s="33">
        <f>[24]winter!BO25+[24]summer!BO25+[24]shoulder!BO25</f>
        <v>273.89188523656856</v>
      </c>
      <c r="CB25" s="33">
        <f>[24]winter!BP25+[24]summer!BP25+[24]shoulder!BP25</f>
        <v>851.42453570356929</v>
      </c>
      <c r="CC25" s="33">
        <f>[24]winter!BR25+[24]summer!BR25+[24]shoulder!BR25</f>
        <v>3150.018801791613</v>
      </c>
      <c r="CD25" s="131">
        <f t="shared" si="6"/>
        <v>4275.3352227317509</v>
      </c>
      <c r="CE25" s="114">
        <f>CD25*'Volumes by Gen'!$K$74</f>
        <v>18725968.275565069</v>
      </c>
      <c r="CF25" s="33">
        <f>[24]winter!BQ25+[24]summer!BQ25+[24]shoulder!BQ25</f>
        <v>1074.8973464732271</v>
      </c>
      <c r="CG25" s="33">
        <f>[24]winter!BS25+[24]summer!BS25+[24]shoulder!BS25</f>
        <v>3709.3593492582449</v>
      </c>
      <c r="CH25" s="131">
        <f t="shared" si="7"/>
        <v>4784.2566957314721</v>
      </c>
      <c r="CI25" s="109">
        <f>CH25*'Volumes by Gen'!$K$79</f>
        <v>20955044.327303853</v>
      </c>
      <c r="CJ25" s="107">
        <f>[24]winter!BT25+[24]summer!BT25+[24]shoulder!BT25</f>
        <v>24396.493246400121</v>
      </c>
      <c r="CK25" s="35">
        <f>[24]winter!BU25+[24]summer!BU25+[24]shoulder!BU25</f>
        <v>16451.599260164097</v>
      </c>
      <c r="CL25" s="35">
        <f>[24]winter!BV25+[24]summer!BV25+[24]shoulder!BV25</f>
        <v>8310.2840822608505</v>
      </c>
      <c r="CN25" s="37">
        <f t="shared" si="11"/>
        <v>1.4237360288316283E-2</v>
      </c>
      <c r="CO25" s="32">
        <v>2036</v>
      </c>
      <c r="CP25" s="33">
        <f>[24]winter!BZ25+[24]summer!BZ25+[24]shoulder!BZ25</f>
        <v>1014.2505687856552</v>
      </c>
      <c r="CQ25" s="33">
        <f>[24]winter!CA25+[24]summer!CA25+[24]shoulder!CA25</f>
        <v>8036.3550078534699</v>
      </c>
      <c r="CR25" s="33">
        <f>[24]winter!CB25+[24]summer!CB25+[24]shoulder!CB25</f>
        <v>2364.8344211173185</v>
      </c>
      <c r="CS25" s="33">
        <f>[24]winter!CC25+[24]summer!CC25+[24]shoulder!CC25</f>
        <v>2358.0258930070017</v>
      </c>
      <c r="CT25" s="33">
        <f>[24]winter!CD25+[24]summer!CD25+[24]shoulder!CD25</f>
        <v>1227.7271754639444</v>
      </c>
      <c r="CU25" s="33">
        <f>[24]winter!CE25+[24]summer!CE25+[24]shoulder!CE25</f>
        <v>867.23883256159002</v>
      </c>
      <c r="CV25" s="33">
        <f>[24]winter!CF25+[24]summer!CF25+[24]shoulder!CF25</f>
        <v>1147.9441006497004</v>
      </c>
      <c r="CW25" s="33">
        <f>[24]winter!CG25+[24]summer!CG25+[24]shoulder!CG25</f>
        <v>3202.1105832081953</v>
      </c>
      <c r="CX25" s="33">
        <f>[24]winter!CH25+[24]summer!CH25+[24]shoulder!CH25</f>
        <v>384.12169388877089</v>
      </c>
      <c r="CY25" s="33">
        <f>[24]winter!CI25+[24]summer!CI25+[24]shoulder!CI25</f>
        <v>979.06416210538941</v>
      </c>
      <c r="CZ25" s="33">
        <f>[24]winter!CJ25+[24]summer!CJ25+[24]shoulder!CJ25</f>
        <v>1481.4377878153982</v>
      </c>
      <c r="DA25" s="33">
        <f>[24]winter!CK25+[24]summer!CK25+[24]shoulder!CK25</f>
        <v>3515.0769918250876</v>
      </c>
      <c r="DB25" s="33">
        <f>[24]winter!CL25+[24]summer!CL25+[24]shoulder!CL25</f>
        <v>4228.2450030070422</v>
      </c>
      <c r="DC25" s="35">
        <f>[24]winter!CM25+[24]summer!CM25+[24]shoulder!CM25</f>
        <v>27396.123043848522</v>
      </c>
      <c r="DD25" s="35">
        <f>[24]winter!CN25+[24]summer!CN25+[24]shoulder!CN25</f>
        <v>18452.460918849116</v>
      </c>
      <c r="DE25" s="35">
        <f>[24]winter!CO25+[24]summer!CO25+[24]shoulder!CO25</f>
        <v>9692.6061730573856</v>
      </c>
      <c r="DG25" s="37">
        <f t="shared" si="12"/>
        <v>-5.1929959897077868E-3</v>
      </c>
      <c r="DH25" s="32">
        <v>2036</v>
      </c>
      <c r="DI25" s="33">
        <f>[24]winter!CS25+[24]summer!CS25+[24]shoulder!CS25</f>
        <v>598.24325521642254</v>
      </c>
      <c r="DJ25" s="33">
        <f>[24]winter!CT25+[24]summer!CT25+[24]shoulder!CT25</f>
        <v>4069.9973007988165</v>
      </c>
      <c r="DK25" s="33">
        <f>[24]winter!CU25+[24]summer!CU25+[24]shoulder!CU25</f>
        <v>1555.5599237416502</v>
      </c>
      <c r="DL25" s="33">
        <f>[24]winter!CV25+[24]summer!CV25+[24]shoulder!CV25</f>
        <v>282.55028676213942</v>
      </c>
      <c r="DM25" s="33">
        <f>[24]winter!CW25+[24]summer!CW25+[24]shoulder!CW25</f>
        <v>626.42936685120287</v>
      </c>
      <c r="DN25" s="33">
        <f>[24]winter!CX25+[24]summer!CX25+[24]shoulder!CX25</f>
        <v>500.49583659345899</v>
      </c>
      <c r="DO25" s="33">
        <f>[24]winter!CY25+[24]summer!CY25+[24]shoulder!CY25</f>
        <v>66.715040442754102</v>
      </c>
      <c r="DP25" s="33">
        <f>[24]winter!CZ25+[24]summer!CZ25+[24]shoulder!CZ25</f>
        <v>1161.9483739514385</v>
      </c>
      <c r="DQ25" s="33">
        <f>[24]winter!DA25+[24]summer!DA25+[24]shoulder!DA25</f>
        <v>-123.29339338349516</v>
      </c>
      <c r="DR25" s="33">
        <f>[24]winter!DB25+[24]summer!DB25+[24]shoulder!DB25</f>
        <v>497.52550573442443</v>
      </c>
      <c r="DS25" s="33">
        <f>[24]winter!DC25+[24]summer!DC25+[24]shoulder!DC25</f>
        <v>507.7854174498658</v>
      </c>
      <c r="DT25" s="33">
        <f>[24]winter!DD25+[24]summer!DD25+[24]shoulder!DD25</f>
        <v>1517.4112823063415</v>
      </c>
      <c r="DU25" s="33">
        <f>[24]winter!DE25+[24]summer!DE25+[24]shoulder!DE25</f>
        <v>2201.953651388721</v>
      </c>
      <c r="DV25" s="35">
        <f>[24]winter!DF25+[24]summer!DF25+[24]shoulder!DF25</f>
        <v>13870.281508672238</v>
      </c>
      <c r="DW25" s="35">
        <f>[24]winter!DG25+[24]summer!DG25+[24]shoulder!DG25</f>
        <v>9405.6803411445217</v>
      </c>
      <c r="DX25" s="35">
        <f>[24]winter!DH25+[24]summer!DH25+[24]shoulder!DH25</f>
        <v>4727.6284560495715</v>
      </c>
      <c r="DY25" s="33"/>
    </row>
    <row r="26" spans="1:150" ht="15" x14ac:dyDescent="0.25">
      <c r="S26" s="36">
        <f t="shared" si="8"/>
        <v>7.9038747851341001E-3</v>
      </c>
      <c r="T26" s="32">
        <v>2037</v>
      </c>
      <c r="U26" s="33">
        <f>[24]winter!U26+[24]summer!U26+[24]shoulder!U26</f>
        <v>838.14743966744834</v>
      </c>
      <c r="V26" s="33">
        <f>[24]winter!V26+[24]summer!V26+[24]shoulder!V26</f>
        <v>6500.2611747164374</v>
      </c>
      <c r="W26" s="102">
        <f>[24]winter!W26+[24]summer!W26+[24]shoulder!W26</f>
        <v>2060.0888841065043</v>
      </c>
      <c r="X26" s="108">
        <f t="shared" si="0"/>
        <v>9398.4974984903893</v>
      </c>
      <c r="Y26" s="114">
        <f>X26*'Volumes by Gen'!$K$35</f>
        <v>51233741.348117456</v>
      </c>
      <c r="Z26" s="33">
        <f>[24]winter!X26+[24]summer!X26+[24]shoulder!X26</f>
        <v>1294.8251884300173</v>
      </c>
      <c r="AA26" s="33">
        <f>[24]winter!Y26+[24]summer!Y26+[24]shoulder!Y26</f>
        <v>957.68536383697119</v>
      </c>
      <c r="AB26" s="33">
        <f>[24]winter!Z26+[24]summer!Z26+[24]shoulder!Z26</f>
        <v>719.58171505390555</v>
      </c>
      <c r="AC26" s="33">
        <f>[24]winter!AA26+[24]summer!AA26+[24]shoulder!AA26</f>
        <v>819.3104976402991</v>
      </c>
      <c r="AD26" s="102">
        <f>[24]winter!AB26+[24]summer!AB26+[24]shoulder!AB26</f>
        <v>2103.8238652174077</v>
      </c>
      <c r="AE26" s="114">
        <f t="shared" si="13"/>
        <v>5895.2266301786003</v>
      </c>
      <c r="AF26" s="114">
        <f>AE26*'Volumes by Gen'!$K$46</f>
        <v>34230495.04478009</v>
      </c>
      <c r="AG26" s="34">
        <f>[24]winter!AC26+[24]summer!AC26+[24]shoulder!AC26</f>
        <v>198.0365355589812</v>
      </c>
      <c r="AH26" s="34">
        <f>[24]winter!AD26+[24]summer!AD26+[24]shoulder!AD26</f>
        <v>728.01879096002256</v>
      </c>
      <c r="AI26" s="102">
        <f>[24]winter!AF26+[24]summer!AF26+[24]shoulder!AF26</f>
        <v>2787.2382572197439</v>
      </c>
      <c r="AJ26" s="114">
        <f t="shared" si="2"/>
        <v>3713.2935837387477</v>
      </c>
      <c r="AK26" s="114">
        <f>AJ26*'Volumes by Gen'!$K$74</f>
        <v>16264225.896775715</v>
      </c>
      <c r="AL26" s="33">
        <f>[24]winter!AE26+[24]summer!AE26+[24]shoulder!AE26</f>
        <v>904.33586252342957</v>
      </c>
      <c r="AM26" s="102">
        <f>[24]winter!AG26+[24]summer!AG26+[24]shoulder!AG26</f>
        <v>3359.2926267406961</v>
      </c>
      <c r="AN26" s="102">
        <f t="shared" si="3"/>
        <v>4263.6284892641252</v>
      </c>
      <c r="AO26" s="109">
        <f>AN26*'Volumes by Gen'!$K$79</f>
        <v>18674692.782976873</v>
      </c>
      <c r="AP26" s="107">
        <f>[24]winter!AH26+[24]summer!AH26+[24]shoulder!AH26</f>
        <v>21910.637289358663</v>
      </c>
      <c r="AQ26" s="35">
        <f>[24]winter!AI26+[24]summer!AI26+[24]shoulder!AI26</f>
        <v>14709.915970635991</v>
      </c>
      <c r="AR26" s="35">
        <f>[24]winter!AJ26+[24]summer!AJ26+[24]shoulder!AJ26</f>
        <v>7388.4546812824346</v>
      </c>
      <c r="AS26" s="33"/>
      <c r="AT26" s="37">
        <f t="shared" si="9"/>
        <v>7.7847426375854782E-3</v>
      </c>
      <c r="AU26" s="32">
        <v>2037</v>
      </c>
      <c r="AV26" s="33">
        <f>[24]winter!AN26+[24]summer!AN26+[24]shoulder!AN26</f>
        <v>904.0379772276608</v>
      </c>
      <c r="AW26" s="33">
        <f>[24]winter!AO26+[24]summer!AO26+[24]shoulder!AO26</f>
        <v>7094.8111656765268</v>
      </c>
      <c r="AX26" s="33">
        <f>[24]winter!AP26+[24]summer!AP26+[24]shoulder!AP26</f>
        <v>2208.3584758600623</v>
      </c>
      <c r="AY26" s="33">
        <f>[24]winter!AQ26+[24]summer!AQ26+[24]shoulder!AQ26</f>
        <v>1645.2191106359369</v>
      </c>
      <c r="AZ26" s="33">
        <f>[24]winter!AR26+[24]summer!AR26+[24]shoulder!AR26</f>
        <v>1027.4781166171776</v>
      </c>
      <c r="BA26" s="33">
        <f>[24]winter!AS26+[24]summer!AS26+[24]shoulder!AS26</f>
        <v>779.68941830282995</v>
      </c>
      <c r="BB26" s="33">
        <f>[24]winter!AT26+[24]summer!AT26+[24]shoulder!AT26</f>
        <v>984.1468488984442</v>
      </c>
      <c r="BC26" s="33">
        <f>[24]winter!AU26+[24]summer!AU26+[24]shoulder!AU26</f>
        <v>2325.3809361993699</v>
      </c>
      <c r="BD26" s="33">
        <f>[24]winter!AV26+[24]summer!AV26+[24]shoulder!AV26</f>
        <v>256.32686918902465</v>
      </c>
      <c r="BE26" s="33">
        <f>[24]winter!AW26+[24]summer!AW26+[24]shoulder!AW26</f>
        <v>823.69997336013216</v>
      </c>
      <c r="BF26" s="33">
        <f>[24]winter!AX26+[24]summer!AX26+[24]shoulder!AX26</f>
        <v>1009.9152931002704</v>
      </c>
      <c r="BG26" s="33">
        <f>[24]winter!AY26+[24]summer!AY26+[24]shoulder!AY26</f>
        <v>3035.9629263708575</v>
      </c>
      <c r="BH26" s="33">
        <f>[24]winter!AZ26+[24]summer!AZ26+[24]shoulder!AZ26</f>
        <v>3606.0052342895056</v>
      </c>
      <c r="BI26" s="35">
        <f>[24]winter!BA26+[24]summer!BA26+[24]shoulder!BA26</f>
        <v>23787.268495809218</v>
      </c>
      <c r="BJ26" s="35">
        <f>[24]winter!BB26+[24]summer!BB26+[24]shoulder!BB26</f>
        <v>16049.648019930355</v>
      </c>
      <c r="BK26" s="35">
        <f>[24]winter!BC26+[24]summer!BC26+[24]shoulder!BC26</f>
        <v>8045.8620392668272</v>
      </c>
      <c r="BM26" s="37">
        <f t="shared" si="10"/>
        <v>1.0108386652478405E-2</v>
      </c>
      <c r="BN26" s="32">
        <v>2037</v>
      </c>
      <c r="BO26" s="33">
        <f>[24]winter!BG26+[24]summer!BG26+[24]shoulder!BG26</f>
        <v>942.79787483552013</v>
      </c>
      <c r="BP26" s="33">
        <f>[24]winter!BH26+[24]summer!BH26+[24]shoulder!BH26</f>
        <v>7364.4088636614997</v>
      </c>
      <c r="BQ26" s="33">
        <f>[24]winter!BI26+[24]summer!BI26+[24]shoulder!BI26</f>
        <v>2255.5247244322795</v>
      </c>
      <c r="BR26" s="131">
        <f t="shared" si="4"/>
        <v>10562.7314629293</v>
      </c>
      <c r="BS26" s="114">
        <f>BR26*'Volumes by Gen'!$K$35</f>
        <v>57580294.27451206</v>
      </c>
      <c r="BT26" s="33">
        <f>[24]winter!BJ26+[24]summer!BJ26+[24]shoulder!BJ26</f>
        <v>1791.0062602515829</v>
      </c>
      <c r="BU26" s="33">
        <f>[24]winter!BK26+[24]summer!BK26+[24]shoulder!BK26</f>
        <v>1076.5359933761495</v>
      </c>
      <c r="BV26" s="33">
        <f>[24]winter!BL26+[24]summer!BL26+[24]shoulder!BL26</f>
        <v>812.76972105602067</v>
      </c>
      <c r="BW26" s="33">
        <f>[24]winter!BM26+[24]summer!BM26+[24]shoulder!BM26</f>
        <v>1032.0905910670804</v>
      </c>
      <c r="BX26" s="33">
        <f>[24]winter!BN26+[24]summer!BN26+[24]shoulder!BN26</f>
        <v>2558.7762644162567</v>
      </c>
      <c r="BY26" s="131">
        <f t="shared" si="5"/>
        <v>7271.1788301670904</v>
      </c>
      <c r="BZ26" s="114">
        <f>BY26*'Volumes by Gen'!$K$46</f>
        <v>42219929.195190921</v>
      </c>
      <c r="CA26" s="33">
        <f>[24]winter!BO26+[24]summer!BO26+[24]shoulder!BO26</f>
        <v>278.46055224388772</v>
      </c>
      <c r="CB26" s="33">
        <f>[24]winter!BP26+[24]summer!BP26+[24]shoulder!BP26</f>
        <v>862.46349425007475</v>
      </c>
      <c r="CC26" s="33">
        <f>[24]winter!BR26+[24]summer!BR26+[24]shoulder!BR26</f>
        <v>3187.8393219865611</v>
      </c>
      <c r="CD26" s="131">
        <f t="shared" si="6"/>
        <v>4328.7633684805242</v>
      </c>
      <c r="CE26" s="114">
        <f>CD26*'Volumes by Gen'!$K$74</f>
        <v>18959983.553944696</v>
      </c>
      <c r="CF26" s="33">
        <f>[24]winter!BQ26+[24]summer!BQ26+[24]shoulder!BQ26</f>
        <v>1091.4447352138604</v>
      </c>
      <c r="CG26" s="33">
        <f>[24]winter!BS26+[24]summer!BS26+[24]shoulder!BS26</f>
        <v>3733.2183325656069</v>
      </c>
      <c r="CH26" s="131">
        <f t="shared" si="7"/>
        <v>4824.6630677794674</v>
      </c>
      <c r="CI26" s="109">
        <f>CH26*'Volumes by Gen'!$K$79</f>
        <v>21132024.23687407</v>
      </c>
      <c r="CJ26" s="107">
        <f>[24]winter!BT26+[24]summer!BT26+[24]shoulder!BT26</f>
        <v>24645.620709825365</v>
      </c>
      <c r="CK26" s="35">
        <f>[24]winter!BU26+[24]summer!BU26+[24]shoulder!BU26</f>
        <v>16629.368931372162</v>
      </c>
      <c r="CL26" s="35">
        <f>[24]winter!BV26+[24]summer!BV26+[24]shoulder!BV26</f>
        <v>8384.0224174894829</v>
      </c>
      <c r="CN26" s="37">
        <f t="shared" si="11"/>
        <v>1.429327366764707E-2</v>
      </c>
      <c r="CO26" s="32">
        <v>2037</v>
      </c>
      <c r="CP26" s="33">
        <f>[24]winter!BZ26+[24]summer!BZ26+[24]shoulder!BZ26</f>
        <v>1026.2780762411778</v>
      </c>
      <c r="CQ26" s="33">
        <f>[24]winter!CA26+[24]summer!CA26+[24]shoulder!CA26</f>
        <v>8161.2629370172681</v>
      </c>
      <c r="CR26" s="33">
        <f>[24]winter!CB26+[24]summer!CB26+[24]shoulder!CB26</f>
        <v>2394.4408780557383</v>
      </c>
      <c r="CS26" s="33">
        <f>[24]winter!CC26+[24]summer!CC26+[24]shoulder!CC26</f>
        <v>2417.1720190690894</v>
      </c>
      <c r="CT26" s="33">
        <f>[24]winter!CD26+[24]summer!CD26+[24]shoulder!CD26</f>
        <v>1241.2133119758357</v>
      </c>
      <c r="CU26" s="33">
        <f>[24]winter!CE26+[24]summer!CE26+[24]shoulder!CE26</f>
        <v>876.60094252718113</v>
      </c>
      <c r="CV26" s="33">
        <f>[24]winter!CF26+[24]summer!CF26+[24]shoulder!CF26</f>
        <v>1155.9885603308726</v>
      </c>
      <c r="CW26" s="33">
        <f>[24]winter!CG26+[24]summer!CG26+[24]shoulder!CG26</f>
        <v>3266.1548661412635</v>
      </c>
      <c r="CX26" s="33">
        <f>[24]winter!CH26+[24]summer!CH26+[24]shoulder!CH26</f>
        <v>393.24903258144491</v>
      </c>
      <c r="CY26" s="33">
        <f>[24]winter!CI26+[24]summer!CI26+[24]shoulder!CI26</f>
        <v>996.74318992503549</v>
      </c>
      <c r="CZ26" s="33">
        <f>[24]winter!CJ26+[24]summer!CJ26+[24]shoulder!CJ26</f>
        <v>1515.0808111717156</v>
      </c>
      <c r="DA26" s="33">
        <f>[24]winter!CK26+[24]summer!CK26+[24]shoulder!CK26</f>
        <v>3573.2931626848076</v>
      </c>
      <c r="DB26" s="33">
        <f>[24]winter!CL26+[24]summer!CL26+[24]shoulder!CL26</f>
        <v>4269.2880510303594</v>
      </c>
      <c r="DC26" s="35">
        <f>[24]winter!CM26+[24]summer!CM26+[24]shoulder!CM26</f>
        <v>27793.381451078087</v>
      </c>
      <c r="DD26" s="35">
        <f>[24]winter!CN26+[24]summer!CN26+[24]shoulder!CN26</f>
        <v>18722.210945549828</v>
      </c>
      <c r="DE26" s="35">
        <f>[24]winter!CO26+[24]summer!CO26+[24]shoulder!CO26</f>
        <v>9807.312880805368</v>
      </c>
      <c r="DG26" s="37">
        <f t="shared" si="12"/>
        <v>-5.2356815737306288E-3</v>
      </c>
      <c r="DH26" s="32">
        <v>2037</v>
      </c>
      <c r="DI26" s="33">
        <f>[24]winter!CS26+[24]summer!CS26+[24]shoulder!CS26</f>
        <v>597.53710312597116</v>
      </c>
      <c r="DJ26" s="33">
        <f>[24]winter!CT26+[24]summer!CT26+[24]shoulder!CT26</f>
        <v>4055.6974736445627</v>
      </c>
      <c r="DK26" s="33">
        <f>[24]winter!CU26+[24]summer!CU26+[24]shoulder!CU26</f>
        <v>1560.5637220927977</v>
      </c>
      <c r="DL26" s="33">
        <f>[24]winter!CV26+[24]summer!CV26+[24]shoulder!CV26</f>
        <v>262.87124993908895</v>
      </c>
      <c r="DM26" s="33">
        <f>[24]winter!CW26+[24]summer!CW26+[24]shoulder!CW26</f>
        <v>618.7460883842158</v>
      </c>
      <c r="DN26" s="33">
        <f>[24]winter!CX26+[24]summer!CX26+[24]shoulder!CX26</f>
        <v>498.36179272281356</v>
      </c>
      <c r="DO26" s="33">
        <f>[24]winter!CY26+[24]summer!CY26+[24]shoulder!CY26</f>
        <v>54.071361316638743</v>
      </c>
      <c r="DP26" s="33">
        <f>[24]winter!CZ26+[24]summer!CZ26+[24]shoulder!CZ26</f>
        <v>1151.6075560862942</v>
      </c>
      <c r="DQ26" s="33">
        <f>[24]winter!DA26+[24]summer!DA26+[24]shoulder!DA26</f>
        <v>-131.49580008077061</v>
      </c>
      <c r="DR26" s="33">
        <f>[24]winter!DB26+[24]summer!DB26+[24]shoulder!DB26</f>
        <v>498.38044768825193</v>
      </c>
      <c r="DS26" s="33">
        <f>[24]winter!DC26+[24]summer!DC26+[24]shoulder!DC26</f>
        <v>504.54767605407392</v>
      </c>
      <c r="DT26" s="33">
        <f>[24]winter!DD26+[24]summer!DD26+[24]shoulder!DD26</f>
        <v>1498.9989628168789</v>
      </c>
      <c r="DU26" s="33">
        <f>[24]winter!DE26+[24]summer!DE26+[24]shoulder!DE26</f>
        <v>2190.0994558835218</v>
      </c>
      <c r="DV26" s="35">
        <f>[24]winter!DF26+[24]summer!DF26+[24]shoulder!DF26</f>
        <v>13798.039368198552</v>
      </c>
      <c r="DW26" s="35">
        <f>[24]winter!DG26+[24]summer!DG26+[24]shoulder!DG26</f>
        <v>9371.3701033496473</v>
      </c>
      <c r="DX26" s="35">
        <f>[24]winter!DH26+[24]summer!DH26+[24]shoulder!DH26</f>
        <v>4697.700964716576</v>
      </c>
      <c r="DY26" s="33"/>
    </row>
    <row r="27" spans="1:150" ht="15" x14ac:dyDescent="0.25">
      <c r="S27" s="36">
        <f t="shared" si="8"/>
        <v>7.7939836154253886E-3</v>
      </c>
      <c r="T27" s="32">
        <v>2038</v>
      </c>
      <c r="U27" s="33">
        <f>[24]winter!U27+[24]summer!U27+[24]shoulder!U27</f>
        <v>844.09487318609695</v>
      </c>
      <c r="V27" s="33">
        <f>[24]winter!V27+[24]summer!V27+[24]shoulder!V27</f>
        <v>6559.542039552085</v>
      </c>
      <c r="W27" s="102">
        <f>[24]winter!W27+[24]summer!W27+[24]shoulder!W27</f>
        <v>2079.6392020671969</v>
      </c>
      <c r="X27" s="108">
        <f t="shared" si="0"/>
        <v>9483.2761148053796</v>
      </c>
      <c r="Y27" s="114">
        <f>X27*'Volumes by Gen'!$K$35</f>
        <v>51695892.420757651</v>
      </c>
      <c r="Z27" s="33">
        <f>[24]winter!X27+[24]summer!X27+[24]shoulder!X27</f>
        <v>1306.8351792923218</v>
      </c>
      <c r="AA27" s="33">
        <f>[24]winter!Y27+[24]summer!Y27+[24]shoulder!Y27</f>
        <v>961.94858844247233</v>
      </c>
      <c r="AB27" s="33">
        <f>[24]winter!Z27+[24]summer!Z27+[24]shoulder!Z27</f>
        <v>724.97591602030684</v>
      </c>
      <c r="AC27" s="33">
        <f>[24]winter!AA27+[24]summer!AA27+[24]shoulder!AA27</f>
        <v>821.36841133228222</v>
      </c>
      <c r="AD27" s="102">
        <f>[24]winter!AB27+[24]summer!AB27+[24]shoulder!AB27</f>
        <v>2119.8005867236288</v>
      </c>
      <c r="AE27" s="114">
        <f t="shared" si="13"/>
        <v>5934.9286818110122</v>
      </c>
      <c r="AF27" s="114">
        <f>AE27*'Volumes by Gen'!$K$46</f>
        <v>34461024.075625792</v>
      </c>
      <c r="AG27" s="34">
        <f>[24]winter!AC27+[24]summer!AC27+[24]shoulder!AC27</f>
        <v>200.80561784257446</v>
      </c>
      <c r="AH27" s="34">
        <f>[24]winter!AD27+[24]summer!AD27+[24]shoulder!AD27</f>
        <v>736.15143938314191</v>
      </c>
      <c r="AI27" s="102">
        <f>[24]winter!AF27+[24]summer!AF27+[24]shoulder!AF27</f>
        <v>2812.1739045805662</v>
      </c>
      <c r="AJ27" s="114">
        <f t="shared" si="2"/>
        <v>3749.1309618062824</v>
      </c>
      <c r="AK27" s="114">
        <f>AJ27*'Volumes by Gen'!$K$74</f>
        <v>16421193.612711517</v>
      </c>
      <c r="AL27" s="33">
        <f>[24]winter!AE27+[24]summer!AE27+[24]shoulder!AE27</f>
        <v>914.35044294049158</v>
      </c>
      <c r="AM27" s="102">
        <f>[24]winter!AG27+[24]summer!AG27+[24]shoulder!AG27</f>
        <v>3375.1276206522184</v>
      </c>
      <c r="AN27" s="102">
        <f t="shared" si="3"/>
        <v>4289.47806359271</v>
      </c>
      <c r="AO27" s="109">
        <f>AN27*'Volumes by Gen'!$K$79</f>
        <v>18787913.918536074</v>
      </c>
      <c r="AP27" s="107">
        <f>[24]winter!AH27+[24]summer!AH27+[24]shoulder!AH27</f>
        <v>22082.74988010776</v>
      </c>
      <c r="AQ27" s="35">
        <f>[24]winter!AI27+[24]summer!AI27+[24]shoulder!AI27</f>
        <v>14835.267543398821</v>
      </c>
      <c r="AR27" s="35">
        <f>[24]winter!AJ27+[24]summer!AJ27+[24]shoulder!AJ27</f>
        <v>7437.8055995806271</v>
      </c>
      <c r="AS27" s="33"/>
      <c r="AT27" s="37">
        <f t="shared" si="9"/>
        <v>7.6822044943009107E-3</v>
      </c>
      <c r="AU27" s="32">
        <v>2038</v>
      </c>
      <c r="AV27" s="33">
        <f>[24]winter!AN27+[24]summer!AN27+[24]shoulder!AN27</f>
        <v>910.30947030941343</v>
      </c>
      <c r="AW27" s="33">
        <f>[24]winter!AO27+[24]summer!AO27+[24]shoulder!AO27</f>
        <v>7158.911601345706</v>
      </c>
      <c r="AX27" s="33">
        <f>[24]winter!AP27+[24]summer!AP27+[24]shoulder!AP27</f>
        <v>2228.5910855671682</v>
      </c>
      <c r="AY27" s="33">
        <f>[24]winter!AQ27+[24]summer!AQ27+[24]shoulder!AQ27</f>
        <v>1659.4486817774937</v>
      </c>
      <c r="AZ27" s="33">
        <f>[24]winter!AR27+[24]summer!AR27+[24]shoulder!AR27</f>
        <v>1032.0788812752412</v>
      </c>
      <c r="BA27" s="33">
        <f>[24]winter!AS27+[24]summer!AS27+[24]shoulder!AS27</f>
        <v>785.43663104282723</v>
      </c>
      <c r="BB27" s="33">
        <f>[24]winter!AT27+[24]summer!AT27+[24]shoulder!AT27</f>
        <v>986.40371614330809</v>
      </c>
      <c r="BC27" s="33">
        <f>[24]winter!AU27+[24]summer!AU27+[24]shoulder!AU27</f>
        <v>2343.0429123890754</v>
      </c>
      <c r="BD27" s="33">
        <f>[24]winter!AV27+[24]summer!AV27+[24]shoulder!AV27</f>
        <v>259.64370651316335</v>
      </c>
      <c r="BE27" s="33">
        <f>[24]winter!AW27+[24]summer!AW27+[24]shoulder!AW27</f>
        <v>832.30685474180973</v>
      </c>
      <c r="BF27" s="33">
        <f>[24]winter!AX27+[24]summer!AX27+[24]shoulder!AX27</f>
        <v>1021.4010285001184</v>
      </c>
      <c r="BG27" s="33">
        <f>[24]winter!AY27+[24]summer!AY27+[24]shoulder!AY27</f>
        <v>3062.8753633998244</v>
      </c>
      <c r="BH27" s="33">
        <f>[24]winter!AZ27+[24]summer!AZ27+[24]shoulder!AZ27</f>
        <v>3623.5298348502556</v>
      </c>
      <c r="BI27" s="35">
        <f>[24]winter!BA27+[24]summer!BA27+[24]shoulder!BA27</f>
        <v>23971.421860561204</v>
      </c>
      <c r="BJ27" s="35">
        <f>[24]winter!BB27+[24]summer!BB27+[24]shoulder!BB27</f>
        <v>16183.085976149823</v>
      </c>
      <c r="BK27" s="35">
        <f>[24]winter!BC27+[24]summer!BC27+[24]shoulder!BC27</f>
        <v>8099.7462121819008</v>
      </c>
      <c r="BM27" s="37">
        <f t="shared" si="10"/>
        <v>1.0145129673737248E-2</v>
      </c>
      <c r="BN27" s="32">
        <v>2038</v>
      </c>
      <c r="BO27" s="33">
        <f>[24]winter!BG27+[24]summer!BG27+[24]shoulder!BG27</f>
        <v>951.74415206429308</v>
      </c>
      <c r="BP27" s="33">
        <f>[24]winter!BH27+[24]summer!BH27+[24]shoulder!BH27</f>
        <v>7448.9029312639777</v>
      </c>
      <c r="BQ27" s="33">
        <f>[24]winter!BI27+[24]summer!BI27+[24]shoulder!BI27</f>
        <v>2279.0814677051708</v>
      </c>
      <c r="BR27" s="131">
        <f t="shared" si="4"/>
        <v>10679.728551033442</v>
      </c>
      <c r="BS27" s="114">
        <f>BR27*'Volumes by Gen'!$K$35</f>
        <v>58218076.914915308</v>
      </c>
      <c r="BT27" s="33">
        <f>[24]winter!BJ27+[24]summer!BJ27+[24]shoulder!BJ27</f>
        <v>1817.1633906719708</v>
      </c>
      <c r="BU27" s="33">
        <f>[24]winter!BK27+[24]summer!BK27+[24]shoulder!BK27</f>
        <v>1083.9631296292448</v>
      </c>
      <c r="BV27" s="33">
        <f>[24]winter!BL27+[24]summer!BL27+[24]shoulder!BL27</f>
        <v>820.4826085693096</v>
      </c>
      <c r="BW27" s="33">
        <f>[24]winter!BM27+[24]summer!BM27+[24]shoulder!BM27</f>
        <v>1036.887371500784</v>
      </c>
      <c r="BX27" s="33">
        <f>[24]winter!BN27+[24]summer!BN27+[24]shoulder!BN27</f>
        <v>2591.8144915068219</v>
      </c>
      <c r="BY27" s="131">
        <f t="shared" si="5"/>
        <v>7350.3109918781302</v>
      </c>
      <c r="BZ27" s="114">
        <f>BY27*'Volumes by Gen'!$K$46</f>
        <v>42679408.234633788</v>
      </c>
      <c r="CA27" s="33">
        <f>[24]winter!BO27+[24]summer!BO27+[24]shoulder!BO27</f>
        <v>283.06622092267554</v>
      </c>
      <c r="CB27" s="33">
        <f>[24]winter!BP27+[24]summer!BP27+[24]shoulder!BP27</f>
        <v>873.61464159851425</v>
      </c>
      <c r="CC27" s="33">
        <f>[24]winter!BR27+[24]summer!BR27+[24]shoulder!BR27</f>
        <v>3226.3956322524973</v>
      </c>
      <c r="CD27" s="131">
        <f t="shared" si="6"/>
        <v>4383.076494773687</v>
      </c>
      <c r="CE27" s="114">
        <f>CD27*'Volumes by Gen'!$K$74</f>
        <v>19197875.047108751</v>
      </c>
      <c r="CF27" s="33">
        <f>[24]winter!BQ27+[24]summer!BQ27+[24]shoulder!BQ27</f>
        <v>1108.080822560762</v>
      </c>
      <c r="CG27" s="33">
        <f>[24]winter!BS27+[24]summer!BS27+[24]shoulder!BS27</f>
        <v>3757.1251623275948</v>
      </c>
      <c r="CH27" s="131">
        <f t="shared" si="7"/>
        <v>4865.2059848883564</v>
      </c>
      <c r="CI27" s="109">
        <f>CH27*'Volumes by Gen'!$K$79</f>
        <v>21309602.213811006</v>
      </c>
      <c r="CJ27" s="107">
        <f>[24]winter!BT27+[24]summer!BT27+[24]shoulder!BT27</f>
        <v>24898.21634327263</v>
      </c>
      <c r="CK27" s="35">
        <f>[24]winter!BU27+[24]summer!BU27+[24]shoulder!BU27</f>
        <v>16809.389111707496</v>
      </c>
      <c r="CL27" s="35">
        <f>[24]winter!BV27+[24]summer!BV27+[24]shoulder!BV27</f>
        <v>8458.2801793245017</v>
      </c>
      <c r="CN27" s="37">
        <f t="shared" si="11"/>
        <v>1.4406071786214187E-2</v>
      </c>
      <c r="CO27" s="32">
        <v>2038</v>
      </c>
      <c r="CP27" s="33">
        <f>[24]winter!BZ27+[24]summer!BZ27+[24]shoulder!BZ27</f>
        <v>1038.7966174084372</v>
      </c>
      <c r="CQ27" s="33">
        <f>[24]winter!CA27+[24]summer!CA27+[24]shoulder!CA27</f>
        <v>8288.7392268727817</v>
      </c>
      <c r="CR27" s="33">
        <f>[24]winter!CB27+[24]summer!CB27+[24]shoulder!CB27</f>
        <v>2425.3044289953555</v>
      </c>
      <c r="CS27" s="33">
        <f>[24]winter!CC27+[24]summer!CC27+[24]shoulder!CC27</f>
        <v>2478.8184903910983</v>
      </c>
      <c r="CT27" s="33">
        <f>[24]winter!CD27+[24]summer!CD27+[24]shoulder!CD27</f>
        <v>1255.2504334489659</v>
      </c>
      <c r="CU27" s="33">
        <f>[24]winter!CE27+[24]summer!CE27+[24]shoulder!CE27</f>
        <v>886.10575813048285</v>
      </c>
      <c r="CV27" s="33">
        <f>[24]winter!CF27+[24]summer!CF27+[24]shoulder!CF27</f>
        <v>1164.023275435922</v>
      </c>
      <c r="CW27" s="33">
        <f>[24]winter!CG27+[24]summer!CG27+[24]shoulder!CG27</f>
        <v>3331.7685693977346</v>
      </c>
      <c r="CX27" s="33">
        <f>[24]winter!CH27+[24]summer!CH27+[24]shoulder!CH27</f>
        <v>402.43400846722562</v>
      </c>
      <c r="CY27" s="33">
        <f>[24]winter!CI27+[24]summer!CI27+[24]shoulder!CI27</f>
        <v>1015.1829071518184</v>
      </c>
      <c r="CZ27" s="33">
        <f>[24]winter!CJ27+[24]summer!CJ27+[24]shoulder!CJ27</f>
        <v>1548.9092587315567</v>
      </c>
      <c r="DA27" s="33">
        <f>[24]winter!CK27+[24]summer!CK27+[24]shoulder!CK27</f>
        <v>3635.7355314139977</v>
      </c>
      <c r="DB27" s="33">
        <f>[24]winter!CL27+[24]summer!CL27+[24]shoulder!CL27</f>
        <v>4310.1256519400749</v>
      </c>
      <c r="DC27" s="35">
        <f>[24]winter!CM27+[24]summer!CM27+[24]shoulder!CM27</f>
        <v>28199.62730639855</v>
      </c>
      <c r="DD27" s="35">
        <f>[24]winter!CN27+[24]summer!CN27+[24]shoulder!CN27</f>
        <v>18997.298231127636</v>
      </c>
      <c r="DE27" s="35">
        <f>[24]winter!CO27+[24]summer!CO27+[24]shoulder!CO27</f>
        <v>9921.5142338059359</v>
      </c>
      <c r="DG27" s="37">
        <f t="shared" si="12"/>
        <v>-5.2778896022593761E-3</v>
      </c>
      <c r="DH27" s="32">
        <v>2038</v>
      </c>
      <c r="DI27" s="33">
        <f>[24]winter!CS27+[24]summer!CS27+[24]shoulder!CS27</f>
        <v>596.58206945705558</v>
      </c>
      <c r="DJ27" s="33">
        <f>[24]winter!CT27+[24]summer!CT27+[24]shoulder!CT27</f>
        <v>4041.3337794508516</v>
      </c>
      <c r="DK27" s="33">
        <f>[24]winter!CU27+[24]summer!CU27+[24]shoulder!CU27</f>
        <v>1563.9853132952908</v>
      </c>
      <c r="DL27" s="33">
        <f>[24]winter!CV27+[24]summer!CV27+[24]shoulder!CV27</f>
        <v>243.15280511656758</v>
      </c>
      <c r="DM27" s="33">
        <f>[24]winter!CW27+[24]summer!CW27+[24]shoulder!CW27</f>
        <v>610.89066858807564</v>
      </c>
      <c r="DN27" s="33">
        <f>[24]winter!CX27+[24]summer!CX27+[24]shoulder!CX27</f>
        <v>496.01041459668369</v>
      </c>
      <c r="DO27" s="33">
        <f>[24]winter!CY27+[24]summer!CY27+[24]shoulder!CY27</f>
        <v>41.410276954063022</v>
      </c>
      <c r="DP27" s="33">
        <f>[24]winter!CZ27+[24]summer!CZ27+[24]shoulder!CZ27</f>
        <v>1141.2049117193612</v>
      </c>
      <c r="DQ27" s="33">
        <f>[24]winter!DA27+[24]summer!DA27+[24]shoulder!DA27</f>
        <v>-139.70326228010737</v>
      </c>
      <c r="DR27" s="33">
        <f>[24]winter!DB27+[24]summer!DB27+[24]shoulder!DB27</f>
        <v>499.07546120107713</v>
      </c>
      <c r="DS27" s="33">
        <f>[24]winter!DC27+[24]summer!DC27+[24]shoulder!DC27</f>
        <v>501.24343340572125</v>
      </c>
      <c r="DT27" s="33">
        <f>[24]winter!DD27+[24]summer!DD27+[24]shoulder!DD27</f>
        <v>1481.3546430659878</v>
      </c>
      <c r="DU27" s="33">
        <f>[24]winter!DE27+[24]summer!DE27+[24]shoulder!DE27</f>
        <v>2178.2209445387211</v>
      </c>
      <c r="DV27" s="35">
        <f>[24]winter!DF27+[24]summer!DF27+[24]shoulder!DF27</f>
        <v>13725.597181549252</v>
      </c>
      <c r="DW27" s="35">
        <f>[24]winter!DG27+[24]summer!DG27+[24]shoulder!DG27</f>
        <v>9336.9153921458164</v>
      </c>
      <c r="DX27" s="35">
        <f>[24]winter!DH27+[24]summer!DH27+[24]shoulder!DH27</f>
        <v>4667.6990684378206</v>
      </c>
      <c r="DY27" s="33"/>
    </row>
    <row r="28" spans="1:150" ht="15" x14ac:dyDescent="0.25">
      <c r="S28" s="36">
        <f t="shared" si="8"/>
        <v>7.899532551935361E-3</v>
      </c>
      <c r="T28" s="32">
        <v>2039</v>
      </c>
      <c r="U28" s="33">
        <f>[24]winter!U28+[24]summer!U28+[24]shoulder!U28</f>
        <v>850.19039508749677</v>
      </c>
      <c r="V28" s="33">
        <f>[24]winter!V28+[24]summer!V28+[24]shoulder!V28</f>
        <v>6618.2674796271003</v>
      </c>
      <c r="W28" s="102">
        <f>[24]winter!W28+[24]summer!W28+[24]shoulder!W28</f>
        <v>2099.207416729515</v>
      </c>
      <c r="X28" s="108">
        <f t="shared" si="0"/>
        <v>9567.6652914441111</v>
      </c>
      <c r="Y28" s="114">
        <f>X28*'Volumes by Gen'!$K$35</f>
        <v>52155920.552827045</v>
      </c>
      <c r="Z28" s="33">
        <f>[24]winter!X28+[24]summer!X28+[24]shoulder!X28</f>
        <v>1319.063349371959</v>
      </c>
      <c r="AA28" s="33">
        <f>[24]winter!Y28+[24]summer!Y28+[24]shoulder!Y28</f>
        <v>966.27332307117103</v>
      </c>
      <c r="AB28" s="33">
        <f>[24]winter!Z28+[24]summer!Z28+[24]shoulder!Z28</f>
        <v>730.47256601651065</v>
      </c>
      <c r="AC28" s="33">
        <f>[24]winter!AA28+[24]summer!AA28+[24]shoulder!AA28</f>
        <v>823.51551539734612</v>
      </c>
      <c r="AD28" s="102">
        <f>[24]winter!AB28+[24]summer!AB28+[24]shoulder!AB28</f>
        <v>2135.5635208952585</v>
      </c>
      <c r="AE28" s="114">
        <f t="shared" si="13"/>
        <v>5974.8882747522448</v>
      </c>
      <c r="AF28" s="114">
        <f>AE28*'Volumes by Gen'!$K$46</f>
        <v>34693048.514035694</v>
      </c>
      <c r="AG28" s="34">
        <f>[24]winter!AC28+[24]summer!AC28+[24]shoulder!AC28</f>
        <v>203.63607692607104</v>
      </c>
      <c r="AH28" s="34">
        <f>[24]winter!AD28+[24]summer!AD28+[24]shoulder!AD28</f>
        <v>744.53857541768912</v>
      </c>
      <c r="AI28" s="102">
        <f>[24]winter!AF28+[24]summer!AF28+[24]shoulder!AF28</f>
        <v>2837.4577505749471</v>
      </c>
      <c r="AJ28" s="114">
        <f t="shared" si="2"/>
        <v>3785.6324029187072</v>
      </c>
      <c r="AK28" s="114">
        <f>AJ28*'Volumes by Gen'!$K$74</f>
        <v>16581069.924783938</v>
      </c>
      <c r="AL28" s="33">
        <f>[24]winter!AE28+[24]summer!AE28+[24]shoulder!AE28</f>
        <v>924.46894723478044</v>
      </c>
      <c r="AM28" s="102">
        <f>[24]winter!AG28+[24]summer!AG28+[24]shoulder!AG28</f>
        <v>3391.1975471748847</v>
      </c>
      <c r="AN28" s="102">
        <f t="shared" si="3"/>
        <v>4315.6664944096647</v>
      </c>
      <c r="AO28" s="109">
        <f>AN28*'Volumes by Gen'!$K$79</f>
        <v>18902619.245514337</v>
      </c>
      <c r="AP28" s="107">
        <f>[24]winter!AH28+[24]summer!AH28+[24]shoulder!AH28</f>
        <v>22258.582275351833</v>
      </c>
      <c r="AQ28" s="35">
        <f>[24]winter!AI28+[24]summer!AI28+[24]shoulder!AI28</f>
        <v>14962.871905435935</v>
      </c>
      <c r="AR28" s="35">
        <f>[24]winter!AJ28+[24]summer!AJ28+[24]shoulder!AJ28</f>
        <v>7488.706234835694</v>
      </c>
      <c r="AS28" s="33"/>
      <c r="AT28" s="37">
        <f t="shared" si="9"/>
        <v>7.790364344569446E-3</v>
      </c>
      <c r="AU28" s="32">
        <v>2039</v>
      </c>
      <c r="AV28" s="33">
        <f>[24]winter!AN28+[24]summer!AN28+[24]shoulder!AN28</f>
        <v>916.73740901447275</v>
      </c>
      <c r="AW28" s="33">
        <f>[24]winter!AO28+[24]summer!AO28+[24]shoulder!AO28</f>
        <v>7222.4036570029511</v>
      </c>
      <c r="AX28" s="33">
        <f>[24]winter!AP28+[24]summer!AP28+[24]shoulder!AP28</f>
        <v>2248.8422285135557</v>
      </c>
      <c r="AY28" s="33">
        <f>[24]winter!AQ28+[24]summer!AQ28+[24]shoulder!AQ28</f>
        <v>1673.9329601920231</v>
      </c>
      <c r="AZ28" s="33">
        <f>[24]winter!AR28+[24]summer!AR28+[24]shoulder!AR28</f>
        <v>1036.7467412455821</v>
      </c>
      <c r="BA28" s="33">
        <f>[24]winter!AS28+[24]summer!AS28+[24]shoulder!AS28</f>
        <v>791.29430852499968</v>
      </c>
      <c r="BB28" s="33">
        <f>[24]winter!AT28+[24]summer!AT28+[24]shoulder!AT28</f>
        <v>988.75900783728866</v>
      </c>
      <c r="BC28" s="33">
        <f>[24]winter!AU28+[24]summer!AU28+[24]shoulder!AU28</f>
        <v>2360.4694732890689</v>
      </c>
      <c r="BD28" s="33">
        <f>[24]winter!AV28+[24]summer!AV28+[24]shoulder!AV28</f>
        <v>263.03425238764976</v>
      </c>
      <c r="BE28" s="33">
        <f>[24]winter!AW28+[24]summer!AW28+[24]shoulder!AW28</f>
        <v>841.18360956661809</v>
      </c>
      <c r="BF28" s="33">
        <f>[24]winter!AX28+[24]summer!AX28+[24]shoulder!AX28</f>
        <v>1033.0031812159571</v>
      </c>
      <c r="BG28" s="33">
        <f>[24]winter!AY28+[24]summer!AY28+[24]shoulder!AY28</f>
        <v>3090.1630508071657</v>
      </c>
      <c r="BH28" s="33">
        <f>[24]winter!AZ28+[24]summer!AZ28+[24]shoulder!AZ28</f>
        <v>3641.3166177982575</v>
      </c>
      <c r="BI28" s="35">
        <f>[24]winter!BA28+[24]summer!BA28+[24]shoulder!BA28</f>
        <v>24159.634213516019</v>
      </c>
      <c r="BJ28" s="35">
        <f>[24]winter!BB28+[24]summer!BB28+[24]shoulder!BB28</f>
        <v>16318.940529165291</v>
      </c>
      <c r="BK28" s="35">
        <f>[24]winter!BC28+[24]summer!BC28+[24]shoulder!BC28</f>
        <v>8155.3165239455793</v>
      </c>
      <c r="BM28" s="37">
        <f t="shared" si="10"/>
        <v>1.0122995288851236E-2</v>
      </c>
      <c r="BN28" s="32">
        <v>2039</v>
      </c>
      <c r="BO28" s="33">
        <f>[24]winter!BG28+[24]summer!BG28+[24]shoulder!BG28</f>
        <v>960.66117133481157</v>
      </c>
      <c r="BP28" s="33">
        <f>[24]winter!BH28+[24]summer!BH28+[24]shoulder!BH28</f>
        <v>7532.9480520119305</v>
      </c>
      <c r="BQ28" s="33">
        <f>[24]winter!BI28+[24]summer!BI28+[24]shoulder!BI28</f>
        <v>2302.5202063340539</v>
      </c>
      <c r="BR28" s="131">
        <f t="shared" si="4"/>
        <v>10796.129429680797</v>
      </c>
      <c r="BS28" s="114">
        <f>BR28*'Volumes by Gen'!$K$35</f>
        <v>58852609.45698069</v>
      </c>
      <c r="BT28" s="33">
        <f>[24]winter!BJ28+[24]summer!BJ28+[24]shoulder!BJ28</f>
        <v>1844.183743599775</v>
      </c>
      <c r="BU28" s="33">
        <f>[24]winter!BK28+[24]summer!BK28+[24]shoulder!BK28</f>
        <v>1091.4465707128693</v>
      </c>
      <c r="BV28" s="33">
        <f>[24]winter!BL28+[24]summer!BL28+[24]shoulder!BL28</f>
        <v>828.23280039226097</v>
      </c>
      <c r="BW28" s="33">
        <f>[24]winter!BM28+[24]summer!BM28+[24]shoulder!BM28</f>
        <v>1041.7904145843975</v>
      </c>
      <c r="BX28" s="33">
        <f>[24]winter!BN28+[24]summer!BN28+[24]shoulder!BN28</f>
        <v>2623.9133316849302</v>
      </c>
      <c r="BY28" s="131">
        <f t="shared" si="5"/>
        <v>7429.5668609742334</v>
      </c>
      <c r="BZ28" s="114">
        <f>BY28*'Volumes by Gen'!$K$46</f>
        <v>43139605.578104146</v>
      </c>
      <c r="CA28" s="33">
        <f>[24]winter!BO28+[24]summer!BO28+[24]shoulder!BO28</f>
        <v>287.79802687693586</v>
      </c>
      <c r="CB28" s="33">
        <f>[24]winter!BP28+[24]summer!BP28+[24]shoulder!BP28</f>
        <v>885.02361365504817</v>
      </c>
      <c r="CC28" s="33">
        <f>[24]winter!BR28+[24]summer!BR28+[24]shoulder!BR28</f>
        <v>3264.8019695946596</v>
      </c>
      <c r="CD28" s="131">
        <f t="shared" si="6"/>
        <v>4437.6236101266441</v>
      </c>
      <c r="CE28" s="114">
        <f>CD28*'Volumes by Gen'!$K$74</f>
        <v>19436791.4123547</v>
      </c>
      <c r="CF28" s="33">
        <f>[24]winter!BQ28+[24]summer!BQ28+[24]shoulder!BQ28</f>
        <v>1125.2727436919113</v>
      </c>
      <c r="CG28" s="33">
        <f>[24]winter!BS28+[24]summer!BS28+[24]shoulder!BS28</f>
        <v>3781.409885577671</v>
      </c>
      <c r="CH28" s="131">
        <f t="shared" si="7"/>
        <v>4906.6826292695823</v>
      </c>
      <c r="CI28" s="109">
        <f>CH28*'Volumes by Gen'!$K$79</f>
        <v>21491269.916200776</v>
      </c>
      <c r="CJ28" s="107">
        <f>[24]winter!BT28+[24]summer!BT28+[24]shoulder!BT28</f>
        <v>25152.838407977826</v>
      </c>
      <c r="CK28" s="35">
        <f>[24]winter!BU28+[24]summer!BU28+[24]shoulder!BU28</f>
        <v>16990.0624297252</v>
      </c>
      <c r="CL28" s="35">
        <f>[24]winter!BV28+[24]summer!BV28+[24]shoulder!BV28</f>
        <v>8533.7005480633052</v>
      </c>
      <c r="CN28" s="37">
        <f t="shared" si="11"/>
        <v>1.4364739197005301E-2</v>
      </c>
      <c r="CO28" s="32">
        <v>2039</v>
      </c>
      <c r="CP28" s="33">
        <f>[24]winter!BZ28+[24]summer!BZ28+[24]shoulder!BZ28</f>
        <v>1050.8476819012774</v>
      </c>
      <c r="CQ28" s="33">
        <f>[24]winter!CA28+[24]summer!CA28+[24]shoulder!CA28</f>
        <v>8416.389847914319</v>
      </c>
      <c r="CR28" s="33">
        <f>[24]winter!CB28+[24]summer!CB28+[24]shoulder!CB28</f>
        <v>2455.2269579893455</v>
      </c>
      <c r="CS28" s="33">
        <f>[24]winter!CC28+[24]summer!CC28+[24]shoulder!CC28</f>
        <v>2542.6334926840264</v>
      </c>
      <c r="CT28" s="33">
        <f>[24]winter!CD28+[24]summer!CD28+[24]shoulder!CD28</f>
        <v>1268.8487181360792</v>
      </c>
      <c r="CU28" s="33">
        <f>[24]winter!CE28+[24]summer!CE28+[24]shoulder!CE28</f>
        <v>895.70879058929904</v>
      </c>
      <c r="CV28" s="33">
        <f>[24]winter!CF28+[24]summer!CF28+[24]shoulder!CF28</f>
        <v>1172.2221230631167</v>
      </c>
      <c r="CW28" s="33">
        <f>[24]winter!CG28+[24]summer!CG28+[24]shoulder!CG28</f>
        <v>3397.2485982275839</v>
      </c>
      <c r="CX28" s="33">
        <f>[24]winter!CH28+[24]summer!CH28+[24]shoulder!CH28</f>
        <v>411.89684361998542</v>
      </c>
      <c r="CY28" s="33">
        <f>[24]winter!CI28+[24]summer!CI28+[24]shoulder!CI28</f>
        <v>1034.4766589498138</v>
      </c>
      <c r="CZ28" s="33">
        <f>[24]winter!CJ28+[24]summer!CJ28+[24]shoulder!CJ28</f>
        <v>1583.5607404570783</v>
      </c>
      <c r="DA28" s="33">
        <f>[24]winter!CK28+[24]summer!CK28+[24]shoulder!CK28</f>
        <v>3696.6412363206309</v>
      </c>
      <c r="DB28" s="33">
        <f>[24]winter!CL28+[24]summer!CL28+[24]shoulder!CL28</f>
        <v>4351.4210976829891</v>
      </c>
      <c r="DC28" s="35">
        <f>[24]winter!CM28+[24]summer!CM28+[24]shoulder!CM28</f>
        <v>28610.611275640018</v>
      </c>
      <c r="DD28" s="35">
        <f>[24]winter!CN28+[24]summer!CN28+[24]shoulder!CN28</f>
        <v>19273.304888457456</v>
      </c>
      <c r="DE28" s="35">
        <f>[24]winter!CO28+[24]summer!CO28+[24]shoulder!CO28</f>
        <v>10037.34641010867</v>
      </c>
      <c r="DG28" s="37">
        <f t="shared" si="12"/>
        <v>-5.3173274300953215E-3</v>
      </c>
      <c r="DH28" s="32">
        <v>2039</v>
      </c>
      <c r="DI28" s="33">
        <f>[24]winter!CS28+[24]summer!CS28+[24]shoulder!CS28</f>
        <v>595.8418486297586</v>
      </c>
      <c r="DJ28" s="33">
        <f>[24]winter!CT28+[24]summer!CT28+[24]shoulder!CT28</f>
        <v>4026.9122884793346</v>
      </c>
      <c r="DK28" s="33">
        <f>[24]winter!CU28+[24]summer!CU28+[24]shoulder!CU28</f>
        <v>1567.6359141679864</v>
      </c>
      <c r="DL28" s="33">
        <f>[24]winter!CV28+[24]summer!CV28+[24]shoulder!CV28</f>
        <v>223.39973829235663</v>
      </c>
      <c r="DM28" s="33">
        <f>[24]winter!CW28+[24]summer!CW28+[24]shoulder!CW28</f>
        <v>603.11276236652952</v>
      </c>
      <c r="DN28" s="33">
        <f>[24]winter!CX28+[24]summer!CX28+[24]shoulder!CX28</f>
        <v>493.97568165558732</v>
      </c>
      <c r="DO28" s="33">
        <f>[24]winter!CY28+[24]summer!CY28+[24]shoulder!CY28</f>
        <v>29.332479288409175</v>
      </c>
      <c r="DP28" s="33">
        <f>[24]winter!CZ28+[24]summer!CZ28+[24]shoulder!CZ28</f>
        <v>1130.6303777698784</v>
      </c>
      <c r="DQ28" s="33">
        <f>[24]winter!DA28+[24]summer!DA28+[24]shoulder!DA28</f>
        <v>-147.91525970278389</v>
      </c>
      <c r="DR28" s="33">
        <f>[24]winter!DB28+[24]summer!DB28+[24]shoulder!DB28</f>
        <v>499.79776473747512</v>
      </c>
      <c r="DS28" s="33">
        <f>[24]winter!DC28+[24]summer!DC28+[24]shoulder!DC28</f>
        <v>498.21225857506784</v>
      </c>
      <c r="DT28" s="33">
        <f>[24]winter!DD28+[24]summer!DD28+[24]shoulder!DD28</f>
        <v>1468.5763460153662</v>
      </c>
      <c r="DU28" s="33">
        <f>[24]winter!DE28+[24]summer!DE28+[24]shoulder!DE28</f>
        <v>2166.3320998655918</v>
      </c>
      <c r="DV28" s="35">
        <f>[24]winter!DF28+[24]summer!DF28+[24]shoulder!DF28</f>
        <v>13652.999711679257</v>
      </c>
      <c r="DW28" s="35">
        <f>[24]winter!DG28+[24]summer!DG28+[24]shoulder!DG28</f>
        <v>9302.3665192597873</v>
      </c>
      <c r="DX28" s="35">
        <f>[24]winter!DH28+[24]summer!DH28+[24]shoulder!DH28</f>
        <v>4637.7116526181462</v>
      </c>
      <c r="DY28" s="33"/>
    </row>
    <row r="29" spans="1:150" ht="15" x14ac:dyDescent="0.25">
      <c r="S29" s="36">
        <f t="shared" si="8"/>
        <v>7.8253031530488553E-3</v>
      </c>
      <c r="T29" s="32">
        <v>2040</v>
      </c>
      <c r="U29" s="33">
        <f>[24]winter!U29+[24]summer!U29+[24]shoulder!U29</f>
        <v>856.41377503201647</v>
      </c>
      <c r="V29" s="33">
        <f>[24]winter!V29+[24]summer!V29+[24]shoulder!V29</f>
        <v>6677.0354225167248</v>
      </c>
      <c r="W29" s="102">
        <f>[24]winter!W29+[24]summer!W29+[24]shoulder!W29</f>
        <v>2118.8325561411611</v>
      </c>
      <c r="X29" s="108">
        <f t="shared" si="0"/>
        <v>9652.281753689902</v>
      </c>
      <c r="Y29" s="114">
        <f>X29*'Volumes by Gen'!$K$35</f>
        <v>52617187.679959856</v>
      </c>
      <c r="Z29" s="33">
        <f>[24]winter!X29+[24]summer!X29+[24]shoulder!X29</f>
        <v>1331.4125410003069</v>
      </c>
      <c r="AA29" s="33">
        <f>[24]winter!Y29+[24]summer!Y29+[24]shoulder!Y29</f>
        <v>970.65294299906566</v>
      </c>
      <c r="AB29" s="33">
        <f>[24]winter!Z29+[24]summer!Z29+[24]shoulder!Z29</f>
        <v>736.07376198500424</v>
      </c>
      <c r="AC29" s="33">
        <f>[24]winter!AA29+[24]summer!AA29+[24]shoulder!AA29</f>
        <v>825.77666938707443</v>
      </c>
      <c r="AD29" s="102">
        <f>[24]winter!AB29+[24]summer!AB29+[24]shoulder!AB29</f>
        <v>2151.3340987434594</v>
      </c>
      <c r="AE29" s="114">
        <f t="shared" si="13"/>
        <v>6015.2500141149103</v>
      </c>
      <c r="AF29" s="114">
        <f>AE29*'Volumes by Gen'!$K$46</f>
        <v>34927408.006201744</v>
      </c>
      <c r="AG29" s="34">
        <f>[24]winter!AC29+[24]summer!AC29+[24]shoulder!AC29</f>
        <v>206.52130696697421</v>
      </c>
      <c r="AH29" s="34">
        <f>[24]winter!AD29+[24]summer!AD29+[24]shoulder!AD29</f>
        <v>752.99628938447927</v>
      </c>
      <c r="AI29" s="102">
        <f>[24]winter!AF29+[24]summer!AF29+[24]shoulder!AF29</f>
        <v>2862.822667297713</v>
      </c>
      <c r="AJ29" s="114">
        <f t="shared" si="2"/>
        <v>3822.3402636491664</v>
      </c>
      <c r="AK29" s="114">
        <f>AJ29*'Volumes by Gen'!$K$74</f>
        <v>16741850.354783349</v>
      </c>
      <c r="AL29" s="33">
        <f>[24]winter!AE29+[24]summer!AE29+[24]shoulder!AE29</f>
        <v>934.6846999331691</v>
      </c>
      <c r="AM29" s="102">
        <f>[24]winter!AG29+[24]summer!AG29+[24]shoulder!AG29</f>
        <v>3407.452372461481</v>
      </c>
      <c r="AN29" s="102">
        <f t="shared" si="3"/>
        <v>4342.1370723946502</v>
      </c>
      <c r="AO29" s="109">
        <f>AN29*'Volumes by Gen'!$K$79</f>
        <v>19018560.377088573</v>
      </c>
      <c r="AP29" s="107">
        <f>[24]winter!AH29+[24]summer!AH29+[24]shoulder!AH29</f>
        <v>22434.136192031263</v>
      </c>
      <c r="AQ29" s="35">
        <f>[24]winter!AI29+[24]summer!AI29+[24]shoulder!AI29</f>
        <v>15089.973542414938</v>
      </c>
      <c r="AR29" s="35">
        <f>[24]winter!AJ29+[24]summer!AJ29+[24]shoulder!AJ29</f>
        <v>7539.7907742467223</v>
      </c>
      <c r="AS29" s="33"/>
      <c r="AT29" s="37">
        <f t="shared" si="9"/>
        <v>7.7128568497308045E-3</v>
      </c>
      <c r="AU29" s="32">
        <v>2040</v>
      </c>
      <c r="AV29" s="33">
        <f>[24]winter!AN29+[24]summer!AN29+[24]shoulder!AN29</f>
        <v>923.30096988749324</v>
      </c>
      <c r="AW29" s="33">
        <f>[24]winter!AO29+[24]summer!AO29+[24]shoulder!AO29</f>
        <v>7285.9512772768066</v>
      </c>
      <c r="AX29" s="33">
        <f>[24]winter!AP29+[24]summer!AP29+[24]shoulder!AP29</f>
        <v>2269.1521830998504</v>
      </c>
      <c r="AY29" s="33">
        <f>[24]winter!AQ29+[24]summer!AQ29+[24]shoulder!AQ29</f>
        <v>1688.5642896030718</v>
      </c>
      <c r="AZ29" s="33">
        <f>[24]winter!AR29+[24]summer!AR29+[24]shoulder!AR29</f>
        <v>1041.4742269267967</v>
      </c>
      <c r="BA29" s="33">
        <f>[24]winter!AS29+[24]summer!AS29+[24]shoulder!AS29</f>
        <v>797.26292521084906</v>
      </c>
      <c r="BB29" s="33">
        <f>[24]winter!AT29+[24]summer!AT29+[24]shoulder!AT29</f>
        <v>991.2405490341788</v>
      </c>
      <c r="BC29" s="33">
        <f>[24]winter!AU29+[24]summer!AU29+[24]shoulder!AU29</f>
        <v>2377.9037119168743</v>
      </c>
      <c r="BD29" s="33">
        <f>[24]winter!AV29+[24]summer!AV29+[24]shoulder!AV29</f>
        <v>266.49016437127045</v>
      </c>
      <c r="BE29" s="33">
        <f>[24]winter!AW29+[24]summer!AW29+[24]shoulder!AW29</f>
        <v>850.1348524288419</v>
      </c>
      <c r="BF29" s="33">
        <f>[24]winter!AX29+[24]summer!AX29+[24]shoulder!AX29</f>
        <v>1044.7212106029306</v>
      </c>
      <c r="BG29" s="33">
        <f>[24]winter!AY29+[24]summer!AY29+[24]shoulder!AY29</f>
        <v>3117.5461817459327</v>
      </c>
      <c r="BH29" s="33">
        <f>[24]winter!AZ29+[24]summer!AZ29+[24]shoulder!AZ29</f>
        <v>3659.3070984020837</v>
      </c>
      <c r="BI29" s="35">
        <f>[24]winter!BA29+[24]summer!BA29+[24]shoulder!BA29</f>
        <v>24347.422397124974</v>
      </c>
      <c r="BJ29" s="35">
        <f>[24]winter!BB29+[24]summer!BB29+[24]shoulder!BB29</f>
        <v>16454.238337865951</v>
      </c>
      <c r="BK29" s="35">
        <f>[24]winter!BC29+[24]summer!BC29+[24]shoulder!BC29</f>
        <v>8211.0964272826423</v>
      </c>
      <c r="BM29" s="37">
        <f t="shared" si="10"/>
        <v>1.0063120230342304E-2</v>
      </c>
      <c r="BN29" s="32">
        <v>2040</v>
      </c>
      <c r="BO29" s="33">
        <f>[24]winter!BG29+[24]summer!BG29+[24]shoulder!BG29</f>
        <v>969.73839053996335</v>
      </c>
      <c r="BP29" s="33">
        <f>[24]winter!BH29+[24]summer!BH29+[24]shoulder!BH29</f>
        <v>7617.006759210276</v>
      </c>
      <c r="BQ29" s="33">
        <f>[24]winter!BI29+[24]summer!BI29+[24]shoulder!BI29</f>
        <v>2326.12324486841</v>
      </c>
      <c r="BR29" s="131">
        <f t="shared" si="4"/>
        <v>10912.868394618648</v>
      </c>
      <c r="BS29" s="114">
        <f>BR29*'Volumes by Gen'!$K$35</f>
        <v>59488984.998479053</v>
      </c>
      <c r="BT29" s="33">
        <f>[24]winter!BJ29+[24]summer!BJ29+[24]shoulder!BJ29</f>
        <v>1872.235904480694</v>
      </c>
      <c r="BU29" s="33">
        <f>[24]winter!BK29+[24]summer!BK29+[24]shoulder!BK29</f>
        <v>1099.1288220489137</v>
      </c>
      <c r="BV29" s="33">
        <f>[24]winter!BL29+[24]summer!BL29+[24]shoulder!BL29</f>
        <v>836.03240983579326</v>
      </c>
      <c r="BW29" s="33">
        <f>[24]winter!BM29+[24]summer!BM29+[24]shoulder!BM29</f>
        <v>1046.7175309474349</v>
      </c>
      <c r="BX29" s="33">
        <f>[24]winter!BN29+[24]summer!BN29+[24]shoulder!BN29</f>
        <v>2654.9812108597735</v>
      </c>
      <c r="BY29" s="131">
        <f t="shared" si="5"/>
        <v>7509.0958781726094</v>
      </c>
      <c r="BZ29" s="114">
        <f>BY29*'Volumes by Gen'!$K$46</f>
        <v>43601388.949618526</v>
      </c>
      <c r="CA29" s="33">
        <f>[24]winter!BO29+[24]summer!BO29+[24]shoulder!BO29</f>
        <v>292.60459208729503</v>
      </c>
      <c r="CB29" s="33">
        <f>[24]winter!BP29+[24]summer!BP29+[24]shoulder!BP29</f>
        <v>896.51004062319589</v>
      </c>
      <c r="CC29" s="33">
        <f>[24]winter!BR29+[24]summer!BR29+[24]shoulder!BR29</f>
        <v>3303.8812735860147</v>
      </c>
      <c r="CD29" s="131">
        <f t="shared" si="6"/>
        <v>4492.9959062965054</v>
      </c>
      <c r="CE29" s="114">
        <f>CD29*'Volumes by Gen'!$K$74</f>
        <v>19679322.069578692</v>
      </c>
      <c r="CF29" s="33">
        <f>[24]winter!BQ29+[24]summer!BQ29+[24]shoulder!BQ29</f>
        <v>1142.6492025431594</v>
      </c>
      <c r="CG29" s="33">
        <f>[24]winter!BS29+[24]summer!BS29+[24]shoulder!BS29</f>
        <v>3805.899998622293</v>
      </c>
      <c r="CH29" s="131">
        <f t="shared" si="7"/>
        <v>4948.5492011654524</v>
      </c>
      <c r="CI29" s="109">
        <f>CH29*'Volumes by Gen'!$K$79</f>
        <v>21674645.501104686</v>
      </c>
      <c r="CJ29" s="107">
        <f>[24]winter!BT29+[24]summer!BT29+[24]shoulder!BT29</f>
        <v>25408.527474833027</v>
      </c>
      <c r="CK29" s="35">
        <f>[24]winter!BU29+[24]summer!BU29+[24]shoulder!BU29</f>
        <v>17171.19532500779</v>
      </c>
      <c r="CL29" s="35">
        <f>[24]winter!BV29+[24]summer!BV29+[24]shoulder!BV29</f>
        <v>8609.3262934366539</v>
      </c>
      <c r="CN29" s="37">
        <f t="shared" si="11"/>
        <v>1.4156874351454294E-2</v>
      </c>
      <c r="CO29" s="32">
        <v>2040</v>
      </c>
      <c r="CP29" s="33">
        <f>[24]winter!BZ29+[24]summer!BZ29+[24]shoulder!BZ29</f>
        <v>1063.9509969370497</v>
      </c>
      <c r="CQ29" s="33">
        <f>[24]winter!CA29+[24]summer!CA29+[24]shoulder!CA29</f>
        <v>8544.2951989292997</v>
      </c>
      <c r="CR29" s="33">
        <f>[24]winter!CB29+[24]summer!CB29+[24]shoulder!CB29</f>
        <v>2486.5174645598045</v>
      </c>
      <c r="CS29" s="33">
        <f>[24]winter!CC29+[24]summer!CC29+[24]shoulder!CC29</f>
        <v>2609.8127948516139</v>
      </c>
      <c r="CT29" s="33">
        <f>[24]winter!CD29+[24]summer!CD29+[24]shoulder!CD29</f>
        <v>1283.218661580185</v>
      </c>
      <c r="CU29" s="33">
        <f>[24]winter!CE29+[24]summer!CE29+[24]shoulder!CE29</f>
        <v>905.55220578591366</v>
      </c>
      <c r="CV29" s="33">
        <f>[24]winter!CF29+[24]summer!CF29+[24]shoulder!CF29</f>
        <v>1180.3665331858579</v>
      </c>
      <c r="CW29" s="33">
        <f>[24]winter!CG29+[24]summer!CG29+[24]shoulder!CG29</f>
        <v>3459.6786138998787</v>
      </c>
      <c r="CX29" s="33">
        <f>[24]winter!CH29+[24]summer!CH29+[24]shoulder!CH29</f>
        <v>421.42419330521983</v>
      </c>
      <c r="CY29" s="33">
        <f>[24]winter!CI29+[24]summer!CI29+[24]shoulder!CI29</f>
        <v>1054.1548720798503</v>
      </c>
      <c r="CZ29" s="33">
        <f>[24]winter!CJ29+[24]summer!CJ29+[24]shoulder!CJ29</f>
        <v>1618.0737277703488</v>
      </c>
      <c r="DA29" s="33">
        <f>[24]winter!CK29+[24]summer!CK29+[24]shoulder!CK29</f>
        <v>3761.636582751376</v>
      </c>
      <c r="DB29" s="33">
        <f>[24]winter!CL29+[24]summer!CL29+[24]shoulder!CL29</f>
        <v>4392.3140515767864</v>
      </c>
      <c r="DC29" s="35">
        <f>[24]winter!CM29+[24]summer!CM29+[24]shoulder!CM29</f>
        <v>29021.464502091316</v>
      </c>
      <c r="DD29" s="35">
        <f>[24]winter!CN29+[24]summer!CN29+[24]shoulder!CN29</f>
        <v>19548.978411066331</v>
      </c>
      <c r="DE29" s="35">
        <f>[24]winter!CO29+[24]summer!CO29+[24]shoulder!CO29</f>
        <v>10151.825392731973</v>
      </c>
      <c r="DG29" s="37">
        <f t="shared" si="12"/>
        <v>-5.3553775699932251E-3</v>
      </c>
      <c r="DH29" s="32">
        <v>2040</v>
      </c>
      <c r="DI29" s="33">
        <f>[24]winter!CS29+[24]summer!CS29+[24]shoulder!CS29</f>
        <v>594.90370571339622</v>
      </c>
      <c r="DJ29" s="33">
        <f>[24]winter!CT29+[24]summer!CT29+[24]shoulder!CT29</f>
        <v>4012.4387560818668</v>
      </c>
      <c r="DK29" s="33">
        <f>[24]winter!CU29+[24]summer!CU29+[24]shoulder!CU29</f>
        <v>1570.5406048900354</v>
      </c>
      <c r="DL29" s="33">
        <f>[24]winter!CV29+[24]summer!CV29+[24]shoulder!CV29</f>
        <v>203.6146794270592</v>
      </c>
      <c r="DM29" s="33">
        <f>[24]winter!CW29+[24]summer!CW29+[24]shoulder!CW29</f>
        <v>595.11294232094406</v>
      </c>
      <c r="DN29" s="33">
        <f>[24]winter!CX29+[24]summer!CX29+[24]shoulder!CX29</f>
        <v>491.71934696037715</v>
      </c>
      <c r="DO29" s="33">
        <f>[24]winter!CY29+[24]summer!CY29+[24]shoulder!CY29</f>
        <v>18.853063961155456</v>
      </c>
      <c r="DP29" s="33">
        <f>[24]winter!CZ29+[24]summer!CZ29+[24]shoulder!CZ29</f>
        <v>1120.150921641462</v>
      </c>
      <c r="DQ29" s="33">
        <f>[24]winter!DA29+[24]summer!DA29+[24]shoulder!DA29</f>
        <v>-156.13134088026311</v>
      </c>
      <c r="DR29" s="33">
        <f>[24]winter!DB29+[24]summer!DB29+[24]shoulder!DB29</f>
        <v>500.63370141848259</v>
      </c>
      <c r="DS29" s="33">
        <f>[24]winter!DC29+[24]summer!DC29+[24]shoulder!DC29</f>
        <v>495.27603993882894</v>
      </c>
      <c r="DT29" s="33">
        <f>[24]winter!DD29+[24]summer!DD29+[24]shoulder!DD29</f>
        <v>1455.5882600744592</v>
      </c>
      <c r="DU29" s="33">
        <f>[24]winter!DE29+[24]summer!DE29+[24]shoulder!DE29</f>
        <v>2154.4654750062718</v>
      </c>
      <c r="DV29" s="35">
        <f>[24]winter!DF29+[24]summer!DF29+[24]shoulder!DF29</f>
        <v>13580.272226403573</v>
      </c>
      <c r="DW29" s="35">
        <f>[24]winter!DG29+[24]summer!DG29+[24]shoulder!DG29</f>
        <v>9268.5751241526923</v>
      </c>
      <c r="DX29" s="35">
        <f>[24]winter!DH29+[24]summer!DH29+[24]shoulder!DH29</f>
        <v>4607.7163849815352</v>
      </c>
      <c r="DY29" s="33"/>
    </row>
    <row r="30" spans="1:150" ht="15" x14ac:dyDescent="0.25">
      <c r="S30" s="36">
        <f t="shared" si="8"/>
        <v>7.7398372080858561E-3</v>
      </c>
      <c r="T30" s="32">
        <v>2041</v>
      </c>
      <c r="U30" s="33">
        <f>[24]winter!U30+[24]summer!U30+[24]shoulder!U30</f>
        <v>862.60027059186007</v>
      </c>
      <c r="V30" s="33">
        <f>[24]winter!V30+[24]summer!V30+[24]shoulder!V30</f>
        <v>6736.0546417654141</v>
      </c>
      <c r="W30" s="102">
        <f>[24]winter!W30+[24]summer!W30+[24]shoulder!W30</f>
        <v>2138.425977691646</v>
      </c>
      <c r="X30" s="108">
        <f t="shared" si="0"/>
        <v>9737.080890048921</v>
      </c>
      <c r="Y30" s="114">
        <f>X30*'Volumes by Gen'!$K$35</f>
        <v>53079450.612887122</v>
      </c>
      <c r="Z30" s="33">
        <f>[24]winter!X30+[24]summer!X30+[24]shoulder!X30</f>
        <v>1343.9038937303958</v>
      </c>
      <c r="AA30" s="33">
        <f>[24]winter!Y30+[24]summer!Y30+[24]shoulder!Y30</f>
        <v>975.03626351147977</v>
      </c>
      <c r="AB30" s="33">
        <f>[24]winter!Z30+[24]summer!Z30+[24]shoulder!Z30</f>
        <v>741.64711787525812</v>
      </c>
      <c r="AC30" s="33">
        <f>[24]winter!AA30+[24]summer!AA30+[24]shoulder!AA30</f>
        <v>828.0706213796293</v>
      </c>
      <c r="AD30" s="102">
        <f>[24]winter!AB30+[24]summer!AB30+[24]shoulder!AB30</f>
        <v>2167.1705712699973</v>
      </c>
      <c r="AE30" s="114">
        <f t="shared" si="13"/>
        <v>6055.8284677667598</v>
      </c>
      <c r="AF30" s="114">
        <f>AE30*'Volumes by Gen'!$K$46</f>
        <v>35163025.844800837</v>
      </c>
      <c r="AG30" s="34">
        <f>[24]winter!AC30+[24]summer!AC30+[24]shoulder!AC30</f>
        <v>209.41598931201267</v>
      </c>
      <c r="AH30" s="34">
        <f>[24]winter!AD30+[24]summer!AD30+[24]shoulder!AD30</f>
        <v>761.48839893846139</v>
      </c>
      <c r="AI30" s="102">
        <f>[24]winter!AF30+[24]summer!AF30+[24]shoulder!AF30</f>
        <v>2888.2433145445461</v>
      </c>
      <c r="AJ30" s="114">
        <f t="shared" si="2"/>
        <v>3859.1477027950205</v>
      </c>
      <c r="AK30" s="114">
        <f>AJ30*'Volumes by Gen'!$K$74</f>
        <v>16903066.93824219</v>
      </c>
      <c r="AL30" s="33">
        <f>[24]winter!AE30+[24]summer!AE30+[24]shoulder!AE30</f>
        <v>944.96699003918729</v>
      </c>
      <c r="AM30" s="102">
        <f>[24]winter!AG30+[24]summer!AG30+[24]shoulder!AG30</f>
        <v>3423.8104558499936</v>
      </c>
      <c r="AN30" s="102">
        <f t="shared" si="3"/>
        <v>4368.7774458891809</v>
      </c>
      <c r="AO30" s="109">
        <f>AN30*'Volumes by Gen'!$K$79</f>
        <v>19135245.212994616</v>
      </c>
      <c r="AP30" s="107">
        <f>[24]winter!AH30+[24]summer!AH30+[24]shoulder!AH30</f>
        <v>22609.127155632774</v>
      </c>
      <c r="AQ30" s="35">
        <f>[24]winter!AI30+[24]summer!AI30+[24]shoulder!AI30</f>
        <v>15216.627960388454</v>
      </c>
      <c r="AR30" s="35">
        <f>[24]winter!AJ30+[24]summer!AJ30+[24]shoulder!AJ30</f>
        <v>7590.5885706312411</v>
      </c>
      <c r="AS30" s="33"/>
      <c r="AT30" s="37">
        <f t="shared" si="9"/>
        <v>7.6341153884344004E-3</v>
      </c>
      <c r="AU30" s="32">
        <v>2041</v>
      </c>
      <c r="AV30" s="33">
        <f>[24]winter!AN30+[24]summer!AN30+[24]shoulder!AN30</f>
        <v>929.82634453971673</v>
      </c>
      <c r="AW30" s="33">
        <f>[24]winter!AO30+[24]summer!AO30+[24]shoulder!AO30</f>
        <v>7349.7763593891596</v>
      </c>
      <c r="AX30" s="33">
        <f>[24]winter!AP30+[24]summer!AP30+[24]shoulder!AP30</f>
        <v>2289.4294372654731</v>
      </c>
      <c r="AY30" s="33">
        <f>[24]winter!AQ30+[24]summer!AQ30+[24]shoulder!AQ30</f>
        <v>1703.3630426643019</v>
      </c>
      <c r="AZ30" s="33">
        <f>[24]winter!AR30+[24]summer!AR30+[24]shoulder!AR30</f>
        <v>1046.2063028557841</v>
      </c>
      <c r="BA30" s="33">
        <f>[24]winter!AS30+[24]summer!AS30+[24]shoulder!AS30</f>
        <v>803.20236773815805</v>
      </c>
      <c r="BB30" s="33">
        <f>[24]winter!AT30+[24]summer!AT30+[24]shoulder!AT30</f>
        <v>993.75786021547481</v>
      </c>
      <c r="BC30" s="33">
        <f>[24]winter!AU30+[24]summer!AU30+[24]shoulder!AU30</f>
        <v>2395.4105556328486</v>
      </c>
      <c r="BD30" s="33">
        <f>[24]winter!AV30+[24]summer!AV30+[24]shoulder!AV30</f>
        <v>269.95710726653829</v>
      </c>
      <c r="BE30" s="33">
        <f>[24]winter!AW30+[24]summer!AW30+[24]shoulder!AW30</f>
        <v>859.12220523617225</v>
      </c>
      <c r="BF30" s="33">
        <f>[24]winter!AX30+[24]summer!AX30+[24]shoulder!AX30</f>
        <v>1056.5145533773032</v>
      </c>
      <c r="BG30" s="33">
        <f>[24]winter!AY30+[24]summer!AY30+[24]shoulder!AY30</f>
        <v>3144.9883034044851</v>
      </c>
      <c r="BH30" s="33">
        <f>[24]winter!AZ30+[24]summer!AZ30+[24]shoulder!AZ30</f>
        <v>3677.41224802334</v>
      </c>
      <c r="BI30" s="35">
        <f>[24]winter!BA30+[24]summer!BA30+[24]shoulder!BA30</f>
        <v>24534.72330586526</v>
      </c>
      <c r="BJ30" s="35">
        <f>[24]winter!BB30+[24]summer!BB30+[24]shoulder!BB30</f>
        <v>16589.070160273019</v>
      </c>
      <c r="BK30" s="35">
        <f>[24]winter!BC30+[24]summer!BC30+[24]shoulder!BC30</f>
        <v>8266.5566164808697</v>
      </c>
      <c r="BM30" s="37">
        <f t="shared" si="10"/>
        <v>9.9245616478207312E-3</v>
      </c>
      <c r="BN30" s="32">
        <v>2041</v>
      </c>
      <c r="BO30" s="33">
        <f>[24]winter!BG30+[24]summer!BG30+[24]shoulder!BG30</f>
        <v>978.72356171462741</v>
      </c>
      <c r="BP30" s="33">
        <f>[24]winter!BH30+[24]summer!BH30+[24]shoulder!BH30</f>
        <v>7701.1340114419054</v>
      </c>
      <c r="BQ30" s="33">
        <f>[24]winter!BI30+[24]summer!BI30+[24]shoulder!BI30</f>
        <v>2349.6370033864496</v>
      </c>
      <c r="BR30" s="131">
        <f t="shared" si="4"/>
        <v>11029.494576542982</v>
      </c>
      <c r="BS30" s="114">
        <f>BR30*'Volumes by Gen'!$K$35</f>
        <v>60124745.72939264</v>
      </c>
      <c r="BT30" s="33">
        <f>[24]winter!BJ30+[24]summer!BJ30+[24]shoulder!BJ30</f>
        <v>1900.5903503436239</v>
      </c>
      <c r="BU30" s="33">
        <f>[24]winter!BK30+[24]summer!BK30+[24]shoulder!BK30</f>
        <v>1106.7133742422568</v>
      </c>
      <c r="BV30" s="33">
        <f>[24]winter!BL30+[24]summer!BL30+[24]shoulder!BL30</f>
        <v>843.80730002580503</v>
      </c>
      <c r="BW30" s="33">
        <f>[24]winter!BM30+[24]summer!BM30+[24]shoulder!BM30</f>
        <v>1051.6460514916103</v>
      </c>
      <c r="BX30" s="33">
        <f>[24]winter!BN30+[24]summer!BN30+[24]shoulder!BN30</f>
        <v>2686.34859050772</v>
      </c>
      <c r="BY30" s="131">
        <f t="shared" si="5"/>
        <v>7589.1056666110162</v>
      </c>
      <c r="BZ30" s="114">
        <f>BY30*'Volumes by Gen'!$K$46</f>
        <v>44065963.908052623</v>
      </c>
      <c r="CA30" s="33">
        <f>[24]winter!BO30+[24]summer!BO30+[24]shoulder!BO30</f>
        <v>297.42509477342463</v>
      </c>
      <c r="CB30" s="33">
        <f>[24]winter!BP30+[24]summer!BP30+[24]shoulder!BP30</f>
        <v>907.99638134281588</v>
      </c>
      <c r="CC30" s="33">
        <f>[24]winter!BR30+[24]summer!BR30+[24]shoulder!BR30</f>
        <v>3342.7379002223406</v>
      </c>
      <c r="CD30" s="131">
        <f t="shared" si="6"/>
        <v>4548.1593763385808</v>
      </c>
      <c r="CE30" s="114">
        <f>CD30*'Volumes by Gen'!$K$74</f>
        <v>19920938.068362985</v>
      </c>
      <c r="CF30" s="33">
        <f>[24]winter!BQ30+[24]summer!BQ30+[24]shoulder!BQ30</f>
        <v>1160.192052401703</v>
      </c>
      <c r="CG30" s="33">
        <f>[24]winter!BS30+[24]summer!BS30+[24]shoulder!BS30</f>
        <v>3830.3493509285336</v>
      </c>
      <c r="CH30" s="131">
        <f t="shared" si="7"/>
        <v>4990.5414033302368</v>
      </c>
      <c r="CI30" s="109">
        <f>CH30*'Volumes by Gen'!$K$79</f>
        <v>21858571.346586443</v>
      </c>
      <c r="CJ30" s="107">
        <f>[24]winter!BT30+[24]summer!BT30+[24]shoulder!BT30</f>
        <v>25663.223720731239</v>
      </c>
      <c r="CK30" s="35">
        <f>[24]winter!BU30+[24]summer!BU30+[24]shoulder!BU30</f>
        <v>17351.434143849496</v>
      </c>
      <c r="CL30" s="35">
        <f>[24]winter!BV30+[24]summer!BV30+[24]shoulder!BV30</f>
        <v>8684.5318617336216</v>
      </c>
      <c r="CN30" s="37">
        <f t="shared" si="11"/>
        <v>1.390330147092925E-2</v>
      </c>
      <c r="CO30" s="32">
        <v>2041</v>
      </c>
      <c r="CP30" s="33">
        <f>[24]winter!BZ30+[24]summer!BZ30+[24]shoulder!BZ30</f>
        <v>1076.4025231634153</v>
      </c>
      <c r="CQ30" s="33">
        <f>[24]winter!CA30+[24]summer!CA30+[24]shoulder!CA30</f>
        <v>8672.0209777495056</v>
      </c>
      <c r="CR30" s="33">
        <f>[24]winter!CB30+[24]summer!CB30+[24]shoulder!CB30</f>
        <v>2516.9732095199397</v>
      </c>
      <c r="CS30" s="33">
        <f>[24]winter!CC30+[24]summer!CC30+[24]shoulder!CC30</f>
        <v>2677.0870613099237</v>
      </c>
      <c r="CT30" s="33">
        <f>[24]winter!CD30+[24]summer!CD30+[24]shoulder!CD30</f>
        <v>1296.9172199076718</v>
      </c>
      <c r="CU30" s="33">
        <f>[24]winter!CE30+[24]summer!CE30+[24]shoulder!CE30</f>
        <v>915.27557060423453</v>
      </c>
      <c r="CV30" s="33">
        <f>[24]winter!CF30+[24]summer!CF30+[24]shoulder!CF30</f>
        <v>1188.4284992846392</v>
      </c>
      <c r="CW30" s="33">
        <f>[24]winter!CG30+[24]summer!CG30+[24]shoulder!CG30</f>
        <v>3522.978696272914</v>
      </c>
      <c r="CX30" s="33">
        <f>[24]winter!CH30+[24]summer!CH30+[24]shoulder!CH30</f>
        <v>430.90783414114594</v>
      </c>
      <c r="CY30" s="33">
        <f>[24]winter!CI30+[24]summer!CI30+[24]shoulder!CI30</f>
        <v>1073.9518718553841</v>
      </c>
      <c r="CZ30" s="33">
        <f>[24]winter!CJ30+[24]summer!CJ30+[24]shoulder!CJ30</f>
        <v>1652.0610199398925</v>
      </c>
      <c r="DA30" s="33">
        <f>[24]winter!CK30+[24]summer!CK30+[24]shoulder!CK30</f>
        <v>3825.3995222753651</v>
      </c>
      <c r="DB30" s="33">
        <f>[24]winter!CL30+[24]summer!CL30+[24]shoulder!CL30</f>
        <v>4432.2127490425755</v>
      </c>
      <c r="DC30" s="35">
        <f>[24]winter!CM30+[24]summer!CM30+[24]shoulder!CM30</f>
        <v>29430.647669119789</v>
      </c>
      <c r="DD30" s="35">
        <f>[24]winter!CN30+[24]summer!CN30+[24]shoulder!CN30</f>
        <v>19822.99093148021</v>
      </c>
      <c r="DE30" s="35">
        <f>[24]winter!CO30+[24]summer!CO30+[24]shoulder!CO30</f>
        <v>10263.576216630119</v>
      </c>
      <c r="DG30" s="37">
        <f t="shared" si="12"/>
        <v>-5.3907866866277241E-3</v>
      </c>
      <c r="DH30" s="32">
        <v>2041</v>
      </c>
      <c r="DI30" s="33">
        <f>[24]winter!CS30+[24]summer!CS30+[24]shoulder!CS30</f>
        <v>594.16397938064563</v>
      </c>
      <c r="DJ30" s="33">
        <f>[24]winter!CT30+[24]summer!CT30+[24]shoulder!CT30</f>
        <v>3997.9183492201464</v>
      </c>
      <c r="DK30" s="33">
        <f>[24]winter!CU30+[24]summer!CU30+[24]shoulder!CU30</f>
        <v>1573.2590170596134</v>
      </c>
      <c r="DL30" s="33">
        <f>[24]winter!CV30+[24]summer!CV30+[24]shoulder!CV30</f>
        <v>183.80171292393757</v>
      </c>
      <c r="DM30" s="33">
        <f>[24]winter!CW30+[24]summer!CW30+[24]shoulder!CW30</f>
        <v>587.16571056168766</v>
      </c>
      <c r="DN30" s="33">
        <f>[24]winter!CX30+[24]summer!CX30+[24]shoulder!CX30</f>
        <v>489.59468807996745</v>
      </c>
      <c r="DO30" s="33">
        <f>[24]winter!CY30+[24]summer!CY30+[24]shoulder!CY30</f>
        <v>8.668485983563599</v>
      </c>
      <c r="DP30" s="33">
        <f>[24]winter!CZ30+[24]summer!CZ30+[24]shoulder!CZ30</f>
        <v>1109.6605395531046</v>
      </c>
      <c r="DQ30" s="33">
        <f>[24]winter!DA30+[24]summer!DA30+[24]shoulder!DA30</f>
        <v>-164.35111211902949</v>
      </c>
      <c r="DR30" s="33">
        <f>[24]winter!DB30+[24]summer!DB30+[24]shoulder!DB30</f>
        <v>501.33630696778624</v>
      </c>
      <c r="DS30" s="33">
        <f>[24]winter!DC30+[24]summer!DC30+[24]shoulder!DC30</f>
        <v>492.55448737329539</v>
      </c>
      <c r="DT30" s="33">
        <f>[24]winter!DD30+[24]summer!DD30+[24]shoulder!DD30</f>
        <v>1442.6576528697285</v>
      </c>
      <c r="DU30" s="33">
        <f>[24]winter!DE30+[24]summer!DE30+[24]shoulder!DE30</f>
        <v>2142.5986620735075</v>
      </c>
      <c r="DV30" s="35">
        <f>[24]winter!DF30+[24]summer!DF30+[24]shoulder!DF30</f>
        <v>13507.45641021717</v>
      </c>
      <c r="DW30" s="35">
        <f>[24]winter!DG30+[24]summer!DG30+[24]shoulder!DG30</f>
        <v>9256.6988253360378</v>
      </c>
      <c r="DX30" s="35">
        <f>[24]winter!DH30+[24]summer!DH30+[24]shoulder!DH30</f>
        <v>4577.6656672531926</v>
      </c>
      <c r="DY30" s="33"/>
    </row>
    <row r="31" spans="1:150" ht="15" x14ac:dyDescent="0.25">
      <c r="S31" s="36">
        <f t="shared" si="8"/>
        <v>7.7204014761370803E-3</v>
      </c>
      <c r="T31" s="32">
        <v>2042</v>
      </c>
      <c r="U31" s="33">
        <f>[24]winter!U31+[24]summer!U31+[24]shoulder!U31</f>
        <v>868.78750086027321</v>
      </c>
      <c r="V31" s="33">
        <f>[24]winter!V31+[24]summer!V31+[24]shoulder!V31</f>
        <v>6795.1647180716263</v>
      </c>
      <c r="W31" s="102">
        <f>[24]winter!W31+[24]summer!W31+[24]shoulder!W31</f>
        <v>2157.9747011538266</v>
      </c>
      <c r="X31" s="108">
        <f t="shared" si="0"/>
        <v>9821.926920085727</v>
      </c>
      <c r="Y31" s="114">
        <f>X31*'Volumes by Gen'!$K$35</f>
        <v>53541969.175882809</v>
      </c>
      <c r="Z31" s="33">
        <f>[24]winter!X31+[24]summer!X31+[24]shoulder!X31</f>
        <v>1356.4473766723456</v>
      </c>
      <c r="AA31" s="33">
        <f>[24]winter!Y31+[24]summer!Y31+[24]shoulder!Y31</f>
        <v>979.41795740662405</v>
      </c>
      <c r="AB31" s="33">
        <f>[24]winter!Z31+[24]summer!Z31+[24]shoulder!Z31</f>
        <v>747.23209313116195</v>
      </c>
      <c r="AC31" s="33">
        <f>[24]winter!AA31+[24]summer!AA31+[24]shoulder!AA31</f>
        <v>830.41383794746412</v>
      </c>
      <c r="AD31" s="102">
        <f>[24]winter!AB31+[24]summer!AB31+[24]shoulder!AB31</f>
        <v>2183.0557571950962</v>
      </c>
      <c r="AE31" s="114">
        <f t="shared" si="13"/>
        <v>6096.5670223526922</v>
      </c>
      <c r="AF31" s="114">
        <f>AE31*'Volumes by Gen'!$K$46</f>
        <v>35399573.305715501</v>
      </c>
      <c r="AG31" s="34">
        <f>[24]winter!AC31+[24]summer!AC31+[24]shoulder!AC31</f>
        <v>212.30400699261577</v>
      </c>
      <c r="AH31" s="34">
        <f>[24]winter!AD31+[24]summer!AD31+[24]shoulder!AD31</f>
        <v>769.98655997790434</v>
      </c>
      <c r="AI31" s="102">
        <f>[24]winter!AF31+[24]summer!AF31+[24]shoulder!AF31</f>
        <v>2913.7147443910599</v>
      </c>
      <c r="AJ31" s="114">
        <f t="shared" si="2"/>
        <v>3896.00531136158</v>
      </c>
      <c r="AK31" s="114">
        <f>AJ31*'Volumes by Gen'!$K$74</f>
        <v>17064503.263763722</v>
      </c>
      <c r="AL31" s="33">
        <f>[24]winter!AE31+[24]summer!AE31+[24]shoulder!AE31</f>
        <v>955.32634384502944</v>
      </c>
      <c r="AM31" s="102">
        <f>[24]winter!AG31+[24]summer!AG31+[24]shoulder!AG31</f>
        <v>3440.2646354034387</v>
      </c>
      <c r="AN31" s="102">
        <f t="shared" si="3"/>
        <v>4395.5909792484681</v>
      </c>
      <c r="AO31" s="109">
        <f>AN31*'Volumes by Gen'!$K$79</f>
        <v>19252688.489108294</v>
      </c>
      <c r="AP31" s="107">
        <f>[24]winter!AH31+[24]summer!AH31+[24]shoulder!AH31</f>
        <v>22785.036787279121</v>
      </c>
      <c r="AQ31" s="35">
        <f>[24]winter!AI31+[24]summer!AI31+[24]shoulder!AI31</f>
        <v>15343.867483647711</v>
      </c>
      <c r="AR31" s="35">
        <f>[24]winter!AJ31+[24]summer!AJ31+[24]shoulder!AJ31</f>
        <v>7641.7892847567746</v>
      </c>
      <c r="AS31" s="33"/>
      <c r="AT31" s="37">
        <f t="shared" si="9"/>
        <v>7.6166722775871561E-3</v>
      </c>
      <c r="AU31" s="32">
        <v>2042</v>
      </c>
      <c r="AV31" s="33">
        <f>[24]winter!AN31+[24]summer!AN31+[24]shoulder!AN31</f>
        <v>936.35265244115476</v>
      </c>
      <c r="AW31" s="33">
        <f>[24]winter!AO31+[24]summer!AO31+[24]shoulder!AO31</f>
        <v>7413.7019926117428</v>
      </c>
      <c r="AX31" s="33">
        <f>[24]winter!AP31+[24]summer!AP31+[24]shoulder!AP31</f>
        <v>2309.6603749074825</v>
      </c>
      <c r="AY31" s="33">
        <f>[24]winter!AQ31+[24]summer!AQ31+[24]shoulder!AQ31</f>
        <v>1718.2255469914535</v>
      </c>
      <c r="AZ31" s="33">
        <f>[24]winter!AR31+[24]summer!AR31+[24]shoulder!AR31</f>
        <v>1050.9370014331989</v>
      </c>
      <c r="BA31" s="33">
        <f>[24]winter!AS31+[24]summer!AS31+[24]shoulder!AS31</f>
        <v>809.15397730152802</v>
      </c>
      <c r="BB31" s="33">
        <f>[24]winter!AT31+[24]summer!AT31+[24]shoulder!AT31</f>
        <v>996.32800261297575</v>
      </c>
      <c r="BC31" s="33">
        <f>[24]winter!AU31+[24]summer!AU31+[24]shoulder!AU31</f>
        <v>2412.9712314571611</v>
      </c>
      <c r="BD31" s="33">
        <f>[24]winter!AV31+[24]summer!AV31+[24]shoulder!AV31</f>
        <v>273.4160465240505</v>
      </c>
      <c r="BE31" s="33">
        <f>[24]winter!AW31+[24]summer!AW31+[24]shoulder!AW31</f>
        <v>868.11636785889914</v>
      </c>
      <c r="BF31" s="33">
        <f>[24]winter!AX31+[24]summer!AX31+[24]shoulder!AX31</f>
        <v>1068.3983044017368</v>
      </c>
      <c r="BG31" s="33">
        <f>[24]winter!AY31+[24]summer!AY31+[24]shoulder!AY31</f>
        <v>3172.4880849631004</v>
      </c>
      <c r="BH31" s="33">
        <f>[24]winter!AZ31+[24]summer!AZ31+[24]shoulder!AZ31</f>
        <v>3695.6238310342637</v>
      </c>
      <c r="BI31" s="35">
        <f>[24]winter!BA31+[24]summer!BA31+[24]shoulder!BA31</f>
        <v>24723.030527098956</v>
      </c>
      <c r="BJ31" s="35">
        <f>[24]winter!BB31+[24]summer!BB31+[24]shoulder!BB31</f>
        <v>16724.527644959588</v>
      </c>
      <c r="BK31" s="35">
        <f>[24]winter!BC31+[24]summer!BC31+[24]shoulder!BC31</f>
        <v>8322.4621763118012</v>
      </c>
      <c r="BM31" s="37">
        <f t="shared" si="10"/>
        <v>9.9013498563229416E-3</v>
      </c>
      <c r="BN31" s="32">
        <v>2042</v>
      </c>
      <c r="BO31" s="33">
        <f>[24]winter!BG31+[24]summer!BG31+[24]shoulder!BG31</f>
        <v>987.72345748689338</v>
      </c>
      <c r="BP31" s="33">
        <f>[24]winter!BH31+[24]summer!BH31+[24]shoulder!BH31</f>
        <v>7785.6487176291366</v>
      </c>
      <c r="BQ31" s="33">
        <f>[24]winter!BI31+[24]summer!BI31+[24]shoulder!BI31</f>
        <v>2373.0725159343679</v>
      </c>
      <c r="BR31" s="131">
        <f t="shared" si="4"/>
        <v>11146.444691050398</v>
      </c>
      <c r="BS31" s="114">
        <f>BR31*'Volumes by Gen'!$K$35</f>
        <v>60762272.304067798</v>
      </c>
      <c r="BT31" s="33">
        <f>[24]winter!BJ31+[24]summer!BJ31+[24]shoulder!BJ31</f>
        <v>1929.4824797443907</v>
      </c>
      <c r="BU31" s="33">
        <f>[24]winter!BK31+[24]summer!BK31+[24]shoulder!BK31</f>
        <v>1114.2987298991045</v>
      </c>
      <c r="BV31" s="33">
        <f>[24]winter!BL31+[24]summer!BL31+[24]shoulder!BL31</f>
        <v>851.59185598732665</v>
      </c>
      <c r="BW31" s="33">
        <f>[24]winter!BM31+[24]summer!BM31+[24]shoulder!BM31</f>
        <v>1056.6081649216567</v>
      </c>
      <c r="BX31" s="33">
        <f>[24]winter!BN31+[24]summer!BN31+[24]shoulder!BN31</f>
        <v>2717.9570496320534</v>
      </c>
      <c r="BY31" s="131">
        <f t="shared" si="5"/>
        <v>7669.9382801845331</v>
      </c>
      <c r="BZ31" s="114">
        <f>BY31*'Volumes by Gen'!$K$46</f>
        <v>44535316.5813189</v>
      </c>
      <c r="CA31" s="33">
        <f>[24]winter!BO31+[24]summer!BO31+[24]shoulder!BO31</f>
        <v>302.24624162211524</v>
      </c>
      <c r="CB31" s="33">
        <f>[24]winter!BP31+[24]summer!BP31+[24]shoulder!BP31</f>
        <v>919.50686985516563</v>
      </c>
      <c r="CC31" s="33">
        <f>[24]winter!BR31+[24]summer!BR31+[24]shoulder!BR31</f>
        <v>3381.6124208568176</v>
      </c>
      <c r="CD31" s="131">
        <f t="shared" si="6"/>
        <v>4603.365532334099</v>
      </c>
      <c r="CE31" s="114">
        <f>CD31*'Volumes by Gen'!$K$74</f>
        <v>20162741.031623352</v>
      </c>
      <c r="CF31" s="33">
        <f>[24]winter!BQ31+[24]summer!BQ31+[24]shoulder!BQ31</f>
        <v>1177.9971374075742</v>
      </c>
      <c r="CG31" s="33">
        <f>[24]winter!BS31+[24]summer!BS31+[24]shoulder!BS31</f>
        <v>3854.8972924533537</v>
      </c>
      <c r="CH31" s="131">
        <f t="shared" si="7"/>
        <v>5032.8944298609276</v>
      </c>
      <c r="CI31" s="109">
        <f>CH31*'Volumes by Gen'!$K$79</f>
        <v>22044077.602790866</v>
      </c>
      <c r="CJ31" s="107">
        <f>[24]winter!BT31+[24]summer!BT31+[24]shoulder!BT31</f>
        <v>25919.865376048285</v>
      </c>
      <c r="CK31" s="35">
        <f>[24]winter!BU31+[24]summer!BU31+[24]shoulder!BU31</f>
        <v>17532.767848102769</v>
      </c>
      <c r="CL31" s="35">
        <f>[24]winter!BV31+[24]summer!BV31+[24]shoulder!BV31</f>
        <v>8760.1493324293187</v>
      </c>
      <c r="CN31" s="37">
        <f t="shared" si="11"/>
        <v>1.3780164284264233E-2</v>
      </c>
      <c r="CO31" s="32">
        <v>2042</v>
      </c>
      <c r="CP31" s="33">
        <f>[24]winter!BZ31+[24]summer!BZ31+[24]shoulder!BZ31</f>
        <v>1088.8978340156748</v>
      </c>
      <c r="CQ31" s="33">
        <f>[24]winter!CA31+[24]summer!CA31+[24]shoulder!CA31</f>
        <v>8801.2718406799395</v>
      </c>
      <c r="CR31" s="33">
        <f>[24]winter!CB31+[24]summer!CB31+[24]shoulder!CB31</f>
        <v>2547.4956054714548</v>
      </c>
      <c r="CS31" s="33">
        <f>[24]winter!CC31+[24]summer!CC31+[24]shoulder!CC31</f>
        <v>2746.0573168534615</v>
      </c>
      <c r="CT31" s="33">
        <f>[24]winter!CD31+[24]summer!CD31+[24]shoulder!CD31</f>
        <v>1310.6447247091116</v>
      </c>
      <c r="CU31" s="33">
        <f>[24]winter!CE31+[24]summer!CE31+[24]shoulder!CE31</f>
        <v>925.0968046091416</v>
      </c>
      <c r="CV31" s="33">
        <f>[24]winter!CF31+[24]summer!CF31+[24]shoulder!CF31</f>
        <v>1196.5383679292497</v>
      </c>
      <c r="CW31" s="33">
        <f>[24]winter!CG31+[24]summer!CG31+[24]shoulder!CG31</f>
        <v>3586.9874505952321</v>
      </c>
      <c r="CX31" s="33">
        <f>[24]winter!CH31+[24]summer!CH31+[24]shoulder!CH31</f>
        <v>440.38584205974769</v>
      </c>
      <c r="CY31" s="33">
        <f>[24]winter!CI31+[24]summer!CI31+[24]shoulder!CI31</f>
        <v>1093.8470323027423</v>
      </c>
      <c r="CZ31" s="33">
        <f>[24]winter!CJ31+[24]summer!CJ31+[24]shoulder!CJ31</f>
        <v>1686.2214336965594</v>
      </c>
      <c r="DA31" s="33">
        <f>[24]winter!CK31+[24]summer!CK31+[24]shoulder!CK31</f>
        <v>3889.7237860249475</v>
      </c>
      <c r="DB31" s="33">
        <f>[24]winter!CL31+[24]summer!CL31+[24]shoulder!CL31</f>
        <v>4471.8652169023835</v>
      </c>
      <c r="DC31" s="35">
        <f>[24]winter!CM31+[24]summer!CM31+[24]shoulder!CM31</f>
        <v>29841.873589736606</v>
      </c>
      <c r="DD31" s="35">
        <f>[24]winter!CN31+[24]summer!CN31+[24]shoulder!CN31</f>
        <v>20097.919236045651</v>
      </c>
      <c r="DE31" s="35">
        <f>[24]winter!CO31+[24]summer!CO31+[24]shoulder!CO31</f>
        <v>10374.829232566692</v>
      </c>
      <c r="DG31" s="37">
        <f t="shared" si="12"/>
        <v>-5.4293871263070212E-3</v>
      </c>
      <c r="DH31" s="32">
        <v>2042</v>
      </c>
      <c r="DI31" s="33">
        <f>[24]winter!CS31+[24]summer!CS31+[24]shoulder!CS31</f>
        <v>593.33469118749304</v>
      </c>
      <c r="DJ31" s="33">
        <f>[24]winter!CT31+[24]summer!CT31+[24]shoulder!CT31</f>
        <v>3983.354604141693</v>
      </c>
      <c r="DK31" s="33">
        <f>[24]winter!CU31+[24]summer!CU31+[24]shoulder!CU31</f>
        <v>1575.9573531854444</v>
      </c>
      <c r="DL31" s="33">
        <f>[24]winter!CV31+[24]summer!CV31+[24]shoulder!CV31</f>
        <v>163.96249682975127</v>
      </c>
      <c r="DM31" s="33">
        <f>[24]winter!CW31+[24]summer!CW31+[24]shoulder!CW31</f>
        <v>579.14048930975946</v>
      </c>
      <c r="DN31" s="33">
        <f>[24]winter!CX31+[24]summer!CX31+[24]shoulder!CX31</f>
        <v>487.38277296332916</v>
      </c>
      <c r="DO31" s="33">
        <f>[24]winter!CY31+[24]summer!CY31+[24]shoulder!CY31</f>
        <v>-0.17493335587244019</v>
      </c>
      <c r="DP31" s="33">
        <f>[24]winter!CZ31+[24]summer!CZ31+[24]shoulder!CZ31</f>
        <v>1099.1520224859746</v>
      </c>
      <c r="DQ31" s="33">
        <f>[24]winter!DA31+[24]summer!DA31+[24]shoulder!DA31</f>
        <v>-172.57422862329582</v>
      </c>
      <c r="DR31" s="33">
        <f>[24]winter!DB31+[24]summer!DB31+[24]shoulder!DB31</f>
        <v>502.08989412496021</v>
      </c>
      <c r="DS31" s="33">
        <f>[24]winter!DC31+[24]summer!DC31+[24]shoulder!DC31</f>
        <v>489.84810140212426</v>
      </c>
      <c r="DT31" s="33">
        <f>[24]winter!DD31+[24]summer!DD31+[24]shoulder!DD31</f>
        <v>1429.65486831102</v>
      </c>
      <c r="DU31" s="33">
        <f>[24]winter!DE31+[24]summer!DE31+[24]shoulder!DE31</f>
        <v>2130.7040544479646</v>
      </c>
      <c r="DV31" s="35">
        <f>[24]winter!DF31+[24]summer!DF31+[24]shoulder!DF31</f>
        <v>13434.515226199865</v>
      </c>
      <c r="DW31" s="35">
        <f>[24]winter!DG31+[24]summer!DG31+[24]shoulder!DG31</f>
        <v>9244.736730242912</v>
      </c>
      <c r="DX31" s="35">
        <f>[24]winter!DH31+[24]summer!DH31+[24]shoulder!DH31</f>
        <v>4547.4926287870912</v>
      </c>
      <c r="DY31" s="33"/>
    </row>
    <row r="32" spans="1:150" ht="15" x14ac:dyDescent="0.25">
      <c r="S32" s="36">
        <f t="shared" si="8"/>
        <v>7.6523114711492587E-3</v>
      </c>
      <c r="T32" s="32">
        <v>2043</v>
      </c>
      <c r="U32" s="33">
        <f>[24]winter!U32+[24]summer!U32+[24]shoulder!U32</f>
        <v>874.97444048207331</v>
      </c>
      <c r="V32" s="33">
        <f>[24]winter!V32+[24]summer!V32+[24]shoulder!V32</f>
        <v>6854.3266097951027</v>
      </c>
      <c r="W32" s="102">
        <f>[24]winter!W32+[24]summer!W32+[24]shoulder!W32</f>
        <v>2177.5386077768226</v>
      </c>
      <c r="X32" s="108">
        <f t="shared" si="0"/>
        <v>9906.8396580539993</v>
      </c>
      <c r="Y32" s="114">
        <f>X32*'Volumes by Gen'!$K$35</f>
        <v>54004851.381780684</v>
      </c>
      <c r="Z32" s="33">
        <f>[24]winter!X32+[24]summer!X32+[24]shoulder!X32</f>
        <v>1369.025055655849</v>
      </c>
      <c r="AA32" s="33">
        <f>[24]winter!Y32+[24]summer!Y32+[24]shoulder!Y32</f>
        <v>983.80221080976025</v>
      </c>
      <c r="AB32" s="33">
        <f>[24]winter!Z32+[24]summer!Z32+[24]shoulder!Z32</f>
        <v>752.82848593131439</v>
      </c>
      <c r="AC32" s="33">
        <f>[24]winter!AA32+[24]summer!AA32+[24]shoulder!AA32</f>
        <v>832.76370091311628</v>
      </c>
      <c r="AD32" s="102">
        <f>[24]winter!AB32+[24]summer!AB32+[24]shoulder!AB32</f>
        <v>2198.9737457729107</v>
      </c>
      <c r="AE32" s="114">
        <f t="shared" si="13"/>
        <v>6137.3931990829506</v>
      </c>
      <c r="AF32" s="114">
        <f>AE32*'Volumes by Gen'!$K$46</f>
        <v>35636629.542554371</v>
      </c>
      <c r="AG32" s="34">
        <f>[24]winter!AC32+[24]summer!AC32+[24]shoulder!AC32</f>
        <v>215.20893565002194</v>
      </c>
      <c r="AH32" s="34">
        <f>[24]winter!AD32+[24]summer!AD32+[24]shoulder!AD32</f>
        <v>778.50640300743521</v>
      </c>
      <c r="AI32" s="102">
        <f>[24]winter!AF32+[24]summer!AF32+[24]shoulder!AF32</f>
        <v>2939.1788602919501</v>
      </c>
      <c r="AJ32" s="114">
        <f t="shared" si="2"/>
        <v>3932.8941989494069</v>
      </c>
      <c r="AK32" s="114">
        <f>AJ32*'Volumes by Gen'!$K$74</f>
        <v>17226076.591398403</v>
      </c>
      <c r="AL32" s="33">
        <f>[24]winter!AE32+[24]summer!AE32+[24]shoulder!AE32</f>
        <v>965.70252783599813</v>
      </c>
      <c r="AM32" s="102">
        <f>[24]winter!AG32+[24]summer!AG32+[24]shoulder!AG32</f>
        <v>3456.784922789609</v>
      </c>
      <c r="AN32" s="102">
        <f t="shared" si="3"/>
        <v>4422.4874506256074</v>
      </c>
      <c r="AO32" s="109">
        <f>AN32*'Volumes by Gen'!$K$79</f>
        <v>19370495.033740163</v>
      </c>
      <c r="AP32" s="107">
        <f>[24]winter!AH32+[24]summer!AH32+[24]shoulder!AH32</f>
        <v>22960.739517676306</v>
      </c>
      <c r="AQ32" s="35">
        <f>[24]winter!AI32+[24]summer!AI32+[24]shoulder!AI32</f>
        <v>15470.821589752948</v>
      </c>
      <c r="AR32" s="35">
        <f>[24]winter!AJ32+[24]summer!AJ32+[24]shoulder!AJ32</f>
        <v>7692.9024545598459</v>
      </c>
      <c r="AS32" s="33"/>
      <c r="AT32" s="37">
        <f t="shared" si="9"/>
        <v>7.5514172952929831E-3</v>
      </c>
      <c r="AU32" s="32">
        <v>2043</v>
      </c>
      <c r="AV32" s="33">
        <f>[24]winter!AN32+[24]summer!AN32+[24]shoulder!AN32</f>
        <v>942.87897190418153</v>
      </c>
      <c r="AW32" s="33">
        <f>[24]winter!AO32+[24]summer!AO32+[24]shoulder!AO32</f>
        <v>7477.68700123288</v>
      </c>
      <c r="AX32" s="33">
        <f>[24]winter!AP32+[24]summer!AP32+[24]shoulder!AP32</f>
        <v>2329.9070265288701</v>
      </c>
      <c r="AY32" s="33">
        <f>[24]winter!AQ32+[24]summer!AQ32+[24]shoulder!AQ32</f>
        <v>1733.1287083761636</v>
      </c>
      <c r="AZ32" s="33">
        <f>[24]winter!AR32+[24]summer!AR32+[24]shoulder!AR32</f>
        <v>1055.6706907707251</v>
      </c>
      <c r="BA32" s="33">
        <f>[24]winter!AS32+[24]summer!AS32+[24]shoulder!AS32</f>
        <v>815.11756349891698</v>
      </c>
      <c r="BB32" s="33">
        <f>[24]winter!AT32+[24]summer!AT32+[24]shoulder!AT32</f>
        <v>998.90536353915877</v>
      </c>
      <c r="BC32" s="33">
        <f>[24]winter!AU32+[24]summer!AU32+[24]shoulder!AU32</f>
        <v>2430.5680567429149</v>
      </c>
      <c r="BD32" s="33">
        <f>[24]winter!AV32+[24]summer!AV32+[24]shoulder!AV32</f>
        <v>276.89542680184218</v>
      </c>
      <c r="BE32" s="33">
        <f>[24]winter!AW32+[24]summer!AW32+[24]shoulder!AW32</f>
        <v>877.13346143664148</v>
      </c>
      <c r="BF32" s="33">
        <f>[24]winter!AX32+[24]summer!AX32+[24]shoulder!AX32</f>
        <v>1080.302329412943</v>
      </c>
      <c r="BG32" s="33">
        <f>[24]winter!AY32+[24]summer!AY32+[24]shoulder!AY32</f>
        <v>3199.9807584949094</v>
      </c>
      <c r="BH32" s="33">
        <f>[24]winter!AZ32+[24]summer!AZ32+[24]shoulder!AZ32</f>
        <v>3713.9084551938085</v>
      </c>
      <c r="BI32" s="35">
        <f>[24]winter!BA32+[24]summer!BA32+[24]shoulder!BA32</f>
        <v>24911.144978132375</v>
      </c>
      <c r="BJ32" s="35">
        <f>[24]winter!BB32+[24]summer!BB32+[24]shoulder!BB32</f>
        <v>16859.676772066381</v>
      </c>
      <c r="BK32" s="35">
        <f>[24]winter!BC32+[24]summer!BC32+[24]shoulder!BC32</f>
        <v>8378.2674164230502</v>
      </c>
      <c r="BM32" s="37">
        <f t="shared" si="10"/>
        <v>9.8106526530026446E-3</v>
      </c>
      <c r="BN32" s="32">
        <v>2043</v>
      </c>
      <c r="BO32" s="33">
        <f>[24]winter!BG32+[24]summer!BG32+[24]shoulder!BG32</f>
        <v>996.74565106186935</v>
      </c>
      <c r="BP32" s="33">
        <f>[24]winter!BH32+[24]summer!BH32+[24]shoulder!BH32</f>
        <v>7870.7079678156715</v>
      </c>
      <c r="BQ32" s="33">
        <f>[24]winter!BI32+[24]summer!BI32+[24]shoulder!BI32</f>
        <v>2396.5608347903667</v>
      </c>
      <c r="BR32" s="131">
        <f t="shared" si="4"/>
        <v>11264.014453667907</v>
      </c>
      <c r="BS32" s="114">
        <f>BR32*'Volumes by Gen'!$K$35</f>
        <v>61403176.747493207</v>
      </c>
      <c r="BT32" s="33">
        <f>[24]winter!BJ32+[24]summer!BJ32+[24]shoulder!BJ32</f>
        <v>1959.0648823490151</v>
      </c>
      <c r="BU32" s="33">
        <f>[24]winter!BK32+[24]summer!BK32+[24]shoulder!BK32</f>
        <v>1121.9189975414024</v>
      </c>
      <c r="BV32" s="33">
        <f>[24]winter!BL32+[24]summer!BL32+[24]shoulder!BL32</f>
        <v>859.38819587246758</v>
      </c>
      <c r="BW32" s="33">
        <f>[24]winter!BM32+[24]summer!BM32+[24]shoulder!BM32</f>
        <v>1061.5774391105297</v>
      </c>
      <c r="BX32" s="33">
        <f>[24]winter!BN32+[24]summer!BN32+[24]shoulder!BN32</f>
        <v>2749.9444686868155</v>
      </c>
      <c r="BY32" s="131">
        <f t="shared" si="5"/>
        <v>7751.8939835602305</v>
      </c>
      <c r="BZ32" s="114">
        <f>BY32*'Volumes by Gen'!$K$46</f>
        <v>45011190.449158363</v>
      </c>
      <c r="CA32" s="33">
        <f>[24]winter!BO32+[24]summer!BO32+[24]shoulder!BO32</f>
        <v>307.13024446005124</v>
      </c>
      <c r="CB32" s="33">
        <f>[24]winter!BP32+[24]summer!BP32+[24]shoulder!BP32</f>
        <v>931.07817217806928</v>
      </c>
      <c r="CC32" s="33">
        <f>[24]winter!BR32+[24]summer!BR32+[24]shoulder!BR32</f>
        <v>3420.7620467850265</v>
      </c>
      <c r="CD32" s="131">
        <f t="shared" si="6"/>
        <v>4658.9704634231475</v>
      </c>
      <c r="CE32" s="114">
        <f>CD32*'Volumes by Gen'!$K$74</f>
        <v>20406290.629793387</v>
      </c>
      <c r="CF32" s="33">
        <f>[24]winter!BQ32+[24]summer!BQ32+[24]shoulder!BQ32</f>
        <v>1195.8899061992897</v>
      </c>
      <c r="CG32" s="33">
        <f>[24]winter!BS32+[24]summer!BS32+[24]shoulder!BS32</f>
        <v>3879.5591891089744</v>
      </c>
      <c r="CH32" s="131">
        <f t="shared" si="7"/>
        <v>5075.4490953082641</v>
      </c>
      <c r="CI32" s="109">
        <f>CH32*'Volumes by Gen'!$K$79</f>
        <v>22230467.037450202</v>
      </c>
      <c r="CJ32" s="107">
        <f>[24]winter!BT32+[24]summer!BT32+[24]shoulder!BT32</f>
        <v>26176.675648445496</v>
      </c>
      <c r="CK32" s="35">
        <f>[24]winter!BU32+[24]summer!BU32+[24]shoulder!BU32</f>
        <v>17714.039617954186</v>
      </c>
      <c r="CL32" s="35">
        <f>[24]winter!BV32+[24]summer!BV32+[24]shoulder!BV32</f>
        <v>8835.6043706482997</v>
      </c>
      <c r="CN32" s="37">
        <f t="shared" si="11"/>
        <v>1.380513429907804E-2</v>
      </c>
      <c r="CO32" s="32">
        <v>2043</v>
      </c>
      <c r="CP32" s="33">
        <f>[24]winter!BZ32+[24]summer!BZ32+[24]shoulder!BZ32</f>
        <v>1101.5827250608038</v>
      </c>
      <c r="CQ32" s="33">
        <f>[24]winter!CA32+[24]summer!CA32+[24]shoulder!CA32</f>
        <v>8932.711691655426</v>
      </c>
      <c r="CR32" s="33">
        <f>[24]winter!CB32+[24]summer!CB32+[24]shoulder!CB32</f>
        <v>2578.3646833805929</v>
      </c>
      <c r="CS32" s="33">
        <f>[24]winter!CC32+[24]summer!CC32+[24]shoulder!CC32</f>
        <v>2817.6138702150306</v>
      </c>
      <c r="CT32" s="33">
        <f>[24]winter!CD32+[24]summer!CD32+[24]shoulder!CD32</f>
        <v>1324.5649042481627</v>
      </c>
      <c r="CU32" s="33">
        <f>[24]winter!CE32+[24]summer!CE32+[24]shoulder!CE32</f>
        <v>935.03697668785594</v>
      </c>
      <c r="CV32" s="33">
        <f>[24]winter!CF32+[24]summer!CF32+[24]shoulder!CF32</f>
        <v>1204.6432467303321</v>
      </c>
      <c r="CW32" s="33">
        <f>[24]winter!CG32+[24]summer!CG32+[24]shoulder!CG32</f>
        <v>3652.4311727779691</v>
      </c>
      <c r="CX32" s="33">
        <f>[24]winter!CH32+[24]summer!CH32+[24]shoulder!CH32</f>
        <v>450.01703364745106</v>
      </c>
      <c r="CY32" s="33">
        <f>[24]winter!CI32+[24]summer!CI32+[24]shoulder!CI32</f>
        <v>1114.2071902811615</v>
      </c>
      <c r="CZ32" s="33">
        <f>[24]winter!CJ32+[24]summer!CJ32+[24]shoulder!CJ32</f>
        <v>1720.4628803960813</v>
      </c>
      <c r="DA32" s="33">
        <f>[24]winter!CK32+[24]summer!CK32+[24]shoulder!CK32</f>
        <v>3955.8873802958469</v>
      </c>
      <c r="DB32" s="33">
        <f>[24]winter!CL32+[24]summer!CL32+[24]shoulder!CL32</f>
        <v>4511.5186483857588</v>
      </c>
      <c r="DC32" s="35">
        <f>[24]winter!CM32+[24]summer!CM32+[24]shoulder!CM32</f>
        <v>30259.611591596535</v>
      </c>
      <c r="DD32" s="35">
        <f>[24]winter!CN32+[24]summer!CN32+[24]shoulder!CN32</f>
        <v>20376.624620306029</v>
      </c>
      <c r="DE32" s="35">
        <f>[24]winter!CO32+[24]summer!CO32+[24]shoulder!CO32</f>
        <v>10486.06709325384</v>
      </c>
      <c r="DG32" s="37">
        <f t="shared" si="12"/>
        <v>-5.4687042504686246E-3</v>
      </c>
      <c r="DH32" s="32">
        <v>2043</v>
      </c>
      <c r="DI32" s="33">
        <f>[24]winter!CS32+[24]summer!CS32+[24]shoulder!CS32</f>
        <v>592.38118497080984</v>
      </c>
      <c r="DJ32" s="33">
        <f>[24]winter!CT32+[24]summer!CT32+[24]shoulder!CT32</f>
        <v>3968.7509028109475</v>
      </c>
      <c r="DK32" s="33">
        <f>[24]winter!CU32+[24]summer!CU32+[24]shoulder!CU32</f>
        <v>1578.0794659424882</v>
      </c>
      <c r="DL32" s="33">
        <f>[24]winter!CV32+[24]summer!CV32+[24]shoulder!CV32</f>
        <v>144.09934530237288</v>
      </c>
      <c r="DM32" s="33">
        <f>[24]winter!CW32+[24]summer!CW32+[24]shoulder!CW32</f>
        <v>571.02162821468676</v>
      </c>
      <c r="DN32" s="33">
        <f>[24]winter!CX32+[24]summer!CX32+[24]shoulder!CX32</f>
        <v>485.07651554563961</v>
      </c>
      <c r="DO32" s="33">
        <f>[24]winter!CY32+[24]summer!CY32+[24]shoulder!CY32</f>
        <v>-9.0292217906000474</v>
      </c>
      <c r="DP32" s="33">
        <f>[24]winter!CZ32+[24]summer!CZ32+[24]shoulder!CZ32</f>
        <v>1088.5933240363697</v>
      </c>
      <c r="DQ32" s="33">
        <f>[24]winter!DA32+[24]summer!DA32+[24]shoulder!DA32</f>
        <v>-180.80038712543137</v>
      </c>
      <c r="DR32" s="33">
        <f>[24]winter!DB32+[24]summer!DB32+[24]shoulder!DB32</f>
        <v>502.74591530808755</v>
      </c>
      <c r="DS32" s="33">
        <f>[24]winter!DC32+[24]summer!DC32+[24]shoulder!DC32</f>
        <v>487.12459433308345</v>
      </c>
      <c r="DT32" s="33">
        <f>[24]winter!DD32+[24]summer!DD32+[24]shoulder!DD32</f>
        <v>1416.5666236790523</v>
      </c>
      <c r="DU32" s="33">
        <f>[24]winter!DE32+[24]summer!DE32+[24]shoulder!DE32</f>
        <v>2118.7511007701432</v>
      </c>
      <c r="DV32" s="35">
        <f>[24]winter!DF32+[24]summer!DF32+[24]shoulder!DF32</f>
        <v>13361.445432769275</v>
      </c>
      <c r="DW32" s="35">
        <f>[24]winter!DG32+[24]summer!DG32+[24]shoulder!DG32</f>
        <v>9232.7063045069372</v>
      </c>
      <c r="DX32" s="35">
        <f>[24]winter!DH32+[24]summer!DH32+[24]shoulder!DH32</f>
        <v>4517.1892533218761</v>
      </c>
      <c r="DY32" s="33"/>
    </row>
    <row r="33" spans="19:129" ht="15" x14ac:dyDescent="0.25">
      <c r="S33" s="36">
        <f t="shared" si="8"/>
        <v>7.5742153234641778E-3</v>
      </c>
      <c r="T33" s="32">
        <v>2044</v>
      </c>
      <c r="U33" s="33">
        <f>[24]winter!U33+[24]summer!U33+[24]shoulder!U33</f>
        <v>881.13916298942195</v>
      </c>
      <c r="V33" s="33">
        <f>[24]winter!V33+[24]summer!V33+[24]shoulder!V33</f>
        <v>6913.5591974383315</v>
      </c>
      <c r="W33" s="102">
        <f>[24]winter!W33+[24]summer!W33+[24]shoulder!W33</f>
        <v>2197.0288683446965</v>
      </c>
      <c r="X33" s="108">
        <f t="shared" si="0"/>
        <v>9991.72722877245</v>
      </c>
      <c r="Y33" s="114">
        <f>X33*'Volumes by Gen'!$K$35</f>
        <v>54467596.394220993</v>
      </c>
      <c r="Z33" s="33">
        <f>[24]winter!X33+[24]summer!X33+[24]shoulder!X33</f>
        <v>1381.6853957410235</v>
      </c>
      <c r="AA33" s="33">
        <f>[24]winter!Y33+[24]summer!Y33+[24]shoulder!Y33</f>
        <v>988.18504749297995</v>
      </c>
      <c r="AB33" s="33">
        <f>[24]winter!Z33+[24]summer!Z33+[24]shoulder!Z33</f>
        <v>758.41608426596156</v>
      </c>
      <c r="AC33" s="33">
        <f>[24]winter!AA33+[24]summer!AA33+[24]shoulder!AA33</f>
        <v>835.12066368480328</v>
      </c>
      <c r="AD33" s="102">
        <f>[24]winter!AB33+[24]summer!AB33+[24]shoulder!AB33</f>
        <v>2214.9289118785236</v>
      </c>
      <c r="AE33" s="114">
        <f t="shared" si="13"/>
        <v>6178.3361030632923</v>
      </c>
      <c r="AF33" s="114">
        <f>AE33*'Volumes by Gen'!$K$46</f>
        <v>35874363.553430818</v>
      </c>
      <c r="AG33" s="34">
        <f>[24]winter!AC33+[24]summer!AC33+[24]shoulder!AC33</f>
        <v>218.15409284626276</v>
      </c>
      <c r="AH33" s="34">
        <f>[24]winter!AD33+[24]summer!AD33+[24]shoulder!AD33</f>
        <v>787.06356192372039</v>
      </c>
      <c r="AI33" s="102">
        <f>[24]winter!AF33+[24]summer!AF33+[24]shoulder!AF33</f>
        <v>2964.6931947583143</v>
      </c>
      <c r="AJ33" s="114">
        <f t="shared" si="2"/>
        <v>3969.9108495282976</v>
      </c>
      <c r="AK33" s="114">
        <f>AJ33*'Volumes by Gen'!$K$74</f>
        <v>17388209.520933945</v>
      </c>
      <c r="AL33" s="33">
        <f>[24]winter!AE33+[24]summer!AE33+[24]shoulder!AE33</f>
        <v>976.12740404159968</v>
      </c>
      <c r="AM33" s="102">
        <f>[24]winter!AG33+[24]summer!AG33+[24]shoulder!AG33</f>
        <v>3473.3748589857732</v>
      </c>
      <c r="AN33" s="102">
        <f t="shared" si="3"/>
        <v>4449.5022630273725</v>
      </c>
      <c r="AO33" s="109">
        <f>AN33*'Volumes by Gen'!$K$79</f>
        <v>19488819.912059896</v>
      </c>
      <c r="AP33" s="107">
        <f>[24]winter!AH33+[24]summer!AH33+[24]shoulder!AH33</f>
        <v>23135.976384531328</v>
      </c>
      <c r="AQ33" s="35">
        <f>[24]winter!AI33+[24]summer!AI33+[24]shoulder!AI33</f>
        <v>15597.485475959225</v>
      </c>
      <c r="AR33" s="35">
        <f>[24]winter!AJ33+[24]summer!AJ33+[24]shoulder!AJ33</f>
        <v>7744.006072759511</v>
      </c>
      <c r="AS33" s="33"/>
      <c r="AT33" s="37">
        <f t="shared" si="9"/>
        <v>7.4745633953462384E-3</v>
      </c>
      <c r="AU33" s="32">
        <v>2044</v>
      </c>
      <c r="AV33" s="33">
        <f>[24]winter!AN33+[24]summer!AN33+[24]shoulder!AN33</f>
        <v>949.38235655569383</v>
      </c>
      <c r="AW33" s="33">
        <f>[24]winter!AO33+[24]summer!AO33+[24]shoulder!AO33</f>
        <v>7541.7515362899794</v>
      </c>
      <c r="AX33" s="33">
        <f>[24]winter!AP33+[24]summer!AP33+[24]shoulder!AP33</f>
        <v>2350.0775150726977</v>
      </c>
      <c r="AY33" s="33">
        <f>[24]winter!AQ33+[24]summer!AQ33+[24]shoulder!AQ33</f>
        <v>1748.1297871484221</v>
      </c>
      <c r="AZ33" s="33">
        <f>[24]winter!AR33+[24]summer!AR33+[24]shoulder!AR33</f>
        <v>1060.4034707009232</v>
      </c>
      <c r="BA33" s="33">
        <f>[24]winter!AS33+[24]summer!AS33+[24]shoulder!AS33</f>
        <v>821.07233543523012</v>
      </c>
      <c r="BB33" s="33">
        <f>[24]winter!AT33+[24]summer!AT33+[24]shoulder!AT33</f>
        <v>1001.4904852150624</v>
      </c>
      <c r="BC33" s="33">
        <f>[24]winter!AU33+[24]summer!AU33+[24]shoulder!AU33</f>
        <v>2448.2058534566609</v>
      </c>
      <c r="BD33" s="33">
        <f>[24]winter!AV33+[24]summer!AV33+[24]shoulder!AV33</f>
        <v>280.42288336580265</v>
      </c>
      <c r="BE33" s="33">
        <f>[24]winter!AW33+[24]summer!AW33+[24]shoulder!AW33</f>
        <v>886.19013680728199</v>
      </c>
      <c r="BF33" s="33">
        <f>[24]winter!AX33+[24]summer!AX33+[24]shoulder!AX33</f>
        <v>1092.2610163309384</v>
      </c>
      <c r="BG33" s="33">
        <f>[24]winter!AY33+[24]summer!AY33+[24]shoulder!AY33</f>
        <v>3227.527452143961</v>
      </c>
      <c r="BH33" s="33">
        <f>[24]winter!AZ33+[24]summer!AZ33+[24]shoulder!AZ33</f>
        <v>3732.2704052675763</v>
      </c>
      <c r="BI33" s="35">
        <f>[24]winter!BA33+[24]summer!BA33+[24]shoulder!BA33</f>
        <v>25098.747154885332</v>
      </c>
      <c r="BJ33" s="35">
        <f>[24]winter!BB33+[24]summer!BB33+[24]shoulder!BB33</f>
        <v>16994.517314686025</v>
      </c>
      <c r="BK33" s="35">
        <f>[24]winter!BC33+[24]summer!BC33+[24]shoulder!BC33</f>
        <v>8434.0709832371467</v>
      </c>
      <c r="BM33" s="37">
        <f t="shared" si="10"/>
        <v>9.8226958598508374E-3</v>
      </c>
      <c r="BN33" s="32">
        <v>2044</v>
      </c>
      <c r="BO33" s="33">
        <f>[24]winter!BG33+[24]summer!BG33+[24]shoulder!BG33</f>
        <v>1005.7106251487419</v>
      </c>
      <c r="BP33" s="33">
        <f>[24]winter!BH33+[24]summer!BH33+[24]shoulder!BH33</f>
        <v>7956.2383804457022</v>
      </c>
      <c r="BQ33" s="33">
        <f>[24]winter!BI33+[24]summer!BI33+[24]shoulder!BI33</f>
        <v>2419.8799751770293</v>
      </c>
      <c r="BR33" s="131">
        <f t="shared" si="4"/>
        <v>11381.828980771474</v>
      </c>
      <c r="BS33" s="114">
        <f>BR33*'Volumes by Gen'!$K$35</f>
        <v>62045415.468059383</v>
      </c>
      <c r="BT33" s="33">
        <f>[24]winter!BJ33+[24]summer!BJ33+[24]shoulder!BJ33</f>
        <v>1989.2265470368043</v>
      </c>
      <c r="BU33" s="33">
        <f>[24]winter!BK33+[24]summer!BK33+[24]shoulder!BK33</f>
        <v>1129.516283094094</v>
      </c>
      <c r="BV33" s="33">
        <f>[24]winter!BL33+[24]summer!BL33+[24]shoulder!BL33</f>
        <v>867.17846661122144</v>
      </c>
      <c r="BW33" s="33">
        <f>[24]winter!BM33+[24]summer!BM33+[24]shoulder!BM33</f>
        <v>1066.5591808917352</v>
      </c>
      <c r="BX33" s="33">
        <f>[24]winter!BN33+[24]summer!BN33+[24]shoulder!BN33</f>
        <v>2782.322855476933</v>
      </c>
      <c r="BY33" s="131">
        <f t="shared" si="5"/>
        <v>7834.8033331107881</v>
      </c>
      <c r="BZ33" s="114">
        <f>BY33*'Volumes by Gen'!$K$46</f>
        <v>45492601.641126454</v>
      </c>
      <c r="CA33" s="33">
        <f>[24]winter!BO33+[24]summer!BO33+[24]shoulder!BO33</f>
        <v>312.10509694052882</v>
      </c>
      <c r="CB33" s="33">
        <f>[24]winter!BP33+[24]summer!BP33+[24]shoulder!BP33</f>
        <v>942.68390261378522</v>
      </c>
      <c r="CC33" s="33">
        <f>[24]winter!BR33+[24]summer!BR33+[24]shoulder!BR33</f>
        <v>3459.6831438638374</v>
      </c>
      <c r="CD33" s="131">
        <f t="shared" si="6"/>
        <v>4714.472143418152</v>
      </c>
      <c r="CE33" s="114">
        <f>CD33*'Volumes by Gen'!$K$74</f>
        <v>20649387.988171507</v>
      </c>
      <c r="CF33" s="33">
        <f>[24]winter!BQ33+[24]summer!BQ33+[24]shoulder!BQ33</f>
        <v>1214.0826269305785</v>
      </c>
      <c r="CG33" s="33">
        <f>[24]winter!BS33+[24]summer!BS33+[24]shoulder!BS33</f>
        <v>3904.3700517063698</v>
      </c>
      <c r="CH33" s="131">
        <f t="shared" si="7"/>
        <v>5118.4526786369479</v>
      </c>
      <c r="CI33" s="109">
        <f>CH33*'Volumes by Gen'!$K$79</f>
        <v>22418822.732429836</v>
      </c>
      <c r="CJ33" s="107">
        <f>[24]winter!BT33+[24]summer!BT33+[24]shoulder!BT33</f>
        <v>26436.351892731793</v>
      </c>
      <c r="CK33" s="35">
        <f>[24]winter!BU33+[24]summer!BU33+[24]shoulder!BU33</f>
        <v>17896.932156768285</v>
      </c>
      <c r="CL33" s="35">
        <f>[24]winter!BV33+[24]summer!BV33+[24]shoulder!BV33</f>
        <v>8911.6078942961485</v>
      </c>
      <c r="CN33" s="37">
        <f t="shared" si="11"/>
        <v>1.3771757585822646E-2</v>
      </c>
      <c r="CO33" s="32">
        <v>2044</v>
      </c>
      <c r="CP33" s="33">
        <f>[24]winter!BZ33+[24]summer!BZ33+[24]shoulder!BZ33</f>
        <v>1113.733318085558</v>
      </c>
      <c r="CQ33" s="33">
        <f>[24]winter!CA33+[24]summer!CA33+[24]shoulder!CA33</f>
        <v>9066.0433859179739</v>
      </c>
      <c r="CR33" s="33">
        <f>[24]winter!CB33+[24]summer!CB33+[24]shoulder!CB33</f>
        <v>2608.2083229021073</v>
      </c>
      <c r="CS33" s="33">
        <f>[24]winter!CC33+[24]summer!CC33+[24]shoulder!CC33</f>
        <v>2890.8097633778052</v>
      </c>
      <c r="CT33" s="33">
        <f>[24]winter!CD33+[24]summer!CD33+[24]shoulder!CD33</f>
        <v>1338.0451469826858</v>
      </c>
      <c r="CU33" s="33">
        <f>[24]winter!CE33+[24]summer!CE33+[24]shoulder!CE33</f>
        <v>944.93449844764382</v>
      </c>
      <c r="CV33" s="33">
        <f>[24]winter!CF33+[24]summer!CF33+[24]shoulder!CF33</f>
        <v>1212.7707176230451</v>
      </c>
      <c r="CW33" s="33">
        <f>[24]winter!CG33+[24]summer!CG33+[24]shoulder!CG33</f>
        <v>3719.3272525892585</v>
      </c>
      <c r="CX33" s="33">
        <f>[24]winter!CH33+[24]summer!CH33+[24]shoulder!CH33</f>
        <v>459.82930714612337</v>
      </c>
      <c r="CY33" s="33">
        <f>[24]winter!CI33+[24]summer!CI33+[24]shoulder!CI33</f>
        <v>1134.7476268836931</v>
      </c>
      <c r="CZ33" s="33">
        <f>[24]winter!CJ33+[24]summer!CJ33+[24]shoulder!CJ33</f>
        <v>1755.0708710495446</v>
      </c>
      <c r="DA33" s="33">
        <f>[24]winter!CK33+[24]summer!CK33+[24]shoulder!CK33</f>
        <v>4020.7170194193541</v>
      </c>
      <c r="DB33" s="33">
        <f>[24]winter!CL33+[24]summer!CL33+[24]shoulder!CL33</f>
        <v>4551.3636773542912</v>
      </c>
      <c r="DC33" s="35">
        <f>[24]winter!CM33+[24]summer!CM33+[24]shoulder!CM33</f>
        <v>30682.158845425438</v>
      </c>
      <c r="DD33" s="35">
        <f>[24]winter!CN33+[24]summer!CN33+[24]shoulder!CN33</f>
        <v>20657.535441689837</v>
      </c>
      <c r="DE33" s="35">
        <f>[24]winter!CO33+[24]summer!CO33+[24]shoulder!CO33</f>
        <v>10597.998141656726</v>
      </c>
      <c r="DG33" s="37">
        <f t="shared" si="12"/>
        <v>-5.5061215568790976E-3</v>
      </c>
      <c r="DH33" s="32">
        <v>2044</v>
      </c>
      <c r="DI33" s="33">
        <f>[24]winter!CS33+[24]summer!CS33+[24]shoulder!CS33</f>
        <v>591.58993075197566</v>
      </c>
      <c r="DJ33" s="33">
        <f>[24]winter!CT33+[24]summer!CT33+[24]shoulder!CT33</f>
        <v>3954.1106770052734</v>
      </c>
      <c r="DK33" s="33">
        <f>[24]winter!CU33+[24]summer!CU33+[24]shoulder!CU33</f>
        <v>1580.6178744348274</v>
      </c>
      <c r="DL33" s="33">
        <f>[24]winter!CV33+[24]summer!CV33+[24]shoulder!CV33</f>
        <v>124.21461311183607</v>
      </c>
      <c r="DM33" s="33">
        <f>[24]winter!CW33+[24]summer!CW33+[24]shoulder!CW33</f>
        <v>562.9775338958558</v>
      </c>
      <c r="DN33" s="33">
        <f>[24]winter!CX33+[24]summer!CX33+[24]shoulder!CX33</f>
        <v>482.88154059778208</v>
      </c>
      <c r="DO33" s="33">
        <f>[24]winter!CY33+[24]summer!CY33+[24]shoulder!CY33</f>
        <v>-17.893490510573287</v>
      </c>
      <c r="DP33" s="33">
        <f>[24]winter!CZ33+[24]summer!CZ33+[24]shoulder!CZ33</f>
        <v>1077.9880582366814</v>
      </c>
      <c r="DQ33" s="33">
        <f>[24]winter!DA33+[24]summer!DA33+[24]shoulder!DA33</f>
        <v>-188.97127124172187</v>
      </c>
      <c r="DR33" s="33">
        <f>[24]winter!DB33+[24]summer!DB33+[24]shoulder!DB33</f>
        <v>503.34512853483284</v>
      </c>
      <c r="DS33" s="33">
        <f>[24]winter!DC33+[24]summer!DC33+[24]shoulder!DC33</f>
        <v>484.47737207093934</v>
      </c>
      <c r="DT33" s="33">
        <f>[24]winter!DD33+[24]summer!DD33+[24]shoulder!DD33</f>
        <v>1403.5589408415476</v>
      </c>
      <c r="DU33" s="33">
        <f>[24]winter!DE33+[24]summer!DE33+[24]shoulder!DE33</f>
        <v>2106.7380907909537</v>
      </c>
      <c r="DV33" s="35">
        <f>[24]winter!DF33+[24]summer!DF33+[24]shoulder!DF33</f>
        <v>13288.278555759593</v>
      </c>
      <c r="DW33" s="35">
        <f>[24]winter!DG33+[24]summer!DG33+[24]shoulder!DG33</f>
        <v>9220.5905809075321</v>
      </c>
      <c r="DX33" s="35">
        <f>[24]winter!DH33+[24]summer!DH33+[24]shoulder!DH33</f>
        <v>4486.7681442009271</v>
      </c>
      <c r="DY33" s="33"/>
    </row>
    <row r="34" spans="19:129" ht="15" x14ac:dyDescent="0.25">
      <c r="S34" s="36">
        <f t="shared" si="8"/>
        <v>7.5593588448612213E-3</v>
      </c>
      <c r="T34" s="32">
        <v>2045</v>
      </c>
      <c r="U34" s="33">
        <f>[24]winter!U34+[24]summer!U34+[24]shoulder!U34</f>
        <v>887.35552183766708</v>
      </c>
      <c r="V34" s="33">
        <f>[24]winter!V34+[24]summer!V34+[24]shoulder!V34</f>
        <v>6972.6946862872719</v>
      </c>
      <c r="W34" s="102">
        <f>[24]winter!W34+[24]summer!W34+[24]shoulder!W34</f>
        <v>2216.6014089438195</v>
      </c>
      <c r="X34" s="108">
        <f t="shared" si="0"/>
        <v>10076.651617068757</v>
      </c>
      <c r="Y34" s="114">
        <f>X34*'Volumes by Gen'!$K$35</f>
        <v>54930542.109195009</v>
      </c>
      <c r="Z34" s="33">
        <f>[24]winter!X34+[24]summer!X34+[24]shoulder!X34</f>
        <v>1394.3077846773967</v>
      </c>
      <c r="AA34" s="33">
        <f>[24]winter!Y34+[24]summer!Y34+[24]shoulder!Y34</f>
        <v>992.57983086968738</v>
      </c>
      <c r="AB34" s="33">
        <f>[24]winter!Z34+[24]summer!Z34+[24]shoulder!Z34</f>
        <v>764.0594083232279</v>
      </c>
      <c r="AC34" s="33">
        <f>[24]winter!AA34+[24]summer!AA34+[24]shoulder!AA34</f>
        <v>837.48312804141051</v>
      </c>
      <c r="AD34" s="102">
        <f>[24]winter!AB34+[24]summer!AB34+[24]shoulder!AB34</f>
        <v>2230.8996654720213</v>
      </c>
      <c r="AE34" s="114">
        <f t="shared" si="13"/>
        <v>6219.3298173837447</v>
      </c>
      <c r="AF34" s="114">
        <f>AE34*'Volumes by Gen'!$K$46</f>
        <v>36112392.593354404</v>
      </c>
      <c r="AG34" s="34">
        <f>[24]winter!AC34+[24]summer!AC34+[24]shoulder!AC34</f>
        <v>221.14063069855075</v>
      </c>
      <c r="AH34" s="34">
        <f>[24]winter!AD34+[24]summer!AD34+[24]shoulder!AD34</f>
        <v>795.61116967702674</v>
      </c>
      <c r="AI34" s="102">
        <f>[24]winter!AF34+[24]summer!AF34+[24]shoulder!AF34</f>
        <v>2990.1149156340775</v>
      </c>
      <c r="AJ34" s="114">
        <f t="shared" si="2"/>
        <v>4006.8667160096547</v>
      </c>
      <c r="AK34" s="114">
        <f>AJ34*'Volumes by Gen'!$K$74</f>
        <v>17550076.216122288</v>
      </c>
      <c r="AL34" s="33">
        <f>[24]winter!AE34+[24]summer!AE34+[24]shoulder!AE34</f>
        <v>986.60824555892748</v>
      </c>
      <c r="AM34" s="102">
        <f>[24]winter!AG34+[24]summer!AG34+[24]shoulder!AG34</f>
        <v>3490.0219884997364</v>
      </c>
      <c r="AN34" s="102">
        <f t="shared" si="3"/>
        <v>4476.6302340586635</v>
      </c>
      <c r="AO34" s="109">
        <f>AN34*'Volumes by Gen'!$K$79</f>
        <v>19607640.425176952</v>
      </c>
      <c r="AP34" s="107">
        <f>[24]winter!AH34+[24]summer!AH34+[24]shoulder!AH34</f>
        <v>23312.201682513223</v>
      </c>
      <c r="AQ34" s="35">
        <f>[24]winter!AI34+[24]summer!AI34+[24]shoulder!AI34</f>
        <v>15724.775703805746</v>
      </c>
      <c r="AR34" s="35">
        <f>[24]winter!AJ34+[24]summer!AJ34+[24]shoulder!AJ34</f>
        <v>7795.5072757775561</v>
      </c>
      <c r="AS34" s="33"/>
      <c r="AT34" s="37">
        <f t="shared" si="9"/>
        <v>7.4648992546738581E-3</v>
      </c>
      <c r="AU34" s="32">
        <v>2045</v>
      </c>
      <c r="AV34" s="33">
        <f>[24]winter!AN34+[24]summer!AN34+[24]shoulder!AN34</f>
        <v>955.93999216390091</v>
      </c>
      <c r="AW34" s="33">
        <f>[24]winter!AO34+[24]summer!AO34+[24]shoulder!AO34</f>
        <v>7605.7113523313055</v>
      </c>
      <c r="AX34" s="33">
        <f>[24]winter!AP34+[24]summer!AP34+[24]shoulder!AP34</f>
        <v>2370.333033212542</v>
      </c>
      <c r="AY34" s="33">
        <f>[24]winter!AQ34+[24]summer!AQ34+[24]shoulder!AQ34</f>
        <v>1763.088768749165</v>
      </c>
      <c r="AZ34" s="33">
        <f>[24]winter!AR34+[24]summer!AR34+[24]shoulder!AR34</f>
        <v>1065.1489259712851</v>
      </c>
      <c r="BA34" s="33">
        <f>[24]winter!AS34+[24]summer!AS34+[24]shoulder!AS34</f>
        <v>827.08547869558083</v>
      </c>
      <c r="BB34" s="33">
        <f>[24]winter!AT34+[24]summer!AT34+[24]shoulder!AT34</f>
        <v>1004.0816050986728</v>
      </c>
      <c r="BC34" s="33">
        <f>[24]winter!AU34+[24]summer!AU34+[24]shoulder!AU34</f>
        <v>2465.8609272789545</v>
      </c>
      <c r="BD34" s="33">
        <f>[24]winter!AV34+[24]summer!AV34+[24]shoulder!AV34</f>
        <v>283.99915555559062</v>
      </c>
      <c r="BE34" s="33">
        <f>[24]winter!AW34+[24]summer!AW34+[24]shoulder!AW34</f>
        <v>895.23689795767859</v>
      </c>
      <c r="BF34" s="33">
        <f>[24]winter!AX34+[24]summer!AX34+[24]shoulder!AX34</f>
        <v>1104.2855446677199</v>
      </c>
      <c r="BG34" s="33">
        <f>[24]winter!AY34+[24]summer!AY34+[24]shoulder!AY34</f>
        <v>3254.9771034754795</v>
      </c>
      <c r="BH34" s="33">
        <f>[24]winter!AZ34+[24]summer!AZ34+[24]shoulder!AZ34</f>
        <v>3750.6954716028058</v>
      </c>
      <c r="BI34" s="35">
        <f>[24]winter!BA34+[24]summer!BA34+[24]shoulder!BA34</f>
        <v>25287.515913581177</v>
      </c>
      <c r="BJ34" s="35">
        <f>[24]winter!BB34+[24]summer!BB34+[24]shoulder!BB34</f>
        <v>17130.027021536174</v>
      </c>
      <c r="BK34" s="35">
        <f>[24]winter!BC34+[24]summer!BC34+[24]shoulder!BC34</f>
        <v>8490.3114391493473</v>
      </c>
      <c r="BM34" s="37">
        <f t="shared" si="10"/>
        <v>9.8938896062691333E-3</v>
      </c>
      <c r="BN34" s="32">
        <v>2045</v>
      </c>
      <c r="BO34" s="33">
        <f>[24]winter!BG34+[24]summer!BG34+[24]shoulder!BG34</f>
        <v>1014.8157458935098</v>
      </c>
      <c r="BP34" s="33">
        <f>[24]winter!BH34+[24]summer!BH34+[24]shoulder!BH34</f>
        <v>8042.6997849574491</v>
      </c>
      <c r="BQ34" s="33">
        <f>[24]winter!BI34+[24]summer!BI34+[24]shoulder!BI34</f>
        <v>2443.4249552754454</v>
      </c>
      <c r="BR34" s="131">
        <f t="shared" si="4"/>
        <v>11500.940486126405</v>
      </c>
      <c r="BS34" s="114">
        <f>BR34*'Volumes by Gen'!$K$35</f>
        <v>62694724.366414644</v>
      </c>
      <c r="BT34" s="33">
        <f>[24]winter!BJ34+[24]summer!BJ34+[24]shoulder!BJ34</f>
        <v>2020.4330784527442</v>
      </c>
      <c r="BU34" s="33">
        <f>[24]winter!BK34+[24]summer!BK34+[24]shoulder!BK34</f>
        <v>1137.2600723317341</v>
      </c>
      <c r="BV34" s="33">
        <f>[24]winter!BL34+[24]summer!BL34+[24]shoulder!BL34</f>
        <v>875.01525626198327</v>
      </c>
      <c r="BW34" s="33">
        <f>[24]winter!BM34+[24]summer!BM34+[24]shoulder!BM34</f>
        <v>1071.5810636489309</v>
      </c>
      <c r="BX34" s="33">
        <f>[24]winter!BN34+[24]summer!BN34+[24]shoulder!BN34</f>
        <v>2815.0852610642005</v>
      </c>
      <c r="BY34" s="131">
        <f t="shared" si="5"/>
        <v>7919.3747317595926</v>
      </c>
      <c r="BZ34" s="114">
        <f>BY34*'Volumes by Gen'!$K$46</f>
        <v>45983663.482168905</v>
      </c>
      <c r="CA34" s="33">
        <f>[24]winter!BO34+[24]summer!BO34+[24]shoulder!BO34</f>
        <v>317.16192561447019</v>
      </c>
      <c r="CB34" s="33">
        <f>[24]winter!BP34+[24]summer!BP34+[24]shoulder!BP34</f>
        <v>954.40245482515945</v>
      </c>
      <c r="CC34" s="33">
        <f>[24]winter!BR34+[24]summer!BR34+[24]shoulder!BR34</f>
        <v>3499.3794072765822</v>
      </c>
      <c r="CD34" s="131">
        <f t="shared" si="6"/>
        <v>4770.9437877162118</v>
      </c>
      <c r="CE34" s="114">
        <f>CD34*'Volumes by Gen'!$K$74</f>
        <v>20896733.790197007</v>
      </c>
      <c r="CF34" s="33">
        <f>[24]winter!BQ34+[24]summer!BQ34+[24]shoulder!BQ34</f>
        <v>1232.6736305877344</v>
      </c>
      <c r="CG34" s="33">
        <f>[24]winter!BS34+[24]summer!BS34+[24]shoulder!BS34</f>
        <v>3929.3854029725817</v>
      </c>
      <c r="CH34" s="131">
        <f t="shared" si="7"/>
        <v>5162.0590335603156</v>
      </c>
      <c r="CI34" s="109">
        <f>CH34*'Volumes by Gen'!$K$79</f>
        <v>22609818.566994186</v>
      </c>
      <c r="CJ34" s="107">
        <f>[24]winter!BT34+[24]summer!BT34+[24]shoulder!BT34</f>
        <v>26700.523928914015</v>
      </c>
      <c r="CK34" s="35">
        <f>[24]winter!BU34+[24]summer!BU34+[24]shoulder!BU34</f>
        <v>18082.731818424792</v>
      </c>
      <c r="CL34" s="35">
        <f>[24]winter!BV34+[24]summer!BV34+[24]shoulder!BV34</f>
        <v>8988.4879721871202</v>
      </c>
      <c r="CN34" s="37">
        <f t="shared" si="11"/>
        <v>1.3984305044281813E-2</v>
      </c>
      <c r="CO34" s="32">
        <v>2045</v>
      </c>
      <c r="CP34" s="33">
        <f>[24]winter!BZ34+[24]summer!BZ34+[24]shoulder!BZ34</f>
        <v>1127.0550861126628</v>
      </c>
      <c r="CQ34" s="33">
        <f>[24]winter!CA34+[24]summer!CA34+[24]shoulder!CA34</f>
        <v>9203.6464451615102</v>
      </c>
      <c r="CR34" s="33">
        <f>[24]winter!CB34+[24]summer!CB34+[24]shoulder!CB34</f>
        <v>2639.9485168505153</v>
      </c>
      <c r="CS34" s="33">
        <f>[24]winter!CC34+[24]summer!CC34+[24]shoulder!CC34</f>
        <v>2968.7100399043538</v>
      </c>
      <c r="CT34" s="33">
        <f>[24]winter!CD34+[24]summer!CD34+[24]shoulder!CD34</f>
        <v>1352.5709280722012</v>
      </c>
      <c r="CU34" s="33">
        <f>[24]winter!CE34+[24]summer!CE34+[24]shoulder!CE34</f>
        <v>955.2507570210181</v>
      </c>
      <c r="CV34" s="33">
        <f>[24]winter!CF34+[24]summer!CF34+[24]shoulder!CF34</f>
        <v>1221.014051211228</v>
      </c>
      <c r="CW34" s="33">
        <f>[24]winter!CG34+[24]summer!CG34+[24]shoulder!CG34</f>
        <v>3787.7791472054923</v>
      </c>
      <c r="CX34" s="33">
        <f>[24]winter!CH34+[24]summer!CH34+[24]shoulder!CH34</f>
        <v>469.78636732737391</v>
      </c>
      <c r="CY34" s="33">
        <f>[24]winter!CI34+[24]summer!CI34+[24]shoulder!CI34</f>
        <v>1156.1023447821781</v>
      </c>
      <c r="CZ34" s="33">
        <f>[24]winter!CJ34+[24]summer!CJ34+[24]shoulder!CJ34</f>
        <v>1790.7504385088839</v>
      </c>
      <c r="DA34" s="33">
        <f>[24]winter!CK34+[24]summer!CK34+[24]shoulder!CK34</f>
        <v>4090.9068201484697</v>
      </c>
      <c r="DB34" s="33">
        <f>[24]winter!CL34+[24]summer!CL34+[24]shoulder!CL34</f>
        <v>4591.715404669776</v>
      </c>
      <c r="DC34" s="35">
        <f>[24]winter!CM34+[24]summer!CM34+[24]shoulder!CM34</f>
        <v>31117.312840343144</v>
      </c>
      <c r="DD34" s="35">
        <f>[24]winter!CN34+[24]summer!CN34+[24]shoulder!CN34</f>
        <v>20946.276881171438</v>
      </c>
      <c r="DE34" s="35">
        <f>[24]winter!CO34+[24]summer!CO34+[24]shoulder!CO34</f>
        <v>10711.726994664084</v>
      </c>
      <c r="DG34" s="37">
        <f t="shared" si="12"/>
        <v>-5.5492456938292982E-3</v>
      </c>
      <c r="DH34" s="32">
        <v>2045</v>
      </c>
      <c r="DI34" s="33">
        <f>[24]winter!CS34+[24]summer!CS34+[24]shoulder!CS34</f>
        <v>590.27518989805333</v>
      </c>
      <c r="DJ34" s="33">
        <f>[24]winter!CT34+[24]summer!CT34+[24]shoulder!CT34</f>
        <v>3939.4358729483429</v>
      </c>
      <c r="DK34" s="33">
        <f>[24]winter!CU34+[24]summer!CU34+[24]shoulder!CU34</f>
        <v>1581.8380235119689</v>
      </c>
      <c r="DL34" s="33">
        <f>[24]winter!CV34+[24]summer!CV34+[24]shoulder!CV34</f>
        <v>104.30916917248769</v>
      </c>
      <c r="DM34" s="33">
        <f>[24]winter!CW34+[24]summer!CW34+[24]shoulder!CW34</f>
        <v>554.63508797451334</v>
      </c>
      <c r="DN34" s="33">
        <f>[24]winter!CX34+[24]summer!CX34+[24]shoulder!CX34</f>
        <v>480.33627853316966</v>
      </c>
      <c r="DO34" s="33">
        <f>[24]winter!CY34+[24]summer!CY34+[24]shoulder!CY34</f>
        <v>-26.766944696769443</v>
      </c>
      <c r="DP34" s="33">
        <f>[24]winter!CZ34+[24]summer!CZ34+[24]shoulder!CZ34</f>
        <v>1067.331500667251</v>
      </c>
      <c r="DQ34" s="33">
        <f>[24]winter!DA34+[24]summer!DA34+[24]shoulder!DA34</f>
        <v>-196.83175954429902</v>
      </c>
      <c r="DR34" s="33">
        <f>[24]winter!DB34+[24]summer!DB34+[24]shoulder!DB34</f>
        <v>503.87322346509319</v>
      </c>
      <c r="DS34" s="33">
        <f>[24]winter!DC34+[24]summer!DC34+[24]shoulder!DC34</f>
        <v>481.74767796370111</v>
      </c>
      <c r="DT34" s="33">
        <f>[24]winter!DD34+[24]summer!DD34+[24]shoulder!DD34</f>
        <v>1390.247265635571</v>
      </c>
      <c r="DU34" s="33">
        <f>[24]winter!DE34+[24]summer!DE34+[24]shoulder!DE34</f>
        <v>2094.6611931319067</v>
      </c>
      <c r="DV34" s="35">
        <f>[24]winter!DF34+[24]summer!DF34+[24]shoulder!DF34</f>
        <v>13214.945575928185</v>
      </c>
      <c r="DW34" s="35">
        <f>[24]winter!DG34+[24]summer!DG34+[24]shoulder!DG34</f>
        <v>9208.3383684840683</v>
      </c>
      <c r="DX34" s="35">
        <f>[24]winter!DH34+[24]summer!DH34+[24]shoulder!DH34</f>
        <v>4456.2044975783683</v>
      </c>
      <c r="DY34" s="33"/>
    </row>
    <row r="35" spans="19:129" ht="15" x14ac:dyDescent="0.25">
      <c r="S35" s="36">
        <f t="shared" si="8"/>
        <v>7.5878356166855163E-3</v>
      </c>
      <c r="T35" s="32">
        <v>2046</v>
      </c>
      <c r="U35" s="33">
        <f>[24]winter!U35+[24]summer!U35+[24]shoulder!U35</f>
        <v>893.59350580385478</v>
      </c>
      <c r="V35" s="33">
        <f>[24]winter!V35+[24]summer!V35+[24]shoulder!V35</f>
        <v>7031.6426451062816</v>
      </c>
      <c r="W35" s="102">
        <f>[24]winter!W35+[24]summer!W35+[24]shoulder!W35</f>
        <v>2236.3277916757024</v>
      </c>
      <c r="X35" s="108">
        <f t="shared" si="0"/>
        <v>10161.563942585839</v>
      </c>
      <c r="Y35" s="114">
        <f>X35*'Volumes by Gen'!$K$35</f>
        <v>55393422.066710353</v>
      </c>
      <c r="Z35" s="33">
        <f>[24]winter!X35+[24]summer!X35+[24]shoulder!X35</f>
        <v>1406.9150299265946</v>
      </c>
      <c r="AA35" s="33">
        <f>[24]winter!Y35+[24]summer!Y35+[24]shoulder!Y35</f>
        <v>996.9777873557839</v>
      </c>
      <c r="AB35" s="33">
        <f>[24]winter!Z35+[24]summer!Z35+[24]shoulder!Z35</f>
        <v>769.74814854957776</v>
      </c>
      <c r="AC35" s="33">
        <f>[24]winter!AA35+[24]summer!AA35+[24]shoulder!AA35</f>
        <v>839.85205075070348</v>
      </c>
      <c r="AD35" s="102">
        <f>[24]winter!AB35+[24]summer!AB35+[24]shoulder!AB35</f>
        <v>2246.8715329915431</v>
      </c>
      <c r="AE35" s="114">
        <f t="shared" si="13"/>
        <v>6260.364549574203</v>
      </c>
      <c r="AF35" s="114">
        <f>AE35*'Volumes by Gen'!$K$46</f>
        <v>36350659.802577332</v>
      </c>
      <c r="AG35" s="34">
        <f>[24]winter!AC35+[24]summer!AC35+[24]shoulder!AC35</f>
        <v>224.11610547825475</v>
      </c>
      <c r="AH35" s="34">
        <f>[24]winter!AD35+[24]summer!AD35+[24]shoulder!AD35</f>
        <v>804.21605856081669</v>
      </c>
      <c r="AI35" s="102">
        <f>[24]winter!AF35+[24]summer!AF35+[24]shoulder!AF35</f>
        <v>3015.3858653420116</v>
      </c>
      <c r="AJ35" s="114">
        <f t="shared" si="2"/>
        <v>4043.7180293810829</v>
      </c>
      <c r="AK35" s="114">
        <f>AJ35*'Volumes by Gen'!$K$74</f>
        <v>17711484.968689144</v>
      </c>
      <c r="AL35" s="33">
        <f>[24]winter!AE35+[24]summer!AE35+[24]shoulder!AE35</f>
        <v>997.11639855663623</v>
      </c>
      <c r="AM35" s="102">
        <f>[24]winter!AG35+[24]summer!AG35+[24]shoulder!AG35</f>
        <v>3506.719199869638</v>
      </c>
      <c r="AN35" s="102">
        <f t="shared" si="3"/>
        <v>4503.8355984262744</v>
      </c>
      <c r="AO35" s="109">
        <f>AN35*'Volumes by Gen'!$K$79</f>
        <v>19726799.921107087</v>
      </c>
      <c r="AP35" s="107">
        <f>[24]winter!AH35+[24]summer!AH35+[24]shoulder!AH35</f>
        <v>23490.443304873676</v>
      </c>
      <c r="AQ35" s="35">
        <f>[24]winter!AI35+[24]summer!AI35+[24]shoulder!AI35</f>
        <v>15853.260662662926</v>
      </c>
      <c r="AR35" s="35">
        <f>[24]winter!AJ35+[24]summer!AJ35+[24]shoulder!AJ35</f>
        <v>7847.7837255834838</v>
      </c>
      <c r="AS35" s="33"/>
      <c r="AT35" s="37">
        <f t="shared" si="9"/>
        <v>7.4920644577377415E-3</v>
      </c>
      <c r="AU35" s="32">
        <v>2046</v>
      </c>
      <c r="AV35" s="33">
        <f>[24]winter!AN35+[24]summer!AN35+[24]shoulder!AN35</f>
        <v>962.5203634806744</v>
      </c>
      <c r="AW35" s="33">
        <f>[24]winter!AO35+[24]summer!AO35+[24]shoulder!AO35</f>
        <v>7669.4699250974936</v>
      </c>
      <c r="AX35" s="33">
        <f>[24]winter!AP35+[24]summer!AP35+[24]shoulder!AP35</f>
        <v>2390.7477864080088</v>
      </c>
      <c r="AY35" s="33">
        <f>[24]winter!AQ35+[24]summer!AQ35+[24]shoulder!AQ35</f>
        <v>1778.0304653941844</v>
      </c>
      <c r="AZ35" s="33">
        <f>[24]winter!AR35+[24]summer!AR35+[24]shoulder!AR35</f>
        <v>1069.8978227053742</v>
      </c>
      <c r="BA35" s="33">
        <f>[24]winter!AS35+[24]summer!AS35+[24]shoulder!AS35</f>
        <v>833.14657206278753</v>
      </c>
      <c r="BB35" s="33">
        <f>[24]winter!AT35+[24]summer!AT35+[24]shoulder!AT35</f>
        <v>1006.6797837119897</v>
      </c>
      <c r="BC35" s="33">
        <f>[24]winter!AU35+[24]summer!AU35+[24]shoulder!AU35</f>
        <v>2483.5170889751812</v>
      </c>
      <c r="BD35" s="33">
        <f>[24]winter!AV35+[24]summer!AV35+[24]shoulder!AV35</f>
        <v>287.56214373097021</v>
      </c>
      <c r="BE35" s="33">
        <f>[24]winter!AW35+[24]summer!AW35+[24]shoulder!AW35</f>
        <v>904.34406202273522</v>
      </c>
      <c r="BF35" s="33">
        <f>[24]winter!AX35+[24]summer!AX35+[24]shoulder!AX35</f>
        <v>1116.3413788637688</v>
      </c>
      <c r="BG35" s="33">
        <f>[24]winter!AY35+[24]summer!AY35+[24]shoulder!AY35</f>
        <v>3282.2627805003558</v>
      </c>
      <c r="BH35" s="33">
        <f>[24]winter!AZ35+[24]summer!AZ35+[24]shoulder!AZ35</f>
        <v>3769.1759896257872</v>
      </c>
      <c r="BI35" s="35">
        <f>[24]winter!BA35+[24]summer!BA35+[24]shoulder!BA35</f>
        <v>25478.401741710208</v>
      </c>
      <c r="BJ35" s="35">
        <f>[24]winter!BB35+[24]summer!BB35+[24]shoulder!BB35</f>
        <v>17266.816700687465</v>
      </c>
      <c r="BK35" s="35">
        <f>[24]winter!BC35+[24]summer!BC35+[24]shoulder!BC35</f>
        <v>8547.3977147551523</v>
      </c>
      <c r="BM35" s="37">
        <f t="shared" si="10"/>
        <v>9.9540428019285268E-3</v>
      </c>
      <c r="BN35" s="32">
        <v>2046</v>
      </c>
      <c r="BO35" s="33">
        <f>[24]winter!BG35+[24]summer!BG35+[24]shoulder!BG35</f>
        <v>1024.0133635977011</v>
      </c>
      <c r="BP35" s="33">
        <f>[24]winter!BH35+[24]summer!BH35+[24]shoulder!BH35</f>
        <v>8130.3714599205268</v>
      </c>
      <c r="BQ35" s="33">
        <f>[24]winter!BI35+[24]summer!BI35+[24]shoulder!BI35</f>
        <v>2467.3473316121722</v>
      </c>
      <c r="BR35" s="131">
        <f t="shared" si="4"/>
        <v>11621.732155130401</v>
      </c>
      <c r="BS35" s="114">
        <f>BR35*'Volumes by Gen'!$K$35</f>
        <v>63353192.289372779</v>
      </c>
      <c r="BT35" s="33">
        <f>[24]winter!BJ35+[24]summer!BJ35+[24]shoulder!BJ35</f>
        <v>2052.8069760146564</v>
      </c>
      <c r="BU35" s="33">
        <f>[24]winter!BK35+[24]summer!BK35+[24]shoulder!BK35</f>
        <v>1145.0971782413624</v>
      </c>
      <c r="BV35" s="33">
        <f>[24]winter!BL35+[24]summer!BL35+[24]shoulder!BL35</f>
        <v>882.89290078720524</v>
      </c>
      <c r="BW35" s="33">
        <f>[24]winter!BM35+[24]summer!BM35+[24]shoulder!BM35</f>
        <v>1076.6439700130095</v>
      </c>
      <c r="BX35" s="33">
        <f>[24]winter!BN35+[24]summer!BN35+[24]shoulder!BN35</f>
        <v>2848.4931920852423</v>
      </c>
      <c r="BY35" s="131">
        <f t="shared" si="5"/>
        <v>8005.9342171414764</v>
      </c>
      <c r="BZ35" s="114">
        <f>BY35*'Volumes by Gen'!$K$46</f>
        <v>46486269.102159046</v>
      </c>
      <c r="CA35" s="33">
        <f>[24]winter!BO35+[24]summer!BO35+[24]shoulder!BO35</f>
        <v>322.25732571734454</v>
      </c>
      <c r="CB35" s="33">
        <f>[24]winter!BP35+[24]summer!BP35+[24]shoulder!BP35</f>
        <v>966.30959227995436</v>
      </c>
      <c r="CC35" s="33">
        <f>[24]winter!BR35+[24]summer!BR35+[24]shoulder!BR35</f>
        <v>3539.8702794478404</v>
      </c>
      <c r="CD35" s="131">
        <f t="shared" si="6"/>
        <v>4828.4371974451387</v>
      </c>
      <c r="CE35" s="114">
        <f>CD35*'Volumes by Gen'!$K$74</f>
        <v>21148554.924809709</v>
      </c>
      <c r="CF35" s="33">
        <f>[24]winter!BQ35+[24]summer!BQ35+[24]shoulder!BQ35</f>
        <v>1251.5808467711743</v>
      </c>
      <c r="CG35" s="33">
        <f>[24]winter!BS35+[24]summer!BS35+[24]shoulder!BS35</f>
        <v>3954.6526721922005</v>
      </c>
      <c r="CH35" s="131">
        <f t="shared" si="7"/>
        <v>5206.233518963375</v>
      </c>
      <c r="CI35" s="109">
        <f>CH35*'Volumes by Gen'!$K$79</f>
        <v>22803302.813059587</v>
      </c>
      <c r="CJ35" s="107">
        <f>[24]winter!BT35+[24]summer!BT35+[24]shoulder!BT35</f>
        <v>26968.974252952008</v>
      </c>
      <c r="CK35" s="35">
        <f>[24]winter!BU35+[24]summer!BU35+[24]shoulder!BU35</f>
        <v>18271.179112383117</v>
      </c>
      <c r="CL35" s="35">
        <f>[24]winter!BV35+[24]summer!BV35+[24]shoulder!BV35</f>
        <v>9066.0826665852583</v>
      </c>
      <c r="CN35" s="37">
        <f t="shared" si="11"/>
        <v>1.4392682174005599E-2</v>
      </c>
      <c r="CO35" s="32">
        <v>2046</v>
      </c>
      <c r="CP35" s="33">
        <f>[24]winter!BZ35+[24]summer!BZ35+[24]shoulder!BZ35</f>
        <v>1141.2139624841216</v>
      </c>
      <c r="CQ35" s="33">
        <f>[24]winter!CA35+[24]summer!CA35+[24]shoulder!CA35</f>
        <v>9346.9949884738508</v>
      </c>
      <c r="CR35" s="33">
        <f>[24]winter!CB35+[24]summer!CB35+[24]shoulder!CB35</f>
        <v>2673.6336568149072</v>
      </c>
      <c r="CS35" s="33">
        <f>[24]winter!CC35+[24]summer!CC35+[24]shoulder!CC35</f>
        <v>3051.7195824788073</v>
      </c>
      <c r="CT35" s="33">
        <f>[24]winter!CD35+[24]summer!CD35+[24]shoulder!CD35</f>
        <v>1367.7333226248984</v>
      </c>
      <c r="CU35" s="33">
        <f>[24]winter!CE35+[24]summer!CE35+[24]shoulder!CE35</f>
        <v>965.95892480193424</v>
      </c>
      <c r="CV35" s="33">
        <f>[24]winter!CF35+[24]summer!CF35+[24]shoulder!CF35</f>
        <v>1229.3689784283874</v>
      </c>
      <c r="CW35" s="33">
        <f>[24]winter!CG35+[24]summer!CG35+[24]shoulder!CG35</f>
        <v>3859.1029660596955</v>
      </c>
      <c r="CX35" s="33">
        <f>[24]winter!CH35+[24]summer!CH35+[24]shoulder!CH35</f>
        <v>479.91838857174127</v>
      </c>
      <c r="CY35" s="33">
        <f>[24]winter!CI35+[24]summer!CI35+[24]shoulder!CI35</f>
        <v>1178.890247595685</v>
      </c>
      <c r="CZ35" s="33">
        <f>[24]winter!CJ35+[24]summer!CJ35+[24]shoulder!CJ35</f>
        <v>1827.3063007611659</v>
      </c>
      <c r="DA35" s="33">
        <f>[24]winter!CK35+[24]summer!CK35+[24]shoulder!CK35</f>
        <v>4166.3200058706079</v>
      </c>
      <c r="DB35" s="33">
        <f>[24]winter!CL35+[24]summer!CL35+[24]shoulder!CL35</f>
        <v>4632.86817944207</v>
      </c>
      <c r="DC35" s="35">
        <f>[24]winter!CM35+[24]summer!CM35+[24]shoulder!CM35</f>
        <v>31571.714492725387</v>
      </c>
      <c r="DD35" s="35">
        <f>[24]winter!CN35+[24]summer!CN35+[24]shoulder!CN35</f>
        <v>21246.944226644911</v>
      </c>
      <c r="DE35" s="35">
        <f>[24]winter!CO35+[24]summer!CO35+[24]shoulder!CO35</f>
        <v>10827.625865625931</v>
      </c>
      <c r="DG35" s="37">
        <f t="shared" si="12"/>
        <v>-5.5930735058922539E-3</v>
      </c>
      <c r="DH35" s="32">
        <v>2046</v>
      </c>
      <c r="DI35" s="33">
        <f>[24]winter!CS35+[24]summer!CS35+[24]shoulder!CS35</f>
        <v>588.55251166508344</v>
      </c>
      <c r="DJ35" s="33">
        <f>[24]winter!CT35+[24]summer!CT35+[24]shoulder!CT35</f>
        <v>3924.7283429134768</v>
      </c>
      <c r="DK35" s="33">
        <f>[24]winter!CU35+[24]summer!CU35+[24]shoulder!CU35</f>
        <v>1580.8637295163066</v>
      </c>
      <c r="DL35" s="33">
        <f>[24]winter!CV35+[24]summer!CV35+[24]shoulder!CV35</f>
        <v>84.384879941693384</v>
      </c>
      <c r="DM35" s="33">
        <f>[24]winter!CW35+[24]summer!CW35+[24]shoulder!CW35</f>
        <v>546.08929242723639</v>
      </c>
      <c r="DN35" s="33">
        <f>[24]winter!CX35+[24]summer!CX35+[24]shoulder!CX35</f>
        <v>477.58101366421511</v>
      </c>
      <c r="DO35" s="33">
        <f>[24]winter!CY35+[24]summer!CY35+[24]shoulder!CY35</f>
        <v>-35.648869507746127</v>
      </c>
      <c r="DP35" s="33">
        <f>[24]winter!CZ35+[24]summer!CZ35+[24]shoulder!CZ35</f>
        <v>1056.5741586669385</v>
      </c>
      <c r="DQ35" s="33">
        <f>[24]winter!DA35+[24]summer!DA35+[24]shoulder!DA35</f>
        <v>-204.69457366030539</v>
      </c>
      <c r="DR35" s="33">
        <f>[24]winter!DB35+[24]summer!DB35+[24]shoulder!DB35</f>
        <v>504.05547100324452</v>
      </c>
      <c r="DS35" s="33">
        <f>[24]winter!DC35+[24]summer!DC35+[24]shoulder!DC35</f>
        <v>479.0062868501185</v>
      </c>
      <c r="DT35" s="33">
        <f>[24]winter!DD35+[24]summer!DD35+[24]shoulder!DD35</f>
        <v>1376.7168046080726</v>
      </c>
      <c r="DU35" s="33">
        <f>[24]winter!DE35+[24]summer!DE35+[24]shoulder!DE35</f>
        <v>2082.5154853099534</v>
      </c>
      <c r="DV35" s="35">
        <f>[24]winter!DF35+[24]summer!DF35+[24]shoulder!DF35</f>
        <v>13141.444510805644</v>
      </c>
      <c r="DW35" s="35">
        <f>[24]winter!DG35+[24]summer!DG35+[24]shoulder!DG35</f>
        <v>9195.9560266551398</v>
      </c>
      <c r="DX35" s="35">
        <f>[24]winter!DH35+[24]summer!DH35+[24]shoulder!DH35</f>
        <v>4425.5156840676491</v>
      </c>
      <c r="DY35" s="33"/>
    </row>
    <row r="36" spans="19:129" ht="15" x14ac:dyDescent="0.25">
      <c r="S36" s="36">
        <f t="shared" si="8"/>
        <v>7.6754235583778446E-3</v>
      </c>
      <c r="T36" s="32">
        <v>2047</v>
      </c>
      <c r="U36" s="33">
        <f>[24]winter!U36+[24]summer!U36+[24]shoulder!U36</f>
        <v>899.82594008294302</v>
      </c>
      <c r="V36" s="33">
        <f>[24]winter!V36+[24]summer!V36+[24]shoulder!V36</f>
        <v>7090.5731342388153</v>
      </c>
      <c r="W36" s="102">
        <f>[24]winter!W36+[24]summer!W36+[24]shoulder!W36</f>
        <v>2256.0526243776521</v>
      </c>
      <c r="X36" s="108">
        <f t="shared" si="0"/>
        <v>10246.451698699409</v>
      </c>
      <c r="Y36" s="114">
        <f>X36*'Volumes by Gen'!$K$35</f>
        <v>55856168.089789391</v>
      </c>
      <c r="Z36" s="33">
        <f>[24]winter!X36+[24]summer!X36+[24]shoulder!X36</f>
        <v>1419.5633711722826</v>
      </c>
      <c r="AA36" s="33">
        <f>[24]winter!Y36+[24]summer!Y36+[24]shoulder!Y36</f>
        <v>1001.3744092968473</v>
      </c>
      <c r="AB36" s="33">
        <f>[24]winter!Z36+[24]summer!Z36+[24]shoulder!Z36</f>
        <v>775.43105454530394</v>
      </c>
      <c r="AC36" s="33">
        <f>[24]winter!AA36+[24]summer!AA36+[24]shoulder!AA36</f>
        <v>842.22228171152665</v>
      </c>
      <c r="AD36" s="102">
        <f>[24]winter!AB36+[24]summer!AB36+[24]shoulder!AB36</f>
        <v>2262.8660962718204</v>
      </c>
      <c r="AE36" s="114">
        <f t="shared" si="13"/>
        <v>6301.4572129977805</v>
      </c>
      <c r="AF36" s="114">
        <f>AE36*'Volumes by Gen'!$K$46</f>
        <v>36589263.388145506</v>
      </c>
      <c r="AG36" s="34">
        <f>[24]winter!AC36+[24]summer!AC36+[24]shoulder!AC36</f>
        <v>227.10758631171092</v>
      </c>
      <c r="AH36" s="34">
        <f>[24]winter!AD36+[24]summer!AD36+[24]shoulder!AD36</f>
        <v>812.85764993882776</v>
      </c>
      <c r="AI36" s="102">
        <f>[24]winter!AF36+[24]summer!AF36+[24]shoulder!AF36</f>
        <v>3040.6742180026895</v>
      </c>
      <c r="AJ36" s="114">
        <f t="shared" si="2"/>
        <v>4080.639454253228</v>
      </c>
      <c r="AK36" s="114">
        <f>AJ36*'Volumes by Gen'!$K$74</f>
        <v>17873200.809629139</v>
      </c>
      <c r="AL36" s="33">
        <f>[24]winter!AE36+[24]summer!AE36+[24]shoulder!AE36</f>
        <v>1007.6553225465821</v>
      </c>
      <c r="AM36" s="102">
        <f>[24]winter!AG36+[24]summer!AG36+[24]shoulder!AG36</f>
        <v>3523.4760135053448</v>
      </c>
      <c r="AN36" s="102">
        <f t="shared" si="3"/>
        <v>4531.1313360519271</v>
      </c>
      <c r="AO36" s="109">
        <f>AN36*'Volumes by Gen'!$K$79</f>
        <v>19846355.251907445</v>
      </c>
      <c r="AP36" s="107">
        <f>[24]winter!AH36+[24]summer!AH36+[24]shoulder!AH36</f>
        <v>23672.136982748209</v>
      </c>
      <c r="AQ36" s="35">
        <f>[24]winter!AI36+[24]summer!AI36+[24]shoulder!AI36</f>
        <v>15984.137077781794</v>
      </c>
      <c r="AR36" s="35">
        <f>[24]winter!AJ36+[24]summer!AJ36+[24]shoulder!AJ36</f>
        <v>7901.4096313438895</v>
      </c>
      <c r="AS36" s="33"/>
      <c r="AT36" s="37">
        <f t="shared" si="9"/>
        <v>7.5762204726586013E-3</v>
      </c>
      <c r="AU36" s="32">
        <v>2047</v>
      </c>
      <c r="AV36" s="33">
        <f>[24]winter!AN36+[24]summer!AN36+[24]shoulder!AN36</f>
        <v>969.09527939598138</v>
      </c>
      <c r="AW36" s="33">
        <f>[24]winter!AO36+[24]summer!AO36+[24]shoulder!AO36</f>
        <v>7733.2138962990903</v>
      </c>
      <c r="AX36" s="33">
        <f>[24]winter!AP36+[24]summer!AP36+[24]shoulder!AP36</f>
        <v>2411.1610168249154</v>
      </c>
      <c r="AY36" s="33">
        <f>[24]winter!AQ36+[24]summer!AQ36+[24]shoulder!AQ36</f>
        <v>1793.0215047153781</v>
      </c>
      <c r="AZ36" s="33">
        <f>[24]winter!AR36+[24]summer!AR36+[24]shoulder!AR36</f>
        <v>1074.6456380165682</v>
      </c>
      <c r="BA36" s="33">
        <f>[24]winter!AS36+[24]summer!AS36+[24]shoulder!AS36</f>
        <v>839.20182347367449</v>
      </c>
      <c r="BB36" s="33">
        <f>[24]winter!AT36+[24]summer!AT36+[24]shoulder!AT36</f>
        <v>1009.2793309070978</v>
      </c>
      <c r="BC36" s="33">
        <f>[24]winter!AU36+[24]summer!AU36+[24]shoulder!AU36</f>
        <v>2501.198156195047</v>
      </c>
      <c r="BD36" s="33">
        <f>[24]winter!AV36+[24]summer!AV36+[24]shoulder!AV36</f>
        <v>291.14453748733263</v>
      </c>
      <c r="BE36" s="33">
        <f>[24]winter!AW36+[24]summer!AW36+[24]shoulder!AW36</f>
        <v>913.48991194439157</v>
      </c>
      <c r="BF36" s="33">
        <f>[24]winter!AX36+[24]summer!AX36+[24]shoulder!AX36</f>
        <v>1128.4328527492919</v>
      </c>
      <c r="BG36" s="33">
        <f>[24]winter!AY36+[24]summer!AY36+[24]shoulder!AY36</f>
        <v>3309.565478311556</v>
      </c>
      <c r="BH36" s="33">
        <f>[24]winter!AZ36+[24]summer!AZ36+[24]shoulder!AZ36</f>
        <v>3787.722594022574</v>
      </c>
      <c r="BI36" s="35">
        <f>[24]winter!BA36+[24]summer!BA36+[24]shoulder!BA36</f>
        <v>25672.905332684317</v>
      </c>
      <c r="BJ36" s="35">
        <f>[24]winter!BB36+[24]summer!BB36+[24]shoulder!BB36</f>
        <v>17406.157066890966</v>
      </c>
      <c r="BK36" s="35">
        <f>[24]winter!BC36+[24]summer!BC36+[24]shoulder!BC36</f>
        <v>8605.9679373341933</v>
      </c>
      <c r="BM36" s="37">
        <f t="shared" si="10"/>
        <v>1.0094545525402222E-2</v>
      </c>
      <c r="BN36" s="32">
        <v>2047</v>
      </c>
      <c r="BO36" s="33">
        <f>[24]winter!BG36+[24]summer!BG36+[24]shoulder!BG36</f>
        <v>1033.1888362170976</v>
      </c>
      <c r="BP36" s="33">
        <f>[24]winter!BH36+[24]summer!BH36+[24]shoulder!BH36</f>
        <v>8218.81234804819</v>
      </c>
      <c r="BQ36" s="33">
        <f>[24]winter!BI36+[24]summer!BI36+[24]shoulder!BI36</f>
        <v>2491.263346505777</v>
      </c>
      <c r="BR36" s="131">
        <f t="shared" si="4"/>
        <v>11743.264530771065</v>
      </c>
      <c r="BS36" s="114">
        <f>BR36*'Volumes by Gen'!$K$35</f>
        <v>64015698.003716603</v>
      </c>
      <c r="BT36" s="33">
        <f>[24]winter!BJ36+[24]summer!BJ36+[24]shoulder!BJ36</f>
        <v>2085.8201304410532</v>
      </c>
      <c r="BU36" s="33">
        <f>[24]winter!BK36+[24]summer!BK36+[24]shoulder!BK36</f>
        <v>1152.9339761672393</v>
      </c>
      <c r="BV36" s="33">
        <f>[24]winter!BL36+[24]summer!BL36+[24]shoulder!BL36</f>
        <v>890.76996722094452</v>
      </c>
      <c r="BW36" s="33">
        <f>[24]winter!BM36+[24]summer!BM36+[24]shoulder!BM36</f>
        <v>1081.7181929809008</v>
      </c>
      <c r="BX36" s="33">
        <f>[24]winter!BN36+[24]summer!BN36+[24]shoulder!BN36</f>
        <v>2882.4473866285443</v>
      </c>
      <c r="BY36" s="131">
        <f t="shared" si="5"/>
        <v>8093.6896534386815</v>
      </c>
      <c r="BZ36" s="114">
        <f>BY36*'Volumes by Gen'!$K$46</f>
        <v>46995818.983065486</v>
      </c>
      <c r="CA36" s="33">
        <f>[24]winter!BO36+[24]summer!BO36+[24]shoulder!BO36</f>
        <v>327.41679868021868</v>
      </c>
      <c r="CB36" s="33">
        <f>[24]winter!BP36+[24]summer!BP36+[24]shoulder!BP36</f>
        <v>978.27629100133277</v>
      </c>
      <c r="CC36" s="33">
        <f>[24]winter!BR36+[24]summer!BR36+[24]shoulder!BR36</f>
        <v>3580.4325570052561</v>
      </c>
      <c r="CD36" s="131">
        <f t="shared" si="6"/>
        <v>4886.1256466868072</v>
      </c>
      <c r="CE36" s="114">
        <f>CD36*'Volumes by Gen'!$K$74</f>
        <v>21401230.332488216</v>
      </c>
      <c r="CF36" s="33">
        <f>[24]winter!BQ36+[24]summer!BQ36+[24]shoulder!BQ36</f>
        <v>1270.8018049862249</v>
      </c>
      <c r="CG36" s="33">
        <f>[24]winter!BS36+[24]summer!BS36+[24]shoulder!BS36</f>
        <v>3980.1160575009085</v>
      </c>
      <c r="CH36" s="131">
        <f t="shared" si="7"/>
        <v>5250.9178624871329</v>
      </c>
      <c r="CI36" s="109">
        <f>CH36*'Volumes by Gen'!$K$79</f>
        <v>22999020.237693645</v>
      </c>
      <c r="CJ36" s="107">
        <f>[24]winter!BT36+[24]summer!BT36+[24]shoulder!BT36</f>
        <v>27243.989949793802</v>
      </c>
      <c r="CK36" s="35">
        <f>[24]winter!BU36+[24]summer!BU36+[24]shoulder!BU36</f>
        <v>18463.852997888185</v>
      </c>
      <c r="CL36" s="35">
        <f>[24]winter!BV36+[24]summer!BV36+[24]shoulder!BV36</f>
        <v>9145.0077265126638</v>
      </c>
      <c r="CN36" s="37">
        <f t="shared" si="11"/>
        <v>1.450867334063718E-2</v>
      </c>
      <c r="CO36" s="32">
        <v>2047</v>
      </c>
      <c r="CP36" s="33">
        <f>[24]winter!BZ36+[24]summer!BZ36+[24]shoulder!BZ36</f>
        <v>1155.2292755042533</v>
      </c>
      <c r="CQ36" s="33">
        <f>[24]winter!CA36+[24]summer!CA36+[24]shoulder!CA36</f>
        <v>9493.7368649301752</v>
      </c>
      <c r="CR36" s="33">
        <f>[24]winter!CB36+[24]summer!CB36+[24]shoulder!CB36</f>
        <v>2707.0151910882764</v>
      </c>
      <c r="CS36" s="33">
        <f>[24]winter!CC36+[24]summer!CC36+[24]shoulder!CC36</f>
        <v>3137.1028269718022</v>
      </c>
      <c r="CT36" s="33">
        <f>[24]winter!CD36+[24]summer!CD36+[24]shoulder!CD36</f>
        <v>1382.68260280564</v>
      </c>
      <c r="CU36" s="33">
        <f>[24]winter!CE36+[24]summer!CE36+[24]shoulder!CE36</f>
        <v>976.71947758628824</v>
      </c>
      <c r="CV36" s="33">
        <f>[24]winter!CF36+[24]summer!CF36+[24]shoulder!CF36</f>
        <v>1237.7525795630031</v>
      </c>
      <c r="CW36" s="33">
        <f>[24]winter!CG36+[24]summer!CG36+[24]shoulder!CG36</f>
        <v>3932.8221621034436</v>
      </c>
      <c r="CX36" s="33">
        <f>[24]winter!CH36+[24]summer!CH36+[24]shoulder!CH36</f>
        <v>490.197538825538</v>
      </c>
      <c r="CY36" s="33">
        <f>[24]winter!CI36+[24]summer!CI36+[24]shoulder!CI36</f>
        <v>1202.2089643461986</v>
      </c>
      <c r="CZ36" s="33">
        <f>[24]winter!CJ36+[24]summer!CJ36+[24]shoulder!CJ36</f>
        <v>1864.6806598985029</v>
      </c>
      <c r="DA36" s="33">
        <f>[24]winter!CK36+[24]summer!CK36+[24]shoulder!CK36</f>
        <v>4242.3402071411865</v>
      </c>
      <c r="DB36" s="33">
        <f>[24]winter!CL36+[24]summer!CL36+[24]shoulder!CL36</f>
        <v>4674.454911268881</v>
      </c>
      <c r="DC36" s="35">
        <f>[24]winter!CM36+[24]summer!CM36+[24]shoulder!CM36</f>
        <v>32036.521924295146</v>
      </c>
      <c r="DD36" s="35">
        <f>[24]winter!CN36+[24]summer!CN36+[24]shoulder!CN36</f>
        <v>21553.681844876803</v>
      </c>
      <c r="DE36" s="35">
        <f>[24]winter!CO36+[24]summer!CO36+[24]shoulder!CO36</f>
        <v>10945.091878896255</v>
      </c>
      <c r="DG36" s="37">
        <f t="shared" si="12"/>
        <v>-5.6322943031377921E-3</v>
      </c>
      <c r="DH36" s="32">
        <v>2047</v>
      </c>
      <c r="DI36" s="33">
        <f>[24]winter!CS36+[24]summer!CS36+[24]shoulder!CS36</f>
        <v>586.87321653176889</v>
      </c>
      <c r="DJ36" s="33">
        <f>[24]winter!CT36+[24]summer!CT36+[24]shoulder!CT36</f>
        <v>3909.9913551301297</v>
      </c>
      <c r="DK36" s="33">
        <f>[24]winter!CU36+[24]summer!CU36+[24]shoulder!CU36</f>
        <v>1579.5586364118653</v>
      </c>
      <c r="DL36" s="33">
        <f>[24]winter!CV36+[24]summer!CV36+[24]shoulder!CV36</f>
        <v>64.443811938385949</v>
      </c>
      <c r="DM36" s="33">
        <f>[24]winter!CW36+[24]summer!CW36+[24]shoulder!CW36</f>
        <v>537.572277852159</v>
      </c>
      <c r="DN36" s="33">
        <f>[24]winter!CX36+[24]summer!CX36+[24]shoulder!CX36</f>
        <v>474.87607700767899</v>
      </c>
      <c r="DO36" s="33">
        <f>[24]winter!CY36+[24]summer!CY36+[24]shoulder!CY36</f>
        <v>-44.538621792483923</v>
      </c>
      <c r="DP36" s="33">
        <f>[24]winter!CZ36+[24]summer!CZ36+[24]shoulder!CZ36</f>
        <v>1045.7465051770857</v>
      </c>
      <c r="DQ36" s="33">
        <f>[24]winter!DA36+[24]summer!DA36+[24]shoulder!DA36</f>
        <v>-212.55952525975073</v>
      </c>
      <c r="DR36" s="33">
        <f>[24]winter!DB36+[24]summer!DB36+[24]shoulder!DB36</f>
        <v>504.05522670884091</v>
      </c>
      <c r="DS36" s="33">
        <f>[24]winter!DC36+[24]summer!DC36+[24]shoulder!DC36</f>
        <v>476.22865063418874</v>
      </c>
      <c r="DT36" s="33">
        <f>[24]winter!DD36+[24]summer!DD36+[24]shoulder!DD36</f>
        <v>1363.2077727796532</v>
      </c>
      <c r="DU36" s="33">
        <f>[24]winter!DE36+[24]summer!DE36+[24]shoulder!DE36</f>
        <v>2070.3100365646969</v>
      </c>
      <c r="DV36" s="35">
        <f>[24]winter!DF36+[24]summer!DF36+[24]shoulder!DF36</f>
        <v>13067.842575513279</v>
      </c>
      <c r="DW36" s="35">
        <f>[24]winter!DG36+[24]summer!DG36+[24]shoulder!DG36</f>
        <v>9183.4618706546698</v>
      </c>
      <c r="DX36" s="35">
        <f>[24]winter!DH36+[24]summer!DH36+[24]shoulder!DH36</f>
        <v>4394.7385197608955</v>
      </c>
      <c r="DY36" s="33"/>
    </row>
    <row r="37" spans="19:129" ht="15" x14ac:dyDescent="0.25">
      <c r="S37" s="36">
        <f t="shared" si="8"/>
        <v>7.5970601900754737E-3</v>
      </c>
      <c r="T37" s="32">
        <v>2048</v>
      </c>
      <c r="U37" s="33">
        <f>[24]winter!U37+[24]summer!U37+[24]shoulder!U37</f>
        <v>906.07960496907083</v>
      </c>
      <c r="V37" s="33">
        <f>[24]winter!V37+[24]summer!V37+[24]shoulder!V37</f>
        <v>7149.5276229335177</v>
      </c>
      <c r="W37" s="102">
        <f>[24]winter!W37+[24]summer!W37+[24]shoulder!W37</f>
        <v>2275.8061442029566</v>
      </c>
      <c r="X37" s="108">
        <f t="shared" si="0"/>
        <v>10331.413372105544</v>
      </c>
      <c r="Y37" s="114">
        <f>X37*'Volumes by Gen'!$K$35</f>
        <v>56319317.055939816</v>
      </c>
      <c r="Z37" s="33">
        <f>[24]winter!X37+[24]summer!X37+[24]shoulder!X37</f>
        <v>1432.2248327808093</v>
      </c>
      <c r="AA37" s="33">
        <f>[24]winter!Y37+[24]summer!Y37+[24]shoulder!Y37</f>
        <v>1005.7867987408931</v>
      </c>
      <c r="AB37" s="33">
        <f>[24]winter!Z37+[24]summer!Z37+[24]shoulder!Z37</f>
        <v>781.14343308847765</v>
      </c>
      <c r="AC37" s="33">
        <f>[24]winter!AA37+[24]summer!AA37+[24]shoulder!AA37</f>
        <v>844.60713345339332</v>
      </c>
      <c r="AD37" s="102">
        <f>[24]winter!AB37+[24]summer!AB37+[24]shoulder!AB37</f>
        <v>2278.8971967531243</v>
      </c>
      <c r="AE37" s="114">
        <f t="shared" si="13"/>
        <v>6342.6593948166974</v>
      </c>
      <c r="AF37" s="114">
        <f>AE37*'Volumes by Gen'!$K$46</f>
        <v>36828502.889705405</v>
      </c>
      <c r="AG37" s="34">
        <f>[24]winter!AC37+[24]summer!AC37+[24]shoulder!AC37</f>
        <v>230.10648791171843</v>
      </c>
      <c r="AH37" s="34">
        <f>[24]winter!AD37+[24]summer!AD37+[24]shoulder!AD37</f>
        <v>821.51126928210533</v>
      </c>
      <c r="AI37" s="102">
        <f>[24]winter!AF37+[24]summer!AF37+[24]shoulder!AF37</f>
        <v>3065.9373265755248</v>
      </c>
      <c r="AJ37" s="114">
        <f t="shared" si="2"/>
        <v>4117.5550837693481</v>
      </c>
      <c r="AK37" s="114">
        <f>AJ37*'Volumes by Gen'!$K$74</f>
        <v>18034891.266909745</v>
      </c>
      <c r="AL37" s="33">
        <f>[24]winter!AE37+[24]summer!AE37+[24]shoulder!AE37</f>
        <v>1018.2554511254677</v>
      </c>
      <c r="AM37" s="102">
        <f>[24]winter!AG37+[24]summer!AG37+[24]shoulder!AG37</f>
        <v>3540.3007155247678</v>
      </c>
      <c r="AN37" s="102">
        <f t="shared" si="3"/>
        <v>4558.5561666502354</v>
      </c>
      <c r="AO37" s="109">
        <f>AN37*'Volumes by Gen'!$K$79</f>
        <v>19966476.009928036</v>
      </c>
      <c r="AP37" s="107">
        <f>[24]winter!AH37+[24]summer!AH37+[24]shoulder!AH37</f>
        <v>23853.352336181255</v>
      </c>
      <c r="AQ37" s="35">
        <f>[24]winter!AI37+[24]summer!AI37+[24]shoulder!AI37</f>
        <v>16114.562185037565</v>
      </c>
      <c r="AR37" s="35">
        <f>[24]winter!AJ37+[24]summer!AJ37+[24]shoulder!AJ37</f>
        <v>7954.9448390382549</v>
      </c>
      <c r="AS37" s="33"/>
      <c r="AT37" s="37">
        <f t="shared" si="9"/>
        <v>7.5002370582896369E-3</v>
      </c>
      <c r="AU37" s="32">
        <v>2048</v>
      </c>
      <c r="AV37" s="33">
        <f>[24]winter!AN37+[24]summer!AN37+[24]shoulder!AN37</f>
        <v>975.69255367000483</v>
      </c>
      <c r="AW37" s="33">
        <f>[24]winter!AO37+[24]summer!AO37+[24]shoulder!AO37</f>
        <v>7796.9855839629599</v>
      </c>
      <c r="AX37" s="33">
        <f>[24]winter!AP37+[24]summer!AP37+[24]shoulder!AP37</f>
        <v>2431.603869597951</v>
      </c>
      <c r="AY37" s="33">
        <f>[24]winter!AQ37+[24]summer!AQ37+[24]shoulder!AQ37</f>
        <v>1808.0285828761234</v>
      </c>
      <c r="AZ37" s="33">
        <f>[24]winter!AR37+[24]summer!AR37+[24]shoulder!AR37</f>
        <v>1079.4105322021383</v>
      </c>
      <c r="BA37" s="33">
        <f>[24]winter!AS37+[24]summer!AS37+[24]shoulder!AS37</f>
        <v>845.28802012698509</v>
      </c>
      <c r="BB37" s="33">
        <f>[24]winter!AT37+[24]summer!AT37+[24]shoulder!AT37</f>
        <v>1011.8949267376032</v>
      </c>
      <c r="BC37" s="33">
        <f>[24]winter!AU37+[24]summer!AU37+[24]shoulder!AU37</f>
        <v>2518.9195588553466</v>
      </c>
      <c r="BD37" s="33">
        <f>[24]winter!AV37+[24]summer!AV37+[24]shoulder!AV37</f>
        <v>294.73557342084615</v>
      </c>
      <c r="BE37" s="33">
        <f>[24]winter!AW37+[24]summer!AW37+[24]shoulder!AW37</f>
        <v>922.64871980571843</v>
      </c>
      <c r="BF37" s="33">
        <f>[24]winter!AX37+[24]summer!AX37+[24]shoulder!AX37</f>
        <v>1140.5939371442794</v>
      </c>
      <c r="BG37" s="33">
        <f>[24]winter!AY37+[24]summer!AY37+[24]shoulder!AY37</f>
        <v>3336.8429564730668</v>
      </c>
      <c r="BH37" s="33">
        <f>[24]winter!AZ37+[24]summer!AZ37+[24]shoulder!AZ37</f>
        <v>3806.3444772335288</v>
      </c>
      <c r="BI37" s="35">
        <f>[24]winter!BA37+[24]summer!BA37+[24]shoulder!BA37</f>
        <v>25866.913314509366</v>
      </c>
      <c r="BJ37" s="35">
        <f>[24]winter!BB37+[24]summer!BB37+[24]shoulder!BB37</f>
        <v>17544.99588145674</v>
      </c>
      <c r="BK37" s="35">
        <f>[24]winter!BC37+[24]summer!BC37+[24]shoulder!BC37</f>
        <v>8664.4428105423067</v>
      </c>
      <c r="BM37" s="37">
        <f t="shared" si="10"/>
        <v>1.0112210466045084E-2</v>
      </c>
      <c r="BN37" s="32">
        <v>2048</v>
      </c>
      <c r="BO37" s="33">
        <f>[24]winter!BG37+[24]summer!BG37+[24]shoulder!BG37</f>
        <v>1042.4269211010014</v>
      </c>
      <c r="BP37" s="33">
        <f>[24]winter!BH37+[24]summer!BH37+[24]shoulder!BH37</f>
        <v>8308.0370758137469</v>
      </c>
      <c r="BQ37" s="33">
        <f>[24]winter!BI37+[24]summer!BI37+[24]shoulder!BI37</f>
        <v>2515.2590505267171</v>
      </c>
      <c r="BR37" s="131">
        <f t="shared" si="4"/>
        <v>11865.723047441465</v>
      </c>
      <c r="BS37" s="114">
        <f>BR37*'Volumes by Gen'!$K$35</f>
        <v>64683252.362269461</v>
      </c>
      <c r="BT37" s="33">
        <f>[24]winter!BJ37+[24]summer!BJ37+[24]shoulder!BJ37</f>
        <v>2119.9153378849455</v>
      </c>
      <c r="BU37" s="33">
        <f>[24]winter!BK37+[24]summer!BK37+[24]shoulder!BK37</f>
        <v>1160.8633273637445</v>
      </c>
      <c r="BV37" s="33">
        <f>[24]winter!BL37+[24]summer!BL37+[24]shoulder!BL37</f>
        <v>898.67571478433979</v>
      </c>
      <c r="BW37" s="33">
        <f>[24]winter!BM37+[24]summer!BM37+[24]shoulder!BM37</f>
        <v>1086.8238717298814</v>
      </c>
      <c r="BX37" s="33">
        <f>[24]winter!BN37+[24]summer!BN37+[24]shoulder!BN37</f>
        <v>2916.7465687841404</v>
      </c>
      <c r="BY37" s="131">
        <f t="shared" si="5"/>
        <v>8183.0248205470516</v>
      </c>
      <c r="BZ37" s="114">
        <f>BY37*'Volumes by Gen'!$K$46</f>
        <v>47514541.53384468</v>
      </c>
      <c r="CA37" s="33">
        <f>[24]winter!BO37+[24]summer!BO37+[24]shoulder!BO37</f>
        <v>332.61159174770319</v>
      </c>
      <c r="CB37" s="33">
        <f>[24]winter!BP37+[24]summer!BP37+[24]shoulder!BP37</f>
        <v>990.34460144817103</v>
      </c>
      <c r="CC37" s="33">
        <f>[24]winter!BR37+[24]summer!BR37+[24]shoulder!BR37</f>
        <v>3621.4549824693795</v>
      </c>
      <c r="CD37" s="131">
        <f t="shared" si="6"/>
        <v>4944.4111756652537</v>
      </c>
      <c r="CE37" s="114">
        <f>CD37*'Volumes by Gen'!$K$74</f>
        <v>21656520.94941381</v>
      </c>
      <c r="CF37" s="33">
        <f>[24]winter!BQ37+[24]summer!BQ37+[24]shoulder!BQ37</f>
        <v>1290.4066692936467</v>
      </c>
      <c r="CG37" s="33">
        <f>[24]winter!BS37+[24]summer!BS37+[24]shoulder!BS37</f>
        <v>4005.7504314608432</v>
      </c>
      <c r="CH37" s="131">
        <f t="shared" si="7"/>
        <v>5296.1571007544899</v>
      </c>
      <c r="CI37" s="109">
        <f>CH37*'Volumes by Gen'!$K$79</f>
        <v>23197168.101304669</v>
      </c>
      <c r="CJ37" s="107">
        <f>[24]winter!BT37+[24]summer!BT37+[24]shoulder!BT37</f>
        <v>27522.301252569683</v>
      </c>
      <c r="CK37" s="35">
        <f>[24]winter!BU37+[24]summer!BU37+[24]shoulder!BU37</f>
        <v>18658.556703659673</v>
      </c>
      <c r="CL37" s="35">
        <f>[24]winter!BV37+[24]summer!BV37+[24]shoulder!BV37</f>
        <v>9224.3634698915739</v>
      </c>
      <c r="CN37" s="37">
        <f t="shared" si="11"/>
        <v>1.457545469804491E-2</v>
      </c>
      <c r="CO37" s="32">
        <v>2048</v>
      </c>
      <c r="CP37" s="33">
        <f>[24]winter!BZ37+[24]summer!BZ37+[24]shoulder!BZ37</f>
        <v>1169.9122900312611</v>
      </c>
      <c r="CQ37" s="33">
        <f>[24]winter!CA37+[24]summer!CA37+[24]shoulder!CA37</f>
        <v>9643.7938621731919</v>
      </c>
      <c r="CR37" s="33">
        <f>[24]winter!CB37+[24]summer!CB37+[24]shoulder!CB37</f>
        <v>2741.5077836475034</v>
      </c>
      <c r="CS37" s="33">
        <f>[24]winter!CC37+[24]summer!CC37+[24]shoulder!CC37</f>
        <v>3227.0019610419217</v>
      </c>
      <c r="CT37" s="33">
        <f>[24]winter!CD37+[24]summer!CD37+[24]shoulder!CD37</f>
        <v>1398.2569963272779</v>
      </c>
      <c r="CU37" s="33">
        <f>[24]winter!CE37+[24]summer!CE37+[24]shoulder!CE37</f>
        <v>987.85308574413421</v>
      </c>
      <c r="CV37" s="33">
        <f>[24]winter!CF37+[24]summer!CF37+[24]shoulder!CF37</f>
        <v>1246.1934545059019</v>
      </c>
      <c r="CW37" s="33">
        <f>[24]winter!CG37+[24]summer!CG37+[24]shoulder!CG37</f>
        <v>4007.94691226538</v>
      </c>
      <c r="CX37" s="33">
        <f>[24]winter!CH37+[24]summer!CH37+[24]shoulder!CH37</f>
        <v>500.52822735725556</v>
      </c>
      <c r="CY37" s="33">
        <f>[24]winter!CI37+[24]summer!CI37+[24]shoulder!CI37</f>
        <v>1226.1390285920045</v>
      </c>
      <c r="CZ37" s="33">
        <f>[24]winter!CJ37+[24]summer!CJ37+[24]shoulder!CJ37</f>
        <v>1902.5652274280806</v>
      </c>
      <c r="DA37" s="33">
        <f>[24]winter!CK37+[24]summer!CK37+[24]shoulder!CK37</f>
        <v>4321.9842857545509</v>
      </c>
      <c r="DB37" s="33">
        <f>[24]winter!CL37+[24]summer!CL37+[24]shoulder!CL37</f>
        <v>4716.2720011129077</v>
      </c>
      <c r="DC37" s="35">
        <f>[24]winter!CM37+[24]summer!CM37+[24]shoulder!CM37</f>
        <v>32510.375428570711</v>
      </c>
      <c r="DD37" s="35">
        <f>[24]winter!CN37+[24]summer!CN37+[24]shoulder!CN37</f>
        <v>21865.861042426674</v>
      </c>
      <c r="DE37" s="35">
        <f>[24]winter!CO37+[24]summer!CO37+[24]shoulder!CO37</f>
        <v>11063.292863575754</v>
      </c>
      <c r="DG37" s="37">
        <f t="shared" si="12"/>
        <v>-5.6731480410705856E-3</v>
      </c>
      <c r="DH37" s="32">
        <v>2048</v>
      </c>
      <c r="DI37" s="33">
        <f>[24]winter!CS37+[24]summer!CS37+[24]shoulder!CS37</f>
        <v>584.86479554876496</v>
      </c>
      <c r="DJ37" s="33">
        <f>[24]winter!CT37+[24]summer!CT37+[24]shoulder!CT37</f>
        <v>3895.2271252895121</v>
      </c>
      <c r="DK37" s="33">
        <f>[24]winter!CU37+[24]summer!CU37+[24]shoulder!CU37</f>
        <v>1577.4832314070306</v>
      </c>
      <c r="DL37" s="33">
        <f>[24]winter!CV37+[24]summer!CV37+[24]shoulder!CV37</f>
        <v>44.486800433703692</v>
      </c>
      <c r="DM37" s="33">
        <f>[24]winter!CW37+[24]summer!CW37+[24]shoulder!CW37</f>
        <v>528.83960869242378</v>
      </c>
      <c r="DN37" s="33">
        <f>[24]winter!CX37+[24]summer!CX37+[24]shoulder!CX37</f>
        <v>471.98408110841217</v>
      </c>
      <c r="DO37" s="33">
        <f>[24]winter!CY37+[24]summer!CY37+[24]shoulder!CY37</f>
        <v>-53.435621686044982</v>
      </c>
      <c r="DP37" s="33">
        <f>[24]winter!CZ37+[24]summer!CZ37+[24]shoulder!CZ37</f>
        <v>1034.8969623696141</v>
      </c>
      <c r="DQ37" s="33">
        <f>[24]winter!DA37+[24]summer!DA37+[24]shoulder!DA37</f>
        <v>-220.42644575796669</v>
      </c>
      <c r="DR37" s="33">
        <f>[24]winter!DB37+[24]summer!DB37+[24]shoulder!DB37</f>
        <v>504.01194004271787</v>
      </c>
      <c r="DS37" s="33">
        <f>[24]winter!DC37+[24]summer!DC37+[24]shoulder!DC37</f>
        <v>473.55383685719733</v>
      </c>
      <c r="DT37" s="33">
        <f>[24]winter!DD37+[24]summer!DD37+[24]shoulder!DD37</f>
        <v>1349.4544082154332</v>
      </c>
      <c r="DU37" s="33">
        <f>[24]winter!DE37+[24]summer!DE37+[24]shoulder!DE37</f>
        <v>2058.0615680099072</v>
      </c>
      <c r="DV37" s="35">
        <f>[24]winter!DF37+[24]summer!DF37+[24]shoulder!DF37</f>
        <v>12994.124980832841</v>
      </c>
      <c r="DW37" s="35">
        <f>[24]winter!DG37+[24]summer!DG37+[24]shoulder!DG37</f>
        <v>9170.8301527104541</v>
      </c>
      <c r="DX37" s="35">
        <f>[24]winter!DH37+[24]summer!DH37+[24]shoulder!DH37</f>
        <v>4363.8832596600068</v>
      </c>
      <c r="DY37" s="33"/>
    </row>
    <row r="38" spans="19:129" ht="15" x14ac:dyDescent="0.25">
      <c r="S38" s="36">
        <f t="shared" si="8"/>
        <v>7.5253391250260033E-3</v>
      </c>
      <c r="T38" s="32">
        <v>2049</v>
      </c>
      <c r="U38" s="33">
        <f>[24]winter!U38+[24]summer!U38+[24]shoulder!U38</f>
        <v>912.3578331701375</v>
      </c>
      <c r="V38" s="33">
        <f>[24]winter!V38+[24]summer!V38+[24]shoulder!V38</f>
        <v>7208.4862407862447</v>
      </c>
      <c r="W38" s="102">
        <f>[24]winter!W38+[24]summer!W38+[24]shoulder!W38</f>
        <v>2295.5923466226495</v>
      </c>
      <c r="X38" s="108">
        <f t="shared" si="0"/>
        <v>10416.436420579032</v>
      </c>
      <c r="Y38" s="114">
        <f>X38*'Volumes by Gen'!$K$35</f>
        <v>56782800.594113737</v>
      </c>
      <c r="Z38" s="33">
        <f>[24]winter!X38+[24]summer!X38+[24]shoulder!X38</f>
        <v>1444.929629190759</v>
      </c>
      <c r="AA38" s="33">
        <f>[24]winter!Y38+[24]summer!Y38+[24]shoulder!Y38</f>
        <v>1010.2044580121943</v>
      </c>
      <c r="AB38" s="33">
        <f>[24]winter!Z38+[24]summer!Z38+[24]shoulder!Z38</f>
        <v>786.86579564530962</v>
      </c>
      <c r="AC38" s="33">
        <f>[24]winter!AA38+[24]summer!AA38+[24]shoulder!AA38</f>
        <v>846.99446192988535</v>
      </c>
      <c r="AD38" s="102">
        <f>[24]winter!AB38+[24]summer!AB38+[24]shoulder!AB38</f>
        <v>2294.9520255128023</v>
      </c>
      <c r="AE38" s="114">
        <f t="shared" si="13"/>
        <v>6383.9463702909507</v>
      </c>
      <c r="AF38" s="114">
        <f>AE38*'Volumes by Gen'!$K$46</f>
        <v>37068234.743634582</v>
      </c>
      <c r="AG38" s="34">
        <f>[24]winter!AC38+[24]summer!AC38+[24]shoulder!AC38</f>
        <v>233.11854936437857</v>
      </c>
      <c r="AH38" s="34">
        <f>[24]winter!AD38+[24]summer!AD38+[24]shoulder!AD38</f>
        <v>830.1962853081983</v>
      </c>
      <c r="AI38" s="102">
        <f>[24]winter!AF38+[24]summer!AF38+[24]shoulder!AF38</f>
        <v>3091.2070488355748</v>
      </c>
      <c r="AJ38" s="114">
        <f t="shared" si="2"/>
        <v>4154.5218835081514</v>
      </c>
      <c r="AK38" s="114">
        <f>AJ38*'Volumes by Gen'!$K$74</f>
        <v>18196805.849765703</v>
      </c>
      <c r="AL38" s="33">
        <f>[24]winter!AE38+[24]summer!AE38+[24]shoulder!AE38</f>
        <v>1028.8868007172764</v>
      </c>
      <c r="AM38" s="102">
        <f>[24]winter!AG38+[24]summer!AG38+[24]shoulder!AG38</f>
        <v>3557.1973346792665</v>
      </c>
      <c r="AN38" s="102">
        <f t="shared" si="3"/>
        <v>4586.0841353965425</v>
      </c>
      <c r="AO38" s="109">
        <f>AN38*'Volumes by Gen'!$K$79</f>
        <v>20087048.513036862</v>
      </c>
      <c r="AP38" s="107">
        <f>[24]winter!AH38+[24]summer!AH38+[24]shoulder!AH38</f>
        <v>24034.217977063454</v>
      </c>
      <c r="AQ38" s="35">
        <f>[24]winter!AI38+[24]summer!AI38+[24]shoulder!AI38</f>
        <v>16244.738190541408</v>
      </c>
      <c r="AR38" s="35">
        <f>[24]winter!AJ38+[24]summer!AJ38+[24]shoulder!AJ38</f>
        <v>8008.430507013989</v>
      </c>
      <c r="AS38" s="33"/>
      <c r="AT38" s="37">
        <f t="shared" si="9"/>
        <v>7.4322742274390606E-3</v>
      </c>
      <c r="AU38" s="32">
        <v>2049</v>
      </c>
      <c r="AV38" s="33">
        <f>[24]winter!AN38+[24]summer!AN38+[24]shoulder!AN38</f>
        <v>982.31581021739589</v>
      </c>
      <c r="AW38" s="33">
        <f>[24]winter!AO38+[24]summer!AO38+[24]shoulder!AO38</f>
        <v>7860.7641637065162</v>
      </c>
      <c r="AX38" s="33">
        <f>[24]winter!AP38+[24]summer!AP38+[24]shoulder!AP38</f>
        <v>2452.0805755750971</v>
      </c>
      <c r="AY38" s="33">
        <f>[24]winter!AQ38+[24]summer!AQ38+[24]shoulder!AQ38</f>
        <v>1823.0880014555419</v>
      </c>
      <c r="AZ38" s="33">
        <f>[24]winter!AR38+[24]summer!AR38+[24]shoulder!AR38</f>
        <v>1084.1812337661195</v>
      </c>
      <c r="BA38" s="33">
        <f>[24]winter!AS38+[24]summer!AS38+[24]shoulder!AS38</f>
        <v>851.38491738301013</v>
      </c>
      <c r="BB38" s="33">
        <f>[24]winter!AT38+[24]summer!AT38+[24]shoulder!AT38</f>
        <v>1014.51315760249</v>
      </c>
      <c r="BC38" s="33">
        <f>[24]winter!AU38+[24]summer!AU38+[24]shoulder!AU38</f>
        <v>2536.6670560767711</v>
      </c>
      <c r="BD38" s="33">
        <f>[24]winter!AV38+[24]summer!AV38+[24]shoulder!AV38</f>
        <v>298.34255875396639</v>
      </c>
      <c r="BE38" s="33">
        <f>[24]winter!AW38+[24]summer!AW38+[24]shoulder!AW38</f>
        <v>931.84063075116615</v>
      </c>
      <c r="BF38" s="33">
        <f>[24]winter!AX38+[24]summer!AX38+[24]shoulder!AX38</f>
        <v>1152.7931144150498</v>
      </c>
      <c r="BG38" s="33">
        <f>[24]winter!AY38+[24]summer!AY38+[24]shoulder!AY38</f>
        <v>3364.1268953924518</v>
      </c>
      <c r="BH38" s="33">
        <f>[24]winter!AZ38+[24]summer!AZ38+[24]shoulder!AZ38</f>
        <v>3825.0460222490751</v>
      </c>
      <c r="BI38" s="35">
        <f>[24]winter!BA38+[24]summer!BA38+[24]shoulder!BA38</f>
        <v>26060.60286150848</v>
      </c>
      <c r="BJ38" s="35">
        <f>[24]winter!BB38+[24]summer!BB38+[24]shoulder!BB38</f>
        <v>17683.581782301146</v>
      </c>
      <c r="BK38" s="35">
        <f>[24]winter!BC38+[24]summer!BC38+[24]shoulder!BC38</f>
        <v>8722.8618392281351</v>
      </c>
      <c r="BM38" s="37">
        <f t="shared" si="10"/>
        <v>1.0085847671841857E-2</v>
      </c>
      <c r="BN38" s="132">
        <v>2049</v>
      </c>
      <c r="BO38" s="34">
        <f>[24]winter!BG38+[24]summer!BG38+[24]shoulder!BG38</f>
        <v>1051.6817742799903</v>
      </c>
      <c r="BP38" s="34">
        <f>[24]winter!BH38+[24]summer!BH38+[24]shoulder!BH38</f>
        <v>8398.0506149783141</v>
      </c>
      <c r="BQ38" s="34">
        <f>[24]winter!BI38+[24]summer!BI38+[24]shoulder!BI38</f>
        <v>2539.3276347679557</v>
      </c>
      <c r="BR38" s="131">
        <f t="shared" si="4"/>
        <v>11989.060024026261</v>
      </c>
      <c r="BS38" s="114">
        <f>BR38*'Volumes by Gen'!$K$35</f>
        <v>65355595.442428738</v>
      </c>
      <c r="BT38" s="34">
        <f>[24]winter!BJ38+[24]summer!BJ38+[24]shoulder!BJ38</f>
        <v>2154.8108094487407</v>
      </c>
      <c r="BU38" s="34">
        <f>[24]winter!BK38+[24]summer!BK38+[24]shoulder!BK38</f>
        <v>1168.80692683552</v>
      </c>
      <c r="BV38" s="34">
        <f>[24]winter!BL38+[24]summer!BL38+[24]shoulder!BL38</f>
        <v>906.59177619981938</v>
      </c>
      <c r="BW38" s="34">
        <f>[24]winter!BM38+[24]summer!BM38+[24]shoulder!BM38</f>
        <v>1091.9394220024183</v>
      </c>
      <c r="BX38" s="34">
        <f>[24]winter!BN38+[24]summer!BN38+[24]shoulder!BN38</f>
        <v>2951.5822860560202</v>
      </c>
      <c r="BY38" s="131">
        <f t="shared" si="5"/>
        <v>8273.7312205425187</v>
      </c>
      <c r="BZ38" s="114">
        <f>BY38*'Volumes by Gen'!$K$46</f>
        <v>48041226.116194762</v>
      </c>
      <c r="CA38" s="34">
        <f>[24]winter!BO38+[24]summer!BO38+[24]shoulder!BO38</f>
        <v>337.89060307087874</v>
      </c>
      <c r="CB38" s="34">
        <f>[24]winter!BP38+[24]summer!BP38+[24]shoulder!BP38</f>
        <v>1002.4978794635707</v>
      </c>
      <c r="CC38" s="34">
        <f>[24]winter!BR38+[24]summer!BR38+[24]shoulder!BR38</f>
        <v>3662.7621136160351</v>
      </c>
      <c r="CD38" s="131">
        <f t="shared" si="6"/>
        <v>5003.1505961504845</v>
      </c>
      <c r="CE38" s="114">
        <f>CD38*'Volumes by Gen'!$K$74</f>
        <v>21913799.611139122</v>
      </c>
      <c r="CF38" s="34">
        <f>[24]winter!BQ38+[24]summer!BQ38+[24]shoulder!BQ38</f>
        <v>1310.2395432785095</v>
      </c>
      <c r="CG38" s="34">
        <f>[24]winter!BS38+[24]summer!BS38+[24]shoulder!BS38</f>
        <v>4031.5839856728439</v>
      </c>
      <c r="CH38" s="131">
        <f t="shared" si="7"/>
        <v>5341.8235289513532</v>
      </c>
      <c r="CI38" s="109">
        <f>CH38*'Volumes by Gen'!$K$79</f>
        <v>23397187.056806933</v>
      </c>
      <c r="CJ38" s="107">
        <f>[24]winter!BT38+[24]summer!BT38+[24]shoulder!BT38</f>
        <v>27802.715202970445</v>
      </c>
      <c r="CK38" s="133">
        <f>[24]winter!BU38+[24]summer!BU38+[24]shoulder!BU38</f>
        <v>18854.359461386841</v>
      </c>
      <c r="CL38" s="133">
        <f>[24]winter!BV38+[24]summer!BV38+[24]shoulder!BV38</f>
        <v>9304.0232145138198</v>
      </c>
      <c r="CN38" s="37">
        <f t="shared" si="11"/>
        <v>1.4665609952138092E-2</v>
      </c>
      <c r="CO38" s="32">
        <v>2049</v>
      </c>
      <c r="CP38" s="33">
        <f>[24]winter!BZ38+[24]summer!BZ38+[24]shoulder!BZ38</f>
        <v>1184.7578905342666</v>
      </c>
      <c r="CQ38" s="33">
        <f>[24]winter!CA38+[24]summer!CA38+[24]shoulder!CA38</f>
        <v>9797.2610519277187</v>
      </c>
      <c r="CR38" s="33">
        <f>[24]winter!CB38+[24]summer!CB38+[24]shoulder!CB38</f>
        <v>2776.4004585957305</v>
      </c>
      <c r="CS38" s="33">
        <f>[24]winter!CC38+[24]summer!CC38+[24]shoulder!CC38</f>
        <v>3319.9551041978384</v>
      </c>
      <c r="CT38" s="33">
        <f>[24]winter!CD38+[24]summer!CD38+[24]shoulder!CD38</f>
        <v>1413.8502689433367</v>
      </c>
      <c r="CU38" s="33">
        <f>[24]winter!CE38+[24]summer!CE38+[24]shoulder!CE38</f>
        <v>999.1783196622373</v>
      </c>
      <c r="CV38" s="33">
        <f>[24]winter!CF38+[24]summer!CF38+[24]shoulder!CF38</f>
        <v>1254.6576663902597</v>
      </c>
      <c r="CW38" s="33">
        <f>[24]winter!CG38+[24]summer!CG38+[24]shoulder!CG38</f>
        <v>4085.4339956217004</v>
      </c>
      <c r="CX38" s="33">
        <f>[24]winter!CH38+[24]summer!CH38+[24]shoulder!CH38</f>
        <v>511.08791363110856</v>
      </c>
      <c r="CY38" s="33">
        <f>[24]winter!CI38+[24]summer!CI38+[24]shoulder!CI38</f>
        <v>1250.7666682664155</v>
      </c>
      <c r="CZ38" s="33">
        <f>[24]winter!CJ38+[24]summer!CJ38+[24]shoulder!CJ38</f>
        <v>1940.9857791615889</v>
      </c>
      <c r="DA38" s="33">
        <f>[24]winter!CK38+[24]summer!CK38+[24]shoulder!CK38</f>
        <v>4403.7156194911468</v>
      </c>
      <c r="DB38" s="33">
        <f>[24]winter!CL38+[24]summer!CL38+[24]shoulder!CL38</f>
        <v>4758.4050261963957</v>
      </c>
      <c r="DC38" s="35">
        <f>[24]winter!CM38+[24]summer!CM38+[24]shoulder!CM38</f>
        <v>32994.256322456728</v>
      </c>
      <c r="DD38" s="35">
        <f>[24]winter!CN38+[24]summer!CN38+[24]shoulder!CN38</f>
        <v>22183.793504513509</v>
      </c>
      <c r="DE38" s="35">
        <f>[24]winter!CO38+[24]summer!CO38+[24]shoulder!CO38</f>
        <v>11182.363686935078</v>
      </c>
      <c r="DG38" s="37">
        <f t="shared" si="12"/>
        <v>-5.7135778255953578E-3</v>
      </c>
      <c r="DH38" s="32">
        <v>2049</v>
      </c>
      <c r="DI38" s="33">
        <f>[24]winter!CS38+[24]summer!CS38+[24]shoulder!CS38</f>
        <v>582.81174760540796</v>
      </c>
      <c r="DJ38" s="33">
        <f>[24]winter!CT38+[24]summer!CT38+[24]shoulder!CT38</f>
        <v>3880.437445966671</v>
      </c>
      <c r="DK38" s="33">
        <f>[24]winter!CU38+[24]summer!CU38+[24]shoulder!CU38</f>
        <v>1574.7969216840554</v>
      </c>
      <c r="DL38" s="33">
        <f>[24]winter!CV38+[24]summer!CV38+[24]shoulder!CV38</f>
        <v>24.515290526754065</v>
      </c>
      <c r="DM38" s="33">
        <f>[24]winter!CW38+[24]summer!CW38+[24]shoulder!CW38</f>
        <v>520.07163363048483</v>
      </c>
      <c r="DN38" s="33">
        <f>[24]winter!CX38+[24]summer!CX38+[24]shoulder!CX38</f>
        <v>469.06102294716982</v>
      </c>
      <c r="DO38" s="33">
        <f>[24]winter!CY38+[24]summer!CY38+[24]shoulder!CY38</f>
        <v>-62.339345144866286</v>
      </c>
      <c r="DP38" s="33">
        <f>[24]winter!CZ38+[24]summer!CZ38+[24]shoulder!CZ38</f>
        <v>1023.9906573571791</v>
      </c>
      <c r="DQ38" s="33">
        <f>[24]winter!DA38+[24]summer!DA38+[24]shoulder!DA38</f>
        <v>-228.29518379943289</v>
      </c>
      <c r="DR38" s="33">
        <f>[24]winter!DB38+[24]summer!DB38+[24]shoulder!DB38</f>
        <v>503.7768846741364</v>
      </c>
      <c r="DS38" s="33">
        <f>[24]winter!DC38+[24]summer!DC38+[24]shoulder!DC38</f>
        <v>470.78859827896429</v>
      </c>
      <c r="DT38" s="33">
        <f>[24]winter!DD38+[24]summer!DD38+[24]shoulder!DD38</f>
        <v>1335.6297754137277</v>
      </c>
      <c r="DU38" s="33">
        <f>[24]winter!DE38+[24]summer!DE38+[24]shoulder!DE38</f>
        <v>2045.7719670962317</v>
      </c>
      <c r="DV38" s="35">
        <f>[24]winter!DF38+[24]summer!DF38+[24]shoulder!DF38</f>
        <v>12920.30381943019</v>
      </c>
      <c r="DW38" s="35">
        <f>[24]winter!DG38+[24]summer!DG38+[24]shoulder!DG38</f>
        <v>9158.1012984857298</v>
      </c>
      <c r="DX38" s="35">
        <f>[24]winter!DH38+[24]summer!DH38+[24]shoulder!DH38</f>
        <v>4332.9480449645725</v>
      </c>
      <c r="DY38" s="33"/>
    </row>
    <row r="39" spans="19:129" ht="15" x14ac:dyDescent="0.25">
      <c r="S39" s="36">
        <f t="shared" si="8"/>
        <v>-1.1398620404360089</v>
      </c>
      <c r="T39" s="32">
        <v>2050</v>
      </c>
      <c r="U39" s="33">
        <f>[24]winter!U39+[24]summer!U39+[24]shoulder!U39</f>
        <v>3381.5712504560588</v>
      </c>
      <c r="V39" s="33">
        <f>[24]winter!V39+[24]summer!V39+[24]shoulder!V39</f>
        <v>5521.4957659074062</v>
      </c>
      <c r="W39" s="102">
        <f>[24]winter!W39+[24]summer!W39+[24]shoulder!W39</f>
        <v>3823.1423732155499</v>
      </c>
      <c r="X39" s="108">
        <f t="shared" si="0"/>
        <v>12726.209389579013</v>
      </c>
      <c r="Y39" s="114">
        <f>X39*'Volumes by Gen'!$K$35</f>
        <v>69373995.185124293</v>
      </c>
      <c r="Z39" s="33">
        <f>[24]winter!X39+[24]summer!X39+[24]shoulder!X39</f>
        <v>3594.121344729776</v>
      </c>
      <c r="AA39" s="33">
        <f>[24]winter!Y39+[24]summer!Y39+[24]shoulder!Y39</f>
        <v>3430.0381168218373</v>
      </c>
      <c r="AB39" s="33">
        <f>[24]winter!Z39+[24]summer!Z39+[24]shoulder!Z39</f>
        <v>3324.7008189125004</v>
      </c>
      <c r="AC39" s="33">
        <f>[24]winter!AA39+[24]summer!AA39+[24]shoulder!AA39</f>
        <v>3350.999479014084</v>
      </c>
      <c r="AD39" s="102">
        <f>[24]winter!AB39+[24]summer!AB39+[24]shoulder!AB39</f>
        <v>3867.8157503543234</v>
      </c>
      <c r="AE39" s="114">
        <f t="shared" si="13"/>
        <v>17567.675509832523</v>
      </c>
      <c r="AF39" s="114">
        <f>AE39*'Volumes by Gen'!$K$46</f>
        <v>102006295.46779753</v>
      </c>
      <c r="AG39" s="34">
        <f>[24]winter!AC39+[24]summer!AC39+[24]shoulder!AC39</f>
        <v>3166.6934456341696</v>
      </c>
      <c r="AH39" s="34">
        <f>[24]winter!AD39+[24]summer!AD39+[24]shoulder!AD39</f>
        <v>3352.8766549797174</v>
      </c>
      <c r="AI39" s="102">
        <f>[24]winter!AF39+[24]summer!AF39+[24]shoulder!AF39</f>
        <v>4028.5895352075227</v>
      </c>
      <c r="AJ39" s="114">
        <f t="shared" si="2"/>
        <v>10548.15963582141</v>
      </c>
      <c r="AK39" s="114">
        <f>AJ39*'Volumes by Gen'!$K$74</f>
        <v>46200939.204897776</v>
      </c>
      <c r="AL39" s="33">
        <f>[24]winter!AE39+[24]summer!AE39+[24]shoulder!AE39</f>
        <v>3441.8796504455267</v>
      </c>
      <c r="AM39" s="102">
        <f>[24]winter!AG39+[24]summer!AG39+[24]shoulder!AG39</f>
        <v>4292.3509245268579</v>
      </c>
      <c r="AN39" s="102">
        <f t="shared" si="3"/>
        <v>7734.2305749723846</v>
      </c>
      <c r="AO39" s="109">
        <f>AN39*'Volumes by Gen'!$K$79</f>
        <v>33875929.918379053</v>
      </c>
      <c r="AP39" s="107">
        <f>[24]winter!AH39+[24]summer!AH39+[24]shoulder!AH39</f>
        <v>11231.667052781751</v>
      </c>
      <c r="AQ39" s="35">
        <f>[24]winter!AI39+[24]summer!AI39+[24]shoulder!AI39</f>
        <v>8545.5290963039442</v>
      </c>
      <c r="AR39" s="35">
        <f>[24]winter!AJ39+[24]summer!AJ39+[24]shoulder!AJ39</f>
        <v>5761.2824877278053</v>
      </c>
      <c r="AS39" s="33"/>
      <c r="AT39" s="37">
        <f t="shared" si="9"/>
        <v>-1.1864844600602473</v>
      </c>
      <c r="AU39" s="32">
        <v>2050</v>
      </c>
      <c r="AV39" s="33">
        <f>[24]winter!AN39+[24]summer!AN39+[24]shoulder!AN39</f>
        <v>3411.6166649888969</v>
      </c>
      <c r="AW39" s="33">
        <f>[24]winter!AO39+[24]summer!AO39+[24]shoulder!AO39</f>
        <v>5688.1327524973276</v>
      </c>
      <c r="AX39" s="33">
        <f>[24]winter!AP39+[24]summer!AP39+[24]shoulder!AP39</f>
        <v>3886.9574368086705</v>
      </c>
      <c r="AY39" s="33">
        <f>[24]winter!AQ39+[24]summer!AQ39+[24]shoulder!AQ39</f>
        <v>3750.0832894097057</v>
      </c>
      <c r="AZ39" s="33">
        <f>[24]winter!AR39+[24]summer!AR39+[24]shoulder!AR39</f>
        <v>3458.6544077817139</v>
      </c>
      <c r="BA39" s="33">
        <f>[24]winter!AS39+[24]summer!AS39+[24]shoulder!AS39</f>
        <v>3346.360407335002</v>
      </c>
      <c r="BB39" s="33">
        <f>[24]winter!AT39+[24]summer!AT39+[24]shoulder!AT39</f>
        <v>3414.1818362652984</v>
      </c>
      <c r="BC39" s="33">
        <f>[24]winter!AU39+[24]summer!AU39+[24]shoulder!AU39</f>
        <v>3957.7680545247822</v>
      </c>
      <c r="BD39" s="33">
        <f>[24]winter!AV39+[24]summer!AV39+[24]shoulder!AV39</f>
        <v>3188.9453191551465</v>
      </c>
      <c r="BE39" s="33">
        <f>[24]winter!AW39+[24]summer!AW39+[24]shoulder!AW39</f>
        <v>3388.0590022452843</v>
      </c>
      <c r="BF39" s="33">
        <f>[24]winter!AX39+[24]summer!AX39+[24]shoulder!AX39</f>
        <v>3496.941378243203</v>
      </c>
      <c r="BG39" s="33">
        <f>[24]winter!AY39+[24]summer!AY39+[24]shoulder!AY39</f>
        <v>4140.8475482868325</v>
      </c>
      <c r="BH39" s="33">
        <f>[24]winter!AZ39+[24]summer!AZ39+[24]shoulder!AZ39</f>
        <v>4382.4520110994617</v>
      </c>
      <c r="BI39" s="35">
        <f>[24]winter!BA39+[24]summer!BA39+[24]shoulder!BA39</f>
        <v>11918.951786554382</v>
      </c>
      <c r="BJ39" s="35">
        <f>[24]winter!BB39+[24]summer!BB39+[24]shoulder!BB39</f>
        <v>9031.2571547899843</v>
      </c>
      <c r="BK39" s="35">
        <f>[24]winter!BC39+[24]summer!BC39+[24]shoulder!BC39</f>
        <v>6020.0197410791516</v>
      </c>
      <c r="BM39" s="37">
        <f t="shared" si="10"/>
        <v>-1.2325388388244771</v>
      </c>
      <c r="BN39" s="134">
        <v>2050</v>
      </c>
      <c r="BO39" s="135">
        <f>[24]winter!BG39+[24]summer!BG39+[24]shoulder!BG39</f>
        <v>3430.7105210760401</v>
      </c>
      <c r="BP39" s="135">
        <f>[24]winter!BH39+[24]summer!BH39+[24]shoulder!BH39</f>
        <v>5807.0093553321212</v>
      </c>
      <c r="BQ39" s="135">
        <f>[24]winter!BI39+[24]summer!BI39+[24]shoulder!BI39</f>
        <v>3918.6161028748934</v>
      </c>
      <c r="BR39" s="131">
        <f t="shared" si="4"/>
        <v>13156.335979283056</v>
      </c>
      <c r="BS39" s="114">
        <f>BR39*'Volumes by Gen'!$K$35</f>
        <v>71718731.080131382</v>
      </c>
      <c r="BT39" s="135">
        <f>[24]winter!BJ39+[24]summer!BJ39+[24]shoulder!BJ39</f>
        <v>3873.1547073176398</v>
      </c>
      <c r="BU39" s="135">
        <f>[24]winter!BK39+[24]summer!BK39+[24]shoulder!BK39</f>
        <v>3488.5698103596169</v>
      </c>
      <c r="BV39" s="135">
        <f>[24]winter!BL39+[24]summer!BL39+[24]shoulder!BL39</f>
        <v>3365.5932627431312</v>
      </c>
      <c r="BW39" s="135">
        <f>[24]winter!BM39+[24]summer!BM39+[24]shoulder!BM39</f>
        <v>3438.2205075334955</v>
      </c>
      <c r="BX39" s="135">
        <f>[24]winter!BN39+[24]summer!BN39+[24]shoulder!BN39</f>
        <v>4166.5014170718878</v>
      </c>
      <c r="BY39" s="131">
        <f t="shared" si="5"/>
        <v>18332.039705025771</v>
      </c>
      <c r="BZ39" s="114">
        <f>BY39*'Volumes by Gen'!$K$46</f>
        <v>106444558.22465733</v>
      </c>
      <c r="CA39" s="135">
        <f>[24]winter!BO39+[24]summer!BO39+[24]shoulder!BO39</f>
        <v>3202.9080703460427</v>
      </c>
      <c r="CB39" s="135">
        <f>[24]winter!BP39+[24]summer!BP39+[24]shoulder!BP39</f>
        <v>3409.8477324476116</v>
      </c>
      <c r="CC39" s="135">
        <f>[24]winter!BR39+[24]summer!BR39+[24]shoulder!BR39</f>
        <v>4258.0616414750057</v>
      </c>
      <c r="CD39" s="131">
        <f t="shared" si="6"/>
        <v>10870.81744426866</v>
      </c>
      <c r="CE39" s="114">
        <f>CD39*'Volumes by Gen'!$K$74</f>
        <v>47614180.405896731</v>
      </c>
      <c r="CF39" s="135">
        <f>[24]winter!BQ39+[24]summer!BQ39+[24]shoulder!BQ39</f>
        <v>3554.4763910205129</v>
      </c>
      <c r="CG39" s="135">
        <f>[24]winter!BS39+[24]summer!BS39+[24]shoulder!BS39</f>
        <v>4450.7735682601069</v>
      </c>
      <c r="CH39" s="131">
        <f t="shared" si="7"/>
        <v>8005.2499592806198</v>
      </c>
      <c r="CI39" s="109">
        <f>CH39*'Volumes by Gen'!$K$79</f>
        <v>35062994.821649119</v>
      </c>
      <c r="CJ39" s="136">
        <f>[24]winter!BT39+[24]summer!BT39+[24]shoulder!BT39</f>
        <v>12453.407179070493</v>
      </c>
      <c r="CK39" s="137">
        <f>[24]winter!BU39+[24]summer!BU39+[24]shoulder!BU39</f>
        <v>9394.3792399357335</v>
      </c>
      <c r="CL39" s="137">
        <f>[24]winter!BV39+[24]summer!BV39+[24]shoulder!BV39</f>
        <v>6180.920092652038</v>
      </c>
      <c r="CN39" s="37">
        <f t="shared" si="11"/>
        <v>-1.3858748867772157</v>
      </c>
      <c r="CO39" s="32">
        <v>2050</v>
      </c>
      <c r="CP39" s="33">
        <f>[24]winter!BZ39+[24]summer!BZ39+[24]shoulder!BZ39</f>
        <v>3494.0770700483718</v>
      </c>
      <c r="CQ39" s="33">
        <f>[24]winter!CA39+[24]summer!CA39+[24]shoulder!CA39</f>
        <v>6103.2372364979401</v>
      </c>
      <c r="CR39" s="33">
        <f>[24]winter!CB39+[24]summer!CB39+[24]shoulder!CB39</f>
        <v>3997.1710322731815</v>
      </c>
      <c r="CS39" s="33">
        <f>[24]winter!CC39+[24]summer!CC39+[24]shoulder!CC39</f>
        <v>4345.840708132293</v>
      </c>
      <c r="CT39" s="33">
        <f>[24]winter!CD39+[24]summer!CD39+[24]shoulder!CD39</f>
        <v>3586.4134174832075</v>
      </c>
      <c r="CU39" s="33">
        <f>[24]winter!CE39+[24]summer!CE39+[24]shoulder!CE39</f>
        <v>3395.0812665866556</v>
      </c>
      <c r="CV39" s="33">
        <f>[24]winter!CF39+[24]summer!CF39+[24]shoulder!CF39</f>
        <v>3486.1199138872416</v>
      </c>
      <c r="CW39" s="33">
        <f>[24]winter!CG39+[24]summer!CG39+[24]shoulder!CG39</f>
        <v>4787.5527240437268</v>
      </c>
      <c r="CX39" s="33">
        <f>[24]winter!CH39+[24]summer!CH39+[24]shoulder!CH39</f>
        <v>3268.8978429591934</v>
      </c>
      <c r="CY39" s="33">
        <f>[24]winter!CI39+[24]summer!CI39+[24]shoulder!CI39</f>
        <v>3464.8482753278058</v>
      </c>
      <c r="CZ39" s="33">
        <f>[24]winter!CJ39+[24]summer!CJ39+[24]shoulder!CJ39</f>
        <v>3797.1077442759251</v>
      </c>
      <c r="DA39" s="33">
        <f>[24]winter!CK39+[24]summer!CK39+[24]shoulder!CK39</f>
        <v>4526.4128832366077</v>
      </c>
      <c r="DB39" s="33">
        <f>[24]winter!CL39+[24]summer!CL39+[24]shoulder!CL39</f>
        <v>4720.5313967576512</v>
      </c>
      <c r="DC39" s="35">
        <f>[24]winter!CM39+[24]summer!CM39+[24]shoulder!CM39</f>
        <v>13828.996862037724</v>
      </c>
      <c r="DD39" s="35">
        <f>[24]winter!CN39+[24]summer!CN39+[24]shoulder!CN39</f>
        <v>10318.962773782438</v>
      </c>
      <c r="DE39" s="35">
        <f>[24]winter!CO39+[24]summer!CO39+[24]shoulder!CO39</f>
        <v>6750.1803886867492</v>
      </c>
      <c r="DG39" s="37">
        <f t="shared" si="12"/>
        <v>-0.7092230717771808</v>
      </c>
      <c r="DH39" s="32">
        <v>2050</v>
      </c>
      <c r="DI39" s="33">
        <f>[24]winter!CS39+[24]summer!CS39+[24]shoulder!CS39</f>
        <v>3272.2775991436993</v>
      </c>
      <c r="DJ39" s="33">
        <f>[24]winter!CT39+[24]summer!CT39+[24]shoulder!CT39</f>
        <v>4587.6527993483605</v>
      </c>
      <c r="DK39" s="33">
        <f>[24]winter!CU39+[24]summer!CU39+[24]shoulder!CU39</f>
        <v>3579.504889163431</v>
      </c>
      <c r="DL39" s="33">
        <f>[24]winter!CV39+[24]summer!CV39+[24]shoulder!CV39</f>
        <v>3008.5140976850253</v>
      </c>
      <c r="DM39" s="33">
        <f>[24]winter!CW39+[24]summer!CW39+[24]shoulder!CW39</f>
        <v>3196.3635449304611</v>
      </c>
      <c r="DN39" s="33">
        <f>[24]winter!CX39+[24]summer!CX39+[24]shoulder!CX39</f>
        <v>3223.4178966069421</v>
      </c>
      <c r="DO39" s="33">
        <f>[24]winter!CY39+[24]summer!CY39+[24]shoulder!CY39</f>
        <v>3036.4037572812472</v>
      </c>
      <c r="DP39" s="33">
        <f>[24]winter!CZ39+[24]summer!CZ39+[24]shoulder!CZ39</f>
        <v>3361.0701971070384</v>
      </c>
      <c r="DQ39" s="33">
        <f>[24]winter!DA39+[24]summer!DA39+[24]shoulder!DA39</f>
        <v>2996.4097729395362</v>
      </c>
      <c r="DR39" s="33">
        <f>[24]winter!DB39+[24]summer!DB39+[24]shoulder!DB39</f>
        <v>3241.6332597100723</v>
      </c>
      <c r="DS39" s="33">
        <f>[24]winter!DC39+[24]summer!DC39+[24]shoulder!DC39</f>
        <v>3169.2824603471536</v>
      </c>
      <c r="DT39" s="33">
        <f>[24]winter!DD39+[24]summer!DD39+[24]shoulder!DD39</f>
        <v>3231.0159911086653</v>
      </c>
      <c r="DU39" s="33">
        <f>[24]winter!DE39+[24]summer!DE39+[24]shoulder!DE39</f>
        <v>3848.5302458420419</v>
      </c>
      <c r="DV39" s="35">
        <f>[24]winter!DF39+[24]summer!DF39+[24]shoulder!DF39</f>
        <v>7559.167690146016</v>
      </c>
      <c r="DW39" s="35">
        <f>[24]winter!DG39+[24]summer!DG39+[24]shoulder!DG39</f>
        <v>6317.0591399365658</v>
      </c>
      <c r="DX39" s="35">
        <f>[24]winter!DH39+[24]summer!DH39+[24]shoulder!DH39</f>
        <v>4317.2530814594502</v>
      </c>
      <c r="DY39" s="33"/>
    </row>
    <row r="40" spans="19:129" x14ac:dyDescent="0.2">
      <c r="T40" s="41" t="s">
        <v>360</v>
      </c>
      <c r="U40" s="42">
        <f>SUM(U3:U39)</f>
        <v>32006.107981125042</v>
      </c>
      <c r="V40" s="42">
        <f t="shared" ref="V40:AM40" si="14">SUM(V3:V39)</f>
        <v>227676.49001965666</v>
      </c>
      <c r="W40" s="103">
        <f t="shared" si="14"/>
        <v>74053.749535970914</v>
      </c>
      <c r="X40" s="115">
        <f t="shared" ref="X40" si="15">SUM(U40:W40)</f>
        <v>333736.34753675258</v>
      </c>
      <c r="Y40" s="115"/>
      <c r="Z40" s="42">
        <f t="shared" si="14"/>
        <v>47939.725433562118</v>
      </c>
      <c r="AA40" s="42">
        <f t="shared" si="14"/>
        <v>37046.469525575303</v>
      </c>
      <c r="AB40" s="42">
        <f t="shared" si="14"/>
        <v>28171.977538926967</v>
      </c>
      <c r="AC40" s="42">
        <f t="shared" si="14"/>
        <v>32459.98498650995</v>
      </c>
      <c r="AD40" s="103">
        <f t="shared" si="14"/>
        <v>76514.310732764759</v>
      </c>
      <c r="AE40" s="115">
        <f t="shared" si="13"/>
        <v>222132.46821733908</v>
      </c>
      <c r="AF40" s="115"/>
      <c r="AG40" s="42">
        <f t="shared" si="14"/>
        <v>9771.9316689377683</v>
      </c>
      <c r="AH40" s="42">
        <f t="shared" si="14"/>
        <v>27971.36686617013</v>
      </c>
      <c r="AI40" s="103">
        <f t="shared" si="14"/>
        <v>98469.914235761156</v>
      </c>
      <c r="AJ40" s="115">
        <f t="shared" si="2"/>
        <v>136213.21277086905</v>
      </c>
      <c r="AK40" s="115"/>
      <c r="AL40" s="42">
        <f>SUM(AL3:AL39)</f>
        <v>33504.507766002971</v>
      </c>
      <c r="AM40" s="103">
        <f t="shared" si="14"/>
        <v>122284.27353874288</v>
      </c>
      <c r="AN40" s="116">
        <f t="shared" si="3"/>
        <v>155788.78130474585</v>
      </c>
      <c r="AO40" s="128"/>
      <c r="BO40" s="42">
        <f t="shared" ref="BO40:CH40" si="16">SUM(BO3:BO39)</f>
        <v>35634.861572328191</v>
      </c>
      <c r="BP40" s="42">
        <f t="shared" si="16"/>
        <v>255385.74476687697</v>
      </c>
      <c r="BQ40" s="42">
        <f t="shared" si="16"/>
        <v>80554.866271350402</v>
      </c>
      <c r="BR40" s="138">
        <f t="shared" si="16"/>
        <v>371575.47261055553</v>
      </c>
      <c r="BS40" s="114"/>
      <c r="BT40" s="42">
        <f t="shared" si="16"/>
        <v>64322.830501829805</v>
      </c>
      <c r="BU40" s="42">
        <f t="shared" si="16"/>
        <v>40783.124034185501</v>
      </c>
      <c r="BV40" s="42">
        <f t="shared" si="16"/>
        <v>31127.540343789573</v>
      </c>
      <c r="BW40" s="42">
        <f t="shared" si="16"/>
        <v>39626.298666932991</v>
      </c>
      <c r="BX40" s="42">
        <f t="shared" si="16"/>
        <v>90289.955522067947</v>
      </c>
      <c r="BY40" s="42">
        <f t="shared" si="16"/>
        <v>266149.74906880589</v>
      </c>
      <c r="BZ40" s="32"/>
      <c r="CA40" s="42">
        <f t="shared" si="16"/>
        <v>12370.120307501693</v>
      </c>
      <c r="CB40" s="42">
        <f t="shared" si="16"/>
        <v>32363.767389994991</v>
      </c>
      <c r="CC40" s="42">
        <f t="shared" si="16"/>
        <v>111069.39025445795</v>
      </c>
      <c r="CD40" s="138">
        <f t="shared" si="16"/>
        <v>155803.2779519546</v>
      </c>
      <c r="CE40" s="32"/>
      <c r="CF40" s="42">
        <f t="shared" si="16"/>
        <v>39258.851478935961</v>
      </c>
      <c r="CG40" s="42">
        <f t="shared" si="16"/>
        <v>134155.39128458712</v>
      </c>
      <c r="CH40" s="138">
        <f t="shared" si="16"/>
        <v>173414.24276352313</v>
      </c>
      <c r="CI40" s="32"/>
    </row>
    <row r="41" spans="19:129" x14ac:dyDescent="0.2">
      <c r="U41" s="110"/>
      <c r="W41" s="27"/>
      <c r="X41" s="27"/>
      <c r="Y41" s="27"/>
      <c r="AA41" s="110"/>
      <c r="AG41" s="27"/>
      <c r="AH41" s="109"/>
      <c r="AI41" s="27"/>
      <c r="AJ41" s="27"/>
      <c r="AK41" s="27"/>
      <c r="AL41" s="27"/>
      <c r="AM41" s="109"/>
      <c r="AN41" s="109"/>
      <c r="AO41" s="109"/>
    </row>
  </sheetData>
  <mergeCells count="1">
    <mergeCell ref="AG1:AI1"/>
  </mergeCells>
  <pageMargins left="0.7" right="0.7" top="0.75" bottom="0.75" header="0.3" footer="0.3"/>
  <pageSetup paperSize="9" orientation="portrait" horizontalDpi="0"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Q1:X6"/>
  <sheetViews>
    <sheetView workbookViewId="0">
      <selection activeCell="H30" sqref="H30"/>
    </sheetView>
  </sheetViews>
  <sheetFormatPr defaultRowHeight="15" x14ac:dyDescent="0.25"/>
  <cols>
    <col min="1" max="1" width="3.5703125" customWidth="1"/>
    <col min="2" max="2" width="27.42578125" bestFit="1" customWidth="1"/>
    <col min="18" max="18" width="18" bestFit="1" customWidth="1"/>
    <col min="22" max="22" width="13.85546875" customWidth="1"/>
    <col min="23" max="23" width="18" bestFit="1" customWidth="1"/>
  </cols>
  <sheetData>
    <row r="1" spans="17:24" x14ac:dyDescent="0.55000000000000004">
      <c r="Q1" s="91"/>
      <c r="R1" s="91"/>
      <c r="S1" s="91"/>
      <c r="T1" s="91"/>
      <c r="U1" s="91"/>
      <c r="V1" s="91"/>
      <c r="W1" s="91"/>
      <c r="X1" s="91"/>
    </row>
    <row r="2" spans="17:24" x14ac:dyDescent="0.55000000000000004">
      <c r="Q2" s="91"/>
      <c r="R2" s="91"/>
      <c r="S2" s="91"/>
      <c r="T2" s="91"/>
      <c r="U2" s="91"/>
      <c r="V2" s="91"/>
      <c r="W2" s="91"/>
      <c r="X2" s="91"/>
    </row>
    <row r="3" spans="17:24" x14ac:dyDescent="0.55000000000000004">
      <c r="Q3" s="91"/>
      <c r="R3" s="91"/>
      <c r="S3" s="91"/>
      <c r="T3" s="91"/>
      <c r="U3" s="91"/>
      <c r="V3" s="91"/>
      <c r="W3" s="91"/>
      <c r="X3" s="91"/>
    </row>
    <row r="4" spans="17:24" x14ac:dyDescent="0.55000000000000004">
      <c r="Q4" s="91"/>
      <c r="R4" s="91"/>
      <c r="S4" s="91"/>
      <c r="T4" s="91"/>
      <c r="U4" s="91"/>
      <c r="V4" s="91"/>
      <c r="W4" s="91"/>
      <c r="X4" s="91"/>
    </row>
    <row r="5" spans="17:24" x14ac:dyDescent="0.55000000000000004">
      <c r="Q5" s="91"/>
      <c r="R5" s="91"/>
      <c r="S5" s="91"/>
      <c r="T5" s="91"/>
      <c r="U5" s="91"/>
      <c r="V5" s="91"/>
      <c r="W5" s="91"/>
      <c r="X5" s="91"/>
    </row>
    <row r="6" spans="17:24" x14ac:dyDescent="0.55000000000000004">
      <c r="Q6" s="91"/>
      <c r="R6" s="91"/>
      <c r="S6" s="91"/>
      <c r="T6" s="91"/>
      <c r="U6" s="91"/>
      <c r="V6" s="91"/>
      <c r="W6" s="91"/>
      <c r="X6" s="9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46"/>
  <sheetViews>
    <sheetView topLeftCell="DL1" workbookViewId="0">
      <selection activeCell="S9" sqref="S9"/>
    </sheetView>
  </sheetViews>
  <sheetFormatPr defaultColWidth="8.85546875" defaultRowHeight="12.75" x14ac:dyDescent="0.2"/>
  <cols>
    <col min="1" max="1" width="8.85546875" style="26"/>
    <col min="2" max="2" width="9" style="26" bestFit="1" customWidth="1"/>
    <col min="3" max="3" width="9.42578125" style="26" bestFit="1" customWidth="1"/>
    <col min="4" max="13" width="9" style="26" bestFit="1" customWidth="1"/>
    <col min="14" max="14" width="9.42578125" style="26" bestFit="1" customWidth="1"/>
    <col min="15" max="15" width="10.5703125" style="26" bestFit="1" customWidth="1"/>
    <col min="16" max="17" width="9.42578125" style="26" bestFit="1" customWidth="1"/>
    <col min="18" max="18" width="8.85546875" style="26"/>
    <col min="19" max="19" width="14.5703125" style="26" customWidth="1"/>
    <col min="20" max="20" width="8.85546875" style="26"/>
    <col min="21" max="21" width="12.42578125" style="26" bestFit="1" customWidth="1"/>
    <col min="22" max="22" width="10.5703125" style="26" bestFit="1" customWidth="1"/>
    <col min="23" max="23" width="9.5703125" style="26" bestFit="1" customWidth="1"/>
    <col min="24" max="24" width="10.42578125" style="26" bestFit="1" customWidth="1"/>
    <col min="25" max="26" width="17.5703125" style="26" customWidth="1"/>
    <col min="27" max="32" width="9.42578125" style="26" bestFit="1" customWidth="1"/>
    <col min="33" max="33" width="9.42578125" style="26" customWidth="1"/>
    <col min="34" max="34" width="11.5703125" style="26" customWidth="1"/>
    <col min="35" max="35" width="13.5703125" style="26" bestFit="1" customWidth="1"/>
    <col min="36" max="36" width="9" style="26" bestFit="1" customWidth="1"/>
    <col min="37" max="39" width="9.42578125" style="26" bestFit="1" customWidth="1"/>
    <col min="40" max="40" width="9.42578125" style="26" customWidth="1"/>
    <col min="41" max="41" width="14.5703125" style="26" customWidth="1"/>
    <col min="42" max="42" width="13.5703125" style="26" customWidth="1"/>
    <col min="43" max="43" width="10.42578125" style="26" bestFit="1" customWidth="1"/>
    <col min="44" max="45" width="10.42578125" style="26" customWidth="1"/>
    <col min="46" max="48" width="10.42578125" style="26" bestFit="1" customWidth="1"/>
    <col min="49" max="49" width="10.42578125" style="26" customWidth="1"/>
    <col min="50" max="50" width="11.140625" style="26" bestFit="1" customWidth="1"/>
    <col min="51" max="51" width="8.85546875" style="26"/>
    <col min="52" max="52" width="9.42578125" style="26" bestFit="1" customWidth="1"/>
    <col min="53" max="53" width="10.42578125" style="26" bestFit="1" customWidth="1"/>
    <col min="54" max="59" width="9.42578125" style="26" bestFit="1" customWidth="1"/>
    <col min="60" max="60" width="9" style="26" bestFit="1" customWidth="1"/>
    <col min="61" max="63" width="9.42578125" style="26" bestFit="1" customWidth="1"/>
    <col min="64" max="67" width="10.42578125" style="26" bestFit="1" customWidth="1"/>
    <col min="68" max="68" width="10.42578125" style="26" customWidth="1"/>
    <col min="69" max="70" width="8.85546875" style="26"/>
    <col min="71" max="71" width="9.42578125" style="26" bestFit="1" customWidth="1"/>
    <col min="72" max="72" width="10.42578125" style="26" bestFit="1" customWidth="1"/>
    <col min="73" max="78" width="9.42578125" style="26" bestFit="1" customWidth="1"/>
    <col min="79" max="79" width="9" style="26" bestFit="1" customWidth="1"/>
    <col min="80" max="82" width="9.42578125" style="26" bestFit="1" customWidth="1"/>
    <col min="83" max="86" width="10.42578125" style="26" bestFit="1" customWidth="1"/>
    <col min="87" max="87" width="8.85546875" style="26"/>
    <col min="88" max="88" width="12.140625" style="26" bestFit="1" customWidth="1"/>
    <col min="89" max="89" width="8.85546875" style="26"/>
    <col min="90" max="90" width="9.42578125" style="26" bestFit="1" customWidth="1"/>
    <col min="91" max="91" width="10.42578125" style="26" bestFit="1" customWidth="1"/>
    <col min="92" max="97" width="9.42578125" style="26" bestFit="1" customWidth="1"/>
    <col min="98" max="98" width="9" style="26" bestFit="1" customWidth="1"/>
    <col min="99" max="101" width="9.42578125" style="26" bestFit="1" customWidth="1"/>
    <col min="102" max="105" width="10.42578125" style="26" bestFit="1" customWidth="1"/>
    <col min="106" max="106" width="10.42578125" style="26" customWidth="1"/>
    <col min="107" max="108" width="8.85546875" style="26"/>
    <col min="109" max="109" width="9.42578125" style="26" bestFit="1" customWidth="1"/>
    <col min="110" max="110" width="10.42578125" style="26" bestFit="1" customWidth="1"/>
    <col min="111" max="116" width="9.42578125" style="26" bestFit="1" customWidth="1"/>
    <col min="117" max="117" width="9" style="26" bestFit="1" customWidth="1"/>
    <col min="118" max="120" width="9.42578125" style="26" bestFit="1" customWidth="1"/>
    <col min="121" max="124" width="10.42578125" style="26" bestFit="1" customWidth="1"/>
    <col min="125" max="16384" width="8.85546875" style="26"/>
  </cols>
  <sheetData>
    <row r="1" spans="1:146" ht="12.95" x14ac:dyDescent="0.5">
      <c r="B1" s="26" t="s">
        <v>334</v>
      </c>
      <c r="W1" s="26" t="s">
        <v>335</v>
      </c>
      <c r="AZ1" s="26" t="s">
        <v>336</v>
      </c>
      <c r="BS1" s="26" t="s">
        <v>337</v>
      </c>
      <c r="CL1" s="26" t="s">
        <v>338</v>
      </c>
      <c r="DE1" s="26" t="s">
        <v>339</v>
      </c>
    </row>
    <row r="2" spans="1:146" ht="25.9" x14ac:dyDescent="0.5">
      <c r="A2" s="28"/>
      <c r="B2" s="29" t="s">
        <v>340</v>
      </c>
      <c r="C2" s="29" t="s">
        <v>230</v>
      </c>
      <c r="D2" s="29" t="s">
        <v>234</v>
      </c>
      <c r="E2" s="29" t="s">
        <v>249</v>
      </c>
      <c r="F2" s="29" t="s">
        <v>270</v>
      </c>
      <c r="G2" s="29" t="s">
        <v>276</v>
      </c>
      <c r="H2" s="29" t="s">
        <v>341</v>
      </c>
      <c r="I2" s="101" t="s">
        <v>285</v>
      </c>
      <c r="J2" s="29" t="s">
        <v>342</v>
      </c>
      <c r="K2" s="29" t="s">
        <v>343</v>
      </c>
      <c r="L2" s="29" t="s">
        <v>288</v>
      </c>
      <c r="M2" s="29" t="s">
        <v>295</v>
      </c>
      <c r="N2" s="29" t="s">
        <v>344</v>
      </c>
      <c r="O2" s="30" t="s">
        <v>345</v>
      </c>
      <c r="P2" s="29" t="s">
        <v>346</v>
      </c>
      <c r="Q2" s="29" t="s">
        <v>347</v>
      </c>
      <c r="S2" s="262" t="s">
        <v>380</v>
      </c>
      <c r="T2" s="26" t="s">
        <v>348</v>
      </c>
      <c r="U2" s="26" t="s">
        <v>372</v>
      </c>
      <c r="V2" s="28"/>
      <c r="W2" s="29" t="s">
        <v>340</v>
      </c>
      <c r="X2" s="29" t="s">
        <v>230</v>
      </c>
      <c r="Y2" s="262" t="s">
        <v>349</v>
      </c>
      <c r="Z2" s="263" t="s">
        <v>371</v>
      </c>
      <c r="AA2" s="29" t="s">
        <v>234</v>
      </c>
      <c r="AB2" s="29" t="s">
        <v>249</v>
      </c>
      <c r="AC2" s="29" t="s">
        <v>270</v>
      </c>
      <c r="AD2" s="29" t="s">
        <v>276</v>
      </c>
      <c r="AE2" s="29" t="s">
        <v>341</v>
      </c>
      <c r="AF2" s="29" t="s">
        <v>285</v>
      </c>
      <c r="AG2" s="104" t="s">
        <v>374</v>
      </c>
      <c r="AH2" s="262" t="s">
        <v>351</v>
      </c>
      <c r="AI2" s="263" t="s">
        <v>378</v>
      </c>
      <c r="AJ2" s="29" t="s">
        <v>342</v>
      </c>
      <c r="AK2" s="29" t="s">
        <v>343</v>
      </c>
      <c r="AL2" s="29" t="s">
        <v>288</v>
      </c>
      <c r="AM2" s="29" t="s">
        <v>295</v>
      </c>
      <c r="AN2" s="104" t="s">
        <v>373</v>
      </c>
      <c r="AO2" s="262" t="s">
        <v>353</v>
      </c>
      <c r="AP2" s="263" t="s">
        <v>377</v>
      </c>
      <c r="AQ2" s="29" t="s">
        <v>344</v>
      </c>
      <c r="AR2" s="104" t="s">
        <v>375</v>
      </c>
      <c r="AS2" s="267" t="s">
        <v>376</v>
      </c>
      <c r="AT2" s="30" t="s">
        <v>345</v>
      </c>
      <c r="AU2" s="29" t="s">
        <v>346</v>
      </c>
      <c r="AV2" s="29" t="s">
        <v>347</v>
      </c>
      <c r="AW2" s="31"/>
      <c r="AX2" s="26" t="s">
        <v>348</v>
      </c>
      <c r="AY2" s="28"/>
      <c r="AZ2" s="29" t="s">
        <v>340</v>
      </c>
      <c r="BA2" s="29" t="s">
        <v>230</v>
      </c>
      <c r="BB2" s="29" t="s">
        <v>234</v>
      </c>
      <c r="BC2" s="29" t="s">
        <v>249</v>
      </c>
      <c r="BD2" s="29" t="s">
        <v>270</v>
      </c>
      <c r="BE2" s="29" t="s">
        <v>276</v>
      </c>
      <c r="BF2" s="29" t="s">
        <v>341</v>
      </c>
      <c r="BG2" s="29" t="s">
        <v>285</v>
      </c>
      <c r="BH2" s="29" t="s">
        <v>342</v>
      </c>
      <c r="BI2" s="29" t="s">
        <v>343</v>
      </c>
      <c r="BJ2" s="29" t="s">
        <v>288</v>
      </c>
      <c r="BK2" s="29" t="s">
        <v>295</v>
      </c>
      <c r="BL2" s="29" t="s">
        <v>344</v>
      </c>
      <c r="BM2" s="30" t="s">
        <v>345</v>
      </c>
      <c r="BN2" s="29" t="s">
        <v>346</v>
      </c>
      <c r="BO2" s="29" t="s">
        <v>347</v>
      </c>
      <c r="BP2" s="31"/>
      <c r="BQ2" s="26" t="s">
        <v>370</v>
      </c>
      <c r="BR2" s="28"/>
      <c r="BS2" s="29" t="s">
        <v>340</v>
      </c>
      <c r="BT2" s="29" t="s">
        <v>230</v>
      </c>
      <c r="BU2" s="29" t="s">
        <v>234</v>
      </c>
      <c r="BV2" s="29" t="s">
        <v>249</v>
      </c>
      <c r="BW2" s="29" t="s">
        <v>270</v>
      </c>
      <c r="BX2" s="29" t="s">
        <v>276</v>
      </c>
      <c r="BY2" s="29" t="s">
        <v>341</v>
      </c>
      <c r="BZ2" s="29" t="s">
        <v>285</v>
      </c>
      <c r="CA2" s="29" t="s">
        <v>342</v>
      </c>
      <c r="CB2" s="29" t="s">
        <v>343</v>
      </c>
      <c r="CC2" s="29" t="s">
        <v>288</v>
      </c>
      <c r="CD2" s="29" t="s">
        <v>295</v>
      </c>
      <c r="CE2" s="29" t="s">
        <v>344</v>
      </c>
      <c r="CF2" s="30" t="s">
        <v>345</v>
      </c>
      <c r="CG2" s="29" t="s">
        <v>346</v>
      </c>
      <c r="CH2" s="29" t="s">
        <v>347</v>
      </c>
      <c r="CJ2" s="26" t="s">
        <v>348</v>
      </c>
      <c r="CK2" s="28"/>
      <c r="CL2" s="29" t="s">
        <v>340</v>
      </c>
      <c r="CM2" s="29" t="s">
        <v>230</v>
      </c>
      <c r="CN2" s="29" t="s">
        <v>234</v>
      </c>
      <c r="CO2" s="29" t="s">
        <v>249</v>
      </c>
      <c r="CP2" s="29" t="s">
        <v>270</v>
      </c>
      <c r="CQ2" s="29" t="s">
        <v>276</v>
      </c>
      <c r="CR2" s="29" t="s">
        <v>341</v>
      </c>
      <c r="CS2" s="29" t="s">
        <v>285</v>
      </c>
      <c r="CT2" s="29" t="s">
        <v>342</v>
      </c>
      <c r="CU2" s="29" t="s">
        <v>343</v>
      </c>
      <c r="CV2" s="29" t="s">
        <v>288</v>
      </c>
      <c r="CW2" s="29" t="s">
        <v>295</v>
      </c>
      <c r="CX2" s="29" t="s">
        <v>344</v>
      </c>
      <c r="CY2" s="30" t="s">
        <v>345</v>
      </c>
      <c r="CZ2" s="29" t="s">
        <v>346</v>
      </c>
      <c r="DA2" s="29" t="s">
        <v>347</v>
      </c>
      <c r="DB2" s="31"/>
      <c r="DC2" s="26" t="s">
        <v>348</v>
      </c>
      <c r="DD2" s="28"/>
      <c r="DE2" s="29" t="s">
        <v>340</v>
      </c>
      <c r="DF2" s="29" t="s">
        <v>230</v>
      </c>
      <c r="DG2" s="29" t="s">
        <v>234</v>
      </c>
      <c r="DH2" s="29" t="s">
        <v>249</v>
      </c>
      <c r="DI2" s="29" t="s">
        <v>270</v>
      </c>
      <c r="DJ2" s="29" t="s">
        <v>276</v>
      </c>
      <c r="DK2" s="29" t="s">
        <v>341</v>
      </c>
      <c r="DL2" s="29" t="s">
        <v>285</v>
      </c>
      <c r="DM2" s="29" t="s">
        <v>342</v>
      </c>
      <c r="DN2" s="29" t="s">
        <v>343</v>
      </c>
      <c r="DO2" s="29" t="s">
        <v>288</v>
      </c>
      <c r="DP2" s="29" t="s">
        <v>295</v>
      </c>
      <c r="DQ2" s="29" t="s">
        <v>344</v>
      </c>
      <c r="DR2" s="30" t="s">
        <v>345</v>
      </c>
      <c r="DS2" s="29" t="s">
        <v>346</v>
      </c>
      <c r="DT2" s="29" t="s">
        <v>347</v>
      </c>
    </row>
    <row r="3" spans="1:146" ht="12.95" x14ac:dyDescent="0.5">
      <c r="A3" s="32">
        <v>1997</v>
      </c>
      <c r="B3" s="33">
        <v>192.95399999999998</v>
      </c>
      <c r="C3" s="33">
        <v>1539.8679999999999</v>
      </c>
      <c r="D3" s="33">
        <v>451.92599999999999</v>
      </c>
      <c r="E3" s="33">
        <v>381.10199999999998</v>
      </c>
      <c r="F3" s="33">
        <v>267.43399999999997</v>
      </c>
      <c r="G3" s="33">
        <v>156.33199999999999</v>
      </c>
      <c r="H3" s="33">
        <v>302.17</v>
      </c>
      <c r="I3" s="102">
        <v>556.04399999999998</v>
      </c>
      <c r="J3" s="33">
        <v>41.57</v>
      </c>
      <c r="K3" s="33">
        <v>159.102</v>
      </c>
      <c r="L3" s="33">
        <v>109.786</v>
      </c>
      <c r="M3" s="33">
        <v>614.16999999999996</v>
      </c>
      <c r="N3" s="33">
        <v>914.51800000000003</v>
      </c>
      <c r="O3" s="33">
        <v>5513.6340000000009</v>
      </c>
      <c r="P3" s="33">
        <v>3727.77</v>
      </c>
      <c r="Q3" s="33">
        <v>1814.6</v>
      </c>
      <c r="R3" s="33"/>
      <c r="S3" s="33">
        <f>SUM(Y3,AH3,AO3,AQ3)</f>
        <v>6782.5659209477562</v>
      </c>
      <c r="T3" s="33"/>
      <c r="V3" s="32">
        <v>2015</v>
      </c>
      <c r="W3" s="33">
        <v>246.79560902358497</v>
      </c>
      <c r="X3" s="33">
        <v>1949.4764374740073</v>
      </c>
      <c r="Y3" s="264">
        <f>SUM(W3:X3)</f>
        <v>2196.2720464975923</v>
      </c>
      <c r="Z3" s="265">
        <f>Y3*'Volumes by Gen'!$K$35</f>
        <v>11972470.49099412</v>
      </c>
      <c r="AA3" s="33">
        <v>580.71247107855947</v>
      </c>
      <c r="AB3" s="33">
        <v>384.03215535531592</v>
      </c>
      <c r="AC3" s="33">
        <v>301.8608857085444</v>
      </c>
      <c r="AD3" s="33">
        <v>212.38589027543222</v>
      </c>
      <c r="AE3" s="33">
        <v>275.25810814976711</v>
      </c>
      <c r="AF3" s="34">
        <v>679.4293443996055</v>
      </c>
      <c r="AH3" s="264">
        <f>SUM(AA3:AF3)</f>
        <v>2433.6788549672247</v>
      </c>
      <c r="AI3" s="265">
        <f>AH3*'Volumes by Gen'!$K$46</f>
        <v>14131099.143684294</v>
      </c>
      <c r="AJ3" s="33">
        <v>40.837200409366595</v>
      </c>
      <c r="AK3" s="33">
        <v>195.87002604627432</v>
      </c>
      <c r="AL3" s="33">
        <v>160.86584669910667</v>
      </c>
      <c r="AM3" s="33">
        <v>737.30343002914606</v>
      </c>
      <c r="AN3" s="33"/>
      <c r="AO3" s="264">
        <f>SUM(AJ3:AM3)</f>
        <v>1134.8765031838936</v>
      </c>
      <c r="AP3" s="265">
        <f>AO3*'Volumes by Gen'!$K$74</f>
        <v>4970759.0839454541</v>
      </c>
      <c r="AQ3" s="33">
        <v>1017.7385162990445</v>
      </c>
      <c r="AR3" s="33"/>
      <c r="AS3" s="268">
        <f>AQ3*'Volumes by Gen'!$K$79</f>
        <v>4457694.7013898157</v>
      </c>
      <c r="AT3" s="107">
        <v>6382.3072669686499</v>
      </c>
      <c r="AU3" s="35">
        <v>4380.2534095631972</v>
      </c>
      <c r="AV3" s="35">
        <v>2053.757490658345</v>
      </c>
      <c r="AW3" s="33">
        <f>SUM(W3:AQ3)</f>
        <v>31086876.111949462</v>
      </c>
      <c r="AY3" s="32">
        <v>2015</v>
      </c>
      <c r="AZ3" s="33">
        <v>260.69301669538424</v>
      </c>
      <c r="BA3" s="33">
        <v>2108.6765632876163</v>
      </c>
      <c r="BB3" s="33">
        <v>619.28078372988762</v>
      </c>
      <c r="BC3" s="33">
        <v>478.31026688890285</v>
      </c>
      <c r="BD3" s="33">
        <v>316.60805204203302</v>
      </c>
      <c r="BE3" s="33">
        <v>223.92645721425805</v>
      </c>
      <c r="BF3" s="33">
        <v>311.97322835302919</v>
      </c>
      <c r="BG3" s="33">
        <v>721.5538674534348</v>
      </c>
      <c r="BH3" s="33">
        <v>54.283601665347533</v>
      </c>
      <c r="BI3" s="33">
        <v>214.41107503877086</v>
      </c>
      <c r="BJ3" s="33">
        <v>175.28295390695291</v>
      </c>
      <c r="BK3" s="33">
        <v>792.41857730627976</v>
      </c>
      <c r="BL3" s="33">
        <v>1075.6089821390533</v>
      </c>
      <c r="BM3" s="35">
        <v>6812.0503531225932</v>
      </c>
      <c r="BN3" s="35">
        <v>4680.5822615787492</v>
      </c>
      <c r="BO3" s="35">
        <v>2180.5324050691192</v>
      </c>
      <c r="BP3" s="33"/>
      <c r="BR3" s="32">
        <v>2015</v>
      </c>
      <c r="BS3" s="33">
        <v>260.69301669538424</v>
      </c>
      <c r="BT3" s="33">
        <v>2108.6765632876163</v>
      </c>
      <c r="BU3" s="33">
        <v>619.28078372988762</v>
      </c>
      <c r="BV3" s="33">
        <v>478.31026688890285</v>
      </c>
      <c r="BW3" s="33">
        <v>316.60805204203302</v>
      </c>
      <c r="BX3" s="33">
        <v>223.92645721425805</v>
      </c>
      <c r="BY3" s="33">
        <v>311.97322835302919</v>
      </c>
      <c r="BZ3" s="33">
        <v>721.5538674534348</v>
      </c>
      <c r="CA3" s="33">
        <v>54.283601665347533</v>
      </c>
      <c r="CB3" s="33">
        <v>214.41107503877086</v>
      </c>
      <c r="CC3" s="33">
        <v>175.28295390695291</v>
      </c>
      <c r="CD3" s="33">
        <v>792.41857730627976</v>
      </c>
      <c r="CE3" s="33">
        <v>1075.6089821390533</v>
      </c>
      <c r="CF3" s="35">
        <v>6812.0503531225932</v>
      </c>
      <c r="CG3" s="35">
        <v>4680.5822615787492</v>
      </c>
      <c r="CH3" s="35">
        <v>2180.5324050691192</v>
      </c>
      <c r="CK3" s="32">
        <v>2015</v>
      </c>
      <c r="CL3" s="33">
        <v>267.60861981925569</v>
      </c>
      <c r="CM3" s="33">
        <v>2232.8013411144898</v>
      </c>
      <c r="CN3" s="33">
        <v>634.88395438924124</v>
      </c>
      <c r="CO3" s="33">
        <v>526.04704244841685</v>
      </c>
      <c r="CP3" s="33">
        <v>325.45351627861294</v>
      </c>
      <c r="CQ3" s="33">
        <v>231.2392695467905</v>
      </c>
      <c r="CR3" s="33">
        <v>333.42439628036982</v>
      </c>
      <c r="CS3" s="33">
        <v>762.33357310443444</v>
      </c>
      <c r="CT3" s="33">
        <v>62.974185545698219</v>
      </c>
      <c r="CU3" s="33">
        <v>223.49790131757831</v>
      </c>
      <c r="CV3" s="33">
        <v>189.23214861760184</v>
      </c>
      <c r="CW3" s="33">
        <v>837.65040547663898</v>
      </c>
      <c r="CX3" s="33">
        <v>1109.5730323148473</v>
      </c>
      <c r="CY3" s="35">
        <v>7110.5776088294851</v>
      </c>
      <c r="CZ3" s="35">
        <v>4893.2880916651757</v>
      </c>
      <c r="DA3" s="35">
        <v>2267.9812792209782</v>
      </c>
      <c r="DB3" s="33"/>
      <c r="DD3" s="32">
        <v>2015</v>
      </c>
      <c r="DE3" s="33">
        <v>225.32864803318512</v>
      </c>
      <c r="DF3" s="33">
        <v>1735.3337700894492</v>
      </c>
      <c r="DG3" s="33">
        <v>480.57073746573906</v>
      </c>
      <c r="DH3" s="33">
        <v>263.13591578168155</v>
      </c>
      <c r="DI3" s="33">
        <v>278.67223888812134</v>
      </c>
      <c r="DJ3" s="33">
        <v>189.88815193195887</v>
      </c>
      <c r="DK3" s="33">
        <v>121.09767696447479</v>
      </c>
      <c r="DL3" s="33">
        <v>546.42426636959021</v>
      </c>
      <c r="DM3" s="33">
        <v>22.023640225718218</v>
      </c>
      <c r="DN3" s="33">
        <v>174.18403889728734</v>
      </c>
      <c r="DO3" s="33">
        <v>134.72165341548467</v>
      </c>
      <c r="DP3" s="33">
        <v>651.50352715419695</v>
      </c>
      <c r="DQ3" s="33">
        <v>829.80872306459401</v>
      </c>
      <c r="DR3" s="35">
        <v>5580.7449869885595</v>
      </c>
      <c r="DS3" s="35">
        <v>3793.4995951667961</v>
      </c>
      <c r="DT3" s="35">
        <v>1802.9177792374185</v>
      </c>
      <c r="DU3" s="33"/>
    </row>
    <row r="4" spans="1:146" ht="14.45" x14ac:dyDescent="0.55000000000000004">
      <c r="A4" s="32">
        <v>1998</v>
      </c>
      <c r="B4" s="33">
        <v>188.77600000000001</v>
      </c>
      <c r="C4" s="33">
        <v>1454.816</v>
      </c>
      <c r="D4" s="33">
        <v>463.09799999999996</v>
      </c>
      <c r="E4" s="33">
        <v>374</v>
      </c>
      <c r="F4" s="33">
        <v>272.15199999999999</v>
      </c>
      <c r="G4" s="33">
        <v>158.86600000000001</v>
      </c>
      <c r="H4" s="33">
        <v>278.05599999999998</v>
      </c>
      <c r="I4" s="102">
        <v>544.96400000000006</v>
      </c>
      <c r="J4" s="33">
        <v>43.1</v>
      </c>
      <c r="K4" s="33">
        <v>155.05000000000001</v>
      </c>
      <c r="L4" s="33">
        <v>110.176</v>
      </c>
      <c r="M4" s="33">
        <v>610.28000000000009</v>
      </c>
      <c r="N4" s="33">
        <v>929.18399999999997</v>
      </c>
      <c r="O4" s="33">
        <v>5338.9480000000003</v>
      </c>
      <c r="P4" s="33">
        <v>3528.5859999999993</v>
      </c>
      <c r="Q4" s="33">
        <v>1819.0119999999999</v>
      </c>
      <c r="S4" s="33">
        <f t="shared" ref="S4:S39" si="0">SUM(Y4,AH4,AO4,AQ4)</f>
        <v>6840.0228431036066</v>
      </c>
      <c r="T4" s="258">
        <f>(S4-S3)/S4</f>
        <v>8.4001067648159754E-3</v>
      </c>
      <c r="U4" s="258">
        <f>(Y4-Y3)/Y4</f>
        <v>1.337328580517253E-2</v>
      </c>
      <c r="V4" s="32">
        <v>2016</v>
      </c>
      <c r="W4" s="33">
        <v>250.06365651382475</v>
      </c>
      <c r="X4" s="33">
        <v>1975.9778796612218</v>
      </c>
      <c r="Y4" s="264">
        <f t="shared" ref="Y4:Y38" si="1">SUM(W4:X4)</f>
        <v>2226.0415361750465</v>
      </c>
      <c r="Z4" s="265">
        <f>Y4*'Volumes by Gen'!$K$35</f>
        <v>12134751.99763336</v>
      </c>
      <c r="AA4" s="33">
        <v>589.03559345349834</v>
      </c>
      <c r="AB4" s="33">
        <v>387.1756675872146</v>
      </c>
      <c r="AC4" s="33">
        <v>303.71531963635891</v>
      </c>
      <c r="AD4" s="33">
        <v>214.34660367837657</v>
      </c>
      <c r="AE4" s="33">
        <v>277.01305408829768</v>
      </c>
      <c r="AF4" s="34">
        <v>685.41345933231651</v>
      </c>
      <c r="AG4" s="258">
        <f>(AH4-AH3)/AH4</f>
        <v>9.3706377013347657E-3</v>
      </c>
      <c r="AH4" s="264">
        <f t="shared" ref="AH4:AH39" si="2">SUM(AA4:AF4)</f>
        <v>2456.6996977760627</v>
      </c>
      <c r="AI4" s="265">
        <f>AH4*'Volumes by Gen'!$K$46</f>
        <v>14264769.127067225</v>
      </c>
      <c r="AJ4" s="33">
        <v>30.68278648661466</v>
      </c>
      <c r="AK4" s="33">
        <v>198.93979854795842</v>
      </c>
      <c r="AL4" s="33">
        <v>163.77371784479047</v>
      </c>
      <c r="AM4" s="33">
        <v>741.97282227296614</v>
      </c>
      <c r="AN4" s="258">
        <f>(AO4-AO3)/AO4</f>
        <v>4.3388705710125378E-4</v>
      </c>
      <c r="AO4" s="264">
        <f t="shared" ref="AO4:AO39" si="3">SUM(AJ4:AM4)</f>
        <v>1135.3691251523296</v>
      </c>
      <c r="AP4" s="265">
        <f>AO4*'Volumes by Gen'!$K$74</f>
        <v>4972916.7681672033</v>
      </c>
      <c r="AQ4" s="33">
        <v>1021.9124840001678</v>
      </c>
      <c r="AR4" s="266">
        <f>(AQ4-AQ3)/AQ4</f>
        <v>4.0844668858381313E-3</v>
      </c>
      <c r="AS4" s="268">
        <f>AQ4*'Volumes by Gen'!$K$79</f>
        <v>4475976.6799207358</v>
      </c>
      <c r="AT4" s="107">
        <v>6449.9574183152436</v>
      </c>
      <c r="AU4" s="35">
        <v>4439.8155200716492</v>
      </c>
      <c r="AV4" s="35">
        <v>2060.2451493269282</v>
      </c>
      <c r="AW4" s="33"/>
      <c r="AX4" s="258">
        <f t="shared" ref="AX4:AX39" si="4">(BM4-BM3)/BM4</f>
        <v>1.0771728762782821E-2</v>
      </c>
      <c r="AY4" s="32">
        <v>2016</v>
      </c>
      <c r="AZ4" s="33">
        <v>264.36999374345442</v>
      </c>
      <c r="BA4" s="33">
        <v>2142.096895779905</v>
      </c>
      <c r="BB4" s="33">
        <v>628.31775331420931</v>
      </c>
      <c r="BC4" s="33">
        <v>482.40060369441778</v>
      </c>
      <c r="BD4" s="33">
        <v>319.166917777984</v>
      </c>
      <c r="BE4" s="33">
        <v>226.22702654288716</v>
      </c>
      <c r="BF4" s="33">
        <v>315.35257671484771</v>
      </c>
      <c r="BG4" s="33">
        <v>732.77710712450596</v>
      </c>
      <c r="BH4" s="33">
        <v>44.601990789833557</v>
      </c>
      <c r="BI4" s="33">
        <v>218.14481284833181</v>
      </c>
      <c r="BJ4" s="33">
        <v>179.32565096891267</v>
      </c>
      <c r="BK4" s="33">
        <v>801.28166051883238</v>
      </c>
      <c r="BL4" s="33">
        <v>1082.5861303654356</v>
      </c>
      <c r="BM4" s="35">
        <v>6886.2269217223593</v>
      </c>
      <c r="BN4" s="35">
        <v>4747.6989112481524</v>
      </c>
      <c r="BO4" s="35">
        <v>2193.2706068727807</v>
      </c>
      <c r="BP4" s="33"/>
      <c r="BQ4" s="37">
        <f t="shared" ref="BQ4:BQ39" si="5">(CF4-CF3)/CF4</f>
        <v>1.0771728762782821E-2</v>
      </c>
      <c r="BR4" s="32">
        <v>2016</v>
      </c>
      <c r="BS4" s="33">
        <v>264.36999374345442</v>
      </c>
      <c r="BT4" s="33">
        <v>2142.096895779905</v>
      </c>
      <c r="BU4" s="33">
        <v>628.31775331420931</v>
      </c>
      <c r="BV4" s="33">
        <v>482.40060369441778</v>
      </c>
      <c r="BW4" s="33">
        <v>319.166917777984</v>
      </c>
      <c r="BX4" s="33">
        <v>226.22702654288716</v>
      </c>
      <c r="BY4" s="33">
        <v>315.35257671484771</v>
      </c>
      <c r="BZ4" s="33">
        <v>732.77710712450596</v>
      </c>
      <c r="CA4" s="33">
        <v>44.601990789833557</v>
      </c>
      <c r="CB4" s="33">
        <v>218.14481284833181</v>
      </c>
      <c r="CC4" s="33">
        <v>179.32565096891267</v>
      </c>
      <c r="CD4" s="33">
        <v>801.28166051883238</v>
      </c>
      <c r="CE4" s="33">
        <v>1082.5861303654356</v>
      </c>
      <c r="CF4" s="35">
        <v>6886.2269217223593</v>
      </c>
      <c r="CG4" s="35">
        <v>4747.6989112481524</v>
      </c>
      <c r="CH4" s="35">
        <v>2193.2706068727807</v>
      </c>
      <c r="CJ4" s="37">
        <f t="shared" ref="CJ4:CJ39" si="6">(CY4-CY3)/CY4</f>
        <v>1.1045735830601582E-2</v>
      </c>
      <c r="CK4" s="32">
        <v>2016</v>
      </c>
      <c r="CL4" s="33">
        <v>271.33070955343749</v>
      </c>
      <c r="CM4" s="33">
        <v>2268.2770366038712</v>
      </c>
      <c r="CN4" s="33">
        <v>644.63862421953604</v>
      </c>
      <c r="CO4" s="33">
        <v>529.25457897096931</v>
      </c>
      <c r="CP4" s="33">
        <v>328.57492797445479</v>
      </c>
      <c r="CQ4" s="33">
        <v>233.26506124822518</v>
      </c>
      <c r="CR4" s="33">
        <v>337.94460380676378</v>
      </c>
      <c r="CS4" s="33">
        <v>780.26954484894759</v>
      </c>
      <c r="CT4" s="33">
        <v>53.531529145121794</v>
      </c>
      <c r="CU4" s="33">
        <v>227.50715703922305</v>
      </c>
      <c r="CV4" s="33">
        <v>194.5752752232537</v>
      </c>
      <c r="CW4" s="33">
        <v>848.05257230082748</v>
      </c>
      <c r="CX4" s="33">
        <v>1119.9611654188443</v>
      </c>
      <c r="CY4" s="35">
        <v>7189.9964097950551</v>
      </c>
      <c r="CZ4" s="35">
        <v>4963.5970505325249</v>
      </c>
      <c r="DA4" s="35">
        <v>2286.8728536714298</v>
      </c>
      <c r="DB4" s="33"/>
      <c r="DC4" s="36">
        <f t="shared" ref="DC4:DC39" si="7">(DR4-DR3)/DR4</f>
        <v>3.8814397866827285E-3</v>
      </c>
      <c r="DD4" s="32">
        <v>2016</v>
      </c>
      <c r="DE4" s="33">
        <v>227.09675696169114</v>
      </c>
      <c r="DF4" s="33">
        <v>1750.0542944241413</v>
      </c>
      <c r="DG4" s="33">
        <v>486.96057401315204</v>
      </c>
      <c r="DH4" s="33">
        <v>260.89106740293062</v>
      </c>
      <c r="DI4" s="33">
        <v>278.76896770752177</v>
      </c>
      <c r="DJ4" s="33">
        <v>190.61667296180323</v>
      </c>
      <c r="DK4" s="33">
        <v>118.84418022605421</v>
      </c>
      <c r="DL4" s="33">
        <v>547.42855794639581</v>
      </c>
      <c r="DM4" s="33">
        <v>10.066897865207075</v>
      </c>
      <c r="DN4" s="33">
        <v>175.41662810292848</v>
      </c>
      <c r="DO4" s="33">
        <v>135.44618178592103</v>
      </c>
      <c r="DP4" s="33">
        <v>655.47374538598012</v>
      </c>
      <c r="DQ4" s="33">
        <v>828.58582950456537</v>
      </c>
      <c r="DR4" s="35">
        <v>5602.4907173634547</v>
      </c>
      <c r="DS4" s="35">
        <v>3826.4618830554882</v>
      </c>
      <c r="DT4" s="35">
        <v>1795.1440307994749</v>
      </c>
      <c r="DU4" s="33"/>
    </row>
    <row r="5" spans="1:146" ht="14.45" x14ac:dyDescent="0.55000000000000004">
      <c r="A5" s="32">
        <v>1999</v>
      </c>
      <c r="B5" s="33">
        <v>185.00200000000001</v>
      </c>
      <c r="C5" s="33">
        <v>1466.0600000000002</v>
      </c>
      <c r="D5" s="33">
        <v>431</v>
      </c>
      <c r="E5" s="33">
        <v>390.06599999999997</v>
      </c>
      <c r="F5" s="33">
        <v>278.36</v>
      </c>
      <c r="G5" s="33">
        <v>166.56200000000001</v>
      </c>
      <c r="H5" s="33">
        <v>280.21199999999999</v>
      </c>
      <c r="I5" s="102">
        <v>556.15</v>
      </c>
      <c r="J5" s="33">
        <v>43.954000000000001</v>
      </c>
      <c r="K5" s="33">
        <v>164.202</v>
      </c>
      <c r="L5" s="33">
        <v>109.88800000000001</v>
      </c>
      <c r="M5" s="33">
        <v>639.96799999999996</v>
      </c>
      <c r="N5" s="33">
        <v>939.30200000000013</v>
      </c>
      <c r="O5" s="33">
        <v>5545.1680000000015</v>
      </c>
      <c r="P5" s="33">
        <v>3681.9360000000001</v>
      </c>
      <c r="Q5" s="33">
        <v>1879.8059999999998</v>
      </c>
      <c r="S5" s="33">
        <f t="shared" si="0"/>
        <v>6902.0853553681636</v>
      </c>
      <c r="T5" s="258">
        <f t="shared" ref="T5:T39" si="8">(S5-S4)/S5</f>
        <v>8.9918494294318248E-3</v>
      </c>
      <c r="U5" s="258">
        <f t="shared" ref="U5:U38" si="9">(Y5-Y4)/Y5</f>
        <v>7.6494728810807778E-3</v>
      </c>
      <c r="V5" s="32">
        <v>2017</v>
      </c>
      <c r="W5" s="33">
        <v>253.00295878409344</v>
      </c>
      <c r="X5" s="33">
        <v>1990.1978813846415</v>
      </c>
      <c r="Y5" s="264">
        <f t="shared" si="1"/>
        <v>2243.2008401687349</v>
      </c>
      <c r="Z5" s="265">
        <f>Y5*'Volumes by Gen'!$K$35</f>
        <v>12228291.98555883</v>
      </c>
      <c r="AA5" s="33">
        <v>597.12226622084575</v>
      </c>
      <c r="AB5" s="33">
        <v>391.33268638113179</v>
      </c>
      <c r="AC5" s="33">
        <v>305.27481330721218</v>
      </c>
      <c r="AD5" s="33">
        <v>216.69462193434552</v>
      </c>
      <c r="AE5" s="33">
        <v>278.30236900549329</v>
      </c>
      <c r="AF5" s="34">
        <v>692.10580855092019</v>
      </c>
      <c r="AG5" s="258">
        <f t="shared" ref="AG5:AG39" si="10">(AH5-AH4)/AH5</f>
        <v>9.7277292955864174E-3</v>
      </c>
      <c r="AH5" s="264">
        <f t="shared" si="2"/>
        <v>2480.8325653999486</v>
      </c>
      <c r="AI5" s="265">
        <f>AH5*'Volumes by Gen'!$K$46</f>
        <v>14404896.056435289</v>
      </c>
      <c r="AJ5" s="33">
        <v>33.261644682530125</v>
      </c>
      <c r="AK5" s="33">
        <v>202.57313840850844</v>
      </c>
      <c r="AL5" s="33">
        <v>166.72803253423342</v>
      </c>
      <c r="AM5" s="33">
        <v>747.9969806544907</v>
      </c>
      <c r="AN5" s="258">
        <f t="shared" ref="AN5:AN39" si="11">(AO5-AO4)/AO5</f>
        <v>1.3202852365040697E-2</v>
      </c>
      <c r="AO5" s="264">
        <f t="shared" si="3"/>
        <v>1150.5597962797626</v>
      </c>
      <c r="AP5" s="265">
        <f>AO5*'Volumes by Gen'!$K$74</f>
        <v>5039451.9077053601</v>
      </c>
      <c r="AQ5" s="33">
        <v>1027.4921535197175</v>
      </c>
      <c r="AR5" s="266">
        <f t="shared" ref="AR5:AR39" si="12">(AQ5-AQ4)/AQ5</f>
        <v>5.4303767677800095E-3</v>
      </c>
      <c r="AS5" s="268">
        <f>AQ5*'Volumes by Gen'!$K$79</f>
        <v>4500415.6324163638</v>
      </c>
      <c r="AT5" s="107">
        <v>6522.7778791309684</v>
      </c>
      <c r="AU5" s="35">
        <v>4487.7477770340656</v>
      </c>
      <c r="AV5" s="35">
        <v>2080.830281549323</v>
      </c>
      <c r="AW5" s="33"/>
      <c r="AX5" s="258">
        <f t="shared" si="4"/>
        <v>1.1988896219448715E-2</v>
      </c>
      <c r="AY5" s="32">
        <v>2017</v>
      </c>
      <c r="AZ5" s="33">
        <v>267.78056201938233</v>
      </c>
      <c r="BA5" s="33">
        <v>2162.9474955284281</v>
      </c>
      <c r="BB5" s="33">
        <v>637.07499189994621</v>
      </c>
      <c r="BC5" s="33">
        <v>489.58367391711545</v>
      </c>
      <c r="BD5" s="33">
        <v>321.28646521076723</v>
      </c>
      <c r="BE5" s="33">
        <v>228.91299284477878</v>
      </c>
      <c r="BF5" s="33">
        <v>318.40317510044429</v>
      </c>
      <c r="BG5" s="33">
        <v>744.75125921398899</v>
      </c>
      <c r="BH5" s="33">
        <v>47.668727219281074</v>
      </c>
      <c r="BI5" s="33">
        <v>222.35987697339894</v>
      </c>
      <c r="BJ5" s="33">
        <v>183.49480542500791</v>
      </c>
      <c r="BK5" s="33">
        <v>811.63031367845713</v>
      </c>
      <c r="BL5" s="33">
        <v>1091.3212335800747</v>
      </c>
      <c r="BM5" s="35">
        <v>6969.7869744304717</v>
      </c>
      <c r="BN5" s="35">
        <v>4806.2976247452571</v>
      </c>
      <c r="BO5" s="35">
        <v>2220.1289472930739</v>
      </c>
      <c r="BP5" s="33"/>
      <c r="BQ5" s="37">
        <f t="shared" si="5"/>
        <v>1.1988896219448715E-2</v>
      </c>
      <c r="BR5" s="32">
        <v>2017</v>
      </c>
      <c r="BS5" s="33">
        <v>267.78056201938233</v>
      </c>
      <c r="BT5" s="33">
        <v>2162.9474955284281</v>
      </c>
      <c r="BU5" s="33">
        <v>637.07499189994621</v>
      </c>
      <c r="BV5" s="33">
        <v>489.58367391711545</v>
      </c>
      <c r="BW5" s="33">
        <v>321.28646521076723</v>
      </c>
      <c r="BX5" s="33">
        <v>228.91299284477878</v>
      </c>
      <c r="BY5" s="33">
        <v>318.40317510044429</v>
      </c>
      <c r="BZ5" s="33">
        <v>744.75125921398899</v>
      </c>
      <c r="CA5" s="33">
        <v>47.668727219281074</v>
      </c>
      <c r="CB5" s="33">
        <v>222.35987697339894</v>
      </c>
      <c r="CC5" s="33">
        <v>183.49480542500791</v>
      </c>
      <c r="CD5" s="33">
        <v>811.63031367845713</v>
      </c>
      <c r="CE5" s="33">
        <v>1091.3212335800747</v>
      </c>
      <c r="CF5" s="35">
        <v>6969.7869744304717</v>
      </c>
      <c r="CG5" s="35">
        <v>4806.2976247452571</v>
      </c>
      <c r="CH5" s="35">
        <v>2220.1289472930739</v>
      </c>
      <c r="CJ5" s="37">
        <f t="shared" si="6"/>
        <v>1.1593585682969903E-2</v>
      </c>
      <c r="CK5" s="32">
        <v>2017</v>
      </c>
      <c r="CL5" s="33">
        <v>274.90747985789079</v>
      </c>
      <c r="CM5" s="33">
        <v>2291.2500744379431</v>
      </c>
      <c r="CN5" s="33">
        <v>654.06645479774534</v>
      </c>
      <c r="CO5" s="33">
        <v>539.85922342782703</v>
      </c>
      <c r="CP5" s="33">
        <v>331.1456326782918</v>
      </c>
      <c r="CQ5" s="33">
        <v>236.20228872441652</v>
      </c>
      <c r="CR5" s="33">
        <v>342.40033791349799</v>
      </c>
      <c r="CS5" s="33">
        <v>799.7844333389645</v>
      </c>
      <c r="CT5" s="33">
        <v>56.904786768709243</v>
      </c>
      <c r="CU5" s="33">
        <v>231.9197123306821</v>
      </c>
      <c r="CV5" s="33">
        <v>200.41981304920958</v>
      </c>
      <c r="CW5" s="33">
        <v>859.33154054416866</v>
      </c>
      <c r="CX5" s="33">
        <v>1133.3173672246558</v>
      </c>
      <c r="CY5" s="35">
        <v>7274.3320011366022</v>
      </c>
      <c r="CZ5" s="35">
        <v>5024.4006178304689</v>
      </c>
      <c r="DA5" s="35">
        <v>2320.4285817815435</v>
      </c>
      <c r="DB5" s="33"/>
      <c r="DC5" s="36">
        <f t="shared" si="7"/>
        <v>9.3855661733856374E-4</v>
      </c>
      <c r="DD5" s="32">
        <v>2017</v>
      </c>
      <c r="DE5" s="33">
        <v>228.55692858050406</v>
      </c>
      <c r="DF5" s="33">
        <v>1747.2829811306353</v>
      </c>
      <c r="DG5" s="33">
        <v>493.01905688624987</v>
      </c>
      <c r="DH5" s="33">
        <v>257.69228283549364</v>
      </c>
      <c r="DI5" s="33">
        <v>278.60526219298146</v>
      </c>
      <c r="DJ5" s="33">
        <v>192.53121197266495</v>
      </c>
      <c r="DK5" s="33">
        <v>115.24993181497449</v>
      </c>
      <c r="DL5" s="33">
        <v>548.71010951505343</v>
      </c>
      <c r="DM5" s="33">
        <v>10.317101858500521</v>
      </c>
      <c r="DN5" s="33">
        <v>176.48006609566198</v>
      </c>
      <c r="DO5" s="33">
        <v>135.90959990095891</v>
      </c>
      <c r="DP5" s="33">
        <v>656.72381404364353</v>
      </c>
      <c r="DQ5" s="33">
        <v>827.84972346951952</v>
      </c>
      <c r="DR5" s="35">
        <v>5607.7539119058802</v>
      </c>
      <c r="DS5" s="35">
        <v>3837.353625306599</v>
      </c>
      <c r="DT5" s="35">
        <v>1797.7719553279435</v>
      </c>
      <c r="DU5" s="33"/>
    </row>
    <row r="6" spans="1:146" ht="14.45" x14ac:dyDescent="0.55000000000000004">
      <c r="A6" s="32">
        <v>2000</v>
      </c>
      <c r="B6" s="33">
        <v>189.696</v>
      </c>
      <c r="C6" s="33">
        <v>1453.87</v>
      </c>
      <c r="D6" s="33">
        <v>446.99600000000004</v>
      </c>
      <c r="E6" s="33">
        <v>402.44799999999998</v>
      </c>
      <c r="F6" s="33">
        <v>284.62200000000001</v>
      </c>
      <c r="G6" s="33">
        <v>175.25399999999999</v>
      </c>
      <c r="H6" s="33">
        <v>258.09800000000001</v>
      </c>
      <c r="I6" s="102">
        <v>571.84799999999996</v>
      </c>
      <c r="J6" s="33">
        <v>43.944000000000003</v>
      </c>
      <c r="K6" s="33">
        <v>163.73400000000001</v>
      </c>
      <c r="L6" s="33">
        <v>113.396</v>
      </c>
      <c r="M6" s="33">
        <v>627.76400000000001</v>
      </c>
      <c r="N6" s="33">
        <v>960.05</v>
      </c>
      <c r="O6" s="33">
        <v>5557.6040000000003</v>
      </c>
      <c r="P6" s="33">
        <v>3661.3820000000001</v>
      </c>
      <c r="Q6" s="33">
        <v>1896.222</v>
      </c>
      <c r="S6" s="33">
        <f t="shared" si="0"/>
        <v>6976.1594842336199</v>
      </c>
      <c r="T6" s="258">
        <f t="shared" si="8"/>
        <v>1.0618181684760296E-2</v>
      </c>
      <c r="U6" s="258">
        <f t="shared" si="9"/>
        <v>1.2139835405282516E-2</v>
      </c>
      <c r="V6" s="32">
        <v>2018</v>
      </c>
      <c r="W6" s="33">
        <v>256.00306336333205</v>
      </c>
      <c r="X6" s="33">
        <v>2014.7645215296548</v>
      </c>
      <c r="Y6" s="264">
        <f t="shared" si="1"/>
        <v>2270.7675848929866</v>
      </c>
      <c r="Z6" s="265">
        <f>Y6*'Volumes by Gen'!$K$35</f>
        <v>12378565.736149151</v>
      </c>
      <c r="AA6" s="33">
        <v>605.22145329340344</v>
      </c>
      <c r="AB6" s="33">
        <v>395.88523058952143</v>
      </c>
      <c r="AC6" s="33">
        <v>306.86076805607843</v>
      </c>
      <c r="AD6" s="33">
        <v>219.16563217839314</v>
      </c>
      <c r="AE6" s="33">
        <v>279.56403445052695</v>
      </c>
      <c r="AF6" s="34">
        <v>699.5565109858187</v>
      </c>
      <c r="AG6" s="258">
        <f t="shared" si="10"/>
        <v>1.0143053302358634E-2</v>
      </c>
      <c r="AH6" s="264">
        <f t="shared" si="2"/>
        <v>2506.253629553742</v>
      </c>
      <c r="AI6" s="265">
        <f>AH6*'Volumes by Gen'!$K$46</f>
        <v>14552502.868715396</v>
      </c>
      <c r="AJ6" s="33">
        <v>35.051722769099101</v>
      </c>
      <c r="AK6" s="33">
        <v>206.4658756070485</v>
      </c>
      <c r="AL6" s="33">
        <v>168.99069167330407</v>
      </c>
      <c r="AM6" s="33">
        <v>755.5548049683656</v>
      </c>
      <c r="AN6" s="258">
        <f t="shared" si="11"/>
        <v>1.3295420122885971E-2</v>
      </c>
      <c r="AO6" s="264">
        <f t="shared" si="3"/>
        <v>1166.0630950178172</v>
      </c>
      <c r="AP6" s="265">
        <f>AO6*'Volumes by Gen'!$K$74</f>
        <v>5107356.3561780397</v>
      </c>
      <c r="AQ6" s="33">
        <v>1033.0751747690736</v>
      </c>
      <c r="AR6" s="266">
        <f t="shared" si="12"/>
        <v>5.4042739441532602E-3</v>
      </c>
      <c r="AS6" s="268">
        <f>AQ6*'Volumes by Gen'!$K$79</f>
        <v>4524869.2654885435</v>
      </c>
      <c r="AT6" s="107">
        <v>6615.2860381679338</v>
      </c>
      <c r="AU6" s="35">
        <v>4551.6768613367412</v>
      </c>
      <c r="AV6" s="35">
        <v>2103.4822510600234</v>
      </c>
      <c r="AW6" s="33"/>
      <c r="AX6" s="258">
        <f t="shared" si="4"/>
        <v>1.4619640927763413E-2</v>
      </c>
      <c r="AY6" s="32">
        <v>2018</v>
      </c>
      <c r="AZ6" s="33">
        <v>271.25232830967241</v>
      </c>
      <c r="BA6" s="33">
        <v>2193.886385587633</v>
      </c>
      <c r="BB6" s="33">
        <v>645.92075602093939</v>
      </c>
      <c r="BC6" s="33">
        <v>498.02986047341858</v>
      </c>
      <c r="BD6" s="33">
        <v>323.49716542856157</v>
      </c>
      <c r="BE6" s="33">
        <v>231.71288708829124</v>
      </c>
      <c r="BF6" s="33">
        <v>321.46905905766278</v>
      </c>
      <c r="BG6" s="33">
        <v>758.96929386621161</v>
      </c>
      <c r="BH6" s="33">
        <v>49.899558873866773</v>
      </c>
      <c r="BI6" s="33">
        <v>226.87657850266964</v>
      </c>
      <c r="BJ6" s="33">
        <v>186.94118580134764</v>
      </c>
      <c r="BK6" s="33">
        <v>823.28600639825822</v>
      </c>
      <c r="BL6" s="33">
        <v>1100.1222612185147</v>
      </c>
      <c r="BM6" s="35">
        <v>7073.194538799944</v>
      </c>
      <c r="BN6" s="35">
        <v>4881.4051460926839</v>
      </c>
      <c r="BO6" s="35">
        <v>2246.9072106945068</v>
      </c>
      <c r="BP6" s="33"/>
      <c r="BQ6" s="37">
        <f t="shared" si="5"/>
        <v>1.4619640927763413E-2</v>
      </c>
      <c r="BR6" s="32">
        <v>2018</v>
      </c>
      <c r="BS6" s="33">
        <v>271.25232830967241</v>
      </c>
      <c r="BT6" s="33">
        <v>2193.886385587633</v>
      </c>
      <c r="BU6" s="33">
        <v>645.92075602093939</v>
      </c>
      <c r="BV6" s="33">
        <v>498.02986047341858</v>
      </c>
      <c r="BW6" s="33">
        <v>323.49716542856157</v>
      </c>
      <c r="BX6" s="33">
        <v>231.71288708829124</v>
      </c>
      <c r="BY6" s="33">
        <v>321.46905905766278</v>
      </c>
      <c r="BZ6" s="33">
        <v>758.96929386621161</v>
      </c>
      <c r="CA6" s="33">
        <v>49.899558873866773</v>
      </c>
      <c r="CB6" s="33">
        <v>226.87657850266964</v>
      </c>
      <c r="CC6" s="33">
        <v>186.94118580134764</v>
      </c>
      <c r="CD6" s="33">
        <v>823.28600639825822</v>
      </c>
      <c r="CE6" s="33">
        <v>1100.1222612185147</v>
      </c>
      <c r="CF6" s="35">
        <v>7073.194538799944</v>
      </c>
      <c r="CG6" s="35">
        <v>4881.4051460926839</v>
      </c>
      <c r="CH6" s="35">
        <v>2246.9072106945068</v>
      </c>
      <c r="CJ6" s="37">
        <f t="shared" si="6"/>
        <v>1.374474395806217E-2</v>
      </c>
      <c r="CK6" s="32">
        <v>2018</v>
      </c>
      <c r="CL6" s="33">
        <v>278.56581697958984</v>
      </c>
      <c r="CM6" s="33">
        <v>2324.1044403286992</v>
      </c>
      <c r="CN6" s="33">
        <v>663.69750842869325</v>
      </c>
      <c r="CO6" s="33">
        <v>553.54852887306765</v>
      </c>
      <c r="CP6" s="33">
        <v>333.91955703981228</v>
      </c>
      <c r="CQ6" s="33">
        <v>239.38944235194145</v>
      </c>
      <c r="CR6" s="33">
        <v>347.12951569754352</v>
      </c>
      <c r="CS6" s="33">
        <v>823.71776819471381</v>
      </c>
      <c r="CT6" s="33">
        <v>59.448384085407767</v>
      </c>
      <c r="CU6" s="33">
        <v>236.74340988986432</v>
      </c>
      <c r="CV6" s="33">
        <v>205.64885538459865</v>
      </c>
      <c r="CW6" s="33">
        <v>871.77371829619517</v>
      </c>
      <c r="CX6" s="33">
        <v>1147.2863959298588</v>
      </c>
      <c r="CY6" s="35">
        <v>7375.7092360958541</v>
      </c>
      <c r="CZ6" s="35">
        <v>5100.8413237887189</v>
      </c>
      <c r="DA6" s="35">
        <v>2354.8758082989198</v>
      </c>
      <c r="DB6" s="33"/>
      <c r="DC6" s="36">
        <f t="shared" si="7"/>
        <v>6.4500743558796843E-4</v>
      </c>
      <c r="DD6" s="32">
        <v>2018</v>
      </c>
      <c r="DE6" s="33">
        <v>229.89308144880832</v>
      </c>
      <c r="DF6" s="33">
        <v>1749.4986556626855</v>
      </c>
      <c r="DG6" s="33">
        <v>498.83614015304283</v>
      </c>
      <c r="DH6" s="33">
        <v>253.8644126911984</v>
      </c>
      <c r="DI6" s="33">
        <v>278.29638445660828</v>
      </c>
      <c r="DJ6" s="33">
        <v>194.73735473853975</v>
      </c>
      <c r="DK6" s="33">
        <v>111.18788565611969</v>
      </c>
      <c r="DL6" s="33">
        <v>550.06051496334692</v>
      </c>
      <c r="DM6" s="33">
        <v>9.4432415676273287</v>
      </c>
      <c r="DN6" s="33">
        <v>177.3995734011998</v>
      </c>
      <c r="DO6" s="33">
        <v>135.50210197873676</v>
      </c>
      <c r="DP6" s="33">
        <v>656.03052851853715</v>
      </c>
      <c r="DQ6" s="33">
        <v>826.72100124616122</v>
      </c>
      <c r="DR6" s="35">
        <v>5611.3732894014038</v>
      </c>
      <c r="DS6" s="35">
        <v>3850.3824507132399</v>
      </c>
      <c r="DT6" s="35">
        <v>1797.3572572775959</v>
      </c>
      <c r="DU6" s="33"/>
    </row>
    <row r="7" spans="1:146" ht="14.45" x14ac:dyDescent="0.55000000000000004">
      <c r="A7" s="32">
        <v>2001</v>
      </c>
      <c r="B7" s="33">
        <v>191.352</v>
      </c>
      <c r="C7" s="33">
        <v>1586.8139999999999</v>
      </c>
      <c r="D7" s="33">
        <v>470.13600000000002</v>
      </c>
      <c r="E7" s="33">
        <v>393.05599999999998</v>
      </c>
      <c r="F7" s="33">
        <v>292.53800000000001</v>
      </c>
      <c r="G7" s="33">
        <v>178.95799999999997</v>
      </c>
      <c r="H7" s="33">
        <v>284.55200000000002</v>
      </c>
      <c r="I7" s="102">
        <v>567.16999999999996</v>
      </c>
      <c r="J7" s="33">
        <v>41.891999999999996</v>
      </c>
      <c r="K7" s="33">
        <v>173.154</v>
      </c>
      <c r="L7" s="33">
        <v>111.25000000000001</v>
      </c>
      <c r="M7" s="33">
        <v>675.56400000000019</v>
      </c>
      <c r="N7" s="33">
        <v>981.05599999999993</v>
      </c>
      <c r="O7" s="33">
        <v>5811.7799999999988</v>
      </c>
      <c r="P7" s="33">
        <v>3857.6320000000001</v>
      </c>
      <c r="Q7" s="33">
        <v>1954.1479999999999</v>
      </c>
      <c r="S7" s="33">
        <f t="shared" si="0"/>
        <v>7052.057362501454</v>
      </c>
      <c r="T7" s="258">
        <f t="shared" si="8"/>
        <v>1.0762515726462014E-2</v>
      </c>
      <c r="U7" s="258">
        <f t="shared" si="9"/>
        <v>1.2587048542881518E-2</v>
      </c>
      <c r="V7" s="32">
        <v>2019</v>
      </c>
      <c r="W7" s="33">
        <v>259.07061954923586</v>
      </c>
      <c r="X7" s="33">
        <v>2040.643579603237</v>
      </c>
      <c r="Y7" s="264">
        <f t="shared" si="1"/>
        <v>2299.7141991524727</v>
      </c>
      <c r="Z7" s="265">
        <f>Y7*'Volumes by Gen'!$K$35</f>
        <v>12536361.527243679</v>
      </c>
      <c r="AA7" s="33">
        <v>613.39214882657996</v>
      </c>
      <c r="AB7" s="33">
        <v>400.58145536505651</v>
      </c>
      <c r="AC7" s="33">
        <v>308.47042381725055</v>
      </c>
      <c r="AD7" s="33">
        <v>221.54440894985805</v>
      </c>
      <c r="AE7" s="33">
        <v>280.97791925479982</v>
      </c>
      <c r="AF7" s="34">
        <v>706.913562994171</v>
      </c>
      <c r="AG7" s="258">
        <f t="shared" si="10"/>
        <v>1.012144749028732E-2</v>
      </c>
      <c r="AH7" s="264">
        <f t="shared" si="2"/>
        <v>2531.8799192077158</v>
      </c>
      <c r="AI7" s="265">
        <f>AH7*'Volumes by Gen'!$K$46</f>
        <v>14701301.318044879</v>
      </c>
      <c r="AJ7" s="33">
        <v>36.213514539944775</v>
      </c>
      <c r="AK7" s="33">
        <v>210.46835957156478</v>
      </c>
      <c r="AL7" s="33">
        <v>171.35970543190675</v>
      </c>
      <c r="AM7" s="33">
        <v>763.51280808657646</v>
      </c>
      <c r="AN7" s="258">
        <f t="shared" si="11"/>
        <v>1.3110943325468593E-2</v>
      </c>
      <c r="AO7" s="264">
        <f t="shared" si="3"/>
        <v>1181.5543876299928</v>
      </c>
      <c r="AP7" s="265">
        <f>AO7*'Volumes by Gen'!$K$74</f>
        <v>5175208.2178193685</v>
      </c>
      <c r="AQ7" s="33">
        <v>1038.9088565112734</v>
      </c>
      <c r="AR7" s="266">
        <f t="shared" si="12"/>
        <v>5.6152007037361439E-3</v>
      </c>
      <c r="AS7" s="268">
        <f>AQ7*'Volumes by Gen'!$K$79</f>
        <v>4550420.7915193783</v>
      </c>
      <c r="AT7" s="107">
        <v>6712.3225456149385</v>
      </c>
      <c r="AU7" s="35">
        <v>4619.9543229795217</v>
      </c>
      <c r="AV7" s="35">
        <v>2127.0581624329502</v>
      </c>
      <c r="AW7" s="33"/>
      <c r="AX7" s="258">
        <f t="shared" si="4"/>
        <v>1.5466644621821268E-2</v>
      </c>
      <c r="AY7" s="32">
        <v>2019</v>
      </c>
      <c r="AZ7" s="33">
        <v>274.77487648693398</v>
      </c>
      <c r="BA7" s="33">
        <v>2226.3150916032005</v>
      </c>
      <c r="BB7" s="33">
        <v>654.89289218527995</v>
      </c>
      <c r="BC7" s="33">
        <v>507.28134197914318</v>
      </c>
      <c r="BD7" s="33">
        <v>325.78365645814517</v>
      </c>
      <c r="BE7" s="33">
        <v>234.44872194395981</v>
      </c>
      <c r="BF7" s="33">
        <v>324.84617475214543</v>
      </c>
      <c r="BG7" s="33">
        <v>774.22114364449737</v>
      </c>
      <c r="BH7" s="33">
        <v>51.52929719947354</v>
      </c>
      <c r="BI7" s="33">
        <v>231.64430975555899</v>
      </c>
      <c r="BJ7" s="33">
        <v>190.69342839116138</v>
      </c>
      <c r="BK7" s="33">
        <v>835.08839576756452</v>
      </c>
      <c r="BL7" s="33">
        <v>1109.6703631126484</v>
      </c>
      <c r="BM7" s="35">
        <v>7184.3117352616155</v>
      </c>
      <c r="BN7" s="35">
        <v>4961.6660733904519</v>
      </c>
      <c r="BO7" s="35">
        <v>2274.285002495054</v>
      </c>
      <c r="BP7" s="33"/>
      <c r="BQ7" s="37">
        <f t="shared" si="5"/>
        <v>1.5466644621821268E-2</v>
      </c>
      <c r="BR7" s="32">
        <v>2019</v>
      </c>
      <c r="BS7" s="33">
        <v>274.77487648693398</v>
      </c>
      <c r="BT7" s="33">
        <v>2226.3150916032005</v>
      </c>
      <c r="BU7" s="33">
        <v>654.89289218527995</v>
      </c>
      <c r="BV7" s="33">
        <v>507.28134197914318</v>
      </c>
      <c r="BW7" s="33">
        <v>325.78365645814517</v>
      </c>
      <c r="BX7" s="33">
        <v>234.44872194395981</v>
      </c>
      <c r="BY7" s="33">
        <v>324.84617475214543</v>
      </c>
      <c r="BZ7" s="33">
        <v>774.22114364449737</v>
      </c>
      <c r="CA7" s="33">
        <v>51.52929719947354</v>
      </c>
      <c r="CB7" s="33">
        <v>231.64430975555899</v>
      </c>
      <c r="CC7" s="33">
        <v>190.69342839116138</v>
      </c>
      <c r="CD7" s="33">
        <v>835.08839576756452</v>
      </c>
      <c r="CE7" s="33">
        <v>1109.6703631126484</v>
      </c>
      <c r="CF7" s="35">
        <v>7184.3117352616155</v>
      </c>
      <c r="CG7" s="35">
        <v>4961.6660733904519</v>
      </c>
      <c r="CH7" s="35">
        <v>2274.285002495054</v>
      </c>
      <c r="CJ7" s="37">
        <f t="shared" si="6"/>
        <v>1.5160259748098356E-2</v>
      </c>
      <c r="CK7" s="32">
        <v>2019</v>
      </c>
      <c r="CL7" s="33">
        <v>282.30180537229603</v>
      </c>
      <c r="CM7" s="33">
        <v>2359.1194584909549</v>
      </c>
      <c r="CN7" s="33">
        <v>673.5512732453526</v>
      </c>
      <c r="CO7" s="33">
        <v>569.42484237002873</v>
      </c>
      <c r="CP7" s="33">
        <v>336.87160163909834</v>
      </c>
      <c r="CQ7" s="33">
        <v>242.42474623585443</v>
      </c>
      <c r="CR7" s="33">
        <v>352.6170639438003</v>
      </c>
      <c r="CS7" s="33">
        <v>850.20767005000687</v>
      </c>
      <c r="CT7" s="33">
        <v>61.488060498189917</v>
      </c>
      <c r="CU7" s="33">
        <v>242.07534506636188</v>
      </c>
      <c r="CV7" s="33">
        <v>211.9035354077738</v>
      </c>
      <c r="CW7" s="33">
        <v>884.46444325695961</v>
      </c>
      <c r="CX7" s="33">
        <v>1163.5147481685206</v>
      </c>
      <c r="CY7" s="35">
        <v>7489.248183881471</v>
      </c>
      <c r="CZ7" s="35">
        <v>5185.6220351371994</v>
      </c>
      <c r="DA7" s="35">
        <v>2392.7682075989896</v>
      </c>
      <c r="DB7" s="33"/>
      <c r="DC7" s="36">
        <f t="shared" si="7"/>
        <v>-3.4103143572498988E-4</v>
      </c>
      <c r="DD7" s="32">
        <v>2019</v>
      </c>
      <c r="DE7" s="33">
        <v>231.14953791584432</v>
      </c>
      <c r="DF7" s="33">
        <v>1749.6472192704073</v>
      </c>
      <c r="DG7" s="33">
        <v>504.49770425954512</v>
      </c>
      <c r="DH7" s="33">
        <v>249.58463787012991</v>
      </c>
      <c r="DI7" s="33">
        <v>277.88075147563052</v>
      </c>
      <c r="DJ7" s="33">
        <v>196.5120320498504</v>
      </c>
      <c r="DK7" s="33">
        <v>106.89580825490314</v>
      </c>
      <c r="DL7" s="33">
        <v>550.76850202758317</v>
      </c>
      <c r="DM7" s="33">
        <v>7.7242581574194062</v>
      </c>
      <c r="DN7" s="33">
        <v>178.22983582454486</v>
      </c>
      <c r="DO7" s="33">
        <v>134.90185561510211</v>
      </c>
      <c r="DP7" s="33">
        <v>653.09167906038704</v>
      </c>
      <c r="DQ7" s="33">
        <v>825.23872605614611</v>
      </c>
      <c r="DR7" s="35">
        <v>5609.4602871060497</v>
      </c>
      <c r="DS7" s="35">
        <v>3860.0473950591663</v>
      </c>
      <c r="DT7" s="35">
        <v>1794.018885332448</v>
      </c>
      <c r="DU7" s="33"/>
    </row>
    <row r="8" spans="1:146" ht="14.45" x14ac:dyDescent="0.55000000000000004">
      <c r="A8" s="32">
        <v>2002</v>
      </c>
      <c r="B8" s="33">
        <v>198.57400000000001</v>
      </c>
      <c r="C8" s="33">
        <v>1545.44</v>
      </c>
      <c r="D8" s="33">
        <v>456.87</v>
      </c>
      <c r="E8" s="33">
        <v>400.66599999999994</v>
      </c>
      <c r="F8" s="33">
        <v>287.45400000000001</v>
      </c>
      <c r="G8" s="33">
        <v>176.26399999999998</v>
      </c>
      <c r="H8" s="33">
        <v>264.108</v>
      </c>
      <c r="I8" s="102">
        <v>571.21</v>
      </c>
      <c r="J8" s="33">
        <v>40.83</v>
      </c>
      <c r="K8" s="33">
        <v>177.404</v>
      </c>
      <c r="L8" s="33">
        <v>118.03400000000001</v>
      </c>
      <c r="M8" s="33">
        <v>711.23</v>
      </c>
      <c r="N8" s="33">
        <v>986.71000000000015</v>
      </c>
      <c r="O8" s="33">
        <v>5772.5560000000005</v>
      </c>
      <c r="P8" s="33">
        <v>3817.8360000000007</v>
      </c>
      <c r="Q8" s="33">
        <v>1984.472</v>
      </c>
      <c r="S8" s="33">
        <f t="shared" si="0"/>
        <v>7121.7679044809029</v>
      </c>
      <c r="T8" s="258">
        <f t="shared" si="8"/>
        <v>9.7883759923695496E-3</v>
      </c>
      <c r="U8" s="258">
        <f t="shared" si="9"/>
        <v>1.1587902225575748E-2</v>
      </c>
      <c r="V8" s="32">
        <v>2020</v>
      </c>
      <c r="W8" s="33">
        <v>262.0121646821263</v>
      </c>
      <c r="X8" s="33">
        <v>2064.6633225267669</v>
      </c>
      <c r="Y8" s="264">
        <f t="shared" si="1"/>
        <v>2326.6754872088932</v>
      </c>
      <c r="Z8" s="265">
        <f>Y8*'Volumes by Gen'!$K$35</f>
        <v>12683334.77045799</v>
      </c>
      <c r="AA8" s="33">
        <v>621.40628352361045</v>
      </c>
      <c r="AB8" s="33">
        <v>404.79308988914863</v>
      </c>
      <c r="AC8" s="33">
        <v>309.97854131273175</v>
      </c>
      <c r="AD8" s="33">
        <v>223.8610728211184</v>
      </c>
      <c r="AE8" s="33">
        <v>282.15642936054701</v>
      </c>
      <c r="AF8" s="34">
        <v>713.23245746229532</v>
      </c>
      <c r="AG8" s="258">
        <f t="shared" si="10"/>
        <v>9.2148776327901152E-3</v>
      </c>
      <c r="AH8" s="264">
        <f t="shared" si="2"/>
        <v>2555.4278743694513</v>
      </c>
      <c r="AI8" s="265">
        <f>AH8*'Volumes by Gen'!$K$46</f>
        <v>14838031.966931581</v>
      </c>
      <c r="AJ8" s="33">
        <v>36.959980544270799</v>
      </c>
      <c r="AK8" s="33">
        <v>213.98297531705532</v>
      </c>
      <c r="AL8" s="33">
        <v>173.43531403026861</v>
      </c>
      <c r="AM8" s="33">
        <v>771.09487896695407</v>
      </c>
      <c r="AN8" s="258">
        <f t="shared" si="11"/>
        <v>1.164288904509979E-2</v>
      </c>
      <c r="AO8" s="264">
        <f t="shared" si="3"/>
        <v>1195.4731488585489</v>
      </c>
      <c r="AP8" s="265">
        <f>AO8*'Volumes by Gen'!$K$74</f>
        <v>5236172.3920004442</v>
      </c>
      <c r="AQ8" s="33">
        <v>1044.1913940440095</v>
      </c>
      <c r="AR8" s="266">
        <f t="shared" si="12"/>
        <v>5.0589744015008343E-3</v>
      </c>
      <c r="AS8" s="268">
        <f>AQ8*'Volumes by Gen'!$K$79</f>
        <v>4573558.3059127629</v>
      </c>
      <c r="AT8" s="107">
        <v>6784.157827811996</v>
      </c>
      <c r="AU8" s="35">
        <v>4673.0137862578213</v>
      </c>
      <c r="AV8" s="35">
        <v>2145.1805966451525</v>
      </c>
      <c r="AW8" s="33"/>
      <c r="AX8" s="258">
        <f t="shared" si="4"/>
        <v>1.2019944418790477E-2</v>
      </c>
      <c r="AY8" s="32">
        <v>2020</v>
      </c>
      <c r="AZ8" s="33">
        <v>278.22726624747611</v>
      </c>
      <c r="BA8" s="33">
        <v>2255.3780708737791</v>
      </c>
      <c r="BB8" s="33">
        <v>663.74547035162425</v>
      </c>
      <c r="BC8" s="33">
        <v>514.32861392030338</v>
      </c>
      <c r="BD8" s="33">
        <v>327.89996942500829</v>
      </c>
      <c r="BE8" s="33">
        <v>237.14648495563151</v>
      </c>
      <c r="BF8" s="33">
        <v>327.81536052192939</v>
      </c>
      <c r="BG8" s="33">
        <v>787.00633698503282</v>
      </c>
      <c r="BH8" s="33">
        <v>52.69978115478132</v>
      </c>
      <c r="BI8" s="33">
        <v>235.8455700836447</v>
      </c>
      <c r="BJ8" s="33">
        <v>194.08345530730858</v>
      </c>
      <c r="BK8" s="33">
        <v>845.54522705537579</v>
      </c>
      <c r="BL8" s="33">
        <v>1118.49596000259</v>
      </c>
      <c r="BM8" s="35">
        <v>7271.7173739253512</v>
      </c>
      <c r="BN8" s="35">
        <v>5027.6701845908683</v>
      </c>
      <c r="BO8" s="35">
        <v>2297.9058375021696</v>
      </c>
      <c r="BP8" s="33"/>
      <c r="BQ8" s="37">
        <f t="shared" si="5"/>
        <v>1.2019944418790477E-2</v>
      </c>
      <c r="BR8" s="32">
        <v>2020</v>
      </c>
      <c r="BS8" s="33">
        <v>278.22726624747611</v>
      </c>
      <c r="BT8" s="33">
        <v>2255.3780708737791</v>
      </c>
      <c r="BU8" s="33">
        <v>663.74547035162425</v>
      </c>
      <c r="BV8" s="33">
        <v>514.32861392030338</v>
      </c>
      <c r="BW8" s="33">
        <v>327.89996942500829</v>
      </c>
      <c r="BX8" s="33">
        <v>237.14648495563151</v>
      </c>
      <c r="BY8" s="33">
        <v>327.81536052192939</v>
      </c>
      <c r="BZ8" s="33">
        <v>787.00633698503282</v>
      </c>
      <c r="CA8" s="33">
        <v>52.69978115478132</v>
      </c>
      <c r="CB8" s="33">
        <v>235.8455700836447</v>
      </c>
      <c r="CC8" s="33">
        <v>194.08345530730858</v>
      </c>
      <c r="CD8" s="33">
        <v>845.54522705537579</v>
      </c>
      <c r="CE8" s="33">
        <v>1118.49596000259</v>
      </c>
      <c r="CF8" s="35">
        <v>7271.7173739253512</v>
      </c>
      <c r="CG8" s="35">
        <v>5027.6701845908683</v>
      </c>
      <c r="CH8" s="35">
        <v>2297.9058375021696</v>
      </c>
      <c r="CJ8" s="37">
        <f t="shared" si="6"/>
        <v>1.2874466373694583E-2</v>
      </c>
      <c r="CK8" s="32">
        <v>2020</v>
      </c>
      <c r="CL8" s="33">
        <v>286.03433484712002</v>
      </c>
      <c r="CM8" s="33">
        <v>2391.0737992948516</v>
      </c>
      <c r="CN8" s="33">
        <v>683.36322900941082</v>
      </c>
      <c r="CO8" s="33">
        <v>580.03978973972562</v>
      </c>
      <c r="CP8" s="33">
        <v>339.63923507293157</v>
      </c>
      <c r="CQ8" s="33">
        <v>245.37214469343027</v>
      </c>
      <c r="CR8" s="33">
        <v>357.68152228695124</v>
      </c>
      <c r="CS8" s="33">
        <v>873.87504443413081</v>
      </c>
      <c r="CT8" s="33">
        <v>63.043574617043717</v>
      </c>
      <c r="CU8" s="33">
        <v>246.88135645548425</v>
      </c>
      <c r="CV8" s="33">
        <v>217.87350983182642</v>
      </c>
      <c r="CW8" s="33">
        <v>896.09724372471635</v>
      </c>
      <c r="CX8" s="33">
        <v>1179.297576489043</v>
      </c>
      <c r="CY8" s="35">
        <v>7586.9258050381504</v>
      </c>
      <c r="CZ8" s="35">
        <v>5259.1938923096659</v>
      </c>
      <c r="DA8" s="35">
        <v>2429.0133539813346</v>
      </c>
      <c r="DB8" s="33"/>
      <c r="DC8" s="36">
        <f t="shared" si="7"/>
        <v>-8.6509738660369827E-4</v>
      </c>
      <c r="DD8" s="32">
        <v>2020</v>
      </c>
      <c r="DE8" s="33">
        <v>232.33727733430865</v>
      </c>
      <c r="DF8" s="33">
        <v>1748.3346503707669</v>
      </c>
      <c r="DG8" s="33">
        <v>509.9049877314327</v>
      </c>
      <c r="DH8" s="33">
        <v>245.02060220810009</v>
      </c>
      <c r="DI8" s="33">
        <v>277.37859086363108</v>
      </c>
      <c r="DJ8" s="33">
        <v>197.98142649946004</v>
      </c>
      <c r="DK8" s="33">
        <v>102.43229651913533</v>
      </c>
      <c r="DL8" s="33">
        <v>550.29505391793907</v>
      </c>
      <c r="DM8" s="33">
        <v>5.5471369209200354</v>
      </c>
      <c r="DN8" s="33">
        <v>178.99930981931797</v>
      </c>
      <c r="DO8" s="33">
        <v>134.02067841773541</v>
      </c>
      <c r="DP8" s="33">
        <v>649.09916622483013</v>
      </c>
      <c r="DQ8" s="33">
        <v>823.13726787875703</v>
      </c>
      <c r="DR8" s="35">
        <v>5604.6117521263568</v>
      </c>
      <c r="DS8" s="35">
        <v>3867.5886970401011</v>
      </c>
      <c r="DT8" s="35">
        <v>1788.4086127810699</v>
      </c>
      <c r="DU8" s="33"/>
    </row>
    <row r="9" spans="1:146" ht="14.45" x14ac:dyDescent="0.55000000000000004">
      <c r="A9" s="32">
        <v>2003</v>
      </c>
      <c r="B9" s="33">
        <v>203.51599999999999</v>
      </c>
      <c r="C9" s="33">
        <v>1599.184</v>
      </c>
      <c r="D9" s="33">
        <v>468.77000000000004</v>
      </c>
      <c r="E9" s="33">
        <v>401.24799999999993</v>
      </c>
      <c r="F9" s="33">
        <v>278.81400000000002</v>
      </c>
      <c r="G9" s="33">
        <v>169.59399999999999</v>
      </c>
      <c r="H9" s="33">
        <v>288.48599999999999</v>
      </c>
      <c r="I9" s="102">
        <v>546.68000000000006</v>
      </c>
      <c r="J9" s="33">
        <v>43.400000000000006</v>
      </c>
      <c r="K9" s="33">
        <v>178.554</v>
      </c>
      <c r="L9" s="33">
        <v>121.70200000000003</v>
      </c>
      <c r="M9" s="33">
        <v>647.64400000000001</v>
      </c>
      <c r="N9" s="33">
        <v>974.07200000000012</v>
      </c>
      <c r="O9" s="33">
        <v>5703.4800205463052</v>
      </c>
      <c r="P9" s="33">
        <v>3807.3839999999977</v>
      </c>
      <c r="Q9" s="33">
        <v>1925.4920000000004</v>
      </c>
      <c r="S9" s="33">
        <f t="shared" si="0"/>
        <v>7188.948326987409</v>
      </c>
      <c r="T9" s="258">
        <f t="shared" si="8"/>
        <v>9.3449583236410172E-3</v>
      </c>
      <c r="U9" s="258">
        <f t="shared" si="9"/>
        <v>1.1403767073662734E-2</v>
      </c>
      <c r="V9" s="32">
        <v>2021</v>
      </c>
      <c r="W9" s="33">
        <v>264.84551361519141</v>
      </c>
      <c r="X9" s="33">
        <v>2088.6689038145778</v>
      </c>
      <c r="Y9" s="264">
        <f t="shared" si="1"/>
        <v>2353.5144174297693</v>
      </c>
      <c r="Z9" s="265">
        <f>Y9*'Volumes by Gen'!$K$35</f>
        <v>12829641.008153688</v>
      </c>
      <c r="AA9" s="33">
        <v>629.27012041280045</v>
      </c>
      <c r="AB9" s="33">
        <v>408.73752837324719</v>
      </c>
      <c r="AC9" s="33">
        <v>311.41183698912482</v>
      </c>
      <c r="AD9" s="33">
        <v>226.04285094367307</v>
      </c>
      <c r="AE9" s="33">
        <v>283.1647143955517</v>
      </c>
      <c r="AF9" s="34">
        <v>719.28804952125051</v>
      </c>
      <c r="AG9" s="258">
        <f t="shared" si="10"/>
        <v>8.7230282566915351E-3</v>
      </c>
      <c r="AH9" s="264">
        <f t="shared" si="2"/>
        <v>2577.9151006356478</v>
      </c>
      <c r="AI9" s="265">
        <f>AH9*'Volumes by Gen'!$K$46</f>
        <v>14968603.518385671</v>
      </c>
      <c r="AJ9" s="33">
        <v>37.507642200034518</v>
      </c>
      <c r="AK9" s="33">
        <v>217.17099731925384</v>
      </c>
      <c r="AL9" s="33">
        <v>175.38089308634332</v>
      </c>
      <c r="AM9" s="33">
        <v>778.52959026879398</v>
      </c>
      <c r="AN9" s="258">
        <f t="shared" si="11"/>
        <v>1.0852301884599735E-2</v>
      </c>
      <c r="AO9" s="264">
        <f t="shared" si="3"/>
        <v>1208.5891228744258</v>
      </c>
      <c r="AP9" s="265">
        <f>AO9*'Volumes by Gen'!$K$74</f>
        <v>5293620.3581899852</v>
      </c>
      <c r="AQ9" s="33">
        <v>1048.9296860475665</v>
      </c>
      <c r="AR9" s="266">
        <f t="shared" si="12"/>
        <v>4.5172637085057815E-3</v>
      </c>
      <c r="AS9" s="268">
        <f>AQ9*'Volumes by Gen'!$K$79</f>
        <v>4594312.0248883422</v>
      </c>
      <c r="AT9" s="107">
        <v>6851.3588507652648</v>
      </c>
      <c r="AU9" s="35">
        <v>4724.0779078138421</v>
      </c>
      <c r="AV9" s="35">
        <v>2162.1042001518977</v>
      </c>
      <c r="AW9" s="33"/>
      <c r="AX9" s="258">
        <f t="shared" si="4"/>
        <v>9.6843459302272724E-3</v>
      </c>
      <c r="AY9" s="32">
        <v>2021</v>
      </c>
      <c r="AZ9" s="33">
        <v>281.18231189669734</v>
      </c>
      <c r="BA9" s="33">
        <v>2281.4631644134838</v>
      </c>
      <c r="BB9" s="33">
        <v>671.88998223139231</v>
      </c>
      <c r="BC9" s="33">
        <v>518.91356980778255</v>
      </c>
      <c r="BD9" s="33">
        <v>329.40856945624773</v>
      </c>
      <c r="BE9" s="33">
        <v>239.4228862714514</v>
      </c>
      <c r="BF9" s="33">
        <v>328.93596358757134</v>
      </c>
      <c r="BG9" s="33">
        <v>793.68829498446382</v>
      </c>
      <c r="BH9" s="33">
        <v>53.328355633619353</v>
      </c>
      <c r="BI9" s="33">
        <v>239.21955238214758</v>
      </c>
      <c r="BJ9" s="33">
        <v>196.27562009078775</v>
      </c>
      <c r="BK9" s="33">
        <v>853.57103786354867</v>
      </c>
      <c r="BL9" s="33">
        <v>1123.7134915055378</v>
      </c>
      <c r="BM9" s="35">
        <v>7342.8278590181935</v>
      </c>
      <c r="BN9" s="35">
        <v>5081.7885497260422</v>
      </c>
      <c r="BO9" s="35">
        <v>2315.9183692058068</v>
      </c>
      <c r="BP9" s="33"/>
      <c r="BQ9" s="37">
        <f t="shared" si="5"/>
        <v>1.0790134567382752E-2</v>
      </c>
      <c r="BR9" s="32">
        <v>2021</v>
      </c>
      <c r="BS9" s="33">
        <v>281.61632271534575</v>
      </c>
      <c r="BT9" s="33">
        <v>2284.2276668634154</v>
      </c>
      <c r="BU9" s="33">
        <v>672.46440099644326</v>
      </c>
      <c r="BV9" s="33">
        <v>519.9748118849576</v>
      </c>
      <c r="BW9" s="33">
        <v>329.8735389242521</v>
      </c>
      <c r="BX9" s="33">
        <v>239.75765435043448</v>
      </c>
      <c r="BY9" s="33">
        <v>330.48707531902437</v>
      </c>
      <c r="BZ9" s="33">
        <v>799.17137085361924</v>
      </c>
      <c r="CA9" s="33">
        <v>53.680441501588405</v>
      </c>
      <c r="CB9" s="33">
        <v>239.65191479896868</v>
      </c>
      <c r="CC9" s="33">
        <v>197.22633254244491</v>
      </c>
      <c r="CD9" s="33">
        <v>855.35837774837648</v>
      </c>
      <c r="CE9" s="33">
        <v>1126.3759811184907</v>
      </c>
      <c r="CF9" s="35">
        <v>7351.0360420285197</v>
      </c>
      <c r="CG9" s="35">
        <v>5089.6983766136836</v>
      </c>
      <c r="CH9" s="35">
        <v>2320.0052991015214</v>
      </c>
      <c r="CJ9" s="37">
        <f t="shared" si="6"/>
        <v>1.1914501475900454E-2</v>
      </c>
      <c r="CK9" s="32">
        <v>2021</v>
      </c>
      <c r="CL9" s="33">
        <v>289.74623120895268</v>
      </c>
      <c r="CM9" s="33">
        <v>2423.0698820639964</v>
      </c>
      <c r="CN9" s="33">
        <v>693.0826510101798</v>
      </c>
      <c r="CO9" s="33">
        <v>587.34615328844484</v>
      </c>
      <c r="CP9" s="33">
        <v>342.22814492177463</v>
      </c>
      <c r="CQ9" s="33">
        <v>248.11427932042872</v>
      </c>
      <c r="CR9" s="33">
        <v>362.44945284707808</v>
      </c>
      <c r="CS9" s="33">
        <v>897.47184898901696</v>
      </c>
      <c r="CT9" s="33">
        <v>64.444155522446977</v>
      </c>
      <c r="CU9" s="33">
        <v>251.2095987204425</v>
      </c>
      <c r="CV9" s="33">
        <v>223.4618302857827</v>
      </c>
      <c r="CW9" s="33">
        <v>907.19198820093857</v>
      </c>
      <c r="CX9" s="33">
        <v>1194.0039934100796</v>
      </c>
      <c r="CY9" s="35">
        <v>7678.4102351170213</v>
      </c>
      <c r="CZ9" s="35">
        <v>5329.4070644633948</v>
      </c>
      <c r="DA9" s="35">
        <v>2463.8963474792245</v>
      </c>
      <c r="DB9" s="33"/>
      <c r="DC9" s="36">
        <f t="shared" si="7"/>
        <v>-1.1786338778186551E-3</v>
      </c>
      <c r="DD9" s="32">
        <v>2021</v>
      </c>
      <c r="DE9" s="33">
        <v>233.48079055367066</v>
      </c>
      <c r="DF9" s="33">
        <v>1746.0317144891017</v>
      </c>
      <c r="DG9" s="33">
        <v>515.10675507732356</v>
      </c>
      <c r="DH9" s="33">
        <v>240.22328514515212</v>
      </c>
      <c r="DI9" s="33">
        <v>276.81376702488888</v>
      </c>
      <c r="DJ9" s="33">
        <v>198.99043927822885</v>
      </c>
      <c r="DK9" s="33">
        <v>97.843909878743332</v>
      </c>
      <c r="DL9" s="33">
        <v>549.15766580576735</v>
      </c>
      <c r="DM9" s="33">
        <v>3.1480005876056296</v>
      </c>
      <c r="DN9" s="33">
        <v>179.72773004383632</v>
      </c>
      <c r="DO9" s="33">
        <v>133.01721833171388</v>
      </c>
      <c r="DP9" s="33">
        <v>644.47829216589093</v>
      </c>
      <c r="DQ9" s="33">
        <v>820.50260565090389</v>
      </c>
      <c r="DR9" s="35">
        <v>5598.0137434797971</v>
      </c>
      <c r="DS9" s="35">
        <v>3873.7762194109405</v>
      </c>
      <c r="DT9" s="35">
        <v>1781.5315124138481</v>
      </c>
      <c r="DU9" s="33"/>
    </row>
    <row r="10" spans="1:146" ht="14.45" x14ac:dyDescent="0.55000000000000004">
      <c r="A10" s="32">
        <v>2004</v>
      </c>
      <c r="B10" s="33">
        <v>210.21199999999999</v>
      </c>
      <c r="C10" s="33">
        <v>1651.52</v>
      </c>
      <c r="D10" s="33">
        <v>495.07400000000001</v>
      </c>
      <c r="E10" s="33">
        <v>420.36000000000007</v>
      </c>
      <c r="F10" s="33">
        <v>290.84800000000001</v>
      </c>
      <c r="G10" s="33">
        <v>174.75599999999997</v>
      </c>
      <c r="H10" s="33">
        <v>257.94600000000003</v>
      </c>
      <c r="I10" s="102">
        <v>615.99599999999998</v>
      </c>
      <c r="J10" s="33">
        <v>39.844000000000001</v>
      </c>
      <c r="K10" s="33">
        <v>186.77</v>
      </c>
      <c r="L10" s="33">
        <v>127.864</v>
      </c>
      <c r="M10" s="33">
        <v>699.82399999999996</v>
      </c>
      <c r="N10" s="33">
        <v>999.06400000000019</v>
      </c>
      <c r="O10" s="33">
        <v>6011.7939999999999</v>
      </c>
      <c r="P10" s="33">
        <v>4058.9639999999999</v>
      </c>
      <c r="Q10" s="33">
        <v>2007.982</v>
      </c>
      <c r="S10" s="33">
        <f t="shared" si="0"/>
        <v>7256.1831081912005</v>
      </c>
      <c r="T10" s="258">
        <f t="shared" si="8"/>
        <v>9.2658606048533938E-3</v>
      </c>
      <c r="U10" s="258">
        <f t="shared" si="9"/>
        <v>1.1281817746954505E-2</v>
      </c>
      <c r="V10" s="32">
        <v>2022</v>
      </c>
      <c r="W10" s="33">
        <v>267.68412050843943</v>
      </c>
      <c r="X10" s="33">
        <v>2112.6851896489698</v>
      </c>
      <c r="Y10" s="264">
        <f t="shared" si="1"/>
        <v>2380.369310157409</v>
      </c>
      <c r="Z10" s="265">
        <f>Y10*'Volumes by Gen'!$K$35</f>
        <v>12976034.261773251</v>
      </c>
      <c r="AA10" s="33">
        <v>637.1302123725668</v>
      </c>
      <c r="AB10" s="33">
        <v>412.68950629427815</v>
      </c>
      <c r="AC10" s="33">
        <v>312.83026434773188</v>
      </c>
      <c r="AD10" s="33">
        <v>228.18213370930218</v>
      </c>
      <c r="AE10" s="33">
        <v>284.20618225044711</v>
      </c>
      <c r="AF10" s="34">
        <v>725.2686939264164</v>
      </c>
      <c r="AG10" s="258">
        <f t="shared" si="10"/>
        <v>8.6112494894749307E-3</v>
      </c>
      <c r="AH10" s="264">
        <f t="shared" si="2"/>
        <v>2600.3069929007424</v>
      </c>
      <c r="AI10" s="265">
        <f>AH10*'Volumes by Gen'!$K$46</f>
        <v>15098621.515200214</v>
      </c>
      <c r="AJ10" s="33">
        <v>37.905556597655099</v>
      </c>
      <c r="AK10" s="33">
        <v>220.33398086420493</v>
      </c>
      <c r="AL10" s="33">
        <v>177.3386044928406</v>
      </c>
      <c r="AM10" s="33">
        <v>786.15151172333071</v>
      </c>
      <c r="AN10" s="258">
        <f t="shared" si="11"/>
        <v>1.0755678037318504E-2</v>
      </c>
      <c r="AO10" s="264">
        <f t="shared" si="3"/>
        <v>1221.7296536780314</v>
      </c>
      <c r="AP10" s="265">
        <f>AO10*'Volumes by Gen'!$K$74</f>
        <v>5351175.8831097772</v>
      </c>
      <c r="AQ10" s="33">
        <v>1053.7771514550177</v>
      </c>
      <c r="AR10" s="266">
        <f t="shared" si="12"/>
        <v>4.6000858917447348E-3</v>
      </c>
      <c r="AS10" s="268">
        <f>AQ10*'Volumes by Gen'!$K$79</f>
        <v>4615543.9233729783</v>
      </c>
      <c r="AT10" s="107">
        <v>6921.1666978335234</v>
      </c>
      <c r="AU10" s="35">
        <v>4777.4472411375427</v>
      </c>
      <c r="AV10" s="35">
        <v>2179.7477642920844</v>
      </c>
      <c r="AW10" s="33"/>
      <c r="AX10" s="258">
        <f t="shared" si="4"/>
        <v>9.9610324195556991E-3</v>
      </c>
      <c r="AY10" s="32">
        <v>2022</v>
      </c>
      <c r="AZ10" s="33">
        <v>284.14284134361867</v>
      </c>
      <c r="BA10" s="33">
        <v>2307.5598897939471</v>
      </c>
      <c r="BB10" s="33">
        <v>680.03061551822782</v>
      </c>
      <c r="BC10" s="33">
        <v>523.50728942320188</v>
      </c>
      <c r="BD10" s="33">
        <v>330.90151999865827</v>
      </c>
      <c r="BE10" s="33">
        <v>241.65494921692027</v>
      </c>
      <c r="BF10" s="33">
        <v>330.09344587724729</v>
      </c>
      <c r="BG10" s="33">
        <v>800.28755304805031</v>
      </c>
      <c r="BH10" s="33">
        <v>53.809322808770816</v>
      </c>
      <c r="BI10" s="33">
        <v>242.56703570684272</v>
      </c>
      <c r="BJ10" s="33">
        <v>198.48145489772557</v>
      </c>
      <c r="BK10" s="33">
        <v>861.79894303771823</v>
      </c>
      <c r="BL10" s="33">
        <v>1129.0512384096623</v>
      </c>
      <c r="BM10" s="35">
        <v>7416.7059070041723</v>
      </c>
      <c r="BN10" s="35">
        <v>5138.3500057899482</v>
      </c>
      <c r="BO10" s="35">
        <v>2334.7073386536958</v>
      </c>
      <c r="BP10" s="33"/>
      <c r="BQ10" s="37">
        <f t="shared" si="5"/>
        <v>1.1045761910223509E-2</v>
      </c>
      <c r="BR10" s="32">
        <v>2022</v>
      </c>
      <c r="BS10" s="33">
        <v>285.08341190090198</v>
      </c>
      <c r="BT10" s="33">
        <v>2313.2477264690601</v>
      </c>
      <c r="BU10" s="33">
        <v>681.29357446900678</v>
      </c>
      <c r="BV10" s="33">
        <v>525.85345031517397</v>
      </c>
      <c r="BW10" s="33">
        <v>331.92610086003981</v>
      </c>
      <c r="BX10" s="33">
        <v>242.3716234239125</v>
      </c>
      <c r="BY10" s="33">
        <v>333.26989202478512</v>
      </c>
      <c r="BZ10" s="33">
        <v>811.38519872352492</v>
      </c>
      <c r="CA10" s="33">
        <v>54.5042840019929</v>
      </c>
      <c r="CB10" s="33">
        <v>243.57699013088899</v>
      </c>
      <c r="CC10" s="33">
        <v>200.49541199410757</v>
      </c>
      <c r="CD10" s="33">
        <v>865.42117638580385</v>
      </c>
      <c r="CE10" s="33">
        <v>1134.6268035277651</v>
      </c>
      <c r="CF10" s="35">
        <v>7433.1407449423341</v>
      </c>
      <c r="CG10" s="35">
        <v>5152.9522010486662</v>
      </c>
      <c r="CH10" s="35">
        <v>2343.1347681110151</v>
      </c>
      <c r="CJ10" s="37">
        <f t="shared" si="6"/>
        <v>1.2445120533785466E-2</v>
      </c>
      <c r="CK10" s="32">
        <v>2022</v>
      </c>
      <c r="CL10" s="33">
        <v>293.62942261320228</v>
      </c>
      <c r="CM10" s="33">
        <v>2455.6394674510166</v>
      </c>
      <c r="CN10" s="33">
        <v>703.11206222692192</v>
      </c>
      <c r="CO10" s="33">
        <v>595.55096317451751</v>
      </c>
      <c r="CP10" s="33">
        <v>345.10155143049349</v>
      </c>
      <c r="CQ10" s="33">
        <v>250.87726105200093</v>
      </c>
      <c r="CR10" s="33">
        <v>367.61690761470061</v>
      </c>
      <c r="CS10" s="33">
        <v>922.14333612747737</v>
      </c>
      <c r="CT10" s="33">
        <v>65.708846098235568</v>
      </c>
      <c r="CU10" s="33">
        <v>255.81371161675139</v>
      </c>
      <c r="CV10" s="33">
        <v>229.77083115677084</v>
      </c>
      <c r="CW10" s="33">
        <v>918.66549301478346</v>
      </c>
      <c r="CX10" s="33">
        <v>1210.2701217226993</v>
      </c>
      <c r="CY10" s="35">
        <v>7775.1732027968874</v>
      </c>
      <c r="CZ10" s="35">
        <v>5402.4186528087721</v>
      </c>
      <c r="DA10" s="35">
        <v>2501.4935359526721</v>
      </c>
      <c r="DB10" s="33"/>
      <c r="DC10" s="36">
        <f t="shared" si="7"/>
        <v>-1.3995171528024266E-3</v>
      </c>
      <c r="DD10" s="32">
        <v>2022</v>
      </c>
      <c r="DE10" s="33">
        <v>234.58772979284913</v>
      </c>
      <c r="DF10" s="33">
        <v>1743.0280146573161</v>
      </c>
      <c r="DG10" s="33">
        <v>520.12286970521927</v>
      </c>
      <c r="DH10" s="33">
        <v>235.22740611480398</v>
      </c>
      <c r="DI10" s="33">
        <v>276.19567458480913</v>
      </c>
      <c r="DJ10" s="33">
        <v>199.744421071727</v>
      </c>
      <c r="DK10" s="33">
        <v>93.161453043165253</v>
      </c>
      <c r="DL10" s="33">
        <v>547.46963683598983</v>
      </c>
      <c r="DM10" s="33">
        <v>0.54728250439655213</v>
      </c>
      <c r="DN10" s="33">
        <v>180.42413657483516</v>
      </c>
      <c r="DO10" s="33">
        <v>131.89232563281431</v>
      </c>
      <c r="DP10" s="33">
        <v>639.47453559530129</v>
      </c>
      <c r="DQ10" s="33">
        <v>817.6222435264574</v>
      </c>
      <c r="DR10" s="35">
        <v>5590.1901764404411</v>
      </c>
      <c r="DS10" s="35">
        <v>3879.0089905078353</v>
      </c>
      <c r="DT10" s="35">
        <v>1773.9363767683922</v>
      </c>
      <c r="DU10" s="33"/>
    </row>
    <row r="11" spans="1:146" ht="14.45" x14ac:dyDescent="0.55000000000000004">
      <c r="A11" s="32">
        <v>2005</v>
      </c>
      <c r="B11" s="33">
        <v>218.73</v>
      </c>
      <c r="C11" s="33">
        <v>1695.1859999999999</v>
      </c>
      <c r="D11" s="33">
        <v>492.85799999999995</v>
      </c>
      <c r="E11" s="33">
        <v>428.46</v>
      </c>
      <c r="F11" s="33">
        <v>290.84399999999999</v>
      </c>
      <c r="G11" s="33">
        <v>168.55</v>
      </c>
      <c r="H11" s="33">
        <v>224.77799999999996</v>
      </c>
      <c r="I11" s="102">
        <v>583.30200000000002</v>
      </c>
      <c r="J11" s="33">
        <v>44.808</v>
      </c>
      <c r="K11" s="33">
        <v>191.77199999999999</v>
      </c>
      <c r="L11" s="33">
        <v>129.36799999999999</v>
      </c>
      <c r="M11" s="33">
        <v>694.39200000000005</v>
      </c>
      <c r="N11" s="33">
        <v>1017.83</v>
      </c>
      <c r="O11" s="33">
        <v>5980.3819999999987</v>
      </c>
      <c r="P11" s="33">
        <v>4004.884</v>
      </c>
      <c r="Q11" s="33">
        <v>2053.7359999999999</v>
      </c>
      <c r="S11" s="33">
        <f t="shared" si="0"/>
        <v>7323.7439857181162</v>
      </c>
      <c r="T11" s="258">
        <f t="shared" si="8"/>
        <v>9.2249097809350977E-3</v>
      </c>
      <c r="U11" s="258">
        <f t="shared" si="9"/>
        <v>1.1115120651479344E-2</v>
      </c>
      <c r="V11" s="32">
        <v>2023</v>
      </c>
      <c r="W11" s="33">
        <v>270.51335938413416</v>
      </c>
      <c r="X11" s="33">
        <v>2136.6114332667566</v>
      </c>
      <c r="Y11" s="264">
        <f t="shared" si="1"/>
        <v>2407.1247926508909</v>
      </c>
      <c r="Z11" s="265">
        <f>Y11*'Volumes by Gen'!$K$35</f>
        <v>13121885.603430288</v>
      </c>
      <c r="AA11" s="33">
        <v>645.00367120869623</v>
      </c>
      <c r="AB11" s="33">
        <v>416.68546619866163</v>
      </c>
      <c r="AC11" s="33">
        <v>314.22409918731114</v>
      </c>
      <c r="AD11" s="33">
        <v>230.39249473434415</v>
      </c>
      <c r="AE11" s="33">
        <v>285.27060460246281</v>
      </c>
      <c r="AF11" s="34">
        <v>731.32022254243918</v>
      </c>
      <c r="AG11" s="258">
        <f t="shared" si="10"/>
        <v>8.6124500412308302E-3</v>
      </c>
      <c r="AH11" s="264">
        <f t="shared" si="2"/>
        <v>2622.8965584739153</v>
      </c>
      <c r="AI11" s="265">
        <f>AH11*'Volumes by Gen'!$K$46</f>
        <v>15229787.297437971</v>
      </c>
      <c r="AJ11" s="33">
        <v>38.317933405778881</v>
      </c>
      <c r="AK11" s="33">
        <v>223.51056157751984</v>
      </c>
      <c r="AL11" s="33">
        <v>179.32591391289995</v>
      </c>
      <c r="AM11" s="33">
        <v>793.83057012345739</v>
      </c>
      <c r="AN11" s="258">
        <f t="shared" si="11"/>
        <v>1.0733187501719192E-2</v>
      </c>
      <c r="AO11" s="264">
        <f t="shared" si="3"/>
        <v>1234.9849790196561</v>
      </c>
      <c r="AP11" s="265">
        <f>AO11*'Volumes by Gen'!$K$74</f>
        <v>5409234.2081060931</v>
      </c>
      <c r="AQ11" s="33">
        <v>1058.7376555736541</v>
      </c>
      <c r="AR11" s="266">
        <f t="shared" si="12"/>
        <v>4.6853005487451881E-3</v>
      </c>
      <c r="AS11" s="268">
        <f>AQ11*'Volumes by Gen'!$K$79</f>
        <v>4637270.9314126065</v>
      </c>
      <c r="AT11" s="107">
        <v>6988.5742930955121</v>
      </c>
      <c r="AU11" s="35">
        <v>4829.3838515660136</v>
      </c>
      <c r="AV11" s="35">
        <v>2196.8779988463812</v>
      </c>
      <c r="AW11" s="33"/>
      <c r="AX11" s="258">
        <f t="shared" si="4"/>
        <v>9.5269004783438988E-3</v>
      </c>
      <c r="AY11" s="32">
        <v>2023</v>
      </c>
      <c r="AZ11" s="33">
        <v>287.09360040215267</v>
      </c>
      <c r="BA11" s="33">
        <v>2333.5587729428689</v>
      </c>
      <c r="BB11" s="33">
        <v>688.18509277014925</v>
      </c>
      <c r="BC11" s="33">
        <v>528.15213303366602</v>
      </c>
      <c r="BD11" s="33">
        <v>332.36858594824901</v>
      </c>
      <c r="BE11" s="33">
        <v>243.96117306884472</v>
      </c>
      <c r="BF11" s="33">
        <v>331.27643968296309</v>
      </c>
      <c r="BG11" s="33">
        <v>806.96502729845338</v>
      </c>
      <c r="BH11" s="33">
        <v>54.307770991815431</v>
      </c>
      <c r="BI11" s="33">
        <v>245.92890933541207</v>
      </c>
      <c r="BJ11" s="33">
        <v>200.7206390166788</v>
      </c>
      <c r="BK11" s="33">
        <v>870.08852785173451</v>
      </c>
      <c r="BL11" s="33">
        <v>1134.5134569664876</v>
      </c>
      <c r="BM11" s="35">
        <v>7488.0437546320363</v>
      </c>
      <c r="BN11" s="35">
        <v>5193.3930450394873</v>
      </c>
      <c r="BO11" s="35">
        <v>2352.9496535917961</v>
      </c>
      <c r="BP11" s="33"/>
      <c r="BQ11" s="37">
        <f t="shared" si="5"/>
        <v>1.1248637570582885E-2</v>
      </c>
      <c r="BR11" s="32">
        <v>2023</v>
      </c>
      <c r="BS11" s="33">
        <v>288.62119525598513</v>
      </c>
      <c r="BT11" s="33">
        <v>2342.3969869418524</v>
      </c>
      <c r="BU11" s="33">
        <v>690.26349542083335</v>
      </c>
      <c r="BV11" s="33">
        <v>532.23330934523199</v>
      </c>
      <c r="BW11" s="33">
        <v>334.04564696644672</v>
      </c>
      <c r="BX11" s="33">
        <v>245.05949176815488</v>
      </c>
      <c r="BY11" s="33">
        <v>336.10363293305784</v>
      </c>
      <c r="BZ11" s="33">
        <v>823.78237885057592</v>
      </c>
      <c r="CA11" s="33">
        <v>55.355252327331641</v>
      </c>
      <c r="CB11" s="33">
        <v>247.66707095121762</v>
      </c>
      <c r="CC11" s="33">
        <v>203.78479864822341</v>
      </c>
      <c r="CD11" s="33">
        <v>875.72344395163373</v>
      </c>
      <c r="CE11" s="33">
        <v>1143.0236657284122</v>
      </c>
      <c r="CF11" s="35">
        <v>7517.7046802531768</v>
      </c>
      <c r="CG11" s="35">
        <v>5217.3596353256598</v>
      </c>
      <c r="CH11" s="35">
        <v>2366.5600161702937</v>
      </c>
      <c r="CJ11" s="37">
        <f t="shared" si="6"/>
        <v>1.3074213454647545E-2</v>
      </c>
      <c r="CK11" s="32">
        <v>2023</v>
      </c>
      <c r="CL11" s="33">
        <v>297.72158556700936</v>
      </c>
      <c r="CM11" s="33">
        <v>2488.7585110820346</v>
      </c>
      <c r="CN11" s="33">
        <v>713.5421568779002</v>
      </c>
      <c r="CO11" s="33">
        <v>605.38146341965682</v>
      </c>
      <c r="CP11" s="33">
        <v>348.27260356905811</v>
      </c>
      <c r="CQ11" s="33">
        <v>253.83012467529187</v>
      </c>
      <c r="CR11" s="33">
        <v>373.02051503412997</v>
      </c>
      <c r="CS11" s="33">
        <v>947.34025243086217</v>
      </c>
      <c r="CT11" s="33">
        <v>67.053089721722003</v>
      </c>
      <c r="CU11" s="33">
        <v>260.82228481181039</v>
      </c>
      <c r="CV11" s="33">
        <v>236.2375147839667</v>
      </c>
      <c r="CW11" s="33">
        <v>930.54949126808458</v>
      </c>
      <c r="CX11" s="33">
        <v>1227.0700742195681</v>
      </c>
      <c r="CY11" s="35">
        <v>7878.1741330452032</v>
      </c>
      <c r="CZ11" s="35">
        <v>5478.9180588963527</v>
      </c>
      <c r="DA11" s="35">
        <v>2540.1698686451764</v>
      </c>
      <c r="DB11" s="33"/>
      <c r="DC11" s="36">
        <f t="shared" si="7"/>
        <v>-1.537781781275806E-3</v>
      </c>
      <c r="DD11" s="32">
        <v>2023</v>
      </c>
      <c r="DE11" s="33">
        <v>235.66013504622936</v>
      </c>
      <c r="DF11" s="33">
        <v>1739.5186957019582</v>
      </c>
      <c r="DG11" s="33">
        <v>524.93911807252482</v>
      </c>
      <c r="DH11" s="33">
        <v>230.07887409959122</v>
      </c>
      <c r="DI11" s="33">
        <v>275.53205741784791</v>
      </c>
      <c r="DJ11" s="33">
        <v>200.53408545265953</v>
      </c>
      <c r="DK11" s="33">
        <v>88.404692810371401</v>
      </c>
      <c r="DL11" s="33">
        <v>545.5568183454775</v>
      </c>
      <c r="DM11" s="33">
        <v>-2.0831718639887029</v>
      </c>
      <c r="DN11" s="33">
        <v>181.09328547457699</v>
      </c>
      <c r="DO11" s="33">
        <v>130.73688082157304</v>
      </c>
      <c r="DP11" s="33">
        <v>634.22984952438992</v>
      </c>
      <c r="DQ11" s="33">
        <v>814.67442308587965</v>
      </c>
      <c r="DR11" s="35">
        <v>5581.6068830654194</v>
      </c>
      <c r="DS11" s="35">
        <v>3883.5463585718298</v>
      </c>
      <c r="DT11" s="35">
        <v>1766.1390231536018</v>
      </c>
      <c r="DU11" s="33"/>
    </row>
    <row r="12" spans="1:146" ht="14.45" x14ac:dyDescent="0.55000000000000004">
      <c r="A12" s="32">
        <v>2006</v>
      </c>
      <c r="B12" s="33">
        <v>224.23599999999999</v>
      </c>
      <c r="C12" s="33">
        <v>1832.0959999999998</v>
      </c>
      <c r="D12" s="33">
        <v>503.21600000000001</v>
      </c>
      <c r="E12" s="33">
        <v>437.34199999999998</v>
      </c>
      <c r="F12" s="33">
        <v>283.41000000000003</v>
      </c>
      <c r="G12" s="33">
        <v>180.05</v>
      </c>
      <c r="H12" s="33">
        <v>300.56400000000002</v>
      </c>
      <c r="I12" s="102">
        <v>628.572</v>
      </c>
      <c r="J12" s="33">
        <v>45.48</v>
      </c>
      <c r="K12" s="33">
        <v>196.172</v>
      </c>
      <c r="L12" s="33">
        <v>132.096</v>
      </c>
      <c r="M12" s="33">
        <v>738.28399999999999</v>
      </c>
      <c r="N12" s="33">
        <v>1018.8639999999999</v>
      </c>
      <c r="O12" s="33">
        <v>6333.4580000000005</v>
      </c>
      <c r="P12" s="33">
        <v>4240.7759999999998</v>
      </c>
      <c r="Q12" s="33">
        <v>2097.8000000000002</v>
      </c>
      <c r="S12" s="33">
        <f t="shared" si="0"/>
        <v>7391.7377656175204</v>
      </c>
      <c r="T12" s="258">
        <f t="shared" si="8"/>
        <v>9.1986190602804593E-3</v>
      </c>
      <c r="U12" s="258">
        <f t="shared" si="9"/>
        <v>1.1106007399540171E-2</v>
      </c>
      <c r="V12" s="32">
        <v>2024</v>
      </c>
      <c r="W12" s="33">
        <v>273.33533470133568</v>
      </c>
      <c r="X12" s="33">
        <v>2160.8232411041045</v>
      </c>
      <c r="Y12" s="264">
        <f t="shared" si="1"/>
        <v>2434.1585758054403</v>
      </c>
      <c r="Z12" s="265">
        <f>Y12*'Volumes by Gen'!$K$35</f>
        <v>13269254.036951045</v>
      </c>
      <c r="AA12" s="33">
        <v>652.84226741036855</v>
      </c>
      <c r="AB12" s="33">
        <v>420.66574417896663</v>
      </c>
      <c r="AC12" s="33">
        <v>315.62016838643166</v>
      </c>
      <c r="AD12" s="33">
        <v>232.55314954012292</v>
      </c>
      <c r="AE12" s="33">
        <v>286.36476788681728</v>
      </c>
      <c r="AF12" s="34">
        <v>737.50910737236711</v>
      </c>
      <c r="AG12" s="258">
        <f t="shared" si="10"/>
        <v>8.5647981415247071E-3</v>
      </c>
      <c r="AH12" s="264">
        <f t="shared" si="2"/>
        <v>2645.5552047750739</v>
      </c>
      <c r="AI12" s="265">
        <f>AH12*'Volumes by Gen'!$K$46</f>
        <v>15361354.19530119</v>
      </c>
      <c r="AJ12" s="33">
        <v>38.737247448501257</v>
      </c>
      <c r="AK12" s="33">
        <v>226.66756583068644</v>
      </c>
      <c r="AL12" s="33">
        <v>181.33430617564318</v>
      </c>
      <c r="AM12" s="33">
        <v>801.60412558141149</v>
      </c>
      <c r="AN12" s="258">
        <f t="shared" si="11"/>
        <v>1.0700795690370071E-2</v>
      </c>
      <c r="AO12" s="264">
        <f t="shared" si="3"/>
        <v>1248.3432450362425</v>
      </c>
      <c r="AP12" s="265">
        <f>AO12*'Volumes by Gen'!$K$74</f>
        <v>5467743.4132587416</v>
      </c>
      <c r="AQ12" s="33">
        <v>1063.6807400007635</v>
      </c>
      <c r="AR12" s="266">
        <f t="shared" si="12"/>
        <v>4.6471504477046833E-3</v>
      </c>
      <c r="AS12" s="268">
        <f>AQ12*'Volumes by Gen'!$K$79</f>
        <v>4658921.6412033448</v>
      </c>
      <c r="AT12" s="107">
        <v>7056.1770853581211</v>
      </c>
      <c r="AU12" s="35">
        <v>4881.4954757105861</v>
      </c>
      <c r="AV12" s="35">
        <v>2214.208559713546</v>
      </c>
      <c r="AW12" s="33"/>
      <c r="AX12" s="258">
        <f t="shared" si="4"/>
        <v>9.4640639191758049E-3</v>
      </c>
      <c r="AY12" s="32">
        <v>2024</v>
      </c>
      <c r="AZ12" s="33">
        <v>290.03678392112897</v>
      </c>
      <c r="BA12" s="33">
        <v>2359.8679576541449</v>
      </c>
      <c r="BB12" s="33">
        <v>696.30346307523337</v>
      </c>
      <c r="BC12" s="33">
        <v>532.77874821176374</v>
      </c>
      <c r="BD12" s="33">
        <v>333.83800364907256</v>
      </c>
      <c r="BE12" s="33">
        <v>246.21553495471247</v>
      </c>
      <c r="BF12" s="33">
        <v>332.49248741569045</v>
      </c>
      <c r="BG12" s="33">
        <v>813.794065333758</v>
      </c>
      <c r="BH12" s="33">
        <v>54.814604350536541</v>
      </c>
      <c r="BI12" s="33">
        <v>249.27006459065706</v>
      </c>
      <c r="BJ12" s="33">
        <v>202.98357805071655</v>
      </c>
      <c r="BK12" s="33">
        <v>878.48012274754967</v>
      </c>
      <c r="BL12" s="33">
        <v>1139.9564939723987</v>
      </c>
      <c r="BM12" s="35">
        <v>7559.5881803737393</v>
      </c>
      <c r="BN12" s="35">
        <v>5248.6215659129739</v>
      </c>
      <c r="BO12" s="35">
        <v>2371.4052998580896</v>
      </c>
      <c r="BP12" s="33"/>
      <c r="BQ12" s="37">
        <f t="shared" si="5"/>
        <v>1.1239134211287895E-2</v>
      </c>
      <c r="BR12" s="32">
        <v>2024</v>
      </c>
      <c r="BS12" s="33">
        <v>292.06688021952493</v>
      </c>
      <c r="BT12" s="33">
        <v>2372.1016776714587</v>
      </c>
      <c r="BU12" s="33">
        <v>699.07911759601598</v>
      </c>
      <c r="BV12" s="33">
        <v>538.56451675950802</v>
      </c>
      <c r="BW12" s="33">
        <v>336.04743179915363</v>
      </c>
      <c r="BX12" s="33">
        <v>247.72306790291546</v>
      </c>
      <c r="BY12" s="33">
        <v>338.85622626209965</v>
      </c>
      <c r="BZ12" s="33">
        <v>836.07154696334715</v>
      </c>
      <c r="CA12" s="33">
        <v>56.199294861223095</v>
      </c>
      <c r="CB12" s="33">
        <v>251.70224874500042</v>
      </c>
      <c r="CC12" s="33">
        <v>207.02074609351425</v>
      </c>
      <c r="CD12" s="33">
        <v>885.99959337460405</v>
      </c>
      <c r="CE12" s="33">
        <v>1151.1240303524273</v>
      </c>
      <c r="CF12" s="35">
        <v>7603.1575888235366</v>
      </c>
      <c r="CG12" s="35">
        <v>5282.4587944052164</v>
      </c>
      <c r="CH12" s="35">
        <v>2389.5452877661955</v>
      </c>
      <c r="CJ12" s="37">
        <f t="shared" si="6"/>
        <v>1.332739346382812E-2</v>
      </c>
      <c r="CK12" s="32">
        <v>2024</v>
      </c>
      <c r="CL12" s="33">
        <v>301.64428871202688</v>
      </c>
      <c r="CM12" s="33">
        <v>2522.8521238005251</v>
      </c>
      <c r="CN12" s="33">
        <v>723.62020599095251</v>
      </c>
      <c r="CO12" s="33">
        <v>615.22360667480746</v>
      </c>
      <c r="CP12" s="33">
        <v>351.11860886920124</v>
      </c>
      <c r="CQ12" s="33">
        <v>256.7030063120186</v>
      </c>
      <c r="CR12" s="33">
        <v>378.18865736142754</v>
      </c>
      <c r="CS12" s="33">
        <v>971.5385362541906</v>
      </c>
      <c r="CT12" s="33">
        <v>68.394000546161422</v>
      </c>
      <c r="CU12" s="33">
        <v>265.74374840400151</v>
      </c>
      <c r="CV12" s="33">
        <v>242.47938197930515</v>
      </c>
      <c r="CW12" s="33">
        <v>942.4158061699959</v>
      </c>
      <c r="CX12" s="33">
        <v>1242.9596814330534</v>
      </c>
      <c r="CY12" s="35">
        <v>7984.5878773329314</v>
      </c>
      <c r="CZ12" s="35">
        <v>5557.775970923758</v>
      </c>
      <c r="DA12" s="35">
        <v>2577.2116213604286</v>
      </c>
      <c r="DB12" s="33"/>
      <c r="DC12" s="36">
        <f t="shared" si="7"/>
        <v>-1.6395195335770021E-3</v>
      </c>
      <c r="DD12" s="32">
        <v>2024</v>
      </c>
      <c r="DE12" s="33">
        <v>236.72562237500489</v>
      </c>
      <c r="DF12" s="33">
        <v>1735.6392589745687</v>
      </c>
      <c r="DG12" s="33">
        <v>529.77811217896794</v>
      </c>
      <c r="DH12" s="33">
        <v>224.8160576985052</v>
      </c>
      <c r="DI12" s="33">
        <v>274.84778419120204</v>
      </c>
      <c r="DJ12" s="33">
        <v>201.26220154644841</v>
      </c>
      <c r="DK12" s="33">
        <v>83.589460051717523</v>
      </c>
      <c r="DL12" s="33">
        <v>543.81251052360221</v>
      </c>
      <c r="DM12" s="33">
        <v>-4.7359240797056952</v>
      </c>
      <c r="DN12" s="33">
        <v>181.74298881870521</v>
      </c>
      <c r="DO12" s="33">
        <v>129.59673300690073</v>
      </c>
      <c r="DP12" s="33">
        <v>628.8286616599031</v>
      </c>
      <c r="DQ12" s="33">
        <v>811.73589016574078</v>
      </c>
      <c r="DR12" s="35">
        <v>5572.4707084885667</v>
      </c>
      <c r="DS12" s="35">
        <v>3887.5712038420297</v>
      </c>
      <c r="DT12" s="35">
        <v>1758.413129209325</v>
      </c>
      <c r="DU12" s="33"/>
    </row>
    <row r="13" spans="1:146" ht="14.45" x14ac:dyDescent="0.55000000000000004">
      <c r="A13" s="32">
        <v>2007</v>
      </c>
      <c r="B13" s="33">
        <v>227.11800000000002</v>
      </c>
      <c r="C13" s="33">
        <v>1824.7080000000001</v>
      </c>
      <c r="D13" s="33">
        <v>517.45600000000002</v>
      </c>
      <c r="E13" s="33">
        <v>420.35400000000004</v>
      </c>
      <c r="F13" s="33">
        <v>295.87799999999999</v>
      </c>
      <c r="G13" s="33">
        <v>183.69200000000001</v>
      </c>
      <c r="H13" s="33">
        <v>266.46000000000004</v>
      </c>
      <c r="I13" s="102">
        <v>642.86599999999999</v>
      </c>
      <c r="J13" s="33">
        <v>47.948</v>
      </c>
      <c r="K13" s="33">
        <v>210.61199999999999</v>
      </c>
      <c r="L13" s="33">
        <v>134.6</v>
      </c>
      <c r="M13" s="33">
        <v>736.01</v>
      </c>
      <c r="N13" s="33">
        <v>1064.2560000000001</v>
      </c>
      <c r="O13" s="33">
        <v>6413.5080000000007</v>
      </c>
      <c r="P13" s="33">
        <v>4292.6500000000005</v>
      </c>
      <c r="Q13" s="33">
        <v>2156.3759999999997</v>
      </c>
      <c r="S13" s="33">
        <f t="shared" si="0"/>
        <v>7459.9350903147842</v>
      </c>
      <c r="T13" s="258">
        <f t="shared" si="8"/>
        <v>9.1418120763281565E-3</v>
      </c>
      <c r="U13" s="258">
        <f t="shared" si="9"/>
        <v>1.0947247904063484E-2</v>
      </c>
      <c r="V13" s="32">
        <v>2025</v>
      </c>
      <c r="W13" s="33">
        <v>276.12865471520013</v>
      </c>
      <c r="X13" s="33">
        <v>2184.9722022887654</v>
      </c>
      <c r="Y13" s="264">
        <f t="shared" si="1"/>
        <v>2461.1008570039658</v>
      </c>
      <c r="Z13" s="265">
        <f>Y13*'Volumes by Gen'!$K$35</f>
        <v>13416123.668663478</v>
      </c>
      <c r="AA13" s="33">
        <v>660.681597197531</v>
      </c>
      <c r="AB13" s="33">
        <v>424.65182933263185</v>
      </c>
      <c r="AC13" s="33">
        <v>316.97857839870778</v>
      </c>
      <c r="AD13" s="33">
        <v>234.71944587501415</v>
      </c>
      <c r="AE13" s="33">
        <v>287.51050554170092</v>
      </c>
      <c r="AF13" s="34">
        <v>743.76531305005028</v>
      </c>
      <c r="AG13" s="258">
        <f t="shared" si="10"/>
        <v>8.5267783367823872E-3</v>
      </c>
      <c r="AH13" s="264">
        <f t="shared" si="2"/>
        <v>2668.3072693956356</v>
      </c>
      <c r="AI13" s="265">
        <f>AH13*'Volumes by Gen'!$K$46</f>
        <v>15493463.52444314</v>
      </c>
      <c r="AJ13" s="33">
        <v>39.170226973846781</v>
      </c>
      <c r="AK13" s="33">
        <v>229.82257344612239</v>
      </c>
      <c r="AL13" s="33">
        <v>183.38362553618597</v>
      </c>
      <c r="AM13" s="33">
        <v>809.38397883735206</v>
      </c>
      <c r="AN13" s="258">
        <f t="shared" si="11"/>
        <v>1.0633682675642749E-2</v>
      </c>
      <c r="AO13" s="264">
        <f t="shared" si="3"/>
        <v>1261.7604047935072</v>
      </c>
      <c r="AP13" s="265">
        <f>AO13*'Volumes by Gen'!$K$74</f>
        <v>5526510.5729955612</v>
      </c>
      <c r="AQ13" s="33">
        <v>1068.7665591216751</v>
      </c>
      <c r="AR13" s="266">
        <f t="shared" si="12"/>
        <v>4.7585874366158345E-3</v>
      </c>
      <c r="AS13" s="268">
        <f>AQ13*'Volumes by Gen'!$K$79</f>
        <v>4681197.5289529376</v>
      </c>
      <c r="AT13" s="107">
        <v>7124.0092730338911</v>
      </c>
      <c r="AU13" s="35">
        <v>4933.7589659377145</v>
      </c>
      <c r="AV13" s="35">
        <v>2231.6650180017168</v>
      </c>
      <c r="AW13" s="33"/>
      <c r="AX13" s="258">
        <f t="shared" si="4"/>
        <v>9.4068490528232927E-3</v>
      </c>
      <c r="AY13" s="32">
        <v>2025</v>
      </c>
      <c r="AZ13" s="33">
        <v>292.95008134719762</v>
      </c>
      <c r="BA13" s="33">
        <v>2386.1088515461179</v>
      </c>
      <c r="BB13" s="33">
        <v>704.42259314884052</v>
      </c>
      <c r="BC13" s="33">
        <v>537.4121135607146</v>
      </c>
      <c r="BD13" s="33">
        <v>335.2677835756491</v>
      </c>
      <c r="BE13" s="33">
        <v>248.47578304145557</v>
      </c>
      <c r="BF13" s="33">
        <v>333.76585465204744</v>
      </c>
      <c r="BG13" s="33">
        <v>820.69738761291649</v>
      </c>
      <c r="BH13" s="33">
        <v>55.337955454314468</v>
      </c>
      <c r="BI13" s="33">
        <v>252.6091067424307</v>
      </c>
      <c r="BJ13" s="33">
        <v>205.29263134683276</v>
      </c>
      <c r="BK13" s="33">
        <v>886.87851615013869</v>
      </c>
      <c r="BL13" s="33">
        <v>1145.5567021194965</v>
      </c>
      <c r="BM13" s="35">
        <v>7631.3753766069131</v>
      </c>
      <c r="BN13" s="35">
        <v>5304.0110362722626</v>
      </c>
      <c r="BO13" s="35">
        <v>2389.9950166998101</v>
      </c>
      <c r="BP13" s="33"/>
      <c r="BQ13" s="37">
        <f t="shared" si="5"/>
        <v>1.1357111463414862E-2</v>
      </c>
      <c r="BR13" s="32">
        <v>2025</v>
      </c>
      <c r="BS13" s="33">
        <v>295.57907780144978</v>
      </c>
      <c r="BT13" s="33">
        <v>2401.9363240056528</v>
      </c>
      <c r="BU13" s="33">
        <v>708.02868632967864</v>
      </c>
      <c r="BV13" s="33">
        <v>545.20746603925488</v>
      </c>
      <c r="BW13" s="33">
        <v>338.10797627166335</v>
      </c>
      <c r="BX13" s="33">
        <v>250.412908269958</v>
      </c>
      <c r="BY13" s="33">
        <v>341.63176508070353</v>
      </c>
      <c r="BZ13" s="33">
        <v>848.14986975407169</v>
      </c>
      <c r="CA13" s="33">
        <v>57.054143244156208</v>
      </c>
      <c r="CB13" s="33">
        <v>255.84596745193363</v>
      </c>
      <c r="CC13" s="33">
        <v>210.27652338524655</v>
      </c>
      <c r="CD13" s="33">
        <v>896.53207311402957</v>
      </c>
      <c r="CE13" s="33">
        <v>1159.3108697126725</v>
      </c>
      <c r="CF13" s="35">
        <v>7690.4994482668335</v>
      </c>
      <c r="CG13" s="35">
        <v>5348.3854705533113</v>
      </c>
      <c r="CH13" s="35">
        <v>2412.8467826487181</v>
      </c>
      <c r="CJ13" s="37">
        <f t="shared" si="6"/>
        <v>1.3773151482765787E-2</v>
      </c>
      <c r="CK13" s="32">
        <v>2025</v>
      </c>
      <c r="CL13" s="33">
        <v>305.80323575607463</v>
      </c>
      <c r="CM13" s="33">
        <v>2557.466331350498</v>
      </c>
      <c r="CN13" s="33">
        <v>734.12288161257675</v>
      </c>
      <c r="CO13" s="33">
        <v>626.20679440060462</v>
      </c>
      <c r="CP13" s="33">
        <v>354.28257314235475</v>
      </c>
      <c r="CQ13" s="33">
        <v>259.65376512836411</v>
      </c>
      <c r="CR13" s="33">
        <v>383.3606693335156</v>
      </c>
      <c r="CS13" s="33">
        <v>994.82399093695153</v>
      </c>
      <c r="CT13" s="33">
        <v>69.768690684734892</v>
      </c>
      <c r="CU13" s="33">
        <v>271.02162386451079</v>
      </c>
      <c r="CV13" s="33">
        <v>248.72119874909677</v>
      </c>
      <c r="CW13" s="33">
        <v>954.73581743107991</v>
      </c>
      <c r="CX13" s="33">
        <v>1258.6839981544954</v>
      </c>
      <c r="CY13" s="35">
        <v>8096.0966428135134</v>
      </c>
      <c r="CZ13" s="35">
        <v>5639.4204938825633</v>
      </c>
      <c r="DA13" s="35">
        <v>2613.6690655624425</v>
      </c>
      <c r="DB13" s="33"/>
      <c r="DC13" s="36">
        <f t="shared" si="7"/>
        <v>-1.7190676265575282E-3</v>
      </c>
      <c r="DD13" s="32">
        <v>2025</v>
      </c>
      <c r="DE13" s="33">
        <v>237.75722720330489</v>
      </c>
      <c r="DF13" s="33">
        <v>1731.478868970469</v>
      </c>
      <c r="DG13" s="33">
        <v>534.39496957975484</v>
      </c>
      <c r="DH13" s="33">
        <v>219.45666842915327</v>
      </c>
      <c r="DI13" s="33">
        <v>274.12622315449789</v>
      </c>
      <c r="DJ13" s="33">
        <v>201.84142823447476</v>
      </c>
      <c r="DK13" s="33">
        <v>78.724432800861578</v>
      </c>
      <c r="DL13" s="33">
        <v>542.17510507571797</v>
      </c>
      <c r="DM13" s="33">
        <v>-7.4060170505879555</v>
      </c>
      <c r="DN13" s="33">
        <v>182.37128589440806</v>
      </c>
      <c r="DO13" s="33">
        <v>128.47161931650217</v>
      </c>
      <c r="DP13" s="33">
        <v>623.31538957321709</v>
      </c>
      <c r="DQ13" s="33">
        <v>808.91838269444929</v>
      </c>
      <c r="DR13" s="35">
        <v>5562.9076939623483</v>
      </c>
      <c r="DS13" s="35">
        <v>3891.1967733323631</v>
      </c>
      <c r="DT13" s="35">
        <v>1750.8149246476719</v>
      </c>
      <c r="DU13" s="33"/>
    </row>
    <row r="14" spans="1:146" ht="14.45" x14ac:dyDescent="0.55000000000000004">
      <c r="A14" s="32">
        <v>2008</v>
      </c>
      <c r="B14" s="33">
        <v>223.36799999999999</v>
      </c>
      <c r="C14" s="33">
        <v>1805.26</v>
      </c>
      <c r="D14" s="33">
        <v>499.91399999999999</v>
      </c>
      <c r="E14" s="33">
        <v>395.08</v>
      </c>
      <c r="F14" s="33">
        <v>279.72399999999999</v>
      </c>
      <c r="G14" s="33">
        <v>182.976</v>
      </c>
      <c r="H14" s="33">
        <v>258.13600000000002</v>
      </c>
      <c r="I14" s="102">
        <v>626.65800000000002</v>
      </c>
      <c r="J14" s="33">
        <v>56.695999999999998</v>
      </c>
      <c r="K14" s="33">
        <v>204.70400000000001</v>
      </c>
      <c r="L14" s="33">
        <v>146.95400000000001</v>
      </c>
      <c r="M14" s="33">
        <v>729.73</v>
      </c>
      <c r="N14" s="33">
        <v>992.20999999999992</v>
      </c>
      <c r="O14" s="33">
        <v>6160.7</v>
      </c>
      <c r="P14" s="33">
        <v>4138.152</v>
      </c>
      <c r="Q14" s="33">
        <v>2057.7080000000001</v>
      </c>
      <c r="S14" s="33">
        <f t="shared" si="0"/>
        <v>7527.526661750293</v>
      </c>
      <c r="T14" s="258">
        <f t="shared" si="8"/>
        <v>8.9792536742463579E-3</v>
      </c>
      <c r="U14" s="258">
        <f t="shared" si="9"/>
        <v>1.0711618147925143E-2</v>
      </c>
      <c r="V14" s="32">
        <v>2026</v>
      </c>
      <c r="W14" s="33">
        <v>278.8715547416241</v>
      </c>
      <c r="X14" s="33">
        <v>2208.8771160721067</v>
      </c>
      <c r="Y14" s="264">
        <f t="shared" si="1"/>
        <v>2487.7486708137308</v>
      </c>
      <c r="Z14" s="265">
        <f>Y14*'Volumes by Gen'!$K$35</f>
        <v>13561388.079325031</v>
      </c>
      <c r="AA14" s="33">
        <v>668.47663077260393</v>
      </c>
      <c r="AB14" s="33">
        <v>428.58656314539775</v>
      </c>
      <c r="AC14" s="33">
        <v>318.29683197885799</v>
      </c>
      <c r="AD14" s="33">
        <v>236.88697288296672</v>
      </c>
      <c r="AE14" s="33">
        <v>288.65920918531202</v>
      </c>
      <c r="AF14" s="34">
        <v>750.04126005289447</v>
      </c>
      <c r="AG14" s="258">
        <f t="shared" si="10"/>
        <v>8.4134673350098905E-3</v>
      </c>
      <c r="AH14" s="264">
        <f t="shared" si="2"/>
        <v>2690.9474680180329</v>
      </c>
      <c r="AI14" s="265">
        <f>AH14*'Volumes by Gen'!$K$46</f>
        <v>15624923.306292668</v>
      </c>
      <c r="AJ14" s="33">
        <v>39.597222678779843</v>
      </c>
      <c r="AK14" s="33">
        <v>232.93536855664226</v>
      </c>
      <c r="AL14" s="33">
        <v>185.43228050202922</v>
      </c>
      <c r="AM14" s="33">
        <v>817.03839956184686</v>
      </c>
      <c r="AN14" s="258">
        <f t="shared" si="11"/>
        <v>1.0386535316333554E-2</v>
      </c>
      <c r="AO14" s="264">
        <f t="shared" si="3"/>
        <v>1275.0032712992981</v>
      </c>
      <c r="AP14" s="265">
        <f>AO14*'Volumes by Gen'!$K$74</f>
        <v>5584514.3282909263</v>
      </c>
      <c r="AQ14" s="33">
        <v>1073.8272516192319</v>
      </c>
      <c r="AR14" s="266">
        <f t="shared" si="12"/>
        <v>4.7127622156410854E-3</v>
      </c>
      <c r="AS14" s="268">
        <f>AQ14*'Volumes by Gen'!$K$79</f>
        <v>4703363.362092237</v>
      </c>
      <c r="AT14" s="107">
        <v>7189.7605127705165</v>
      </c>
      <c r="AU14" s="35">
        <v>4984.6004985384579</v>
      </c>
      <c r="AV14" s="35">
        <v>2248.7452630113225</v>
      </c>
      <c r="AW14" s="33"/>
      <c r="AX14" s="258">
        <f t="shared" si="4"/>
        <v>9.0358753129397545E-3</v>
      </c>
      <c r="AY14" s="32">
        <v>2026</v>
      </c>
      <c r="AZ14" s="33">
        <v>295.81079316943158</v>
      </c>
      <c r="BA14" s="33">
        <v>2412.0845571381196</v>
      </c>
      <c r="BB14" s="33">
        <v>712.4958459960153</v>
      </c>
      <c r="BC14" s="33">
        <v>541.98578888439692</v>
      </c>
      <c r="BD14" s="33">
        <v>336.65529727917249</v>
      </c>
      <c r="BE14" s="33">
        <v>250.73731517525519</v>
      </c>
      <c r="BF14" s="33">
        <v>335.04251827379653</v>
      </c>
      <c r="BG14" s="33">
        <v>827.6224931800333</v>
      </c>
      <c r="BH14" s="33">
        <v>55.854073793413335</v>
      </c>
      <c r="BI14" s="33">
        <v>255.90347409451215</v>
      </c>
      <c r="BJ14" s="33">
        <v>207.60093604182779</v>
      </c>
      <c r="BK14" s="33">
        <v>895.14150446089525</v>
      </c>
      <c r="BL14" s="33">
        <v>1151.129242290704</v>
      </c>
      <c r="BM14" s="35">
        <v>7700.9602936098718</v>
      </c>
      <c r="BN14" s="35">
        <v>5357.8934989775171</v>
      </c>
      <c r="BO14" s="35">
        <v>2408.1840968141264</v>
      </c>
      <c r="BP14" s="33"/>
      <c r="BQ14" s="37">
        <f t="shared" si="5"/>
        <v>1.1059980693506248E-2</v>
      </c>
      <c r="BR14" s="32">
        <v>2026</v>
      </c>
      <c r="BS14" s="33">
        <v>299.07893009140162</v>
      </c>
      <c r="BT14" s="33">
        <v>2431.6852925382623</v>
      </c>
      <c r="BU14" s="33">
        <v>716.97067439338241</v>
      </c>
      <c r="BV14" s="33">
        <v>551.83403584286953</v>
      </c>
      <c r="BW14" s="33">
        <v>340.13114321112062</v>
      </c>
      <c r="BX14" s="33">
        <v>253.11769095519762</v>
      </c>
      <c r="BY14" s="33">
        <v>344.32673245654075</v>
      </c>
      <c r="BZ14" s="33">
        <v>859.87992944847917</v>
      </c>
      <c r="CA14" s="33">
        <v>57.8925184008407</v>
      </c>
      <c r="CB14" s="33">
        <v>259.97787572758779</v>
      </c>
      <c r="CC14" s="33">
        <v>213.45987471271042</v>
      </c>
      <c r="CD14" s="33">
        <v>907.04538889488583</v>
      </c>
      <c r="CE14" s="33">
        <v>1167.2771994113928</v>
      </c>
      <c r="CF14" s="35">
        <v>7776.5074707563053</v>
      </c>
      <c r="CG14" s="35">
        <v>5413.442865961576</v>
      </c>
      <c r="CH14" s="35">
        <v>2435.6148461587036</v>
      </c>
      <c r="CJ14" s="37">
        <f t="shared" si="6"/>
        <v>1.3718455851192586E-2</v>
      </c>
      <c r="CK14" s="32">
        <v>2026</v>
      </c>
      <c r="CL14" s="33">
        <v>310.02573116206634</v>
      </c>
      <c r="CM14" s="33">
        <v>2592.3519177407306</v>
      </c>
      <c r="CN14" s="33">
        <v>744.72621733590097</v>
      </c>
      <c r="CO14" s="33">
        <v>637.4441697149133</v>
      </c>
      <c r="CP14" s="33">
        <v>357.4766554669618</v>
      </c>
      <c r="CQ14" s="33">
        <v>262.64333503769313</v>
      </c>
      <c r="CR14" s="33">
        <v>388.31031963721</v>
      </c>
      <c r="CS14" s="33">
        <v>1017.11976134201</v>
      </c>
      <c r="CT14" s="33">
        <v>71.119952700097215</v>
      </c>
      <c r="CU14" s="33">
        <v>276.38166160057955</v>
      </c>
      <c r="CV14" s="33">
        <v>254.64501500346347</v>
      </c>
      <c r="CW14" s="33">
        <v>967.16479876231608</v>
      </c>
      <c r="CX14" s="33">
        <v>1273.685001874876</v>
      </c>
      <c r="CY14" s="35">
        <v>8208.7074333330493</v>
      </c>
      <c r="CZ14" s="35">
        <v>5721.6702693211464</v>
      </c>
      <c r="DA14" s="35">
        <v>2648.4006079027977</v>
      </c>
      <c r="DB14" s="33"/>
      <c r="DC14" s="36">
        <f t="shared" si="7"/>
        <v>-1.7834643444653924E-3</v>
      </c>
      <c r="DD14" s="32">
        <v>2026</v>
      </c>
      <c r="DE14" s="33">
        <v>238.76171272329356</v>
      </c>
      <c r="DF14" s="33">
        <v>1727.100497192627</v>
      </c>
      <c r="DG14" s="33">
        <v>538.83633767021036</v>
      </c>
      <c r="DH14" s="33">
        <v>214.0192740868014</v>
      </c>
      <c r="DI14" s="33">
        <v>273.37610987694745</v>
      </c>
      <c r="DJ14" s="33">
        <v>202.34792174104774</v>
      </c>
      <c r="DK14" s="33">
        <v>73.817018986562616</v>
      </c>
      <c r="DL14" s="33">
        <v>540.59795687883582</v>
      </c>
      <c r="DM14" s="33">
        <v>-10.08995562565083</v>
      </c>
      <c r="DN14" s="33">
        <v>182.98128274174456</v>
      </c>
      <c r="DO14" s="33">
        <v>127.3614255766507</v>
      </c>
      <c r="DP14" s="33">
        <v>617.72005256066268</v>
      </c>
      <c r="DQ14" s="33">
        <v>806.10958737463011</v>
      </c>
      <c r="DR14" s="35">
        <v>5553.0041091290468</v>
      </c>
      <c r="DS14" s="35">
        <v>3894.5055824183173</v>
      </c>
      <c r="DT14" s="35">
        <v>1743.2302395050806</v>
      </c>
      <c r="DU14" s="33"/>
    </row>
    <row r="15" spans="1:146" ht="14.45" x14ac:dyDescent="0.55000000000000004">
      <c r="A15" s="32">
        <v>2009</v>
      </c>
      <c r="B15" s="33">
        <v>217.126</v>
      </c>
      <c r="C15" s="33">
        <v>1860.6959999999999</v>
      </c>
      <c r="D15" s="33">
        <v>556.64</v>
      </c>
      <c r="E15" s="33">
        <v>401.36800000000005</v>
      </c>
      <c r="F15" s="33">
        <v>305.31799999999998</v>
      </c>
      <c r="G15" s="33">
        <v>187.714</v>
      </c>
      <c r="H15" s="33">
        <v>276.34800000000001</v>
      </c>
      <c r="I15" s="102">
        <v>664.96400000000006</v>
      </c>
      <c r="J15" s="33">
        <v>59.192</v>
      </c>
      <c r="K15" s="33">
        <v>207.34800000000001</v>
      </c>
      <c r="L15" s="33">
        <v>152.49</v>
      </c>
      <c r="M15" s="33">
        <v>721.31999999999994</v>
      </c>
      <c r="N15" s="33">
        <v>947.12200000000007</v>
      </c>
      <c r="O15" s="33">
        <v>6335.4260000000004</v>
      </c>
      <c r="P15" s="33">
        <v>4336.1379999999999</v>
      </c>
      <c r="Q15" s="33">
        <v>1999.2879999999998</v>
      </c>
      <c r="S15" s="33">
        <f t="shared" si="0"/>
        <v>7594.8285171677562</v>
      </c>
      <c r="T15" s="258">
        <f t="shared" si="8"/>
        <v>8.8615371980197474E-3</v>
      </c>
      <c r="U15" s="258">
        <f t="shared" si="9"/>
        <v>1.0534649120187908E-2</v>
      </c>
      <c r="V15" s="32">
        <v>2027</v>
      </c>
      <c r="W15" s="33">
        <v>281.48233433696504</v>
      </c>
      <c r="X15" s="33">
        <v>2232.7529227154182</v>
      </c>
      <c r="Y15" s="264">
        <f t="shared" si="1"/>
        <v>2514.2352570523831</v>
      </c>
      <c r="Z15" s="265">
        <f>Y15*'Volumes by Gen'!$K$35</f>
        <v>13705773.595069828</v>
      </c>
      <c r="AA15" s="33">
        <v>676.2892799439976</v>
      </c>
      <c r="AB15" s="33">
        <v>432.49008346880413</v>
      </c>
      <c r="AC15" s="33">
        <v>319.59985076076981</v>
      </c>
      <c r="AD15" s="33">
        <v>239.0096744115437</v>
      </c>
      <c r="AE15" s="33">
        <v>289.80879125787885</v>
      </c>
      <c r="AF15" s="34">
        <v>756.36097841087928</v>
      </c>
      <c r="AG15" s="258">
        <f t="shared" si="10"/>
        <v>8.3326705199697395E-3</v>
      </c>
      <c r="AH15" s="264">
        <f t="shared" si="2"/>
        <v>2713.5586582538735</v>
      </c>
      <c r="AI15" s="265">
        <f>AH15*'Volumes by Gen'!$K$46</f>
        <v>15756214.651626593</v>
      </c>
      <c r="AJ15" s="33">
        <v>40.016068804764011</v>
      </c>
      <c r="AK15" s="33">
        <v>235.98964339676789</v>
      </c>
      <c r="AL15" s="33">
        <v>187.47233945457299</v>
      </c>
      <c r="AM15" s="33">
        <v>824.68675275382463</v>
      </c>
      <c r="AN15" s="258">
        <f t="shared" si="11"/>
        <v>1.0217274269234723E-2</v>
      </c>
      <c r="AO15" s="264">
        <f t="shared" si="3"/>
        <v>1288.1648044099295</v>
      </c>
      <c r="AP15" s="265">
        <f>AO15*'Volumes by Gen'!$K$74</f>
        <v>5642161.8433154915</v>
      </c>
      <c r="AQ15" s="33">
        <v>1078.8697974515712</v>
      </c>
      <c r="AR15" s="266">
        <f t="shared" si="12"/>
        <v>4.6739150954549554E-3</v>
      </c>
      <c r="AS15" s="268">
        <f>AQ15*'Volumes by Gen'!$K$79</f>
        <v>4725449.7128378833</v>
      </c>
      <c r="AT15" s="107">
        <v>7254.0439023153822</v>
      </c>
      <c r="AU15" s="35">
        <v>5034.5115862820294</v>
      </c>
      <c r="AV15" s="35">
        <v>2265.2932027360698</v>
      </c>
      <c r="AW15" s="33"/>
      <c r="AX15" s="258">
        <f t="shared" si="4"/>
        <v>8.7567968432918312E-3</v>
      </c>
      <c r="AY15" s="32">
        <v>2027</v>
      </c>
      <c r="AZ15" s="33">
        <v>298.5337097838501</v>
      </c>
      <c r="BA15" s="33">
        <v>2438.0286341491988</v>
      </c>
      <c r="BB15" s="33">
        <v>720.58734317296523</v>
      </c>
      <c r="BC15" s="33">
        <v>546.52318211814816</v>
      </c>
      <c r="BD15" s="33">
        <v>338.02677575878715</v>
      </c>
      <c r="BE15" s="33">
        <v>252.95207775940264</v>
      </c>
      <c r="BF15" s="33">
        <v>336.32015817719878</v>
      </c>
      <c r="BG15" s="33">
        <v>834.5958976341592</v>
      </c>
      <c r="BH15" s="33">
        <v>56.36034157171531</v>
      </c>
      <c r="BI15" s="33">
        <v>259.1359076342556</v>
      </c>
      <c r="BJ15" s="33">
        <v>209.89955525137594</v>
      </c>
      <c r="BK15" s="33">
        <v>903.3979428376897</v>
      </c>
      <c r="BL15" s="33">
        <v>1156.6818004098611</v>
      </c>
      <c r="BM15" s="35">
        <v>7768.9917762718896</v>
      </c>
      <c r="BN15" s="35">
        <v>5410.7898651244805</v>
      </c>
      <c r="BO15" s="35">
        <v>2425.8063148333085</v>
      </c>
      <c r="BP15" s="33"/>
      <c r="BQ15" s="37">
        <f t="shared" si="5"/>
        <v>1.099070676720381E-2</v>
      </c>
      <c r="BR15" s="32">
        <v>2027</v>
      </c>
      <c r="BS15" s="33">
        <v>302.48030088787368</v>
      </c>
      <c r="BT15" s="33">
        <v>2461.604210543248</v>
      </c>
      <c r="BU15" s="33">
        <v>725.94229943687981</v>
      </c>
      <c r="BV15" s="33">
        <v>558.48098083589196</v>
      </c>
      <c r="BW15" s="33">
        <v>342.13072300239219</v>
      </c>
      <c r="BX15" s="33">
        <v>255.80804337709628</v>
      </c>
      <c r="BY15" s="33">
        <v>346.96229134063719</v>
      </c>
      <c r="BZ15" s="33">
        <v>871.45146472678789</v>
      </c>
      <c r="CA15" s="33">
        <v>58.721256207129329</v>
      </c>
      <c r="CB15" s="33">
        <v>264.07991851332741</v>
      </c>
      <c r="CC15" s="33">
        <v>216.60601991100691</v>
      </c>
      <c r="CD15" s="33">
        <v>917.53776950818803</v>
      </c>
      <c r="CE15" s="33">
        <v>1175.0637166235722</v>
      </c>
      <c r="CF15" s="35">
        <v>7862.9265912528144</v>
      </c>
      <c r="CG15" s="35">
        <v>5478.7662446927152</v>
      </c>
      <c r="CH15" s="35">
        <v>2458.3039288070422</v>
      </c>
      <c r="CJ15" s="37">
        <f t="shared" si="6"/>
        <v>1.3829346790778537E-2</v>
      </c>
      <c r="CK15" s="32">
        <v>2027</v>
      </c>
      <c r="CL15" s="33">
        <v>314.09616907222585</v>
      </c>
      <c r="CM15" s="33">
        <v>2627.7934773526808</v>
      </c>
      <c r="CN15" s="33">
        <v>755.43136910463249</v>
      </c>
      <c r="CO15" s="33">
        <v>648.97628826172468</v>
      </c>
      <c r="CP15" s="33">
        <v>360.66629204242668</v>
      </c>
      <c r="CQ15" s="33">
        <v>265.58387186627181</v>
      </c>
      <c r="CR15" s="33">
        <v>393.0892954570636</v>
      </c>
      <c r="CS15" s="33">
        <v>1038.7673133260148</v>
      </c>
      <c r="CT15" s="33">
        <v>72.465294453803907</v>
      </c>
      <c r="CU15" s="33">
        <v>281.77544695564592</v>
      </c>
      <c r="CV15" s="33">
        <v>260.45828848318973</v>
      </c>
      <c r="CW15" s="33">
        <v>979.61067435402049</v>
      </c>
      <c r="CX15" s="33">
        <v>1288.0491295592619</v>
      </c>
      <c r="CY15" s="35">
        <v>8323.8204327213207</v>
      </c>
      <c r="CZ15" s="35">
        <v>5805.6311467899795</v>
      </c>
      <c r="DA15" s="35">
        <v>2681.9207132529245</v>
      </c>
      <c r="DB15" s="33"/>
      <c r="DC15" s="36">
        <f t="shared" si="7"/>
        <v>-1.8366744446601517E-3</v>
      </c>
      <c r="DD15" s="32">
        <v>2027</v>
      </c>
      <c r="DE15" s="33">
        <v>239.7370654620004</v>
      </c>
      <c r="DF15" s="33">
        <v>1722.549495393419</v>
      </c>
      <c r="DG15" s="33">
        <v>543.19120688031899</v>
      </c>
      <c r="DH15" s="33">
        <v>208.51652080086029</v>
      </c>
      <c r="DI15" s="33">
        <v>272.60380998932624</v>
      </c>
      <c r="DJ15" s="33">
        <v>202.75802691846999</v>
      </c>
      <c r="DK15" s="33">
        <v>68.873179299743171</v>
      </c>
      <c r="DL15" s="33">
        <v>539.10697103396001</v>
      </c>
      <c r="DM15" s="33">
        <v>-12.785171506966087</v>
      </c>
      <c r="DN15" s="33">
        <v>183.57343040518253</v>
      </c>
      <c r="DO15" s="33">
        <v>126.23962778745783</v>
      </c>
      <c r="DP15" s="33">
        <v>612.061606262856</v>
      </c>
      <c r="DQ15" s="33">
        <v>803.31428104308964</v>
      </c>
      <c r="DR15" s="35">
        <v>5542.8237464027734</v>
      </c>
      <c r="DS15" s="35">
        <v>3897.5585500862981</v>
      </c>
      <c r="DT15" s="35">
        <v>1735.6439699591156</v>
      </c>
      <c r="DU15" s="33"/>
      <c r="EO15" s="27"/>
      <c r="EP15" s="27"/>
    </row>
    <row r="16" spans="1:146" ht="15" x14ac:dyDescent="0.25">
      <c r="A16" s="32">
        <v>2010</v>
      </c>
      <c r="B16" s="33">
        <v>216.88600000000002</v>
      </c>
      <c r="C16" s="33">
        <v>1823.68</v>
      </c>
      <c r="D16" s="33">
        <v>551.00400000000002</v>
      </c>
      <c r="E16" s="33">
        <v>416.44200000000001</v>
      </c>
      <c r="F16" s="33">
        <v>302.09399999999999</v>
      </c>
      <c r="G16" s="33">
        <v>192.16200000000001</v>
      </c>
      <c r="H16" s="33">
        <v>221.22799999999995</v>
      </c>
      <c r="I16" s="102">
        <v>678.67399999999998</v>
      </c>
      <c r="J16" s="33">
        <v>60.453999999999994</v>
      </c>
      <c r="K16" s="33">
        <v>209.83199999999999</v>
      </c>
      <c r="L16" s="33">
        <v>157.60599999999999</v>
      </c>
      <c r="M16" s="33">
        <v>723.93599999999992</v>
      </c>
      <c r="N16" s="33">
        <v>986.37</v>
      </c>
      <c r="O16" s="33">
        <v>6261.076</v>
      </c>
      <c r="P16" s="33">
        <v>4197.1259999999993</v>
      </c>
      <c r="Q16" s="33">
        <v>2070.8179999999998</v>
      </c>
      <c r="S16" s="33">
        <f t="shared" si="0"/>
        <v>7662.1928510636571</v>
      </c>
      <c r="T16" s="258">
        <f t="shared" si="8"/>
        <v>8.7917826143660022E-3</v>
      </c>
      <c r="U16" s="258">
        <f t="shared" si="9"/>
        <v>1.0374857916764416E-2</v>
      </c>
      <c r="V16" s="32">
        <v>2028</v>
      </c>
      <c r="W16" s="33">
        <v>284.05914527835228</v>
      </c>
      <c r="X16" s="33">
        <v>2256.5344089231185</v>
      </c>
      <c r="Y16" s="264">
        <f t="shared" si="1"/>
        <v>2540.5935542014709</v>
      </c>
      <c r="Z16" s="265">
        <f>Y16*'Volumes by Gen'!$K$35</f>
        <v>13849459.772432763</v>
      </c>
      <c r="AA16" s="33">
        <v>684.07814422862339</v>
      </c>
      <c r="AB16" s="33">
        <v>436.40733042728124</v>
      </c>
      <c r="AC16" s="33">
        <v>320.88072981904963</v>
      </c>
      <c r="AD16" s="33">
        <v>241.13586383197145</v>
      </c>
      <c r="AE16" s="33">
        <v>290.99039359800076</v>
      </c>
      <c r="AF16" s="34">
        <v>762.72669218770568</v>
      </c>
      <c r="AG16" s="258">
        <f t="shared" si="10"/>
        <v>8.2816816061187775E-3</v>
      </c>
      <c r="AH16" s="264">
        <f t="shared" si="2"/>
        <v>2736.2191540926324</v>
      </c>
      <c r="AI16" s="265">
        <f>AH16*'Volumes by Gen'!$K$46</f>
        <v>15887792.288786471</v>
      </c>
      <c r="AJ16" s="33">
        <v>40.446390442125647</v>
      </c>
      <c r="AK16" s="33">
        <v>239.05064230293343</v>
      </c>
      <c r="AL16" s="33">
        <v>189.53431049724733</v>
      </c>
      <c r="AM16" s="33">
        <v>832.3500351118812</v>
      </c>
      <c r="AN16" s="258">
        <f t="shared" si="11"/>
        <v>1.0155803797479252E-2</v>
      </c>
      <c r="AO16" s="264">
        <f t="shared" si="3"/>
        <v>1301.3813783541877</v>
      </c>
      <c r="AP16" s="265">
        <f>AO16*'Volumes by Gen'!$K$74</f>
        <v>5700050.437191342</v>
      </c>
      <c r="AQ16" s="33">
        <v>1083.9987644153666</v>
      </c>
      <c r="AR16" s="266">
        <f t="shared" si="12"/>
        <v>4.7315247324673836E-3</v>
      </c>
      <c r="AS16" s="268">
        <f>AQ16*'Volumes by Gen'!$K$79</f>
        <v>4747914.5881393068</v>
      </c>
      <c r="AT16" s="107">
        <v>7315.5491133478608</v>
      </c>
      <c r="AU16" s="35">
        <v>5082.1570806092759</v>
      </c>
      <c r="AV16" s="35">
        <v>2281.2184543597859</v>
      </c>
      <c r="AW16" s="33"/>
      <c r="AX16" s="258">
        <f t="shared" si="4"/>
        <v>8.3087349833316088E-3</v>
      </c>
      <c r="AY16" s="32">
        <v>2028</v>
      </c>
      <c r="AZ16" s="33">
        <v>301.22119873812255</v>
      </c>
      <c r="BA16" s="33">
        <v>2463.87022010388</v>
      </c>
      <c r="BB16" s="33">
        <v>728.6542065362222</v>
      </c>
      <c r="BC16" s="33">
        <v>551.07653098577134</v>
      </c>
      <c r="BD16" s="33">
        <v>339.3749513091368</v>
      </c>
      <c r="BE16" s="33">
        <v>255.17047950443285</v>
      </c>
      <c r="BF16" s="33">
        <v>337.63338524964468</v>
      </c>
      <c r="BG16" s="33">
        <v>841.62005508714515</v>
      </c>
      <c r="BH16" s="33">
        <v>56.880480032565202</v>
      </c>
      <c r="BI16" s="33">
        <v>262.3754574610814</v>
      </c>
      <c r="BJ16" s="33">
        <v>212.22286372357146</v>
      </c>
      <c r="BK16" s="33">
        <v>911.67049732950295</v>
      </c>
      <c r="BL16" s="33">
        <v>1162.3295204514061</v>
      </c>
      <c r="BM16" s="35">
        <v>7834.0830965585928</v>
      </c>
      <c r="BN16" s="35">
        <v>5461.2851283440577</v>
      </c>
      <c r="BO16" s="35">
        <v>2442.7654203649636</v>
      </c>
      <c r="BP16" s="33"/>
      <c r="BQ16" s="37">
        <f t="shared" si="5"/>
        <v>1.0835136591287308E-2</v>
      </c>
      <c r="BR16" s="32">
        <v>2028</v>
      </c>
      <c r="BS16" s="33">
        <v>305.86710711970261</v>
      </c>
      <c r="BT16" s="33">
        <v>2491.5939396529425</v>
      </c>
      <c r="BU16" s="33">
        <v>734.88695004477916</v>
      </c>
      <c r="BV16" s="33">
        <v>565.3525170603516</v>
      </c>
      <c r="BW16" s="33">
        <v>344.09599634359722</v>
      </c>
      <c r="BX16" s="33">
        <v>258.51147011331511</v>
      </c>
      <c r="BY16" s="33">
        <v>349.62164703670283</v>
      </c>
      <c r="BZ16" s="33">
        <v>882.96308502297177</v>
      </c>
      <c r="CA16" s="33">
        <v>59.55591427523423</v>
      </c>
      <c r="CB16" s="33">
        <v>268.21751298987567</v>
      </c>
      <c r="CC16" s="33">
        <v>219.73925786522108</v>
      </c>
      <c r="CD16" s="33">
        <v>928.13154768198729</v>
      </c>
      <c r="CE16" s="33">
        <v>1182.9433824687185</v>
      </c>
      <c r="CF16" s="35">
        <v>7949.0556954851463</v>
      </c>
      <c r="CG16" s="35">
        <v>5543.9105752518453</v>
      </c>
      <c r="CH16" s="35">
        <v>2480.3035450533621</v>
      </c>
      <c r="CJ16" s="37">
        <f t="shared" si="6"/>
        <v>1.4084611705518182E-2</v>
      </c>
      <c r="CK16" s="32">
        <v>2028</v>
      </c>
      <c r="CL16" s="33">
        <v>318.15171156910503</v>
      </c>
      <c r="CM16" s="33">
        <v>2663.6649620600633</v>
      </c>
      <c r="CN16" s="33">
        <v>766.12689597295446</v>
      </c>
      <c r="CO16" s="33">
        <v>661.34592589070871</v>
      </c>
      <c r="CP16" s="33">
        <v>363.82412345123487</v>
      </c>
      <c r="CQ16" s="33">
        <v>268.5547224528957</v>
      </c>
      <c r="CR16" s="33">
        <v>397.8753670706094</v>
      </c>
      <c r="CS16" s="33">
        <v>1060.0036946266764</v>
      </c>
      <c r="CT16" s="33">
        <v>73.823739723541124</v>
      </c>
      <c r="CU16" s="33">
        <v>287.34230619602363</v>
      </c>
      <c r="CV16" s="33">
        <v>266.10300837065438</v>
      </c>
      <c r="CW16" s="33">
        <v>992.26603082983388</v>
      </c>
      <c r="CX16" s="33">
        <v>1302.4167127849219</v>
      </c>
      <c r="CY16" s="35">
        <v>8442.7330494562575</v>
      </c>
      <c r="CZ16" s="35">
        <v>5891.568181128564</v>
      </c>
      <c r="DA16" s="35">
        <v>2715.0184085433184</v>
      </c>
      <c r="DB16" s="33"/>
      <c r="DC16" s="36">
        <f t="shared" si="7"/>
        <v>-1.8817164187709028E-3</v>
      </c>
      <c r="DD16" s="32">
        <v>2028</v>
      </c>
      <c r="DE16" s="33">
        <v>240.68775251637055</v>
      </c>
      <c r="DF16" s="33">
        <v>1717.8582350969846</v>
      </c>
      <c r="DG16" s="33">
        <v>547.4408950178123</v>
      </c>
      <c r="DH16" s="33">
        <v>202.95772486252483</v>
      </c>
      <c r="DI16" s="33">
        <v>271.81057379678157</v>
      </c>
      <c r="DJ16" s="33">
        <v>203.14225787635607</v>
      </c>
      <c r="DK16" s="33">
        <v>63.897973973108705</v>
      </c>
      <c r="DL16" s="33">
        <v>537.69177850056531</v>
      </c>
      <c r="DM16" s="33">
        <v>-15.489716063168245</v>
      </c>
      <c r="DN16" s="33">
        <v>184.14895144260933</v>
      </c>
      <c r="DO16" s="33">
        <v>125.13737491333754</v>
      </c>
      <c r="DP16" s="33">
        <v>606.35207318003745</v>
      </c>
      <c r="DQ16" s="33">
        <v>800.5748681438015</v>
      </c>
      <c r="DR16" s="35">
        <v>5532.4133134354552</v>
      </c>
      <c r="DS16" s="35">
        <v>3900.4005982735343</v>
      </c>
      <c r="DT16" s="35">
        <v>1728.1099907735568</v>
      </c>
      <c r="DU16" s="33"/>
      <c r="EO16" s="27"/>
      <c r="EP16" s="27"/>
    </row>
    <row r="17" spans="1:146" ht="15" x14ac:dyDescent="0.25">
      <c r="A17" s="32">
        <v>2011</v>
      </c>
      <c r="B17" s="33">
        <v>226.64000000000001</v>
      </c>
      <c r="C17" s="33">
        <v>2026.8580000000002</v>
      </c>
      <c r="D17" s="33">
        <v>551.79999999999995</v>
      </c>
      <c r="E17" s="33">
        <v>405.97199999999998</v>
      </c>
      <c r="F17" s="33">
        <v>295.23599999999999</v>
      </c>
      <c r="G17" s="33">
        <v>201.00800000000001</v>
      </c>
      <c r="H17" s="33">
        <v>285.24</v>
      </c>
      <c r="I17" s="102">
        <v>728.76400000000001</v>
      </c>
      <c r="J17" s="33">
        <v>59.967999999999996</v>
      </c>
      <c r="K17" s="33">
        <v>216.768</v>
      </c>
      <c r="L17" s="33">
        <v>155.15600000000001</v>
      </c>
      <c r="M17" s="33">
        <v>764.15</v>
      </c>
      <c r="N17" s="33">
        <v>1028.8500000000001</v>
      </c>
      <c r="O17" s="33">
        <v>6583.7379999999994</v>
      </c>
      <c r="P17" s="33">
        <v>4497.5179999999991</v>
      </c>
      <c r="Q17" s="33">
        <v>2104.5360000000005</v>
      </c>
      <c r="S17" s="33">
        <f t="shared" si="0"/>
        <v>7729.5264723615746</v>
      </c>
      <c r="T17" s="258">
        <f t="shared" si="8"/>
        <v>8.7112220313471916E-3</v>
      </c>
      <c r="U17" s="258">
        <f t="shared" si="9"/>
        <v>1.0239039492406401E-2</v>
      </c>
      <c r="V17" s="32">
        <v>2029</v>
      </c>
      <c r="W17" s="33">
        <v>286.58053977725569</v>
      </c>
      <c r="X17" s="33">
        <v>2280.2953581148386</v>
      </c>
      <c r="Y17" s="264">
        <f t="shared" si="1"/>
        <v>2566.8758978920941</v>
      </c>
      <c r="Z17" s="265">
        <f>Y17*'Volumes by Gen'!$K$35</f>
        <v>13992731.907035554</v>
      </c>
      <c r="AA17" s="33">
        <v>691.84072806385723</v>
      </c>
      <c r="AB17" s="33">
        <v>440.31709958606569</v>
      </c>
      <c r="AC17" s="33">
        <v>322.11619038340541</v>
      </c>
      <c r="AD17" s="33">
        <v>243.28560439691242</v>
      </c>
      <c r="AE17" s="33">
        <v>292.19016009391407</v>
      </c>
      <c r="AF17" s="34">
        <v>769.15573627982849</v>
      </c>
      <c r="AG17" s="258">
        <f t="shared" si="10"/>
        <v>8.2229581827745063E-3</v>
      </c>
      <c r="AH17" s="264">
        <f t="shared" si="2"/>
        <v>2758.9055188039833</v>
      </c>
      <c r="AI17" s="265">
        <f>AH17*'Volumes by Gen'!$K$46</f>
        <v>16019520.132947816</v>
      </c>
      <c r="AJ17" s="33">
        <v>40.935901385695416</v>
      </c>
      <c r="AK17" s="33">
        <v>242.10877522440794</v>
      </c>
      <c r="AL17" s="33">
        <v>191.61227314260975</v>
      </c>
      <c r="AM17" s="33">
        <v>839.94306548042471</v>
      </c>
      <c r="AN17" s="258">
        <f t="shared" si="11"/>
        <v>1.0055253861080934E-2</v>
      </c>
      <c r="AO17" s="264">
        <f t="shared" si="3"/>
        <v>1314.6000152331378</v>
      </c>
      <c r="AP17" s="265">
        <f>AO17*'Volumes by Gen'!$K$74</f>
        <v>5757948.0667211432</v>
      </c>
      <c r="AQ17" s="33">
        <v>1089.1450404323591</v>
      </c>
      <c r="AR17" s="266">
        <f t="shared" si="12"/>
        <v>4.7250603234162136E-3</v>
      </c>
      <c r="AS17" s="268">
        <f>AQ17*'Volumes by Gen'!$K$79</f>
        <v>4770455.2770937337</v>
      </c>
      <c r="AT17" s="107">
        <v>7380.6642968423112</v>
      </c>
      <c r="AU17" s="35">
        <v>5132.4604827655157</v>
      </c>
      <c r="AV17" s="35">
        <v>2297.8840592841093</v>
      </c>
      <c r="AW17" s="33"/>
      <c r="AX17" s="258">
        <f t="shared" si="4"/>
        <v>8.7197038750355636E-3</v>
      </c>
      <c r="AY17" s="32">
        <v>2029</v>
      </c>
      <c r="AZ17" s="33">
        <v>303.85089102804989</v>
      </c>
      <c r="BA17" s="33">
        <v>2489.689489998957</v>
      </c>
      <c r="BB17" s="33">
        <v>736.69385145188232</v>
      </c>
      <c r="BC17" s="33">
        <v>555.62118777165358</v>
      </c>
      <c r="BD17" s="33">
        <v>340.6753221095795</v>
      </c>
      <c r="BE17" s="33">
        <v>257.4134538014585</v>
      </c>
      <c r="BF17" s="33">
        <v>338.96679987616312</v>
      </c>
      <c r="BG17" s="33">
        <v>848.71409348699513</v>
      </c>
      <c r="BH17" s="33">
        <v>57.472161804178242</v>
      </c>
      <c r="BI17" s="33">
        <v>265.61197412765654</v>
      </c>
      <c r="BJ17" s="33">
        <v>214.56419059914913</v>
      </c>
      <c r="BK17" s="33">
        <v>919.86721442106784</v>
      </c>
      <c r="BL17" s="33">
        <v>1167.9963002153727</v>
      </c>
      <c r="BM17" s="35">
        <v>7902.9948715645605</v>
      </c>
      <c r="BN17" s="35">
        <v>5514.5972739852259</v>
      </c>
      <c r="BO17" s="35">
        <v>2460.5129423092681</v>
      </c>
      <c r="BP17" s="33"/>
      <c r="BQ17" s="37">
        <f t="shared" si="5"/>
        <v>1.1067287817511923E-2</v>
      </c>
      <c r="BR17" s="32">
        <v>2029</v>
      </c>
      <c r="BS17" s="33">
        <v>309.29908995206097</v>
      </c>
      <c r="BT17" s="33">
        <v>2521.7599060974499</v>
      </c>
      <c r="BU17" s="33">
        <v>743.91953051451901</v>
      </c>
      <c r="BV17" s="33">
        <v>572.4617257780767</v>
      </c>
      <c r="BW17" s="33">
        <v>346.10051150775837</v>
      </c>
      <c r="BX17" s="33">
        <v>261.24152629372225</v>
      </c>
      <c r="BY17" s="33">
        <v>352.27137788926132</v>
      </c>
      <c r="BZ17" s="33">
        <v>894.52909674017383</v>
      </c>
      <c r="CA17" s="33">
        <v>60.430150320317736</v>
      </c>
      <c r="CB17" s="33">
        <v>272.41829059029078</v>
      </c>
      <c r="CC17" s="33">
        <v>222.88613802567349</v>
      </c>
      <c r="CD17" s="33">
        <v>938.88115547885752</v>
      </c>
      <c r="CE17" s="33">
        <v>1190.7657868534943</v>
      </c>
      <c r="CF17" s="35">
        <v>8038.0147178489779</v>
      </c>
      <c r="CG17" s="35">
        <v>5610.509175787869</v>
      </c>
      <c r="CH17" s="35">
        <v>2503.3148284583012</v>
      </c>
      <c r="CJ17" s="37">
        <f t="shared" si="6"/>
        <v>1.4459831756600251E-2</v>
      </c>
      <c r="CK17" s="32">
        <v>2029</v>
      </c>
      <c r="CL17" s="33">
        <v>322.44629529641225</v>
      </c>
      <c r="CM17" s="33">
        <v>2700.1227077952499</v>
      </c>
      <c r="CN17" s="33">
        <v>777.24784656005124</v>
      </c>
      <c r="CO17" s="33">
        <v>674.72099929170702</v>
      </c>
      <c r="CP17" s="33">
        <v>367.30665820889476</v>
      </c>
      <c r="CQ17" s="33">
        <v>271.61062739116971</v>
      </c>
      <c r="CR17" s="33">
        <v>402.58665156977349</v>
      </c>
      <c r="CS17" s="33">
        <v>1080.9746930527767</v>
      </c>
      <c r="CT17" s="33">
        <v>75.280642220456087</v>
      </c>
      <c r="CU17" s="33">
        <v>293.23776968722865</v>
      </c>
      <c r="CV17" s="33">
        <v>271.7566417292806</v>
      </c>
      <c r="CW17" s="33">
        <v>1005.3044961587552</v>
      </c>
      <c r="CX17" s="33">
        <v>1316.4470742434341</v>
      </c>
      <c r="CY17" s="35">
        <v>8566.6047123217286</v>
      </c>
      <c r="CZ17" s="35">
        <v>5980.4996896408293</v>
      </c>
      <c r="DA17" s="35">
        <v>2747.3996386699978</v>
      </c>
      <c r="DB17" s="33"/>
      <c r="DC17" s="36">
        <f t="shared" si="7"/>
        <v>-1.9214231553439406E-3</v>
      </c>
      <c r="DD17" s="32">
        <v>2029</v>
      </c>
      <c r="DE17" s="33">
        <v>241.57189841734095</v>
      </c>
      <c r="DF17" s="33">
        <v>1713.0508910327148</v>
      </c>
      <c r="DG17" s="33">
        <v>551.33061527861287</v>
      </c>
      <c r="DH17" s="33">
        <v>197.35040606866278</v>
      </c>
      <c r="DI17" s="33">
        <v>270.97472366250486</v>
      </c>
      <c r="DJ17" s="33">
        <v>203.39893085801597</v>
      </c>
      <c r="DK17" s="33">
        <v>58.895619746723568</v>
      </c>
      <c r="DL17" s="33">
        <v>536.37564552622973</v>
      </c>
      <c r="DM17" s="33">
        <v>-17.856756560806097</v>
      </c>
      <c r="DN17" s="33">
        <v>184.70288554261211</v>
      </c>
      <c r="DO17" s="33">
        <v>124.03241697231819</v>
      </c>
      <c r="DP17" s="33">
        <v>600.6000076141338</v>
      </c>
      <c r="DQ17" s="33">
        <v>797.85494321351644</v>
      </c>
      <c r="DR17" s="35">
        <v>5521.8035921542287</v>
      </c>
      <c r="DS17" s="35">
        <v>3903.0618259987432</v>
      </c>
      <c r="DT17" s="35">
        <v>1720.5897780948189</v>
      </c>
      <c r="DU17" s="33"/>
      <c r="DX17" s="38"/>
      <c r="DY17" s="38"/>
      <c r="DZ17" s="38"/>
      <c r="EA17" s="38"/>
      <c r="EB17" s="38"/>
      <c r="EC17" s="38"/>
      <c r="ED17" s="38"/>
      <c r="EE17" s="38"/>
      <c r="EF17" s="38"/>
      <c r="EG17" s="38"/>
      <c r="EH17" s="38"/>
      <c r="EI17" s="38"/>
      <c r="EJ17" s="38"/>
      <c r="EK17" s="38"/>
      <c r="EL17" s="38"/>
      <c r="EM17" s="38"/>
      <c r="EN17" s="38"/>
      <c r="EO17" s="39"/>
      <c r="EP17" s="27"/>
    </row>
    <row r="18" spans="1:146" ht="15" x14ac:dyDescent="0.25">
      <c r="A18" s="32"/>
      <c r="B18" s="33"/>
      <c r="C18" s="33"/>
      <c r="D18" s="33"/>
      <c r="E18" s="33"/>
      <c r="F18" s="33"/>
      <c r="G18" s="33"/>
      <c r="H18" s="33"/>
      <c r="I18" s="102"/>
      <c r="J18" s="33"/>
      <c r="K18" s="33"/>
      <c r="L18" s="33"/>
      <c r="M18" s="33"/>
      <c r="N18" s="33"/>
      <c r="O18" s="33"/>
      <c r="P18" s="33"/>
      <c r="Q18" s="33"/>
      <c r="S18" s="33">
        <f t="shared" si="0"/>
        <v>7831.5938886784425</v>
      </c>
      <c r="T18" s="258">
        <f t="shared" si="8"/>
        <v>1.303277695034968E-2</v>
      </c>
      <c r="U18" s="258">
        <f>(Y18-Y19)/Y18</f>
        <v>8.1135936552461287E-3</v>
      </c>
      <c r="V18" s="32">
        <v>2030</v>
      </c>
      <c r="W18" s="33">
        <v>286.58053977725569</v>
      </c>
      <c r="X18" s="33">
        <v>2327.7495406908806</v>
      </c>
      <c r="Y18" s="264">
        <f t="shared" si="1"/>
        <v>2614.3300804681362</v>
      </c>
      <c r="Z18" s="265">
        <f>Y18*'Volumes by Gen'!$K$35</f>
        <v>14251417.43803429</v>
      </c>
      <c r="AA18" s="33">
        <v>707.26105597306855</v>
      </c>
      <c r="AB18" s="33">
        <v>448.16940965888216</v>
      </c>
      <c r="AC18" s="33">
        <v>324.51391759130217</v>
      </c>
      <c r="AD18" s="33">
        <v>247.56460453655839</v>
      </c>
      <c r="AE18" s="33">
        <v>294.63297018518159</v>
      </c>
      <c r="AF18" s="34">
        <v>782.1385369689508</v>
      </c>
      <c r="AG18" s="258">
        <f t="shared" si="10"/>
        <v>1.6180612528688108E-2</v>
      </c>
      <c r="AH18" s="264">
        <f t="shared" si="2"/>
        <v>2804.2804949139436</v>
      </c>
      <c r="AI18" s="265">
        <f>AH18*'Volumes by Gen'!$K$46</f>
        <v>16282988.866607331</v>
      </c>
      <c r="AJ18" s="33">
        <f>AVERAGE(AJ19,AJ17)</f>
        <v>41.205617527502937</v>
      </c>
      <c r="AK18" s="33">
        <f t="shared" ref="AK18:AM18" si="13">AVERAGE(AK19,AK17)</f>
        <v>243.64232710678132</v>
      </c>
      <c r="AL18" s="33">
        <f t="shared" si="13"/>
        <v>192.65873132564451</v>
      </c>
      <c r="AM18" s="33">
        <f t="shared" si="13"/>
        <v>843.74603054513568</v>
      </c>
      <c r="AN18" s="258">
        <f t="shared" si="11"/>
        <v>5.0351391820601292E-3</v>
      </c>
      <c r="AO18" s="264">
        <f t="shared" si="3"/>
        <v>1321.2527065050645</v>
      </c>
      <c r="AP18" s="265">
        <f>AO18*'Volumes by Gen'!$K$74</f>
        <v>5787086.8544921819</v>
      </c>
      <c r="AQ18" s="33">
        <f>AVERAGE(AQ17,AQ19)</f>
        <v>1091.7306067912989</v>
      </c>
      <c r="AR18" s="266">
        <f t="shared" si="12"/>
        <v>2.3683190183144305E-3</v>
      </c>
      <c r="AS18" s="268">
        <f>AQ18*'Volumes by Gen'!$K$79</f>
        <v>4781780.0577458898</v>
      </c>
      <c r="AT18" s="107"/>
      <c r="AU18" s="35"/>
      <c r="AV18" s="35"/>
      <c r="AW18" s="33"/>
      <c r="AX18" s="258"/>
      <c r="AY18" s="32"/>
      <c r="AZ18" s="33"/>
      <c r="BA18" s="33"/>
      <c r="BB18" s="33"/>
      <c r="BC18" s="33"/>
      <c r="BD18" s="33"/>
      <c r="BE18" s="33"/>
      <c r="BF18" s="33"/>
      <c r="BG18" s="33"/>
      <c r="BH18" s="33"/>
      <c r="BI18" s="33"/>
      <c r="BJ18" s="33"/>
      <c r="BK18" s="33"/>
      <c r="BL18" s="33"/>
      <c r="BM18" s="35"/>
      <c r="BN18" s="35"/>
      <c r="BO18" s="35"/>
      <c r="BP18" s="33"/>
      <c r="BQ18" s="37"/>
      <c r="BR18" s="32"/>
      <c r="BS18" s="33"/>
      <c r="BT18" s="33"/>
      <c r="BU18" s="33"/>
      <c r="BV18" s="33"/>
      <c r="BW18" s="33"/>
      <c r="BX18" s="33"/>
      <c r="BY18" s="33"/>
      <c r="BZ18" s="33"/>
      <c r="CA18" s="33"/>
      <c r="CB18" s="33"/>
      <c r="CC18" s="33"/>
      <c r="CD18" s="33"/>
      <c r="CE18" s="33"/>
      <c r="CF18" s="35"/>
      <c r="CG18" s="35"/>
      <c r="CH18" s="35"/>
      <c r="CJ18" s="37"/>
      <c r="CK18" s="32"/>
      <c r="CL18" s="33"/>
      <c r="CM18" s="33"/>
      <c r="CN18" s="33"/>
      <c r="CO18" s="33"/>
      <c r="CP18" s="33"/>
      <c r="CQ18" s="33"/>
      <c r="CR18" s="33"/>
      <c r="CS18" s="33"/>
      <c r="CT18" s="33"/>
      <c r="CU18" s="33"/>
      <c r="CV18" s="33"/>
      <c r="CW18" s="33"/>
      <c r="CX18" s="33"/>
      <c r="CY18" s="35"/>
      <c r="CZ18" s="35"/>
      <c r="DA18" s="35"/>
      <c r="DB18" s="33"/>
      <c r="DC18" s="36"/>
      <c r="DD18" s="32"/>
      <c r="DE18" s="33"/>
      <c r="DF18" s="33"/>
      <c r="DG18" s="33"/>
      <c r="DH18" s="33"/>
      <c r="DI18" s="33"/>
      <c r="DJ18" s="33"/>
      <c r="DK18" s="33"/>
      <c r="DL18" s="33"/>
      <c r="DM18" s="33"/>
      <c r="DN18" s="33"/>
      <c r="DO18" s="33"/>
      <c r="DP18" s="33"/>
      <c r="DQ18" s="33"/>
      <c r="DR18" s="35"/>
      <c r="DS18" s="35"/>
      <c r="DT18" s="35"/>
      <c r="DU18" s="33"/>
      <c r="DX18" s="38"/>
      <c r="DY18" s="38"/>
      <c r="DZ18" s="38"/>
      <c r="EA18" s="38"/>
      <c r="EB18" s="38"/>
      <c r="EC18" s="38"/>
      <c r="ED18" s="38"/>
      <c r="EE18" s="38"/>
      <c r="EF18" s="38"/>
      <c r="EG18" s="38"/>
      <c r="EH18" s="38"/>
      <c r="EI18" s="38"/>
      <c r="EJ18" s="38"/>
      <c r="EK18" s="38"/>
      <c r="EL18" s="38"/>
      <c r="EM18" s="38"/>
      <c r="EN18" s="38"/>
      <c r="EO18" s="39"/>
      <c r="EP18" s="27"/>
    </row>
    <row r="19" spans="1:146" ht="15" x14ac:dyDescent="0.25">
      <c r="A19" s="32">
        <v>2012</v>
      </c>
      <c r="B19" s="33">
        <v>223.85399999999998</v>
      </c>
      <c r="C19" s="33">
        <v>1820.8579999999999</v>
      </c>
      <c r="D19" s="33">
        <v>545.18200000000002</v>
      </c>
      <c r="E19" s="33">
        <v>400.13600000000002</v>
      </c>
      <c r="F19" s="33">
        <v>295.37400000000002</v>
      </c>
      <c r="G19" s="33">
        <v>201.416</v>
      </c>
      <c r="H19" s="33">
        <v>210.71200000000002</v>
      </c>
      <c r="I19" s="102">
        <v>653.78800000000001</v>
      </c>
      <c r="J19" s="33">
        <v>53.042000000000002</v>
      </c>
      <c r="K19" s="33">
        <v>212.90199999999999</v>
      </c>
      <c r="L19" s="33">
        <v>142.99600000000001</v>
      </c>
      <c r="M19" s="33">
        <v>698.76199999999994</v>
      </c>
      <c r="N19" s="33">
        <v>973.75200000000007</v>
      </c>
      <c r="O19" s="33">
        <v>6098.5539999999992</v>
      </c>
      <c r="P19" s="33">
        <v>4094.7559999999994</v>
      </c>
      <c r="Q19" s="33">
        <v>2040.9860000000003</v>
      </c>
      <c r="S19" s="33">
        <f>AVERAGE(S18,S20)</f>
        <v>7872.2609716269326</v>
      </c>
      <c r="T19" s="258">
        <f t="shared" si="8"/>
        <v>5.1658707828744158E-3</v>
      </c>
      <c r="U19" s="258">
        <f>(Y19-Y17)/Y19</f>
        <v>1.0120081647279986E-2</v>
      </c>
      <c r="V19" s="32">
        <v>2031</v>
      </c>
      <c r="W19" s="33">
        <v>289.05702545280667</v>
      </c>
      <c r="X19" s="33">
        <v>2304.0614430617243</v>
      </c>
      <c r="Y19" s="264">
        <f t="shared" si="1"/>
        <v>2593.1184685145308</v>
      </c>
      <c r="Z19" s="265">
        <f>Y19*'Volumes by Gen'!$K$35</f>
        <v>14135787.227930792</v>
      </c>
      <c r="AA19" s="33">
        <v>699.56281368897146</v>
      </c>
      <c r="AB19" s="33">
        <v>444.24236507906409</v>
      </c>
      <c r="AC19" s="33">
        <v>323.33213755418114</v>
      </c>
      <c r="AD19" s="33">
        <v>245.41541106300528</v>
      </c>
      <c r="AE19" s="33">
        <v>293.40391336647332</v>
      </c>
      <c r="AF19" s="34">
        <v>775.62622355665405</v>
      </c>
      <c r="AG19" s="258">
        <f t="shared" si="10"/>
        <v>-8.1599692379605918E-3</v>
      </c>
      <c r="AH19" s="264">
        <f t="shared" si="2"/>
        <v>2781.5828643083491</v>
      </c>
      <c r="AI19" s="265">
        <f>AH19*'Volumes by Gen'!$K$46</f>
        <v>16151195.607295515</v>
      </c>
      <c r="AJ19" s="33">
        <v>41.475333669310459</v>
      </c>
      <c r="AK19" s="33">
        <v>245.17587898915471</v>
      </c>
      <c r="AL19" s="33">
        <v>193.70518950867927</v>
      </c>
      <c r="AM19" s="33">
        <v>847.54899560984677</v>
      </c>
      <c r="AN19" s="258">
        <f t="shared" si="11"/>
        <v>5.009913569945533E-3</v>
      </c>
      <c r="AO19" s="264">
        <f t="shared" si="3"/>
        <v>1327.9053977769913</v>
      </c>
      <c r="AP19" s="265">
        <f>AO19*'Volumes by Gen'!$K$74</f>
        <v>5816225.6422632216</v>
      </c>
      <c r="AQ19" s="33">
        <v>1094.3161731502387</v>
      </c>
      <c r="AR19" s="266">
        <f t="shared" si="12"/>
        <v>2.3627233357034687E-3</v>
      </c>
      <c r="AS19" s="268">
        <f>AQ19*'Volumes by Gen'!$K$79</f>
        <v>4793104.8383980468</v>
      </c>
      <c r="AT19" s="107">
        <v>7445.5478588967553</v>
      </c>
      <c r="AU19" s="35">
        <v>5182.5041118034724</v>
      </c>
      <c r="AV19" s="35">
        <v>2314.4152538467547</v>
      </c>
      <c r="AW19" s="33"/>
      <c r="AX19" s="258">
        <f>(BM19-BM17)/BM19</f>
        <v>8.6138439926091003E-3</v>
      </c>
      <c r="AY19" s="32">
        <v>2030</v>
      </c>
      <c r="AZ19" s="33">
        <v>306.43374559124663</v>
      </c>
      <c r="BA19" s="33">
        <v>2515.5143405401459</v>
      </c>
      <c r="BB19" s="33">
        <v>744.69155270084696</v>
      </c>
      <c r="BC19" s="33">
        <v>560.18385726303859</v>
      </c>
      <c r="BD19" s="33">
        <v>341.9551542963577</v>
      </c>
      <c r="BE19" s="33">
        <v>259.63562967122971</v>
      </c>
      <c r="BF19" s="33">
        <v>340.31575933796489</v>
      </c>
      <c r="BG19" s="33">
        <v>855.85386178688623</v>
      </c>
      <c r="BH19" s="33">
        <v>58.124184508526881</v>
      </c>
      <c r="BI19" s="33">
        <v>268.8579849151576</v>
      </c>
      <c r="BJ19" s="33">
        <v>216.92236645334512</v>
      </c>
      <c r="BK19" s="33">
        <v>928.07785687383068</v>
      </c>
      <c r="BL19" s="33">
        <v>1173.6904507323109</v>
      </c>
      <c r="BM19" s="35">
        <v>7971.6615202619823</v>
      </c>
      <c r="BN19" s="35">
        <v>5567.6341089769758</v>
      </c>
      <c r="BO19" s="35">
        <v>2478.1173280845433</v>
      </c>
      <c r="BP19" s="33"/>
      <c r="BQ19" s="37">
        <f>(CF19-CF17)/CF19</f>
        <v>1.1039110216463945E-2</v>
      </c>
      <c r="BR19" s="32">
        <v>2030</v>
      </c>
      <c r="BS19" s="33">
        <v>312.68704917504522</v>
      </c>
      <c r="BT19" s="33">
        <v>2552.07476754033</v>
      </c>
      <c r="BU19" s="33">
        <v>752.86106554225717</v>
      </c>
      <c r="BV19" s="33">
        <v>579.73686808695436</v>
      </c>
      <c r="BW19" s="33">
        <v>348.03768326941224</v>
      </c>
      <c r="BX19" s="33">
        <v>263.96871703195711</v>
      </c>
      <c r="BY19" s="33">
        <v>354.91662103666317</v>
      </c>
      <c r="BZ19" s="33">
        <v>906.11939039407571</v>
      </c>
      <c r="CA19" s="33">
        <v>61.343829487330609</v>
      </c>
      <c r="CB19" s="33">
        <v>276.63810063582144</v>
      </c>
      <c r="CC19" s="33">
        <v>226.04662667427237</v>
      </c>
      <c r="CD19" s="33">
        <v>949.65505953036745</v>
      </c>
      <c r="CE19" s="33">
        <v>1198.5768731398748</v>
      </c>
      <c r="CF19" s="35">
        <v>8127.7377102428591</v>
      </c>
      <c r="CG19" s="35">
        <v>5677.5016276117758</v>
      </c>
      <c r="CH19" s="35">
        <v>2526.324401996731</v>
      </c>
      <c r="CJ19" s="37">
        <f>(CY19-CY17)/CY19</f>
        <v>1.4687906779169049E-2</v>
      </c>
      <c r="CK19" s="32">
        <v>2030</v>
      </c>
      <c r="CL19" s="33">
        <v>326.61719787335505</v>
      </c>
      <c r="CM19" s="33">
        <v>2737.0897277898603</v>
      </c>
      <c r="CN19" s="33">
        <v>788.17017672493057</v>
      </c>
      <c r="CO19" s="33">
        <v>688.75878255834516</v>
      </c>
      <c r="CP19" s="33">
        <v>370.61560375549493</v>
      </c>
      <c r="CQ19" s="33">
        <v>274.6530431535204</v>
      </c>
      <c r="CR19" s="33">
        <v>407.24689063131893</v>
      </c>
      <c r="CS19" s="33">
        <v>1101.7525962669777</v>
      </c>
      <c r="CT19" s="33">
        <v>76.860567470448061</v>
      </c>
      <c r="CU19" s="33">
        <v>299.28659944768202</v>
      </c>
      <c r="CV19" s="33">
        <v>277.41924965040556</v>
      </c>
      <c r="CW19" s="33">
        <v>1018.4373552630996</v>
      </c>
      <c r="CX19" s="33">
        <v>1330.2986950664331</v>
      </c>
      <c r="CY19" s="35">
        <v>8694.3058663969496</v>
      </c>
      <c r="CZ19" s="35">
        <v>6071.453177585161</v>
      </c>
      <c r="DA19" s="35">
        <v>2779.4007832581292</v>
      </c>
      <c r="DB19" s="33"/>
      <c r="DC19" s="36">
        <f>(DR19-DR17)/DR19</f>
        <v>-1.9557159873261278E-3</v>
      </c>
      <c r="DD19" s="32">
        <v>2030</v>
      </c>
      <c r="DE19" s="33">
        <v>242.42730586897468</v>
      </c>
      <c r="DF19" s="33">
        <v>1708.146027314114</v>
      </c>
      <c r="DG19" s="33">
        <v>555.1337031166255</v>
      </c>
      <c r="DH19" s="33">
        <v>191.701913361766</v>
      </c>
      <c r="DI19" s="33">
        <v>270.12070662576707</v>
      </c>
      <c r="DJ19" s="33">
        <v>203.60248330918549</v>
      </c>
      <c r="DK19" s="33">
        <v>53.869581399501712</v>
      </c>
      <c r="DL19" s="33">
        <v>535.11018023723739</v>
      </c>
      <c r="DM19" s="33">
        <v>-19.853912789648501</v>
      </c>
      <c r="DN19" s="33">
        <v>185.23992102591205</v>
      </c>
      <c r="DO19" s="33">
        <v>122.9240273920954</v>
      </c>
      <c r="DP19" s="33">
        <v>594.81255211964094</v>
      </c>
      <c r="DQ19" s="33">
        <v>795.14399281877331</v>
      </c>
      <c r="DR19" s="35">
        <v>5511.0255912987623</v>
      </c>
      <c r="DS19" s="35">
        <v>3905.5711542652452</v>
      </c>
      <c r="DT19" s="35">
        <v>1713.0565112297083</v>
      </c>
      <c r="DU19" s="33"/>
      <c r="DX19" s="38"/>
      <c r="DY19" s="38"/>
      <c r="DZ19" s="38"/>
      <c r="EA19" s="38"/>
      <c r="EB19" s="38"/>
      <c r="EC19" s="38"/>
      <c r="ED19" s="38"/>
      <c r="EE19" s="38"/>
      <c r="EF19" s="38"/>
      <c r="EG19" s="38"/>
      <c r="EH19" s="38"/>
      <c r="EI19" s="38"/>
      <c r="EJ19" s="38"/>
      <c r="EK19" s="38"/>
      <c r="EL19" s="38"/>
      <c r="EM19" s="38"/>
      <c r="EN19" s="38"/>
      <c r="EO19" s="39"/>
      <c r="EP19" s="27"/>
    </row>
    <row r="20" spans="1:146" ht="15" x14ac:dyDescent="0.25">
      <c r="A20" s="32">
        <v>2013</v>
      </c>
      <c r="B20" s="33">
        <v>232.17400000000001</v>
      </c>
      <c r="C20" s="33">
        <v>1835.1579999999999</v>
      </c>
      <c r="D20" s="33">
        <v>489.19400000000002</v>
      </c>
      <c r="E20" s="33">
        <v>361.44200000000001</v>
      </c>
      <c r="F20" s="33">
        <v>299.786</v>
      </c>
      <c r="G20" s="33">
        <v>202.47</v>
      </c>
      <c r="H20" s="33">
        <v>234.44600000000003</v>
      </c>
      <c r="I20" s="102">
        <v>667.08799999999997</v>
      </c>
      <c r="J20" s="33">
        <v>52.667999999999999</v>
      </c>
      <c r="K20" s="33">
        <v>209.69</v>
      </c>
      <c r="L20" s="33">
        <v>140.536</v>
      </c>
      <c r="M20" s="33">
        <v>732.79399999999998</v>
      </c>
      <c r="N20" s="33">
        <v>966.37399999999991</v>
      </c>
      <c r="O20" s="33">
        <v>6181.442</v>
      </c>
      <c r="P20" s="33">
        <v>4205.3740000000007</v>
      </c>
      <c r="Q20" s="33">
        <v>2027.9460000000001</v>
      </c>
      <c r="S20" s="33">
        <f t="shared" si="0"/>
        <v>7912.9280545754227</v>
      </c>
      <c r="T20" s="258">
        <f t="shared" si="8"/>
        <v>5.1393217110037494E-3</v>
      </c>
      <c r="U20" s="258">
        <f>(Y20-Y18)/Y20</f>
        <v>1.1677492317503946E-2</v>
      </c>
      <c r="V20" s="32">
        <v>2032</v>
      </c>
      <c r="W20" s="33">
        <v>293.86344756253214</v>
      </c>
      <c r="X20" s="33">
        <v>2351.3561646047988</v>
      </c>
      <c r="Y20" s="264">
        <f t="shared" si="1"/>
        <v>2645.219612167331</v>
      </c>
      <c r="Z20" s="265">
        <f>Y20*'Volumes by Gen'!$K$35</f>
        <v>14419804.595417183</v>
      </c>
      <c r="AA20" s="33">
        <v>714.93206062641718</v>
      </c>
      <c r="AB20" s="33">
        <v>452.11958968644637</v>
      </c>
      <c r="AC20" s="33">
        <v>325.67808828435562</v>
      </c>
      <c r="AD20" s="33">
        <v>249.70887195500399</v>
      </c>
      <c r="AE20" s="33">
        <v>295.87126242557662</v>
      </c>
      <c r="AF20" s="34">
        <v>788.6915588405509</v>
      </c>
      <c r="AG20" s="258">
        <f t="shared" si="10"/>
        <v>1.6065986737328248E-2</v>
      </c>
      <c r="AH20" s="264">
        <f t="shared" si="2"/>
        <v>2827.0014318183507</v>
      </c>
      <c r="AI20" s="265">
        <f>AH20*'Volumes by Gen'!$K$46</f>
        <v>16414917.453396115</v>
      </c>
      <c r="AJ20" s="33">
        <v>42.011041768827198</v>
      </c>
      <c r="AK20" s="33">
        <v>248.23219391784633</v>
      </c>
      <c r="AL20" s="33">
        <v>195.81381254787195</v>
      </c>
      <c r="AM20" s="33">
        <v>855.12141798976859</v>
      </c>
      <c r="AN20" s="258">
        <f t="shared" si="11"/>
        <v>9.8965713971601432E-3</v>
      </c>
      <c r="AO20" s="264">
        <f t="shared" si="3"/>
        <v>1341.178466224314</v>
      </c>
      <c r="AP20" s="265">
        <f>AO20*'Volumes by Gen'!$K$74</f>
        <v>5874361.6820624955</v>
      </c>
      <c r="AQ20" s="33">
        <v>1099.528544365427</v>
      </c>
      <c r="AR20" s="266">
        <f t="shared" si="12"/>
        <v>4.7405510679093526E-3</v>
      </c>
      <c r="AS20" s="268">
        <f>AQ20*'Volumes by Gen'!$K$79</f>
        <v>4815935.0243205717</v>
      </c>
      <c r="AT20" s="107">
        <v>7510.9356047271713</v>
      </c>
      <c r="AU20" s="35">
        <v>5232.745926827356</v>
      </c>
      <c r="AV20" s="35">
        <v>2331.0596201133731</v>
      </c>
      <c r="AW20" s="33"/>
      <c r="AX20" s="258">
        <f t="shared" si="4"/>
        <v>8.606071271536439E-3</v>
      </c>
      <c r="AY20" s="32">
        <v>2031</v>
      </c>
      <c r="AZ20" s="33">
        <v>308.9626214306769</v>
      </c>
      <c r="BA20" s="33">
        <v>2541.2544480187325</v>
      </c>
      <c r="BB20" s="33">
        <v>752.6645595955282</v>
      </c>
      <c r="BC20" s="33">
        <v>564.74859473814843</v>
      </c>
      <c r="BD20" s="33">
        <v>343.19902423211693</v>
      </c>
      <c r="BE20" s="33">
        <v>261.87803314964538</v>
      </c>
      <c r="BF20" s="33">
        <v>341.68172708624763</v>
      </c>
      <c r="BG20" s="33">
        <v>863.03978254846504</v>
      </c>
      <c r="BH20" s="33">
        <v>58.771705716281744</v>
      </c>
      <c r="BI20" s="33">
        <v>272.0925775437355</v>
      </c>
      <c r="BJ20" s="33">
        <v>219.29823966894037</v>
      </c>
      <c r="BK20" s="33">
        <v>936.25232753092087</v>
      </c>
      <c r="BL20" s="33">
        <v>1179.4300106834255</v>
      </c>
      <c r="BM20" s="35">
        <v>8040.8617495632952</v>
      </c>
      <c r="BN20" s="35">
        <v>5620.8809838406405</v>
      </c>
      <c r="BO20" s="35">
        <v>2495.8422325753918</v>
      </c>
      <c r="BP20" s="33"/>
      <c r="BQ20" s="37">
        <f t="shared" si="5"/>
        <v>1.1028103374846247E-2</v>
      </c>
      <c r="BR20" s="32">
        <v>2031</v>
      </c>
      <c r="BS20" s="33">
        <v>316.08440723131378</v>
      </c>
      <c r="BT20" s="33">
        <v>2582.456741855804</v>
      </c>
      <c r="BU20" s="33">
        <v>761.82419900780326</v>
      </c>
      <c r="BV20" s="33">
        <v>587.22725499381716</v>
      </c>
      <c r="BW20" s="33">
        <v>349.97354144505221</v>
      </c>
      <c r="BX20" s="33">
        <v>266.71367998760013</v>
      </c>
      <c r="BY20" s="33">
        <v>357.57024234839832</v>
      </c>
      <c r="BZ20" s="33">
        <v>917.74201545839912</v>
      </c>
      <c r="CA20" s="33">
        <v>62.260609493418585</v>
      </c>
      <c r="CB20" s="33">
        <v>280.88732643800483</v>
      </c>
      <c r="CC20" s="33">
        <v>229.2111409145889</v>
      </c>
      <c r="CD20" s="33">
        <v>960.52842842369137</v>
      </c>
      <c r="CE20" s="33">
        <v>1206.4249853183508</v>
      </c>
      <c r="CF20" s="35">
        <v>8218.3707524739548</v>
      </c>
      <c r="CG20" s="35">
        <v>5744.9371034553624</v>
      </c>
      <c r="CH20" s="35">
        <v>2549.4066379686974</v>
      </c>
      <c r="CJ20" s="37">
        <f t="shared" si="6"/>
        <v>1.4974215695258973E-2</v>
      </c>
      <c r="CK20" s="32">
        <v>2031</v>
      </c>
      <c r="CL20" s="33">
        <v>330.88359410346175</v>
      </c>
      <c r="CM20" s="33">
        <v>2774.4799626295785</v>
      </c>
      <c r="CN20" s="33">
        <v>799.27492804882149</v>
      </c>
      <c r="CO20" s="33">
        <v>703.71639700492506</v>
      </c>
      <c r="CP20" s="33">
        <v>374.05591453247678</v>
      </c>
      <c r="CQ20" s="33">
        <v>277.752965307186</v>
      </c>
      <c r="CR20" s="33">
        <v>411.89168499909829</v>
      </c>
      <c r="CS20" s="33">
        <v>1122.3305327720404</v>
      </c>
      <c r="CT20" s="33">
        <v>78.475383226813079</v>
      </c>
      <c r="CU20" s="33">
        <v>305.58006345182753</v>
      </c>
      <c r="CV20" s="33">
        <v>283.02080961618594</v>
      </c>
      <c r="CW20" s="33">
        <v>1031.8616713385793</v>
      </c>
      <c r="CX20" s="33">
        <v>1344.0936530105967</v>
      </c>
      <c r="CY20" s="35">
        <v>8826.4754130610254</v>
      </c>
      <c r="CZ20" s="35">
        <v>6164.7945166329591</v>
      </c>
      <c r="DA20" s="35">
        <v>2811.0671684442605</v>
      </c>
      <c r="DB20" s="33"/>
      <c r="DC20" s="36">
        <f t="shared" si="7"/>
        <v>-1.9868711549742694E-3</v>
      </c>
      <c r="DD20" s="32">
        <v>2031</v>
      </c>
      <c r="DE20" s="33">
        <v>243.21368296143544</v>
      </c>
      <c r="DF20" s="33">
        <v>1703.157816920721</v>
      </c>
      <c r="DG20" s="33">
        <v>558.65041711117317</v>
      </c>
      <c r="DH20" s="33">
        <v>186.01706819399948</v>
      </c>
      <c r="DI20" s="33">
        <v>269.22619907905766</v>
      </c>
      <c r="DJ20" s="33">
        <v>203.73987508013505</v>
      </c>
      <c r="DK20" s="33">
        <v>48.822821133631962</v>
      </c>
      <c r="DL20" s="33">
        <v>533.89942852164961</v>
      </c>
      <c r="DM20" s="33">
        <v>-21.856708363735045</v>
      </c>
      <c r="DN20" s="33">
        <v>185.7542184055248</v>
      </c>
      <c r="DO20" s="33">
        <v>121.81765301087341</v>
      </c>
      <c r="DP20" s="33">
        <v>588.99450598336523</v>
      </c>
      <c r="DQ20" s="33">
        <v>792.44398774252454</v>
      </c>
      <c r="DR20" s="35">
        <v>5500.0976060158264</v>
      </c>
      <c r="DS20" s="35">
        <v>3907.9462960430042</v>
      </c>
      <c r="DT20" s="35">
        <v>1705.5042672015038</v>
      </c>
      <c r="DU20" s="33"/>
      <c r="EO20" s="27"/>
      <c r="EP20" s="27"/>
    </row>
    <row r="21" spans="1:146" ht="15" x14ac:dyDescent="0.25">
      <c r="A21" s="32">
        <v>2014</v>
      </c>
      <c r="B21" s="259">
        <v>222.51000000000002</v>
      </c>
      <c r="C21" s="259">
        <v>1799.932</v>
      </c>
      <c r="D21" s="259">
        <v>533.49</v>
      </c>
      <c r="E21" s="259">
        <v>374.62399999999997</v>
      </c>
      <c r="F21" s="259">
        <v>301.25400000000002</v>
      </c>
      <c r="G21" s="259">
        <v>208.11799999999999</v>
      </c>
      <c r="H21" s="259">
        <v>237.82800000000003</v>
      </c>
      <c r="I21" s="260">
        <v>634.14</v>
      </c>
      <c r="J21" s="259">
        <v>37.805999999999997</v>
      </c>
      <c r="K21" s="259">
        <v>213.82599999999999</v>
      </c>
      <c r="L21" s="259">
        <v>136.81399999999999</v>
      </c>
      <c r="M21" s="259">
        <v>700.73800000000006</v>
      </c>
      <c r="N21" s="259">
        <v>950.03399999999999</v>
      </c>
      <c r="O21" s="259">
        <v>6054.8180000000002</v>
      </c>
      <c r="P21" s="259">
        <v>4072.9999999999995</v>
      </c>
      <c r="Q21" s="259">
        <v>1984.7799999999997</v>
      </c>
      <c r="S21" s="33">
        <f t="shared" si="0"/>
        <v>7980.0277583511825</v>
      </c>
      <c r="T21" s="258">
        <f t="shared" si="8"/>
        <v>8.4084549336985951E-3</v>
      </c>
      <c r="U21" s="258">
        <f t="shared" si="9"/>
        <v>9.6814257498845629E-3</v>
      </c>
      <c r="V21" s="32">
        <v>2033</v>
      </c>
      <c r="W21" s="33">
        <v>296.19793508131653</v>
      </c>
      <c r="X21" s="33">
        <v>2374.8815346442029</v>
      </c>
      <c r="Y21" s="264">
        <f t="shared" si="1"/>
        <v>2671.0794697255196</v>
      </c>
      <c r="Z21" s="265">
        <f>Y21*'Volumes by Gen'!$K$35</f>
        <v>14560773.6443155</v>
      </c>
      <c r="AA21" s="33">
        <v>722.58075366974413</v>
      </c>
      <c r="AB21" s="33">
        <v>456.06923952009237</v>
      </c>
      <c r="AC21" s="33">
        <v>326.81872421572348</v>
      </c>
      <c r="AD21" s="33">
        <v>251.85851691123898</v>
      </c>
      <c r="AE21" s="33">
        <v>297.12036247579357</v>
      </c>
      <c r="AF21" s="34">
        <v>795.27836752740996</v>
      </c>
      <c r="AG21" s="258">
        <f t="shared" si="10"/>
        <v>7.9742869265936722E-3</v>
      </c>
      <c r="AH21" s="264">
        <f t="shared" si="2"/>
        <v>2849.7259643200023</v>
      </c>
      <c r="AI21" s="265">
        <f>AH21*'Volumes by Gen'!$K$46</f>
        <v>16546866.917935897</v>
      </c>
      <c r="AJ21" s="33">
        <v>42.543733359508167</v>
      </c>
      <c r="AK21" s="33">
        <v>251.30006964445383</v>
      </c>
      <c r="AL21" s="33">
        <v>197.92288668943962</v>
      </c>
      <c r="AM21" s="33">
        <v>862.69397689889865</v>
      </c>
      <c r="AN21" s="258">
        <f t="shared" si="11"/>
        <v>9.8062651028493972E-3</v>
      </c>
      <c r="AO21" s="264">
        <f t="shared" si="3"/>
        <v>1354.4606665923002</v>
      </c>
      <c r="AP21" s="265">
        <f>AO21*'Volumes by Gen'!$K$74</f>
        <v>5932537.7196742753</v>
      </c>
      <c r="AQ21" s="33">
        <v>1104.7616577133601</v>
      </c>
      <c r="AR21" s="266">
        <f t="shared" si="12"/>
        <v>4.7368709000678308E-3</v>
      </c>
      <c r="AS21" s="268">
        <f>AQ21*'Volumes by Gen'!$K$79</f>
        <v>4838856.0607845187</v>
      </c>
      <c r="AT21" s="107">
        <v>7576.3874227988108</v>
      </c>
      <c r="AU21" s="35">
        <v>5283.1829752027425</v>
      </c>
      <c r="AV21" s="35">
        <v>2347.4049292457739</v>
      </c>
      <c r="AW21" s="33"/>
      <c r="AX21" s="258">
        <f t="shared" si="4"/>
        <v>8.5409283383449958E-3</v>
      </c>
      <c r="AY21" s="32">
        <v>2032</v>
      </c>
      <c r="AZ21" s="33">
        <v>311.44661095982667</v>
      </c>
      <c r="BA21" s="33">
        <v>2566.906024023845</v>
      </c>
      <c r="BB21" s="33">
        <v>760.60935669767014</v>
      </c>
      <c r="BC21" s="33">
        <v>569.34022450927978</v>
      </c>
      <c r="BD21" s="33">
        <v>344.42435964115714</v>
      </c>
      <c r="BE21" s="33">
        <v>264.11529693112641</v>
      </c>
      <c r="BF21" s="33">
        <v>343.05795903710737</v>
      </c>
      <c r="BG21" s="33">
        <v>870.2706224876631</v>
      </c>
      <c r="BH21" s="33">
        <v>59.415580808836367</v>
      </c>
      <c r="BI21" s="33">
        <v>275.33940532235249</v>
      </c>
      <c r="BJ21" s="33">
        <v>221.67462116032999</v>
      </c>
      <c r="BK21" s="33">
        <v>944.42694557202503</v>
      </c>
      <c r="BL21" s="33">
        <v>1185.1924106644396</v>
      </c>
      <c r="BM21" s="35">
        <v>8110.1297868877809</v>
      </c>
      <c r="BN21" s="35">
        <v>5674.3347693390369</v>
      </c>
      <c r="BO21" s="35">
        <v>2513.2486653950214</v>
      </c>
      <c r="BP21" s="33"/>
      <c r="BQ21" s="37">
        <f t="shared" si="5"/>
        <v>1.1154387693019111E-2</v>
      </c>
      <c r="BR21" s="32">
        <v>2032</v>
      </c>
      <c r="BS21" s="33">
        <v>319.46804577161095</v>
      </c>
      <c r="BT21" s="33">
        <v>2612.9014976688695</v>
      </c>
      <c r="BU21" s="33">
        <v>770.7604944899665</v>
      </c>
      <c r="BV21" s="33">
        <v>594.91376867047472</v>
      </c>
      <c r="BW21" s="33">
        <v>351.87716585333078</v>
      </c>
      <c r="BX21" s="33">
        <v>269.46201680255626</v>
      </c>
      <c r="BY21" s="33">
        <v>360.22359485338325</v>
      </c>
      <c r="BZ21" s="33">
        <v>929.41395253650762</v>
      </c>
      <c r="CA21" s="33">
        <v>63.176022585476019</v>
      </c>
      <c r="CB21" s="33">
        <v>285.1529704823165</v>
      </c>
      <c r="CC21" s="33">
        <v>232.35992325682625</v>
      </c>
      <c r="CD21" s="33">
        <v>971.41738638664219</v>
      </c>
      <c r="CE21" s="33">
        <v>1214.2617318303683</v>
      </c>
      <c r="CF21" s="35">
        <v>8311.0757131241771</v>
      </c>
      <c r="CG21" s="35">
        <v>5813.4414314844189</v>
      </c>
      <c r="CH21" s="35">
        <v>2573.0946985532114</v>
      </c>
      <c r="CJ21" s="37">
        <f t="shared" si="6"/>
        <v>1.5232258867133952E-2</v>
      </c>
      <c r="CK21" s="32">
        <v>2032</v>
      </c>
      <c r="CL21" s="33">
        <v>335.12395477470955</v>
      </c>
      <c r="CM21" s="33">
        <v>2812.3028050312128</v>
      </c>
      <c r="CN21" s="33">
        <v>810.37410731708496</v>
      </c>
      <c r="CO21" s="33">
        <v>719.43969168855176</v>
      </c>
      <c r="CP21" s="33">
        <v>377.42747440291316</v>
      </c>
      <c r="CQ21" s="33">
        <v>280.86286792647928</v>
      </c>
      <c r="CR21" s="33">
        <v>416.50673206457429</v>
      </c>
      <c r="CS21" s="33">
        <v>1142.7462591442757</v>
      </c>
      <c r="CT21" s="33">
        <v>80.108841219891545</v>
      </c>
      <c r="CU21" s="33">
        <v>312.02236268957222</v>
      </c>
      <c r="CV21" s="33">
        <v>288.52476104770739</v>
      </c>
      <c r="CW21" s="33">
        <v>1045.3832932994735</v>
      </c>
      <c r="CX21" s="33">
        <v>1357.7043239456616</v>
      </c>
      <c r="CY21" s="35">
        <v>8963.00218253204</v>
      </c>
      <c r="CZ21" s="35">
        <v>6260.5781997782342</v>
      </c>
      <c r="DA21" s="35">
        <v>2842.263122778234</v>
      </c>
      <c r="DB21" s="33"/>
      <c r="DC21" s="36">
        <f t="shared" si="7"/>
        <v>-2.0147221900433348E-3</v>
      </c>
      <c r="DD21" s="32">
        <v>2032</v>
      </c>
      <c r="DE21" s="33">
        <v>243.9459403635426</v>
      </c>
      <c r="DF21" s="33">
        <v>1698.0976931216912</v>
      </c>
      <c r="DG21" s="33">
        <v>561.963215136229</v>
      </c>
      <c r="DH21" s="33">
        <v>180.30073423039042</v>
      </c>
      <c r="DI21" s="33">
        <v>268.30517962085241</v>
      </c>
      <c r="DJ21" s="33">
        <v>203.82826860201189</v>
      </c>
      <c r="DK21" s="33">
        <v>43.757861520847101</v>
      </c>
      <c r="DL21" s="33">
        <v>532.73406892593641</v>
      </c>
      <c r="DM21" s="33">
        <v>-23.864362764841655</v>
      </c>
      <c r="DN21" s="33">
        <v>186.25107685688263</v>
      </c>
      <c r="DO21" s="33">
        <v>120.70533212043165</v>
      </c>
      <c r="DP21" s="33">
        <v>583.15014579494107</v>
      </c>
      <c r="DQ21" s="33">
        <v>789.74471851091869</v>
      </c>
      <c r="DR21" s="35">
        <v>5489.0387179088484</v>
      </c>
      <c r="DS21" s="35">
        <v>3910.201570193869</v>
      </c>
      <c r="DT21" s="35">
        <v>1697.9314347716672</v>
      </c>
      <c r="DU21" s="33"/>
    </row>
    <row r="22" spans="1:146" ht="15" x14ac:dyDescent="0.25">
      <c r="B22" s="33">
        <v>260.69301669538424</v>
      </c>
      <c r="C22" s="33">
        <v>2108.6765632876163</v>
      </c>
      <c r="D22" s="33">
        <v>619.28078372988762</v>
      </c>
      <c r="E22" s="33">
        <v>478.31026688890285</v>
      </c>
      <c r="F22" s="33">
        <v>316.60805204203302</v>
      </c>
      <c r="G22" s="33">
        <v>223.92645721425805</v>
      </c>
      <c r="H22" s="33">
        <v>311.97322835302919</v>
      </c>
      <c r="I22" s="33">
        <v>721.5538674534348</v>
      </c>
      <c r="J22" s="33">
        <v>54.283601665347533</v>
      </c>
      <c r="K22" s="33">
        <v>214.41107503877086</v>
      </c>
      <c r="L22" s="33">
        <v>175.28295390695291</v>
      </c>
      <c r="M22" s="33">
        <v>792.41857730627976</v>
      </c>
      <c r="N22" s="33">
        <v>1075.6089821390533</v>
      </c>
      <c r="S22" s="33">
        <f t="shared" si="0"/>
        <v>8047.102001973215</v>
      </c>
      <c r="T22" s="258">
        <f t="shared" si="8"/>
        <v>8.33520484835229E-3</v>
      </c>
      <c r="U22" s="258">
        <f t="shared" si="9"/>
        <v>9.5521285236425911E-3</v>
      </c>
      <c r="V22" s="32">
        <v>2034</v>
      </c>
      <c r="W22" s="33">
        <v>298.50301481206196</v>
      </c>
      <c r="X22" s="33">
        <v>2398.3370175099017</v>
      </c>
      <c r="Y22" s="264">
        <f t="shared" si="1"/>
        <v>2696.8400323219635</v>
      </c>
      <c r="Z22" s="265">
        <f>Y22*'Volumes by Gen'!$K$35</f>
        <v>14701201.409632262</v>
      </c>
      <c r="AA22" s="33">
        <v>730.21337199502261</v>
      </c>
      <c r="AB22" s="33">
        <v>460.03869137613799</v>
      </c>
      <c r="AC22" s="33">
        <v>327.94967973907791</v>
      </c>
      <c r="AD22" s="33">
        <v>254.01092850107443</v>
      </c>
      <c r="AE22" s="33">
        <v>298.37976172859248</v>
      </c>
      <c r="AF22" s="34">
        <v>801.89753953413231</v>
      </c>
      <c r="AG22" s="258">
        <f t="shared" si="10"/>
        <v>7.9248348189215438E-3</v>
      </c>
      <c r="AH22" s="264">
        <f t="shared" si="2"/>
        <v>2872.4899728740374</v>
      </c>
      <c r="AI22" s="265">
        <f>AH22*'Volumes by Gen'!$K$46</f>
        <v>16679045.599247191</v>
      </c>
      <c r="AJ22" s="33">
        <v>43.082334388555509</v>
      </c>
      <c r="AK22" s="33">
        <v>254.36196896005683</v>
      </c>
      <c r="AL22" s="33">
        <v>200.05889616709288</v>
      </c>
      <c r="AM22" s="33">
        <v>870.25033346761802</v>
      </c>
      <c r="AN22" s="258">
        <f t="shared" si="11"/>
        <v>9.7187585851295361E-3</v>
      </c>
      <c r="AO22" s="264">
        <f t="shared" si="3"/>
        <v>1367.7535329833231</v>
      </c>
      <c r="AP22" s="265">
        <f>AO22*'Volumes by Gen'!$K$74</f>
        <v>5990760.4744669553</v>
      </c>
      <c r="AQ22" s="33">
        <v>1110.018463793891</v>
      </c>
      <c r="AR22" s="266">
        <f t="shared" si="12"/>
        <v>4.7357825585745738E-3</v>
      </c>
      <c r="AS22" s="268">
        <f>AQ22*'Volumes by Gen'!$K$79</f>
        <v>4861880.871417244</v>
      </c>
      <c r="AT22" s="107">
        <v>7639.6997967698499</v>
      </c>
      <c r="AU22" s="35">
        <v>5331.7703401718163</v>
      </c>
      <c r="AV22" s="35">
        <v>2363.3093541199128</v>
      </c>
      <c r="AW22" s="33"/>
      <c r="AX22" s="258">
        <f t="shared" si="4"/>
        <v>8.1940511471998677E-3</v>
      </c>
      <c r="AY22" s="32">
        <v>2033</v>
      </c>
      <c r="AZ22" s="33">
        <v>313.88136832593852</v>
      </c>
      <c r="BA22" s="33">
        <v>2592.4693074401735</v>
      </c>
      <c r="BB22" s="33">
        <v>768.53104584685741</v>
      </c>
      <c r="BC22" s="33">
        <v>573.93123799098578</v>
      </c>
      <c r="BD22" s="33">
        <v>345.62492378855256</v>
      </c>
      <c r="BE22" s="33">
        <v>266.35817147291948</v>
      </c>
      <c r="BF22" s="33">
        <v>344.44620273504154</v>
      </c>
      <c r="BG22" s="33">
        <v>877.53874401358257</v>
      </c>
      <c r="BH22" s="33">
        <v>60.066598758987496</v>
      </c>
      <c r="BI22" s="33">
        <v>278.57990808033793</v>
      </c>
      <c r="BJ22" s="33">
        <v>224.08135181435767</v>
      </c>
      <c r="BK22" s="33">
        <v>952.58407309957636</v>
      </c>
      <c r="BL22" s="33">
        <v>1190.9808997042596</v>
      </c>
      <c r="BM22" s="35">
        <v>8177.1336381563224</v>
      </c>
      <c r="BN22" s="35">
        <v>5725.828238299775</v>
      </c>
      <c r="BO22" s="35">
        <v>2530.1855921220767</v>
      </c>
      <c r="BP22" s="33"/>
      <c r="BQ22" s="37">
        <f t="shared" si="5"/>
        <v>1.0933011808463396E-2</v>
      </c>
      <c r="BR22" s="32">
        <v>2033</v>
      </c>
      <c r="BS22" s="33">
        <v>322.84732039994856</v>
      </c>
      <c r="BT22" s="33">
        <v>2643.3705421959316</v>
      </c>
      <c r="BU22" s="33">
        <v>779.68309594510356</v>
      </c>
      <c r="BV22" s="33">
        <v>602.75812757418919</v>
      </c>
      <c r="BW22" s="33">
        <v>353.76642525055627</v>
      </c>
      <c r="BX22" s="33">
        <v>272.21839403399417</v>
      </c>
      <c r="BY22" s="33">
        <v>362.87158933399689</v>
      </c>
      <c r="BZ22" s="33">
        <v>941.12769457452589</v>
      </c>
      <c r="CA22" s="33">
        <v>64.103211790528121</v>
      </c>
      <c r="CB22" s="33">
        <v>289.43802070252366</v>
      </c>
      <c r="CC22" s="33">
        <v>235.54532836083453</v>
      </c>
      <c r="CD22" s="33">
        <v>982.3582284320704</v>
      </c>
      <c r="CE22" s="33">
        <v>1222.1129630211869</v>
      </c>
      <c r="CF22" s="35">
        <v>8402.9452123567444</v>
      </c>
      <c r="CG22" s="35">
        <v>5881.5324302550844</v>
      </c>
      <c r="CH22" s="35">
        <v>2595.897737161933</v>
      </c>
      <c r="CJ22" s="37">
        <f t="shared" si="6"/>
        <v>1.5461690234137087E-2</v>
      </c>
      <c r="CK22" s="32">
        <v>2033</v>
      </c>
      <c r="CL22" s="33">
        <v>339.37871861750068</v>
      </c>
      <c r="CM22" s="33">
        <v>2850.4530557782055</v>
      </c>
      <c r="CN22" s="33">
        <v>821.50609054395784</v>
      </c>
      <c r="CO22" s="33">
        <v>735.90142560691891</v>
      </c>
      <c r="CP22" s="33">
        <v>380.82103881483397</v>
      </c>
      <c r="CQ22" s="33">
        <v>284.00142280305204</v>
      </c>
      <c r="CR22" s="33">
        <v>421.06556342541535</v>
      </c>
      <c r="CS22" s="33">
        <v>1163.024818990941</v>
      </c>
      <c r="CT22" s="33">
        <v>81.791058633616629</v>
      </c>
      <c r="CU22" s="33">
        <v>318.66102273747038</v>
      </c>
      <c r="CV22" s="33">
        <v>294.09378183447836</v>
      </c>
      <c r="CW22" s="33">
        <v>1059.0985215485769</v>
      </c>
      <c r="CX22" s="33">
        <v>1371.2366315583938</v>
      </c>
      <c r="CY22" s="35">
        <v>9103.7617263096326</v>
      </c>
      <c r="CZ22" s="35">
        <v>6358.4978584996616</v>
      </c>
      <c r="DA22" s="35">
        <v>2873.2059133594475</v>
      </c>
      <c r="DB22" s="33"/>
      <c r="DC22" s="36">
        <f t="shared" si="7"/>
        <v>-2.0400842797409892E-3</v>
      </c>
      <c r="DD22" s="32">
        <v>2033</v>
      </c>
      <c r="DE22" s="33">
        <v>244.60693608865199</v>
      </c>
      <c r="DF22" s="33">
        <v>1692.9750142518837</v>
      </c>
      <c r="DG22" s="33">
        <v>565.04319808980119</v>
      </c>
      <c r="DH22" s="33">
        <v>174.55649415338803</v>
      </c>
      <c r="DI22" s="33">
        <v>267.34647186322854</v>
      </c>
      <c r="DJ22" s="33">
        <v>203.8643509409483</v>
      </c>
      <c r="DK22" s="33">
        <v>38.676866765506574</v>
      </c>
      <c r="DL22" s="33">
        <v>531.59711000719551</v>
      </c>
      <c r="DM22" s="33">
        <v>-25.876231988911123</v>
      </c>
      <c r="DN22" s="33">
        <v>186.725404413673</v>
      </c>
      <c r="DO22" s="33">
        <v>119.59019905431705</v>
      </c>
      <c r="DP22" s="33">
        <v>577.2826536709299</v>
      </c>
      <c r="DQ22" s="33">
        <v>787.03788223811057</v>
      </c>
      <c r="DR22" s="35">
        <v>5477.8634148696046</v>
      </c>
      <c r="DS22" s="35">
        <v>3912.3517609757537</v>
      </c>
      <c r="DT22" s="35">
        <v>1690.3254387081142</v>
      </c>
      <c r="DU22" s="33"/>
    </row>
    <row r="23" spans="1:146" ht="15" x14ac:dyDescent="0.25">
      <c r="S23" s="33">
        <f t="shared" si="0"/>
        <v>8114.1550204758496</v>
      </c>
      <c r="T23" s="258">
        <f t="shared" si="8"/>
        <v>8.263709324437124E-3</v>
      </c>
      <c r="U23" s="258">
        <f t="shared" si="9"/>
        <v>9.4160496115176327E-3</v>
      </c>
      <c r="V23" s="32">
        <v>2035</v>
      </c>
      <c r="W23" s="33">
        <v>300.76769882464833</v>
      </c>
      <c r="X23" s="33">
        <v>2421.7072930872737</v>
      </c>
      <c r="Y23" s="264">
        <f t="shared" si="1"/>
        <v>2722.4749919119222</v>
      </c>
      <c r="Z23" s="265">
        <f>Y23*'Volumes by Gen'!$K$35</f>
        <v>14840944.479129525</v>
      </c>
      <c r="AA23" s="33">
        <v>737.86041197893849</v>
      </c>
      <c r="AB23" s="33">
        <v>463.99233842762669</v>
      </c>
      <c r="AC23" s="33">
        <v>329.04855639106722</v>
      </c>
      <c r="AD23" s="33">
        <v>256.19892987332366</v>
      </c>
      <c r="AE23" s="33">
        <v>299.64791478310849</v>
      </c>
      <c r="AF23" s="34">
        <v>808.55107538896834</v>
      </c>
      <c r="AG23" s="258">
        <f t="shared" si="10"/>
        <v>7.878029931250247E-3</v>
      </c>
      <c r="AH23" s="264">
        <f t="shared" si="2"/>
        <v>2895.2992268430326</v>
      </c>
      <c r="AI23" s="265">
        <f>AH23*'Volumes by Gen'!$K$46</f>
        <v>16811486.99699837</v>
      </c>
      <c r="AJ23" s="33">
        <v>43.617849655752707</v>
      </c>
      <c r="AK23" s="33">
        <v>257.4501355680066</v>
      </c>
      <c r="AL23" s="33">
        <v>202.19276691631464</v>
      </c>
      <c r="AM23" s="33">
        <v>877.81497850250969</v>
      </c>
      <c r="AN23" s="258">
        <f t="shared" si="11"/>
        <v>9.6462470259048461E-3</v>
      </c>
      <c r="AO23" s="264">
        <f t="shared" si="3"/>
        <v>1381.0757306425835</v>
      </c>
      <c r="AP23" s="265">
        <f>AO23*'Volumes by Gen'!$K$74</f>
        <v>6049111.7002145154</v>
      </c>
      <c r="AQ23" s="33">
        <v>1115.3050710783123</v>
      </c>
      <c r="AR23" s="266">
        <f t="shared" si="12"/>
        <v>4.7400549154770905E-3</v>
      </c>
      <c r="AS23" s="268">
        <f>AQ23*'Volumes by Gen'!$K$79</f>
        <v>4885036.2113230089</v>
      </c>
      <c r="AT23" s="107">
        <v>7705.9513959367068</v>
      </c>
      <c r="AU23" s="35">
        <v>5382.40930156793</v>
      </c>
      <c r="AV23" s="35">
        <v>2379.8850412863658</v>
      </c>
      <c r="AW23" s="33"/>
      <c r="AX23" s="258">
        <f t="shared" si="4"/>
        <v>8.5015570682254234E-3</v>
      </c>
      <c r="AY23" s="32">
        <v>2034</v>
      </c>
      <c r="AZ23" s="33">
        <v>316.28545479405977</v>
      </c>
      <c r="BA23" s="33">
        <v>2617.9566496226084</v>
      </c>
      <c r="BB23" s="33">
        <v>776.43608654135846</v>
      </c>
      <c r="BC23" s="33">
        <v>578.54526904529462</v>
      </c>
      <c r="BD23" s="33">
        <v>346.81529892605147</v>
      </c>
      <c r="BE23" s="33">
        <v>268.60393263654794</v>
      </c>
      <c r="BF23" s="33">
        <v>345.84589291644636</v>
      </c>
      <c r="BG23" s="33">
        <v>884.84257639022371</v>
      </c>
      <c r="BH23" s="33">
        <v>60.713886886420156</v>
      </c>
      <c r="BI23" s="33">
        <v>281.84821032632766</v>
      </c>
      <c r="BJ23" s="33">
        <v>226.485672674173</v>
      </c>
      <c r="BK23" s="33">
        <v>960.75014807090713</v>
      </c>
      <c r="BL23" s="33">
        <v>1196.8022040961109</v>
      </c>
      <c r="BM23" s="35">
        <v>8247.2480884359738</v>
      </c>
      <c r="BN23" s="35">
        <v>5779.4960136260252</v>
      </c>
      <c r="BO23" s="35">
        <v>2547.8373589234848</v>
      </c>
      <c r="BP23" s="33"/>
      <c r="BQ23" s="37">
        <f t="shared" si="5"/>
        <v>1.1044221976350214E-2</v>
      </c>
      <c r="BR23" s="32">
        <v>2034</v>
      </c>
      <c r="BS23" s="33">
        <v>326.21402456520866</v>
      </c>
      <c r="BT23" s="33">
        <v>2673.8583461478952</v>
      </c>
      <c r="BU23" s="33">
        <v>788.56843540458271</v>
      </c>
      <c r="BV23" s="33">
        <v>610.79353792740244</v>
      </c>
      <c r="BW23" s="33">
        <v>355.63675941680253</v>
      </c>
      <c r="BX23" s="33">
        <v>274.98005701994464</v>
      </c>
      <c r="BY23" s="33">
        <v>365.53144807626143</v>
      </c>
      <c r="BZ23" s="33">
        <v>952.90550585804806</v>
      </c>
      <c r="CA23" s="33">
        <v>65.028758456947926</v>
      </c>
      <c r="CB23" s="33">
        <v>293.74765790767162</v>
      </c>
      <c r="CC23" s="33">
        <v>238.72471095740556</v>
      </c>
      <c r="CD23" s="33">
        <v>993.32298315579294</v>
      </c>
      <c r="CE23" s="33">
        <v>1229.9876844338303</v>
      </c>
      <c r="CF23" s="35">
        <v>8496.7855985930619</v>
      </c>
      <c r="CG23" s="35">
        <v>5950.567674688773</v>
      </c>
      <c r="CH23" s="35">
        <v>2619.4455949978574</v>
      </c>
      <c r="CJ23" s="37">
        <f t="shared" si="6"/>
        <v>1.5648050772963572E-2</v>
      </c>
      <c r="CK23" s="32">
        <v>2034</v>
      </c>
      <c r="CL23" s="33">
        <v>343.5704338551634</v>
      </c>
      <c r="CM23" s="33">
        <v>2888.8991679074525</v>
      </c>
      <c r="CN23" s="33">
        <v>832.52804618382993</v>
      </c>
      <c r="CO23" s="33">
        <v>753.13159586735753</v>
      </c>
      <c r="CP23" s="33">
        <v>384.14488210455102</v>
      </c>
      <c r="CQ23" s="33">
        <v>287.15891261917739</v>
      </c>
      <c r="CR23" s="33">
        <v>425.62944215268169</v>
      </c>
      <c r="CS23" s="33">
        <v>1183.2315790147106</v>
      </c>
      <c r="CT23" s="33">
        <v>83.48924454004478</v>
      </c>
      <c r="CU23" s="33">
        <v>325.46287351898826</v>
      </c>
      <c r="CV23" s="33">
        <v>299.63697538351443</v>
      </c>
      <c r="CW23" s="33">
        <v>1072.925118061763</v>
      </c>
      <c r="CX23" s="33">
        <v>1384.6873205279667</v>
      </c>
      <c r="CY23" s="35">
        <v>9248.4824492483331</v>
      </c>
      <c r="CZ23" s="35">
        <v>6458.451960259511</v>
      </c>
      <c r="DA23" s="35">
        <v>2903.8365917879323</v>
      </c>
      <c r="DB23" s="33"/>
      <c r="DC23" s="36">
        <f t="shared" si="7"/>
        <v>-2.0628107725148333E-3</v>
      </c>
      <c r="DD23" s="32">
        <v>2034</v>
      </c>
      <c r="DE23" s="33">
        <v>245.22467390965053</v>
      </c>
      <c r="DF23" s="33">
        <v>1687.7974542546615</v>
      </c>
      <c r="DG23" s="33">
        <v>568.01772284212552</v>
      </c>
      <c r="DH23" s="33">
        <v>168.78765656741723</v>
      </c>
      <c r="DI23" s="33">
        <v>266.36341290219474</v>
      </c>
      <c r="DJ23" s="33">
        <v>203.87115353399301</v>
      </c>
      <c r="DK23" s="33">
        <v>33.581644835235423</v>
      </c>
      <c r="DL23" s="33">
        <v>530.47806565300266</v>
      </c>
      <c r="DM23" s="33">
        <v>-27.891780165002483</v>
      </c>
      <c r="DN23" s="33">
        <v>187.18417529902516</v>
      </c>
      <c r="DO23" s="33">
        <v>118.46230944548324</v>
      </c>
      <c r="DP23" s="33">
        <v>571.39483723466753</v>
      </c>
      <c r="DQ23" s="33">
        <v>784.32624596103233</v>
      </c>
      <c r="DR23" s="35">
        <v>5466.58688056349</v>
      </c>
      <c r="DS23" s="35">
        <v>3914.4100931320736</v>
      </c>
      <c r="DT23" s="35">
        <v>1682.6903446033984</v>
      </c>
      <c r="DU23" s="33"/>
    </row>
    <row r="24" spans="1:146" ht="15" x14ac:dyDescent="0.25">
      <c r="B24" s="26" t="s">
        <v>24</v>
      </c>
      <c r="C24" s="26" t="s">
        <v>24</v>
      </c>
      <c r="D24" s="26" t="s">
        <v>24</v>
      </c>
      <c r="E24" s="26" t="s">
        <v>20</v>
      </c>
      <c r="F24" s="26" t="s">
        <v>20</v>
      </c>
      <c r="G24" s="26" t="s">
        <v>20</v>
      </c>
      <c r="H24" s="26" t="s">
        <v>20</v>
      </c>
      <c r="I24" s="26" t="s">
        <v>20</v>
      </c>
      <c r="J24" s="26" t="s">
        <v>34</v>
      </c>
      <c r="K24" s="26" t="s">
        <v>34</v>
      </c>
      <c r="L24" s="26" t="s">
        <v>34</v>
      </c>
      <c r="M24" s="26" t="s">
        <v>29</v>
      </c>
      <c r="N24" s="26" t="s">
        <v>29</v>
      </c>
      <c r="S24" s="33">
        <f t="shared" si="0"/>
        <v>8179.5843374904252</v>
      </c>
      <c r="T24" s="258">
        <f t="shared" si="8"/>
        <v>7.9991004817550407E-3</v>
      </c>
      <c r="U24" s="258">
        <f t="shared" si="9"/>
        <v>9.2965138096486131E-3</v>
      </c>
      <c r="V24" s="32">
        <v>2036</v>
      </c>
      <c r="W24" s="33">
        <v>303.00149893386066</v>
      </c>
      <c r="X24" s="33">
        <v>2445.0205176040245</v>
      </c>
      <c r="Y24" s="264">
        <f t="shared" si="1"/>
        <v>2748.0220165378851</v>
      </c>
      <c r="Z24" s="265">
        <f>Y24*'Volumes by Gen'!$K$35</f>
        <v>14980208.191452777</v>
      </c>
      <c r="AA24" s="33">
        <v>745.48084519023837</v>
      </c>
      <c r="AB24" s="33">
        <v>467.97254093656557</v>
      </c>
      <c r="AC24" s="33">
        <v>330.14422392161504</v>
      </c>
      <c r="AD24" s="33">
        <v>258.37480918434591</v>
      </c>
      <c r="AE24" s="33">
        <v>300.92372597875845</v>
      </c>
      <c r="AF24" s="34">
        <v>815.22655310313371</v>
      </c>
      <c r="AG24" s="258">
        <f t="shared" si="10"/>
        <v>7.8212857481304993E-3</v>
      </c>
      <c r="AH24" s="264">
        <f t="shared" si="2"/>
        <v>2918.1226983146571</v>
      </c>
      <c r="AI24" s="265">
        <f>AH24*'Volumes by Gen'!$K$46</f>
        <v>16944010.948344823</v>
      </c>
      <c r="AJ24" s="33">
        <v>44.149518017418799</v>
      </c>
      <c r="AK24" s="33">
        <v>260.50836239185548</v>
      </c>
      <c r="AL24" s="33">
        <v>204.34116610449817</v>
      </c>
      <c r="AM24" s="33">
        <v>883.83451965060544</v>
      </c>
      <c r="AN24" s="258">
        <f t="shared" si="11"/>
        <v>8.4416658295888986E-3</v>
      </c>
      <c r="AO24" s="264">
        <f t="shared" si="3"/>
        <v>1392.8335661643778</v>
      </c>
      <c r="AP24" s="265">
        <f>AO24*'Volumes by Gen'!$K$74</f>
        <v>6100611.0197999747</v>
      </c>
      <c r="AQ24" s="33">
        <v>1120.6060564735053</v>
      </c>
      <c r="AR24" s="266">
        <f t="shared" si="12"/>
        <v>4.7304629174279057E-3</v>
      </c>
      <c r="AS24" s="268">
        <f>AQ24*'Volumes by Gen'!$K$79</f>
        <v>4908254.5273539545</v>
      </c>
      <c r="AT24" s="107">
        <v>7769.7783725349809</v>
      </c>
      <c r="AU24" s="35">
        <v>5432.4157746189212</v>
      </c>
      <c r="AV24" s="35">
        <v>2394.5450337110883</v>
      </c>
      <c r="AW24" s="33"/>
      <c r="AX24" s="258">
        <f t="shared" si="4"/>
        <v>8.1238858730995379E-3</v>
      </c>
      <c r="AY24" s="32">
        <v>2035</v>
      </c>
      <c r="AZ24" s="33">
        <v>318.64741048548763</v>
      </c>
      <c r="BA24" s="33">
        <v>2643.3514033332372</v>
      </c>
      <c r="BB24" s="33">
        <v>784.35606363036436</v>
      </c>
      <c r="BC24" s="33">
        <v>583.14092883281967</v>
      </c>
      <c r="BD24" s="33">
        <v>347.97190979066477</v>
      </c>
      <c r="BE24" s="33">
        <v>270.8868271029072</v>
      </c>
      <c r="BF24" s="33">
        <v>347.25531203034518</v>
      </c>
      <c r="BG24" s="33">
        <v>892.18432707238458</v>
      </c>
      <c r="BH24" s="33">
        <v>61.356525181382722</v>
      </c>
      <c r="BI24" s="33">
        <v>285.08482637269026</v>
      </c>
      <c r="BJ24" s="33">
        <v>228.90636332998892</v>
      </c>
      <c r="BK24" s="33">
        <v>967.24827509228487</v>
      </c>
      <c r="BL24" s="33">
        <v>1202.6393408270933</v>
      </c>
      <c r="BM24" s="35">
        <v>8314.7965466389105</v>
      </c>
      <c r="BN24" s="35">
        <v>5832.4934702595801</v>
      </c>
      <c r="BO24" s="35">
        <v>2563.4490656957582</v>
      </c>
      <c r="BP24" s="33"/>
      <c r="BQ24" s="37">
        <f t="shared" si="5"/>
        <v>1.0914550563824366E-2</v>
      </c>
      <c r="BR24" s="32">
        <v>2035</v>
      </c>
      <c r="BS24" s="33">
        <v>329.65602216565924</v>
      </c>
      <c r="BT24" s="33">
        <v>2704.4108279612624</v>
      </c>
      <c r="BU24" s="33">
        <v>797.61431193358624</v>
      </c>
      <c r="BV24" s="33">
        <v>619.11441986806255</v>
      </c>
      <c r="BW24" s="33">
        <v>357.60883235148015</v>
      </c>
      <c r="BX24" s="33">
        <v>277.77000911593865</v>
      </c>
      <c r="BY24" s="33">
        <v>368.18694483430784</v>
      </c>
      <c r="BZ24" s="33">
        <v>964.754046655254</v>
      </c>
      <c r="CA24" s="33">
        <v>65.959898238246325</v>
      </c>
      <c r="CB24" s="33">
        <v>298.11842027048505</v>
      </c>
      <c r="CC24" s="33">
        <v>241.90359646942326</v>
      </c>
      <c r="CD24" s="33">
        <v>1002.9380665700836</v>
      </c>
      <c r="CE24" s="33">
        <v>1237.8658779690172</v>
      </c>
      <c r="CF24" s="35">
        <v>8590.5475643551545</v>
      </c>
      <c r="CG24" s="35">
        <v>6020.4412159862859</v>
      </c>
      <c r="CH24" s="35">
        <v>2641.5907563268297</v>
      </c>
      <c r="CJ24" s="37">
        <f t="shared" si="6"/>
        <v>1.5854716782070344E-2</v>
      </c>
      <c r="CK24" s="32">
        <v>2035</v>
      </c>
      <c r="CL24" s="33">
        <v>348.26197699337627</v>
      </c>
      <c r="CM24" s="33">
        <v>2927.7911787044704</v>
      </c>
      <c r="CN24" s="33">
        <v>844.35600297901465</v>
      </c>
      <c r="CO24" s="33">
        <v>771.71823178416116</v>
      </c>
      <c r="CP24" s="33">
        <v>388.13360450299831</v>
      </c>
      <c r="CQ24" s="33">
        <v>290.44735070635039</v>
      </c>
      <c r="CR24" s="33">
        <v>430.14376669961086</v>
      </c>
      <c r="CS24" s="33">
        <v>1203.3520533042654</v>
      </c>
      <c r="CT24" s="33">
        <v>85.227461404802483</v>
      </c>
      <c r="CU24" s="33">
        <v>332.77137029528791</v>
      </c>
      <c r="CV24" s="33">
        <v>305.07883320573029</v>
      </c>
      <c r="CW24" s="33">
        <v>1085.7479309916489</v>
      </c>
      <c r="CX24" s="33">
        <v>1398.0527715013632</v>
      </c>
      <c r="CY24" s="35">
        <v>9397.4767820945235</v>
      </c>
      <c r="CZ24" s="35">
        <v>6561.8154408848477</v>
      </c>
      <c r="DA24" s="35">
        <v>2932.3727967256173</v>
      </c>
      <c r="DB24" s="33"/>
      <c r="DC24" s="36">
        <f t="shared" si="7"/>
        <v>-2.0873581224535318E-3</v>
      </c>
      <c r="DD24" s="32">
        <v>2035</v>
      </c>
      <c r="DE24" s="33">
        <v>245.6113120040861</v>
      </c>
      <c r="DF24" s="33">
        <v>1682.5712323616224</v>
      </c>
      <c r="DG24" s="33">
        <v>570.21546389069715</v>
      </c>
      <c r="DH24" s="33">
        <v>162.99618180831385</v>
      </c>
      <c r="DI24" s="33">
        <v>265.25491034299836</v>
      </c>
      <c r="DJ24" s="33">
        <v>203.61547529944036</v>
      </c>
      <c r="DK24" s="33">
        <v>28.473782407165615</v>
      </c>
      <c r="DL24" s="33">
        <v>529.37846467302677</v>
      </c>
      <c r="DM24" s="33">
        <v>-29.910557951390778</v>
      </c>
      <c r="DN24" s="33">
        <v>187.59350035274124</v>
      </c>
      <c r="DO24" s="33">
        <v>117.33389665952421</v>
      </c>
      <c r="DP24" s="33">
        <v>565.48818399635775</v>
      </c>
      <c r="DQ24" s="33">
        <v>781.59689759662979</v>
      </c>
      <c r="DR24" s="35">
        <v>5455.1999246910782</v>
      </c>
      <c r="DS24" s="35">
        <v>3916.3705467596219</v>
      </c>
      <c r="DT24" s="35">
        <v>1674.9493680150524</v>
      </c>
      <c r="DU24" s="33"/>
    </row>
    <row r="25" spans="1:146" ht="15" x14ac:dyDescent="0.25">
      <c r="S25" s="33">
        <f t="shared" si="0"/>
        <v>8244.9961027537356</v>
      </c>
      <c r="T25" s="258">
        <f t="shared" si="8"/>
        <v>7.9335107558708949E-3</v>
      </c>
      <c r="U25" s="258">
        <f t="shared" si="9"/>
        <v>9.1634833751902001E-3</v>
      </c>
      <c r="V25" s="32">
        <v>2037</v>
      </c>
      <c r="W25" s="33">
        <v>305.19531759206239</v>
      </c>
      <c r="X25" s="33">
        <v>2468.241036872103</v>
      </c>
      <c r="Y25" s="264">
        <f t="shared" si="1"/>
        <v>2773.4363544641656</v>
      </c>
      <c r="Z25" s="265">
        <f>Y25*'Volumes by Gen'!$K$35</f>
        <v>15118748.592836918</v>
      </c>
      <c r="AA25" s="33">
        <v>753.07398790244565</v>
      </c>
      <c r="AB25" s="33">
        <v>471.9690767238248</v>
      </c>
      <c r="AC25" s="33">
        <v>331.23024651809453</v>
      </c>
      <c r="AD25" s="33">
        <v>260.54200394852154</v>
      </c>
      <c r="AE25" s="33">
        <v>302.20512986431845</v>
      </c>
      <c r="AF25" s="34">
        <v>821.92709204660719</v>
      </c>
      <c r="AG25" s="258">
        <f t="shared" si="10"/>
        <v>7.7610492543529587E-3</v>
      </c>
      <c r="AH25" s="264">
        <f t="shared" si="2"/>
        <v>2940.9475370038117</v>
      </c>
      <c r="AI25" s="265">
        <f>AH25*'Volumes by Gen'!$K$46</f>
        <v>17076542.838407774</v>
      </c>
      <c r="AJ25" s="33">
        <v>44.687896706212179</v>
      </c>
      <c r="AK25" s="33">
        <v>263.59913631337912</v>
      </c>
      <c r="AL25" s="33">
        <v>206.49840350964359</v>
      </c>
      <c r="AM25" s="33">
        <v>889.89537420304737</v>
      </c>
      <c r="AN25" s="258">
        <f t="shared" si="11"/>
        <v>8.4341186107100719E-3</v>
      </c>
      <c r="AO25" s="264">
        <f t="shared" si="3"/>
        <v>1404.6808107322822</v>
      </c>
      <c r="AP25" s="265">
        <f>AO25*'Volumes by Gen'!$K$74</f>
        <v>6152501.951007396</v>
      </c>
      <c r="AQ25" s="33">
        <v>1125.9314005534766</v>
      </c>
      <c r="AR25" s="266">
        <f t="shared" si="12"/>
        <v>4.7297233893232593E-3</v>
      </c>
      <c r="AS25" s="268">
        <f>AQ25*'Volumes by Gen'!$K$79</f>
        <v>4931579.5344242286</v>
      </c>
      <c r="AT25" s="107">
        <v>7834.9701234526174</v>
      </c>
      <c r="AU25" s="35">
        <v>5483.4360102871296</v>
      </c>
      <c r="AV25" s="35">
        <v>2409.4180586152829</v>
      </c>
      <c r="AW25" s="33"/>
      <c r="AX25" s="258">
        <f t="shared" si="4"/>
        <v>8.2293106188927566E-3</v>
      </c>
      <c r="AY25" s="32">
        <v>2036</v>
      </c>
      <c r="AZ25" s="33">
        <v>320.97715576215467</v>
      </c>
      <c r="BA25" s="33">
        <v>2668.684163866737</v>
      </c>
      <c r="BB25" s="33">
        <v>792.2484843014654</v>
      </c>
      <c r="BC25" s="33">
        <v>587.76745628413801</v>
      </c>
      <c r="BD25" s="33">
        <v>349.12514292883498</v>
      </c>
      <c r="BE25" s="33">
        <v>273.15707377715501</v>
      </c>
      <c r="BF25" s="33">
        <v>348.67324236491459</v>
      </c>
      <c r="BG25" s="33">
        <v>899.55028919102278</v>
      </c>
      <c r="BH25" s="33">
        <v>62.007274384374895</v>
      </c>
      <c r="BI25" s="33">
        <v>288.355888019286</v>
      </c>
      <c r="BJ25" s="33">
        <v>231.33701237218449</v>
      </c>
      <c r="BK25" s="33">
        <v>973.79100015569304</v>
      </c>
      <c r="BL25" s="33">
        <v>1208.503299924681</v>
      </c>
      <c r="BM25" s="35">
        <v>8383.7893533913339</v>
      </c>
      <c r="BN25" s="35">
        <v>5886.5653246073653</v>
      </c>
      <c r="BO25" s="35">
        <v>2579.2876348364516</v>
      </c>
      <c r="BP25" s="33"/>
      <c r="BQ25" s="37">
        <f t="shared" si="5"/>
        <v>1.1009488585370307E-2</v>
      </c>
      <c r="BR25" s="32">
        <v>2036</v>
      </c>
      <c r="BS25" s="33">
        <v>333.04502748506889</v>
      </c>
      <c r="BT25" s="33">
        <v>2735.0190180160557</v>
      </c>
      <c r="BU25" s="33">
        <v>806.54098765127924</v>
      </c>
      <c r="BV25" s="33">
        <v>627.59438608346841</v>
      </c>
      <c r="BW25" s="33">
        <v>359.50543031251425</v>
      </c>
      <c r="BX25" s="33">
        <v>280.553678451824</v>
      </c>
      <c r="BY25" s="33">
        <v>370.85647081097761</v>
      </c>
      <c r="BZ25" s="33">
        <v>976.69639532394069</v>
      </c>
      <c r="CA25" s="33">
        <v>66.894538302429311</v>
      </c>
      <c r="CB25" s="33">
        <v>302.48887958779449</v>
      </c>
      <c r="CC25" s="33">
        <v>245.11325658683029</v>
      </c>
      <c r="CD25" s="33">
        <v>1012.5085523770865</v>
      </c>
      <c r="CE25" s="33">
        <v>1245.7862480423698</v>
      </c>
      <c r="CF25" s="35">
        <v>8686.1779412498399</v>
      </c>
      <c r="CG25" s="35">
        <v>6091.2388461863584</v>
      </c>
      <c r="CH25" s="35">
        <v>2664.3362757315585</v>
      </c>
      <c r="CJ25" s="37">
        <f t="shared" si="6"/>
        <v>1.6000431083024125E-2</v>
      </c>
      <c r="CK25" s="32">
        <v>2036</v>
      </c>
      <c r="CL25" s="33">
        <v>352.65261016023692</v>
      </c>
      <c r="CM25" s="33">
        <v>2967.0690409254908</v>
      </c>
      <c r="CN25" s="33">
        <v>855.69589814839162</v>
      </c>
      <c r="CO25" s="33">
        <v>790.92277185220576</v>
      </c>
      <c r="CP25" s="33">
        <v>391.73896363048982</v>
      </c>
      <c r="CQ25" s="33">
        <v>293.71062474696043</v>
      </c>
      <c r="CR25" s="33">
        <v>434.67771048896896</v>
      </c>
      <c r="CS25" s="33">
        <v>1223.5701925397316</v>
      </c>
      <c r="CT25" s="33">
        <v>86.9830480724533</v>
      </c>
      <c r="CU25" s="33">
        <v>340.09107435545934</v>
      </c>
      <c r="CV25" s="33">
        <v>310.66223330719959</v>
      </c>
      <c r="CW25" s="33">
        <v>1098.5022828739116</v>
      </c>
      <c r="CX25" s="33">
        <v>1411.4681565708827</v>
      </c>
      <c r="CY25" s="35">
        <v>9550.2854665248615</v>
      </c>
      <c r="CZ25" s="35">
        <v>6667.0302090288433</v>
      </c>
      <c r="DA25" s="35">
        <v>2960.9105923381112</v>
      </c>
      <c r="DB25" s="33"/>
      <c r="DC25" s="36">
        <f t="shared" si="7"/>
        <v>-2.1070620972943664E-3</v>
      </c>
      <c r="DD25" s="32">
        <v>2036</v>
      </c>
      <c r="DE25" s="33">
        <v>246.00527750864717</v>
      </c>
      <c r="DF25" s="33">
        <v>1677.3018328173318</v>
      </c>
      <c r="DG25" s="33">
        <v>572.56147711646372</v>
      </c>
      <c r="DH25" s="33">
        <v>157.18543560296527</v>
      </c>
      <c r="DI25" s="33">
        <v>264.14879630200778</v>
      </c>
      <c r="DJ25" s="33">
        <v>203.42810794037356</v>
      </c>
      <c r="DK25" s="33">
        <v>23.354618741461351</v>
      </c>
      <c r="DL25" s="33">
        <v>528.26344129373786</v>
      </c>
      <c r="DM25" s="33">
        <v>-31.932185823463268</v>
      </c>
      <c r="DN25" s="33">
        <v>187.99543757590234</v>
      </c>
      <c r="DO25" s="33">
        <v>116.18883807357383</v>
      </c>
      <c r="DP25" s="33">
        <v>559.56568562503935</v>
      </c>
      <c r="DQ25" s="33">
        <v>778.8464286919891</v>
      </c>
      <c r="DR25" s="35">
        <v>5443.7296482812671</v>
      </c>
      <c r="DS25" s="35">
        <v>3918.2515187730687</v>
      </c>
      <c r="DT25" s="35">
        <v>1667.1779674709771</v>
      </c>
      <c r="DU25" s="33"/>
    </row>
    <row r="26" spans="1:146" ht="15" x14ac:dyDescent="0.25">
      <c r="S26" s="33">
        <f t="shared" si="0"/>
        <v>8310.4280648199565</v>
      </c>
      <c r="T26" s="258">
        <f t="shared" si="8"/>
        <v>7.873476739809605E-3</v>
      </c>
      <c r="U26" s="258">
        <f t="shared" si="9"/>
        <v>9.0505261870194222E-3</v>
      </c>
      <c r="V26" s="32">
        <v>2038</v>
      </c>
      <c r="W26" s="33">
        <v>307.36767960861181</v>
      </c>
      <c r="X26" s="33">
        <v>2491.3989858526679</v>
      </c>
      <c r="Y26" s="264">
        <f t="shared" si="1"/>
        <v>2798.7666654612799</v>
      </c>
      <c r="Z26" s="265">
        <f>Y26*'Volumes by Gen'!$K$35</f>
        <v>15256830.940797534</v>
      </c>
      <c r="AA26" s="33">
        <v>760.69106420158528</v>
      </c>
      <c r="AB26" s="33">
        <v>475.95645018921658</v>
      </c>
      <c r="AC26" s="33">
        <v>332.29811592258102</v>
      </c>
      <c r="AD26" s="33">
        <v>262.74360000950435</v>
      </c>
      <c r="AE26" s="33">
        <v>303.49308977370839</v>
      </c>
      <c r="AF26" s="34">
        <v>828.65351613681605</v>
      </c>
      <c r="AG26" s="258">
        <f t="shared" si="10"/>
        <v>7.7225259745451625E-3</v>
      </c>
      <c r="AH26" s="264">
        <f t="shared" si="2"/>
        <v>2963.835836233412</v>
      </c>
      <c r="AI26" s="265">
        <f>AH26*'Volumes by Gen'!$K$46</f>
        <v>17209443.210609164</v>
      </c>
      <c r="AJ26" s="33">
        <v>45.222592935436708</v>
      </c>
      <c r="AK26" s="33">
        <v>266.68876072356909</v>
      </c>
      <c r="AL26" s="33">
        <v>208.66700452015723</v>
      </c>
      <c r="AM26" s="33">
        <v>895.97257293235282</v>
      </c>
      <c r="AN26" s="258">
        <f t="shared" si="11"/>
        <v>8.3795930795933955E-3</v>
      </c>
      <c r="AO26" s="264">
        <f t="shared" si="3"/>
        <v>1416.5509311115159</v>
      </c>
      <c r="AP26" s="265">
        <f>AO26*'Volumes by Gen'!$K$74</f>
        <v>6204493.0782684395</v>
      </c>
      <c r="AQ26" s="33">
        <v>1131.2746320137487</v>
      </c>
      <c r="AR26" s="266">
        <f t="shared" si="12"/>
        <v>4.7231956848186431E-3</v>
      </c>
      <c r="AS26" s="268">
        <f>AQ26*'Volumes by Gen'!$K$79</f>
        <v>4954982.8882202208</v>
      </c>
      <c r="AT26" s="107">
        <v>7900.9626791583141</v>
      </c>
      <c r="AU26" s="35">
        <v>5534.748449667858</v>
      </c>
      <c r="AV26" s="35">
        <v>2424.6137142429334</v>
      </c>
      <c r="AW26" s="33"/>
      <c r="AX26" s="258">
        <f t="shared" si="4"/>
        <v>8.2615759059323154E-3</v>
      </c>
      <c r="AY26" s="32">
        <v>2037</v>
      </c>
      <c r="AZ26" s="33">
        <v>323.26520232269127</v>
      </c>
      <c r="BA26" s="33">
        <v>2693.9161884482828</v>
      </c>
      <c r="BB26" s="33">
        <v>800.11264042471328</v>
      </c>
      <c r="BC26" s="33">
        <v>592.41296929218356</v>
      </c>
      <c r="BD26" s="33">
        <v>350.26822439482999</v>
      </c>
      <c r="BE26" s="33">
        <v>275.41825925784485</v>
      </c>
      <c r="BF26" s="33">
        <v>350.09738838774763</v>
      </c>
      <c r="BG26" s="33">
        <v>906.9439047711262</v>
      </c>
      <c r="BH26" s="33">
        <v>62.653572524055377</v>
      </c>
      <c r="BI26" s="33">
        <v>291.62573310248007</v>
      </c>
      <c r="BJ26" s="33">
        <v>233.78046526083588</v>
      </c>
      <c r="BK26" s="33">
        <v>980.35136884586711</v>
      </c>
      <c r="BL26" s="33">
        <v>1214.386955564853</v>
      </c>
      <c r="BM26" s="35">
        <v>8453.6296564789754</v>
      </c>
      <c r="BN26" s="35">
        <v>5940.9468599351831</v>
      </c>
      <c r="BO26" s="35">
        <v>2595.4697796151395</v>
      </c>
      <c r="BP26" s="33"/>
      <c r="BQ26" s="37">
        <f t="shared" si="5"/>
        <v>1.0906345855621341E-2</v>
      </c>
      <c r="BR26" s="32">
        <v>2037</v>
      </c>
      <c r="BS26" s="33">
        <v>336.39990870416045</v>
      </c>
      <c r="BT26" s="33">
        <v>2765.7007384628955</v>
      </c>
      <c r="BU26" s="33">
        <v>815.39403902449624</v>
      </c>
      <c r="BV26" s="33">
        <v>636.2214530786963</v>
      </c>
      <c r="BW26" s="33">
        <v>361.34545622894632</v>
      </c>
      <c r="BX26" s="33">
        <v>283.33332118756647</v>
      </c>
      <c r="BY26" s="33">
        <v>373.5413477535393</v>
      </c>
      <c r="BZ26" s="33">
        <v>988.73544943148022</v>
      </c>
      <c r="CA26" s="33">
        <v>67.833994192358091</v>
      </c>
      <c r="CB26" s="33">
        <v>306.8528913974821</v>
      </c>
      <c r="CC26" s="33">
        <v>248.33727358111335</v>
      </c>
      <c r="CD26" s="33">
        <v>1022.0373185131448</v>
      </c>
      <c r="CE26" s="33">
        <v>1253.730622318913</v>
      </c>
      <c r="CF26" s="35">
        <v>8781.9570015984682</v>
      </c>
      <c r="CG26" s="35">
        <v>6162.1068841539727</v>
      </c>
      <c r="CH26" s="35">
        <v>2686.8650081007859</v>
      </c>
      <c r="CJ26" s="37">
        <f t="shared" si="6"/>
        <v>1.61644792118717E-2</v>
      </c>
      <c r="CK26" s="32">
        <v>2037</v>
      </c>
      <c r="CL26" s="33">
        <v>356.82247419728947</v>
      </c>
      <c r="CM26" s="33">
        <v>3006.8496015115893</v>
      </c>
      <c r="CN26" s="33">
        <v>866.72947559273382</v>
      </c>
      <c r="CO26" s="33">
        <v>810.74756242456726</v>
      </c>
      <c r="CP26" s="33">
        <v>395.02939924841064</v>
      </c>
      <c r="CQ26" s="33">
        <v>296.95546813767237</v>
      </c>
      <c r="CR26" s="33">
        <v>439.24074935367753</v>
      </c>
      <c r="CS26" s="33">
        <v>1243.8534330278997</v>
      </c>
      <c r="CT26" s="33">
        <v>88.773785472281062</v>
      </c>
      <c r="CU26" s="33">
        <v>347.45072748526377</v>
      </c>
      <c r="CV26" s="33">
        <v>316.2621853319468</v>
      </c>
      <c r="CW26" s="33">
        <v>1111.1983738639353</v>
      </c>
      <c r="CX26" s="33">
        <v>1424.8783722604855</v>
      </c>
      <c r="CY26" s="35">
        <v>9707.1972547548849</v>
      </c>
      <c r="CZ26" s="35">
        <v>6774.4422191819358</v>
      </c>
      <c r="DA26" s="35">
        <v>2989.4055672583158</v>
      </c>
      <c r="DB26" s="33"/>
      <c r="DC26" s="36">
        <f t="shared" si="7"/>
        <v>-2.1261185411712734E-3</v>
      </c>
      <c r="DD26" s="32">
        <v>2037</v>
      </c>
      <c r="DE26" s="33">
        <v>246.39285252665687</v>
      </c>
      <c r="DF26" s="33">
        <v>1671.9936895374835</v>
      </c>
      <c r="DG26" s="33">
        <v>574.92872376069556</v>
      </c>
      <c r="DH26" s="33">
        <v>151.35733557372376</v>
      </c>
      <c r="DI26" s="33">
        <v>263.04916213302516</v>
      </c>
      <c r="DJ26" s="33">
        <v>203.28910420534328</v>
      </c>
      <c r="DK26" s="33">
        <v>18.225327849985078</v>
      </c>
      <c r="DL26" s="33">
        <v>527.14045276475929</v>
      </c>
      <c r="DM26" s="33">
        <v>-33.956341107195271</v>
      </c>
      <c r="DN26" s="33">
        <v>188.38228890626874</v>
      </c>
      <c r="DO26" s="33">
        <v>115.03548017868961</v>
      </c>
      <c r="DP26" s="33">
        <v>553.62893974748147</v>
      </c>
      <c r="DQ26" s="33">
        <v>776.07464716438722</v>
      </c>
      <c r="DR26" s="35">
        <v>5432.1801892618942</v>
      </c>
      <c r="DS26" s="35">
        <v>3920.0621755707666</v>
      </c>
      <c r="DT26" s="35">
        <v>1659.368178186138</v>
      </c>
      <c r="DU26" s="33"/>
    </row>
    <row r="27" spans="1:146" ht="15" x14ac:dyDescent="0.25">
      <c r="B27" s="196" t="s">
        <v>29</v>
      </c>
      <c r="C27" s="196" t="s">
        <v>34</v>
      </c>
      <c r="D27" s="196" t="s">
        <v>20</v>
      </c>
      <c r="E27" s="196" t="s">
        <v>24</v>
      </c>
      <c r="G27" s="261" t="s">
        <v>316</v>
      </c>
      <c r="S27" s="33">
        <f t="shared" si="0"/>
        <v>8375.875842176174</v>
      </c>
      <c r="T27" s="258">
        <f t="shared" si="8"/>
        <v>7.8138428254463325E-3</v>
      </c>
      <c r="U27" s="258">
        <f t="shared" si="9"/>
        <v>8.9473009330273273E-3</v>
      </c>
      <c r="V27" s="32">
        <v>2039</v>
      </c>
      <c r="W27" s="33">
        <v>309.53565367763656</v>
      </c>
      <c r="X27" s="33">
        <v>2514.4984951584252</v>
      </c>
      <c r="Y27" s="264">
        <f t="shared" si="1"/>
        <v>2824.0341488360618</v>
      </c>
      <c r="Z27" s="265">
        <f>Y27*'Volumes by Gen'!$K$35</f>
        <v>15394570.798466206</v>
      </c>
      <c r="AA27" s="33">
        <v>768.3424650086688</v>
      </c>
      <c r="AB27" s="33">
        <v>479.93568460625244</v>
      </c>
      <c r="AC27" s="33">
        <v>333.35720048196782</v>
      </c>
      <c r="AD27" s="33">
        <v>264.97814023244973</v>
      </c>
      <c r="AE27" s="33">
        <v>304.78954466532571</v>
      </c>
      <c r="AF27" s="34">
        <v>835.40895484351984</v>
      </c>
      <c r="AG27" s="258">
        <f t="shared" si="10"/>
        <v>7.6925342749869507E-3</v>
      </c>
      <c r="AH27" s="264">
        <f t="shared" si="2"/>
        <v>2986.8119898381842</v>
      </c>
      <c r="AI27" s="265">
        <f>AH27*'Volumes by Gen'!$K$46</f>
        <v>17342853.707177714</v>
      </c>
      <c r="AJ27" s="33">
        <v>45.754124262078761</v>
      </c>
      <c r="AK27" s="33">
        <v>269.78270310280965</v>
      </c>
      <c r="AL27" s="33">
        <v>210.84917707388587</v>
      </c>
      <c r="AM27" s="33">
        <v>902.0012031820155</v>
      </c>
      <c r="AN27" s="258">
        <f t="shared" si="11"/>
        <v>8.2864621344441274E-3</v>
      </c>
      <c r="AO27" s="264">
        <f t="shared" si="3"/>
        <v>1428.3872076207899</v>
      </c>
      <c r="AP27" s="265">
        <f>AO27*'Volumes by Gen'!$K$74</f>
        <v>6256335.96937906</v>
      </c>
      <c r="AQ27" s="33">
        <v>1136.642495881139</v>
      </c>
      <c r="AR27" s="266">
        <f t="shared" si="12"/>
        <v>4.7225613038768509E-3</v>
      </c>
      <c r="AS27" s="268">
        <f>AQ27*'Volumes by Gen'!$K$79</f>
        <v>4978494.1319593899</v>
      </c>
      <c r="AT27" s="107">
        <v>7965.9056408907218</v>
      </c>
      <c r="AU27" s="35">
        <v>5585.2512813343383</v>
      </c>
      <c r="AV27" s="35">
        <v>2439.4666886990408</v>
      </c>
      <c r="AW27" s="33"/>
      <c r="AX27" s="258">
        <f t="shared" si="4"/>
        <v>8.0646110265285998E-3</v>
      </c>
      <c r="AY27" s="32">
        <v>2038</v>
      </c>
      <c r="AZ27" s="33">
        <v>325.53087064565125</v>
      </c>
      <c r="BA27" s="33">
        <v>2719.0802225161633</v>
      </c>
      <c r="BB27" s="33">
        <v>808.00158436920447</v>
      </c>
      <c r="BC27" s="33">
        <v>597.04783215528244</v>
      </c>
      <c r="BD27" s="33">
        <v>351.39219891279004</v>
      </c>
      <c r="BE27" s="33">
        <v>277.71533801132364</v>
      </c>
      <c r="BF27" s="33">
        <v>351.52882074345985</v>
      </c>
      <c r="BG27" s="33">
        <v>914.36608295280689</v>
      </c>
      <c r="BH27" s="33">
        <v>63.296045182014609</v>
      </c>
      <c r="BI27" s="33">
        <v>294.90014802588604</v>
      </c>
      <c r="BJ27" s="33">
        <v>236.23920977127997</v>
      </c>
      <c r="BK27" s="33">
        <v>986.85930760123563</v>
      </c>
      <c r="BL27" s="33">
        <v>1220.297734978747</v>
      </c>
      <c r="BM27" s="35">
        <v>8522.3591681988692</v>
      </c>
      <c r="BN27" s="35">
        <v>5994.4703633501667</v>
      </c>
      <c r="BO27" s="35">
        <v>2611.2869966495618</v>
      </c>
      <c r="BP27" s="33"/>
      <c r="BQ27" s="37">
        <f t="shared" si="5"/>
        <v>1.0888644681547568E-2</v>
      </c>
      <c r="BR27" s="32">
        <v>2038</v>
      </c>
      <c r="BS27" s="33">
        <v>339.81517890522696</v>
      </c>
      <c r="BT27" s="33">
        <v>2796.48134090542</v>
      </c>
      <c r="BU27" s="33">
        <v>824.38140341142514</v>
      </c>
      <c r="BV27" s="33">
        <v>645.17039275047728</v>
      </c>
      <c r="BW27" s="33">
        <v>363.267821883068</v>
      </c>
      <c r="BX27" s="33">
        <v>286.13783134262388</v>
      </c>
      <c r="BY27" s="33">
        <v>376.22394280249205</v>
      </c>
      <c r="BZ27" s="33">
        <v>1000.8336198379304</v>
      </c>
      <c r="CA27" s="33">
        <v>68.77479347957383</v>
      </c>
      <c r="CB27" s="33">
        <v>311.28291262626641</v>
      </c>
      <c r="CC27" s="33">
        <v>251.56190895108722</v>
      </c>
      <c r="CD27" s="33">
        <v>1031.733716774879</v>
      </c>
      <c r="CE27" s="33">
        <v>1261.707041173993</v>
      </c>
      <c r="CF27" s="35">
        <v>8878.6332846932546</v>
      </c>
      <c r="CG27" s="35">
        <v>6233.5177493164256</v>
      </c>
      <c r="CH27" s="35">
        <v>2709.2523035113131</v>
      </c>
      <c r="CJ27" s="37">
        <f t="shared" si="6"/>
        <v>1.648044937844664E-2</v>
      </c>
      <c r="CK27" s="32">
        <v>2038</v>
      </c>
      <c r="CL27" s="33">
        <v>361.44272399159161</v>
      </c>
      <c r="CM27" s="33">
        <v>3047.1764646104079</v>
      </c>
      <c r="CN27" s="33">
        <v>878.47798357196234</v>
      </c>
      <c r="CO27" s="33">
        <v>832.06841901112057</v>
      </c>
      <c r="CP27" s="33">
        <v>398.87663341451139</v>
      </c>
      <c r="CQ27" s="33">
        <v>300.33520140684197</v>
      </c>
      <c r="CR27" s="33">
        <v>443.76950178992377</v>
      </c>
      <c r="CS27" s="33">
        <v>1264.0718346397332</v>
      </c>
      <c r="CT27" s="33">
        <v>90.585594054156289</v>
      </c>
      <c r="CU27" s="33">
        <v>355.29330827885917</v>
      </c>
      <c r="CV27" s="33">
        <v>321.7706943134209</v>
      </c>
      <c r="CW27" s="33">
        <v>1124.4668886029883</v>
      </c>
      <c r="CX27" s="33">
        <v>1438.2755386665135</v>
      </c>
      <c r="CY27" s="35">
        <v>9869.8569323001684</v>
      </c>
      <c r="CZ27" s="35">
        <v>6885.2512466216058</v>
      </c>
      <c r="DA27" s="35">
        <v>3017.7213420545904</v>
      </c>
      <c r="DB27" s="33"/>
      <c r="DC27" s="36">
        <f t="shared" si="7"/>
        <v>-2.1461347407401867E-3</v>
      </c>
      <c r="DD27" s="32">
        <v>2038</v>
      </c>
      <c r="DE27" s="33">
        <v>246.52777289585694</v>
      </c>
      <c r="DF27" s="33">
        <v>1666.6507785256561</v>
      </c>
      <c r="DG27" s="33">
        <v>576.56681635863231</v>
      </c>
      <c r="DH27" s="33">
        <v>145.51285551871391</v>
      </c>
      <c r="DI27" s="33">
        <v>261.81340505344059</v>
      </c>
      <c r="DJ27" s="33">
        <v>202.92876151512252</v>
      </c>
      <c r="DK27" s="33">
        <v>13.086933288936379</v>
      </c>
      <c r="DL27" s="33">
        <v>526.01871343782977</v>
      </c>
      <c r="DM27" s="33">
        <v>-35.982747804190964</v>
      </c>
      <c r="DN27" s="33">
        <v>188.72150688198786</v>
      </c>
      <c r="DO27" s="33">
        <v>113.87871977074126</v>
      </c>
      <c r="DP27" s="33">
        <v>547.6789605072762</v>
      </c>
      <c r="DQ27" s="33">
        <v>773.28559238200319</v>
      </c>
      <c r="DR27" s="35">
        <v>5420.5469651062658</v>
      </c>
      <c r="DS27" s="35">
        <v>3921.7889394165209</v>
      </c>
      <c r="DT27" s="35">
        <v>1651.5328930828136</v>
      </c>
      <c r="DU27" s="33"/>
    </row>
    <row r="28" spans="1:146" ht="15" x14ac:dyDescent="0.25">
      <c r="A28" s="32">
        <v>1997</v>
      </c>
      <c r="B28" s="33">
        <f t="shared" ref="B28:B42" si="14">N3+M3</f>
        <v>1528.6880000000001</v>
      </c>
      <c r="C28" s="33">
        <f t="shared" ref="C28:C42" si="15">SUM(J3:L3)</f>
        <v>310.45799999999997</v>
      </c>
      <c r="D28" s="33">
        <f t="shared" ref="D28:D42" si="16">SUM(E3:I3)</f>
        <v>1663.0819999999999</v>
      </c>
      <c r="E28" s="33">
        <f t="shared" ref="E28:E42" si="17">SUM(B3:D3)</f>
        <v>2184.748</v>
      </c>
      <c r="G28" s="33">
        <f>SUM(B28:E28)</f>
        <v>5686.9760000000006</v>
      </c>
      <c r="S28" s="33">
        <f t="shared" si="0"/>
        <v>8441.1599298601559</v>
      </c>
      <c r="T28" s="258">
        <f t="shared" si="8"/>
        <v>7.7340185740401449E-3</v>
      </c>
      <c r="U28" s="258">
        <f t="shared" si="9"/>
        <v>8.7974207884586129E-3</v>
      </c>
      <c r="V28" s="32">
        <v>2040</v>
      </c>
      <c r="W28" s="33">
        <v>311.70901876778299</v>
      </c>
      <c r="X28" s="33">
        <v>2537.3898516997033</v>
      </c>
      <c r="Y28" s="264">
        <f t="shared" si="1"/>
        <v>2849.0988704674864</v>
      </c>
      <c r="Z28" s="265">
        <f>Y28*'Volumes by Gen'!$K$35</f>
        <v>15531205.347257994</v>
      </c>
      <c r="AA28" s="33">
        <v>775.96574881849165</v>
      </c>
      <c r="AB28" s="33">
        <v>484.02027129066323</v>
      </c>
      <c r="AC28" s="33">
        <v>334.4264804384826</v>
      </c>
      <c r="AD28" s="33">
        <v>267.23712686113356</v>
      </c>
      <c r="AE28" s="33">
        <v>306.16041383328422</v>
      </c>
      <c r="AF28" s="34">
        <v>842.03719512024543</v>
      </c>
      <c r="AG28" s="258">
        <f t="shared" si="10"/>
        <v>7.6532942422543283E-3</v>
      </c>
      <c r="AH28" s="264">
        <f t="shared" si="2"/>
        <v>3009.8472363623009</v>
      </c>
      <c r="AI28" s="265">
        <f>AH28*'Volumes by Gen'!$K$46</f>
        <v>17476607.325395301</v>
      </c>
      <c r="AJ28" s="33">
        <v>46.291905682982218</v>
      </c>
      <c r="AK28" s="33">
        <v>272.8837913084335</v>
      </c>
      <c r="AL28" s="33">
        <v>213.02670162358385</v>
      </c>
      <c r="AM28" s="33">
        <v>907.98874298081546</v>
      </c>
      <c r="AN28" s="258">
        <f t="shared" si="11"/>
        <v>8.1960884455556608E-3</v>
      </c>
      <c r="AO28" s="264">
        <f t="shared" si="3"/>
        <v>1440.191141595815</v>
      </c>
      <c r="AP28" s="265">
        <f>AO28*'Volumes by Gen'!$K$74</f>
        <v>6308037.2001896696</v>
      </c>
      <c r="AQ28" s="33">
        <v>1142.0226814345526</v>
      </c>
      <c r="AR28" s="266">
        <f t="shared" si="12"/>
        <v>4.711102188141583E-3</v>
      </c>
      <c r="AS28" s="268">
        <f>AQ28*'Volumes by Gen'!$K$79</f>
        <v>5002059.3446833417</v>
      </c>
      <c r="AT28" s="107">
        <v>8030.8845441261656</v>
      </c>
      <c r="AU28" s="35">
        <v>5635.8377578497175</v>
      </c>
      <c r="AV28" s="35">
        <v>2454.1754137270773</v>
      </c>
      <c r="AW28" s="33"/>
      <c r="AX28" s="258">
        <f t="shared" si="4"/>
        <v>8.0044854517207845E-3</v>
      </c>
      <c r="AY28" s="32">
        <v>2039</v>
      </c>
      <c r="AZ28" s="33">
        <v>327.79196255195791</v>
      </c>
      <c r="BA28" s="33">
        <v>2744.1807545023607</v>
      </c>
      <c r="BB28" s="33">
        <v>815.92607792728199</v>
      </c>
      <c r="BC28" s="33">
        <v>601.67323431115301</v>
      </c>
      <c r="BD28" s="33">
        <v>352.50692703601783</v>
      </c>
      <c r="BE28" s="33">
        <v>280.04678970715838</v>
      </c>
      <c r="BF28" s="33">
        <v>352.96969438094868</v>
      </c>
      <c r="BG28" s="33">
        <v>921.82027690551399</v>
      </c>
      <c r="BH28" s="33">
        <v>63.946072455236092</v>
      </c>
      <c r="BI28" s="33">
        <v>298.18212559839191</v>
      </c>
      <c r="BJ28" s="33">
        <v>238.69271718240518</v>
      </c>
      <c r="BK28" s="33">
        <v>993.32288899405739</v>
      </c>
      <c r="BL28" s="33">
        <v>1226.2220823164726</v>
      </c>
      <c r="BM28" s="35">
        <v>8591.1267170191386</v>
      </c>
      <c r="BN28" s="35">
        <v>6048.0825145737572</v>
      </c>
      <c r="BO28" s="35">
        <v>2626.9505997046676</v>
      </c>
      <c r="BP28" s="33"/>
      <c r="BQ28" s="37">
        <f t="shared" si="5"/>
        <v>1.097572803568401E-2</v>
      </c>
      <c r="BR28" s="32">
        <v>2039</v>
      </c>
      <c r="BS28" s="33">
        <v>343.28597428928185</v>
      </c>
      <c r="BT28" s="33">
        <v>2827.3510478093681</v>
      </c>
      <c r="BU28" s="33">
        <v>833.49463349208327</v>
      </c>
      <c r="BV28" s="33">
        <v>654.39013437681183</v>
      </c>
      <c r="BW28" s="33">
        <v>365.27025055217644</v>
      </c>
      <c r="BX28" s="33">
        <v>288.96574100840184</v>
      </c>
      <c r="BY28" s="33">
        <v>378.91490766158472</v>
      </c>
      <c r="BZ28" s="33">
        <v>1013.0205485016611</v>
      </c>
      <c r="CA28" s="33">
        <v>69.72190281752188</v>
      </c>
      <c r="CB28" s="33">
        <v>315.77578105401875</v>
      </c>
      <c r="CC28" s="33">
        <v>254.78777848935283</v>
      </c>
      <c r="CD28" s="33">
        <v>1041.590113689816</v>
      </c>
      <c r="CE28" s="33">
        <v>1269.6829320304237</v>
      </c>
      <c r="CF28" s="35">
        <v>8977.1641974562135</v>
      </c>
      <c r="CG28" s="35">
        <v>6305.9830680679424</v>
      </c>
      <c r="CH28" s="35">
        <v>2731.9649963132238</v>
      </c>
      <c r="CJ28" s="37">
        <f t="shared" si="6"/>
        <v>1.6755265207291634E-2</v>
      </c>
      <c r="CK28" s="32">
        <v>2039</v>
      </c>
      <c r="CL28" s="33">
        <v>366.54063264596175</v>
      </c>
      <c r="CM28" s="33">
        <v>3088.0292832467144</v>
      </c>
      <c r="CN28" s="33">
        <v>890.94856007381213</v>
      </c>
      <c r="CO28" s="33">
        <v>854.69511117307957</v>
      </c>
      <c r="CP28" s="33">
        <v>403.30729255977451</v>
      </c>
      <c r="CQ28" s="33">
        <v>303.86152645035247</v>
      </c>
      <c r="CR28" s="33">
        <v>448.29256000823023</v>
      </c>
      <c r="CS28" s="33">
        <v>1284.2733137983375</v>
      </c>
      <c r="CT28" s="33">
        <v>92.421615112148388</v>
      </c>
      <c r="CU28" s="33">
        <v>363.6197534969096</v>
      </c>
      <c r="CV28" s="33">
        <v>327.31161122674922</v>
      </c>
      <c r="CW28" s="33">
        <v>1138.3484931132823</v>
      </c>
      <c r="CX28" s="33">
        <v>1451.5680995745511</v>
      </c>
      <c r="CY28" s="35">
        <v>10038.047073174484</v>
      </c>
      <c r="CZ28" s="35">
        <v>6999.3648351621641</v>
      </c>
      <c r="DA28" s="35">
        <v>3045.901705955554</v>
      </c>
      <c r="DB28" s="33"/>
      <c r="DC28" s="36">
        <f t="shared" si="7"/>
        <v>-2.1653362081557178E-3</v>
      </c>
      <c r="DD28" s="32">
        <v>2039</v>
      </c>
      <c r="DE28" s="33">
        <v>246.37808201456593</v>
      </c>
      <c r="DF28" s="33">
        <v>1661.2765281645698</v>
      </c>
      <c r="DG28" s="33">
        <v>577.48164109104789</v>
      </c>
      <c r="DH28" s="33">
        <v>139.65378906622152</v>
      </c>
      <c r="DI28" s="33">
        <v>260.41336087256417</v>
      </c>
      <c r="DJ28" s="33">
        <v>202.36291249527159</v>
      </c>
      <c r="DK28" s="33">
        <v>7.9403177120220789</v>
      </c>
      <c r="DL28" s="33">
        <v>524.89645072835162</v>
      </c>
      <c r="DM28" s="33">
        <v>-38.011168462980379</v>
      </c>
      <c r="DN28" s="33">
        <v>189.00767659692525</v>
      </c>
      <c r="DO28" s="33">
        <v>112.70749916090166</v>
      </c>
      <c r="DP28" s="33">
        <v>541.71699304743493</v>
      </c>
      <c r="DQ28" s="33">
        <v>770.47733066003752</v>
      </c>
      <c r="DR28" s="35">
        <v>5408.835018796126</v>
      </c>
      <c r="DS28" s="35">
        <v>3923.4294793571016</v>
      </c>
      <c r="DT28" s="35">
        <v>1643.6688713469159</v>
      </c>
      <c r="DU28" s="33"/>
    </row>
    <row r="29" spans="1:146" ht="15" x14ac:dyDescent="0.25">
      <c r="A29" s="32">
        <v>1998</v>
      </c>
      <c r="B29" s="33">
        <f t="shared" si="14"/>
        <v>1539.4639999999999</v>
      </c>
      <c r="C29" s="33">
        <f t="shared" si="15"/>
        <v>308.32600000000002</v>
      </c>
      <c r="D29" s="33">
        <f t="shared" si="16"/>
        <v>1628.038</v>
      </c>
      <c r="E29" s="33">
        <f t="shared" si="17"/>
        <v>2106.69</v>
      </c>
      <c r="G29" s="33">
        <f t="shared" ref="G29:G45" si="18">SUM(B29:E29)</f>
        <v>5582.518</v>
      </c>
      <c r="S29" s="33">
        <f t="shared" si="0"/>
        <v>8507.1744083169579</v>
      </c>
      <c r="T29" s="258">
        <f t="shared" si="8"/>
        <v>7.7598595360009936E-3</v>
      </c>
      <c r="U29" s="258">
        <f t="shared" si="9"/>
        <v>8.7247951497111936E-3</v>
      </c>
      <c r="V29" s="32">
        <v>2041</v>
      </c>
      <c r="W29" s="33">
        <v>313.89871324790198</v>
      </c>
      <c r="X29" s="33">
        <v>2560.2767493551223</v>
      </c>
      <c r="Y29" s="264">
        <f t="shared" si="1"/>
        <v>2874.1754626030242</v>
      </c>
      <c r="Z29" s="265">
        <f>Y29*'Volumes by Gen'!$K$35</f>
        <v>15667904.605365019</v>
      </c>
      <c r="AA29" s="33">
        <v>783.64307644434029</v>
      </c>
      <c r="AB29" s="33">
        <v>488.10171393914874</v>
      </c>
      <c r="AC29" s="33">
        <v>335.49397597171458</v>
      </c>
      <c r="AD29" s="33">
        <v>269.54024849006362</v>
      </c>
      <c r="AE29" s="33">
        <v>307.63041954102619</v>
      </c>
      <c r="AF29" s="34">
        <v>848.70812568059705</v>
      </c>
      <c r="AG29" s="258">
        <f t="shared" si="10"/>
        <v>7.6720810333761628E-3</v>
      </c>
      <c r="AH29" s="264">
        <f t="shared" si="2"/>
        <v>3033.1175600668903</v>
      </c>
      <c r="AI29" s="265">
        <f>AH29*'Volumes by Gen'!$K$46</f>
        <v>17611725.913743149</v>
      </c>
      <c r="AJ29" s="33">
        <v>46.844288236163003</v>
      </c>
      <c r="AK29" s="33">
        <v>276.14584158581232</v>
      </c>
      <c r="AL29" s="33">
        <v>215.25826276920827</v>
      </c>
      <c r="AM29" s="33">
        <v>914.1297303966445</v>
      </c>
      <c r="AN29" s="258">
        <f t="shared" si="11"/>
        <v>8.3910527149377405E-3</v>
      </c>
      <c r="AO29" s="264">
        <f t="shared" si="3"/>
        <v>1452.3781229878282</v>
      </c>
      <c r="AP29" s="265">
        <f>AO29*'Volumes by Gen'!$K$74</f>
        <v>6361416.1786866877</v>
      </c>
      <c r="AQ29" s="33">
        <v>1147.5032626592151</v>
      </c>
      <c r="AR29" s="266">
        <f t="shared" si="12"/>
        <v>4.7760920626594514E-3</v>
      </c>
      <c r="AS29" s="268">
        <f>AQ29*'Volumes by Gen'!$K$79</f>
        <v>5026064.2904473636</v>
      </c>
      <c r="AT29" s="107">
        <v>8097.8623669969465</v>
      </c>
      <c r="AU29" s="35">
        <v>5687.5233549162494</v>
      </c>
      <c r="AV29" s="35">
        <v>2469.6353769434486</v>
      </c>
      <c r="AW29" s="33"/>
      <c r="AX29" s="258">
        <f t="shared" si="4"/>
        <v>8.1832068075308722E-3</v>
      </c>
      <c r="AY29" s="32">
        <v>2040</v>
      </c>
      <c r="AZ29" s="33">
        <v>330.05867703207628</v>
      </c>
      <c r="BA29" s="33">
        <v>2769.0551022413661</v>
      </c>
      <c r="BB29" s="33">
        <v>823.82145094007865</v>
      </c>
      <c r="BC29" s="33">
        <v>606.42109635592976</v>
      </c>
      <c r="BD29" s="33">
        <v>353.63238621542564</v>
      </c>
      <c r="BE29" s="33">
        <v>282.40374804347823</v>
      </c>
      <c r="BF29" s="33">
        <v>354.49327168188631</v>
      </c>
      <c r="BG29" s="33">
        <v>929.13411553731544</v>
      </c>
      <c r="BH29" s="33">
        <v>64.613748412163005</v>
      </c>
      <c r="BI29" s="33">
        <v>301.63445431039969</v>
      </c>
      <c r="BJ29" s="33">
        <v>241.20710987199757</v>
      </c>
      <c r="BK29" s="33">
        <v>999.9521179141658</v>
      </c>
      <c r="BL29" s="33">
        <v>1232.2569795268328</v>
      </c>
      <c r="BM29" s="35">
        <v>8662.0097340416469</v>
      </c>
      <c r="BN29" s="35">
        <v>6102.8595268681411</v>
      </c>
      <c r="BO29" s="35">
        <v>2643.4142106978838</v>
      </c>
      <c r="BP29" s="33"/>
      <c r="BQ29" s="37">
        <f t="shared" si="5"/>
        <v>1.0903498304611474E-2</v>
      </c>
      <c r="BR29" s="32">
        <v>2040</v>
      </c>
      <c r="BS29" s="33">
        <v>346.69532356698176</v>
      </c>
      <c r="BT29" s="33">
        <v>2858.0151863947449</v>
      </c>
      <c r="BU29" s="33">
        <v>842.45126203136556</v>
      </c>
      <c r="BV29" s="33">
        <v>664.05906937836107</v>
      </c>
      <c r="BW29" s="33">
        <v>367.18757284812511</v>
      </c>
      <c r="BX29" s="33">
        <v>291.7956328957892</v>
      </c>
      <c r="BY29" s="33">
        <v>381.68741752617973</v>
      </c>
      <c r="BZ29" s="33">
        <v>1024.3581613224203</v>
      </c>
      <c r="CA29" s="33">
        <v>70.68945851373735</v>
      </c>
      <c r="CB29" s="33">
        <v>320.36833532998992</v>
      </c>
      <c r="CC29" s="33">
        <v>258.08938099019065</v>
      </c>
      <c r="CD29" s="33">
        <v>1051.407612998195</v>
      </c>
      <c r="CE29" s="33">
        <v>1277.8475909665754</v>
      </c>
      <c r="CF29" s="35">
        <v>9076.1257188440704</v>
      </c>
      <c r="CG29" s="35">
        <v>6378.2167927381406</v>
      </c>
      <c r="CH29" s="35">
        <v>2755.0138797922177</v>
      </c>
      <c r="CJ29" s="37">
        <f t="shared" si="6"/>
        <v>1.6607033622916201E-2</v>
      </c>
      <c r="CK29" s="32">
        <v>2040</v>
      </c>
      <c r="CL29" s="33">
        <v>371.1344917700967</v>
      </c>
      <c r="CM29" s="33">
        <v>3128.726966628531</v>
      </c>
      <c r="CN29" s="33">
        <v>902.58699887747525</v>
      </c>
      <c r="CO29" s="33">
        <v>878.51237702238461</v>
      </c>
      <c r="CP29" s="33">
        <v>407.13152674295122</v>
      </c>
      <c r="CQ29" s="33">
        <v>307.39617893024496</v>
      </c>
      <c r="CR29" s="33">
        <v>452.9414785595585</v>
      </c>
      <c r="CS29" s="33">
        <v>1303.3102401274812</v>
      </c>
      <c r="CT29" s="33">
        <v>94.315137284591728</v>
      </c>
      <c r="CU29" s="33">
        <v>372.23419675567555</v>
      </c>
      <c r="CV29" s="33">
        <v>332.99757333749017</v>
      </c>
      <c r="CW29" s="33">
        <v>1152.0676624587379</v>
      </c>
      <c r="CX29" s="33">
        <v>1465.14646853053</v>
      </c>
      <c r="CY29" s="35">
        <v>10207.564439021397</v>
      </c>
      <c r="CZ29" s="35">
        <v>7112.9244003147905</v>
      </c>
      <c r="DA29" s="35">
        <v>3074.679853815971</v>
      </c>
      <c r="DB29" s="33"/>
      <c r="DC29" s="36">
        <f t="shared" si="7"/>
        <v>-2.1776080109651322E-3</v>
      </c>
      <c r="DD29" s="32">
        <v>2040</v>
      </c>
      <c r="DE29" s="33">
        <v>246.40569198669513</v>
      </c>
      <c r="DF29" s="33">
        <v>1655.8740124040773</v>
      </c>
      <c r="DG29" s="33">
        <v>578.98275363862899</v>
      </c>
      <c r="DH29" s="33">
        <v>133.782277676918</v>
      </c>
      <c r="DI29" s="33">
        <v>259.09758979396969</v>
      </c>
      <c r="DJ29" s="33">
        <v>202.1146597730361</v>
      </c>
      <c r="DK29" s="33">
        <v>3.3852952356014754</v>
      </c>
      <c r="DL29" s="33">
        <v>523.6642971735937</v>
      </c>
      <c r="DM29" s="33">
        <v>-40.041397700607661</v>
      </c>
      <c r="DN29" s="33">
        <v>189.31781549835824</v>
      </c>
      <c r="DO29" s="33">
        <v>111.53476047336507</v>
      </c>
      <c r="DP29" s="33">
        <v>535.74475332239683</v>
      </c>
      <c r="DQ29" s="33">
        <v>767.66857155910122</v>
      </c>
      <c r="DR29" s="35">
        <v>5397.082289167397</v>
      </c>
      <c r="DS29" s="35">
        <v>3925.0312469867195</v>
      </c>
      <c r="DT29" s="35">
        <v>1635.7989975084374</v>
      </c>
      <c r="DU29" s="33"/>
    </row>
    <row r="30" spans="1:146" ht="15" x14ac:dyDescent="0.25">
      <c r="A30" s="32">
        <v>1999</v>
      </c>
      <c r="B30" s="33">
        <f t="shared" si="14"/>
        <v>1579.27</v>
      </c>
      <c r="C30" s="33">
        <f t="shared" si="15"/>
        <v>318.04399999999998</v>
      </c>
      <c r="D30" s="33">
        <f t="shared" si="16"/>
        <v>1671.35</v>
      </c>
      <c r="E30" s="33">
        <f t="shared" si="17"/>
        <v>2082.0619999999999</v>
      </c>
      <c r="G30" s="33">
        <f t="shared" si="18"/>
        <v>5650.7259999999997</v>
      </c>
      <c r="S30" s="33">
        <f t="shared" si="0"/>
        <v>8573.195345871809</v>
      </c>
      <c r="T30" s="258">
        <f t="shared" si="8"/>
        <v>7.7008553860424649E-3</v>
      </c>
      <c r="U30" s="258">
        <f t="shared" si="9"/>
        <v>8.6372593937343069E-3</v>
      </c>
      <c r="V30" s="32">
        <v>2042</v>
      </c>
      <c r="W30" s="33">
        <v>316.03868861589035</v>
      </c>
      <c r="X30" s="33">
        <v>2583.1780610930291</v>
      </c>
      <c r="Y30" s="264">
        <f t="shared" si="1"/>
        <v>2899.2167497089195</v>
      </c>
      <c r="Z30" s="265">
        <f>Y30*'Volumes by Gen'!$K$35</f>
        <v>15804411.406246061</v>
      </c>
      <c r="AA30" s="33">
        <v>791.27025434694303</v>
      </c>
      <c r="AB30" s="33">
        <v>492.23706192082045</v>
      </c>
      <c r="AC30" s="33">
        <v>336.54839922017288</v>
      </c>
      <c r="AD30" s="33">
        <v>271.81826652490844</v>
      </c>
      <c r="AE30" s="33">
        <v>309.1189967585043</v>
      </c>
      <c r="AF30" s="34">
        <v>855.41844372510468</v>
      </c>
      <c r="AG30" s="258">
        <f t="shared" si="10"/>
        <v>7.6213111422472153E-3</v>
      </c>
      <c r="AH30" s="264">
        <f t="shared" si="2"/>
        <v>3056.4114224964542</v>
      </c>
      <c r="AI30" s="265">
        <f>AH30*'Volumes by Gen'!$K$46</f>
        <v>17746981.17914502</v>
      </c>
      <c r="AJ30" s="33">
        <v>47.40290476842074</v>
      </c>
      <c r="AK30" s="33">
        <v>279.42811022338446</v>
      </c>
      <c r="AL30" s="33">
        <v>217.48903202194643</v>
      </c>
      <c r="AM30" s="33">
        <v>920.2378765022163</v>
      </c>
      <c r="AN30" s="258">
        <f t="shared" si="11"/>
        <v>8.3163665516893612E-3</v>
      </c>
      <c r="AO30" s="264">
        <f t="shared" si="3"/>
        <v>1464.557923515968</v>
      </c>
      <c r="AP30" s="265">
        <f>AO30*'Volumes by Gen'!$K$74</f>
        <v>6414763.7049999395</v>
      </c>
      <c r="AQ30" s="33">
        <v>1153.0092501504669</v>
      </c>
      <c r="AR30" s="266">
        <f t="shared" si="12"/>
        <v>4.7753194439101136E-3</v>
      </c>
      <c r="AS30" s="268">
        <f>AQ30*'Volumes by Gen'!$K$79</f>
        <v>5050180.5156590464</v>
      </c>
      <c r="AT30" s="107">
        <v>8163.8886472164668</v>
      </c>
      <c r="AU30" s="35">
        <v>5738.5076839717385</v>
      </c>
      <c r="AV30" s="35">
        <v>2484.7462042247203</v>
      </c>
      <c r="AW30" s="33"/>
      <c r="AX30" s="258">
        <f t="shared" si="4"/>
        <v>8.0023944554881345E-3</v>
      </c>
      <c r="AY30" s="32">
        <v>2041</v>
      </c>
      <c r="AZ30" s="33">
        <v>332.34242227470679</v>
      </c>
      <c r="BA30" s="33">
        <v>2793.9246048381806</v>
      </c>
      <c r="BB30" s="33">
        <v>831.77279669339009</v>
      </c>
      <c r="BC30" s="33">
        <v>611.16530382069868</v>
      </c>
      <c r="BD30" s="33">
        <v>354.75596721919624</v>
      </c>
      <c r="BE30" s="33">
        <v>284.80675550440674</v>
      </c>
      <c r="BF30" s="33">
        <v>356.12702884917292</v>
      </c>
      <c r="BG30" s="33">
        <v>936.49506016294811</v>
      </c>
      <c r="BH30" s="33">
        <v>65.288959505603017</v>
      </c>
      <c r="BI30" s="33">
        <v>305.108180738405</v>
      </c>
      <c r="BJ30" s="33">
        <v>243.7206103029628</v>
      </c>
      <c r="BK30" s="33">
        <v>1006.545894463346</v>
      </c>
      <c r="BL30" s="33">
        <v>1238.3198526399451</v>
      </c>
      <c r="BM30" s="35">
        <v>8731.8857279771673</v>
      </c>
      <c r="BN30" s="35">
        <v>6156.893326959459</v>
      </c>
      <c r="BO30" s="35">
        <v>2659.5060201454698</v>
      </c>
      <c r="BP30" s="33"/>
      <c r="BQ30" s="37">
        <f t="shared" si="5"/>
        <v>1.0861959991219293E-2</v>
      </c>
      <c r="BR30" s="32">
        <v>2041</v>
      </c>
      <c r="BS30" s="33">
        <v>350.18363702500778</v>
      </c>
      <c r="BT30" s="33">
        <v>2888.70788088995</v>
      </c>
      <c r="BU30" s="33">
        <v>851.59011823643505</v>
      </c>
      <c r="BV30" s="33">
        <v>674.05960697924968</v>
      </c>
      <c r="BW30" s="33">
        <v>369.21314413497305</v>
      </c>
      <c r="BX30" s="33">
        <v>294.65643984554117</v>
      </c>
      <c r="BY30" s="33">
        <v>384.46247687907294</v>
      </c>
      <c r="BZ30" s="33">
        <v>1035.683340533164</v>
      </c>
      <c r="CA30" s="33">
        <v>71.657424943000436</v>
      </c>
      <c r="CB30" s="33">
        <v>325.04006271397321</v>
      </c>
      <c r="CC30" s="33">
        <v>261.36675883988823</v>
      </c>
      <c r="CD30" s="33">
        <v>1061.3954125528101</v>
      </c>
      <c r="CE30" s="33">
        <v>1285.9828822354075</v>
      </c>
      <c r="CF30" s="35">
        <v>9175.7928132695215</v>
      </c>
      <c r="CG30" s="35">
        <v>6450.9262151516295</v>
      </c>
      <c r="CH30" s="35">
        <v>2777.8509235018614</v>
      </c>
      <c r="CJ30" s="37">
        <f t="shared" si="6"/>
        <v>1.6620215099499382E-2</v>
      </c>
      <c r="CK30" s="32">
        <v>2041</v>
      </c>
      <c r="CL30" s="33">
        <v>376.44704922730614</v>
      </c>
      <c r="CM30" s="33">
        <v>3169.6442965578867</v>
      </c>
      <c r="CN30" s="33">
        <v>915.29549177071544</v>
      </c>
      <c r="CO30" s="33">
        <v>903.79993316518937</v>
      </c>
      <c r="CP30" s="33">
        <v>411.75794947429142</v>
      </c>
      <c r="CQ30" s="33">
        <v>311.15440348597116</v>
      </c>
      <c r="CR30" s="33">
        <v>457.50890827795115</v>
      </c>
      <c r="CS30" s="33">
        <v>1321.8911213938225</v>
      </c>
      <c r="CT30" s="33">
        <v>96.20971659871546</v>
      </c>
      <c r="CU30" s="33">
        <v>381.39415420439963</v>
      </c>
      <c r="CV30" s="33">
        <v>338.5128742111005</v>
      </c>
      <c r="CW30" s="33">
        <v>1166.4729472398267</v>
      </c>
      <c r="CX30" s="33">
        <v>1478.3537922865662</v>
      </c>
      <c r="CY30" s="35">
        <v>10380.083662238601</v>
      </c>
      <c r="CZ30" s="35">
        <v>7228.673859033569</v>
      </c>
      <c r="DA30" s="35">
        <v>3102.7255133000526</v>
      </c>
      <c r="DB30" s="33"/>
      <c r="DC30" s="36">
        <f t="shared" si="7"/>
        <v>-2.1903309346736292E-3</v>
      </c>
      <c r="DD30" s="32">
        <v>2041</v>
      </c>
      <c r="DE30" s="33">
        <v>246.05728243371055</v>
      </c>
      <c r="DF30" s="33">
        <v>1650.4459763596767</v>
      </c>
      <c r="DG30" s="33">
        <v>579.52889424692455</v>
      </c>
      <c r="DH30" s="33">
        <v>127.89875361726618</v>
      </c>
      <c r="DI30" s="33">
        <v>257.56596297710871</v>
      </c>
      <c r="DJ30" s="33">
        <v>201.63180058015814</v>
      </c>
      <c r="DK30" s="33">
        <v>0.4361913198991374</v>
      </c>
      <c r="DL30" s="33">
        <v>522.47715441378546</v>
      </c>
      <c r="DM30" s="33">
        <v>-42.073257035515468</v>
      </c>
      <c r="DN30" s="33">
        <v>189.57791456743902</v>
      </c>
      <c r="DO30" s="33">
        <v>110.35511057089575</v>
      </c>
      <c r="DP30" s="33">
        <v>529.76256469600196</v>
      </c>
      <c r="DQ30" s="33">
        <v>764.85241145773512</v>
      </c>
      <c r="DR30" s="35">
        <v>5385.2867290526656</v>
      </c>
      <c r="DS30" s="35">
        <v>3926.5643738464701</v>
      </c>
      <c r="DT30" s="35">
        <v>1627.9175857438679</v>
      </c>
      <c r="DU30" s="33"/>
    </row>
    <row r="31" spans="1:146" ht="15" x14ac:dyDescent="0.25">
      <c r="A31" s="32">
        <v>2000</v>
      </c>
      <c r="B31" s="33">
        <f t="shared" si="14"/>
        <v>1587.8139999999999</v>
      </c>
      <c r="C31" s="33">
        <f t="shared" si="15"/>
        <v>321.07400000000001</v>
      </c>
      <c r="D31" s="33">
        <f t="shared" si="16"/>
        <v>1692.27</v>
      </c>
      <c r="E31" s="33">
        <f t="shared" si="17"/>
        <v>2090.5619999999999</v>
      </c>
      <c r="G31" s="33">
        <f t="shared" si="18"/>
        <v>5691.7199999999993</v>
      </c>
      <c r="S31" s="33">
        <f t="shared" si="0"/>
        <v>8639.2833061457713</v>
      </c>
      <c r="T31" s="258">
        <f t="shared" si="8"/>
        <v>7.6497040242850985E-3</v>
      </c>
      <c r="U31" s="258">
        <f t="shared" si="9"/>
        <v>8.5418690271424659E-3</v>
      </c>
      <c r="V31" s="32">
        <v>2043</v>
      </c>
      <c r="W31" s="33">
        <v>318.16639801404006</v>
      </c>
      <c r="X31" s="33">
        <v>2606.0284410197519</v>
      </c>
      <c r="Y31" s="264">
        <f t="shared" si="1"/>
        <v>2924.1948390337921</v>
      </c>
      <c r="Z31" s="265">
        <f>Y31*'Volumes by Gen'!$K$35</f>
        <v>15940573.699000433</v>
      </c>
      <c r="AA31" s="33">
        <v>798.89868186281433</v>
      </c>
      <c r="AB31" s="33">
        <v>496.36656549824096</v>
      </c>
      <c r="AC31" s="33">
        <v>337.59219209436361</v>
      </c>
      <c r="AD31" s="33">
        <v>274.10911069578106</v>
      </c>
      <c r="AE31" s="33">
        <v>310.61688953298494</v>
      </c>
      <c r="AF31" s="34">
        <v>862.15041756190089</v>
      </c>
      <c r="AG31" s="258">
        <f t="shared" si="10"/>
        <v>7.5728734464369125E-3</v>
      </c>
      <c r="AH31" s="264">
        <f t="shared" si="2"/>
        <v>3079.7338572460858</v>
      </c>
      <c r="AI31" s="265">
        <f>AH31*'Volumes by Gen'!$K$46</f>
        <v>17882402.34905266</v>
      </c>
      <c r="AJ31" s="33">
        <v>47.958130436480403</v>
      </c>
      <c r="AK31" s="33">
        <v>282.71058515031757</v>
      </c>
      <c r="AL31" s="33">
        <v>219.74759875132207</v>
      </c>
      <c r="AM31" s="33">
        <v>926.39281020174587</v>
      </c>
      <c r="AN31" s="258">
        <f t="shared" si="11"/>
        <v>8.2957240853418109E-3</v>
      </c>
      <c r="AO31" s="264">
        <f t="shared" si="3"/>
        <v>1476.8091245398659</v>
      </c>
      <c r="AP31" s="265">
        <f>AO31*'Volumes by Gen'!$K$74</f>
        <v>6468423.9654846126</v>
      </c>
      <c r="AQ31" s="33">
        <v>1158.5454853260271</v>
      </c>
      <c r="AR31" s="266">
        <f t="shared" si="12"/>
        <v>4.7786083892962516E-3</v>
      </c>
      <c r="AS31" s="268">
        <f>AQ31*'Volumes by Gen'!$K$79</f>
        <v>5074429.2257279996</v>
      </c>
      <c r="AT31" s="107">
        <v>8230.1886554281482</v>
      </c>
      <c r="AU31" s="35">
        <v>5789.496045586282</v>
      </c>
      <c r="AV31" s="35">
        <v>2499.9946824071426</v>
      </c>
      <c r="AW31" s="33"/>
      <c r="AX31" s="258">
        <f t="shared" si="4"/>
        <v>7.9715146600035803E-3</v>
      </c>
      <c r="AY31" s="32">
        <v>2042</v>
      </c>
      <c r="AZ31" s="33">
        <v>334.5743128924903</v>
      </c>
      <c r="BA31" s="33">
        <v>2818.8097701546553</v>
      </c>
      <c r="BB31" s="33">
        <v>839.67220278639343</v>
      </c>
      <c r="BC31" s="33">
        <v>615.9721700329053</v>
      </c>
      <c r="BD31" s="33">
        <v>355.86578912947152</v>
      </c>
      <c r="BE31" s="33">
        <v>287.18357063440277</v>
      </c>
      <c r="BF31" s="33">
        <v>357.78142630171749</v>
      </c>
      <c r="BG31" s="33">
        <v>943.89946635472847</v>
      </c>
      <c r="BH31" s="33">
        <v>65.960071992949793</v>
      </c>
      <c r="BI31" s="33">
        <v>308.5821254888221</v>
      </c>
      <c r="BJ31" s="33">
        <v>246.26543130615769</v>
      </c>
      <c r="BK31" s="33">
        <v>1013.1901784716634</v>
      </c>
      <c r="BL31" s="33">
        <v>1244.4160327433513</v>
      </c>
      <c r="BM31" s="35">
        <v>8802.0514098287222</v>
      </c>
      <c r="BN31" s="35">
        <v>6210.9314008049651</v>
      </c>
      <c r="BO31" s="35">
        <v>2675.7444166746477</v>
      </c>
      <c r="BP31" s="33"/>
      <c r="BQ31" s="37">
        <f t="shared" si="5"/>
        <v>1.0649669926157873E-2</v>
      </c>
      <c r="BR31" s="32">
        <v>2042</v>
      </c>
      <c r="BS31" s="33">
        <v>353.60711971898593</v>
      </c>
      <c r="BT31" s="33">
        <v>2919.2972324864982</v>
      </c>
      <c r="BU31" s="33">
        <v>860.57869648595931</v>
      </c>
      <c r="BV31" s="33">
        <v>684.18336141658517</v>
      </c>
      <c r="BW31" s="33">
        <v>371.15490949964681</v>
      </c>
      <c r="BX31" s="33">
        <v>297.5027002776992</v>
      </c>
      <c r="BY31" s="33">
        <v>387.24199201954434</v>
      </c>
      <c r="BZ31" s="33">
        <v>1047.0078448785735</v>
      </c>
      <c r="CA31" s="33">
        <v>72.626117349355908</v>
      </c>
      <c r="CB31" s="33">
        <v>329.67413900581334</v>
      </c>
      <c r="CC31" s="33">
        <v>264.66266375950858</v>
      </c>
      <c r="CD31" s="33">
        <v>1071.2661993466775</v>
      </c>
      <c r="CE31" s="33">
        <v>1294.1097913313797</v>
      </c>
      <c r="CF31" s="35">
        <v>9274.5638570562442</v>
      </c>
      <c r="CG31" s="35">
        <v>6523.004139767665</v>
      </c>
      <c r="CH31" s="35">
        <v>2800.2194979619835</v>
      </c>
      <c r="CJ31" s="37">
        <f t="shared" si="6"/>
        <v>1.6202669506968005E-2</v>
      </c>
      <c r="CK31" s="32">
        <v>2042</v>
      </c>
      <c r="CL31" s="33">
        <v>381.25436650020299</v>
      </c>
      <c r="CM31" s="33">
        <v>3210.2853068818254</v>
      </c>
      <c r="CN31" s="33">
        <v>927.23724470872298</v>
      </c>
      <c r="CO31" s="33">
        <v>929.23198910933843</v>
      </c>
      <c r="CP31" s="33">
        <v>415.85341112231526</v>
      </c>
      <c r="CQ31" s="33">
        <v>314.85516206564716</v>
      </c>
      <c r="CR31" s="33">
        <v>462.01748475376814</v>
      </c>
      <c r="CS31" s="33">
        <v>1340.0782197844319</v>
      </c>
      <c r="CT31" s="33">
        <v>98.119233894357578</v>
      </c>
      <c r="CU31" s="33">
        <v>390.34443510832995</v>
      </c>
      <c r="CV31" s="33">
        <v>343.95473417671997</v>
      </c>
      <c r="CW31" s="33">
        <v>1180.5516603045201</v>
      </c>
      <c r="CX31" s="33">
        <v>1491.2698469873408</v>
      </c>
      <c r="CY31" s="35">
        <v>10551.038654512919</v>
      </c>
      <c r="CZ31" s="35">
        <v>7343.0620061628715</v>
      </c>
      <c r="DA31" s="35">
        <v>3130.1249161778146</v>
      </c>
      <c r="DB31" s="33"/>
      <c r="DC31" s="36">
        <f t="shared" si="7"/>
        <v>-2.1947805203201402E-3</v>
      </c>
      <c r="DD31" s="32">
        <v>2042</v>
      </c>
      <c r="DE31" s="33">
        <v>245.82045398010499</v>
      </c>
      <c r="DF31" s="33">
        <v>1644.9950027115167</v>
      </c>
      <c r="DG31" s="33">
        <v>580.48486619870255</v>
      </c>
      <c r="DH31" s="33">
        <v>122.00532047554796</v>
      </c>
      <c r="DI31" s="33">
        <v>256.09248355947852</v>
      </c>
      <c r="DJ31" s="33">
        <v>201.28690909625931</v>
      </c>
      <c r="DK31" s="33">
        <v>-2.5190377725626973</v>
      </c>
      <c r="DL31" s="33">
        <v>521.31893763873211</v>
      </c>
      <c r="DM31" s="33">
        <v>-44.106590587433708</v>
      </c>
      <c r="DN31" s="33">
        <v>189.85338386656912</v>
      </c>
      <c r="DO31" s="33">
        <v>109.17106977955483</v>
      </c>
      <c r="DP31" s="33">
        <v>523.7718886195986</v>
      </c>
      <c r="DQ31" s="33">
        <v>762.02269293351947</v>
      </c>
      <c r="DR31" s="35">
        <v>5373.4930910902658</v>
      </c>
      <c r="DS31" s="35">
        <v>3928.0915047759299</v>
      </c>
      <c r="DT31" s="35">
        <v>1620.0122135042639</v>
      </c>
      <c r="DU31" s="33"/>
    </row>
    <row r="32" spans="1:146" ht="15" x14ac:dyDescent="0.25">
      <c r="A32" s="32">
        <v>2001</v>
      </c>
      <c r="B32" s="33">
        <f t="shared" si="14"/>
        <v>1656.6200000000001</v>
      </c>
      <c r="C32" s="33">
        <f t="shared" si="15"/>
        <v>326.29599999999999</v>
      </c>
      <c r="D32" s="33">
        <f t="shared" si="16"/>
        <v>1716.2739999999999</v>
      </c>
      <c r="E32" s="33">
        <f t="shared" si="17"/>
        <v>2248.3020000000001</v>
      </c>
      <c r="G32" s="33">
        <f t="shared" si="18"/>
        <v>5947.4920000000002</v>
      </c>
      <c r="S32" s="33">
        <f t="shared" si="0"/>
        <v>8705.4181135205854</v>
      </c>
      <c r="T32" s="258">
        <f t="shared" si="8"/>
        <v>7.5969708189085779E-3</v>
      </c>
      <c r="U32" s="258">
        <f t="shared" si="9"/>
        <v>8.4531652893859652E-3</v>
      </c>
      <c r="V32" s="32">
        <v>2044</v>
      </c>
      <c r="W32" s="33">
        <v>320.28130778892978</v>
      </c>
      <c r="X32" s="33">
        <v>2628.8429661917617</v>
      </c>
      <c r="Y32" s="264">
        <f t="shared" si="1"/>
        <v>2949.1242739806912</v>
      </c>
      <c r="Z32" s="265">
        <f>Y32*'Volumes by Gen'!$K$35</f>
        <v>16076470.763635425</v>
      </c>
      <c r="AA32" s="33">
        <v>806.53270731263842</v>
      </c>
      <c r="AB32" s="33">
        <v>500.50368096008441</v>
      </c>
      <c r="AC32" s="33">
        <v>338.63172327491259</v>
      </c>
      <c r="AD32" s="33">
        <v>276.40924068254077</v>
      </c>
      <c r="AE32" s="33">
        <v>312.11733075351157</v>
      </c>
      <c r="AF32" s="34">
        <v>868.90233280986899</v>
      </c>
      <c r="AG32" s="258">
        <f t="shared" si="10"/>
        <v>7.5289810239773563E-3</v>
      </c>
      <c r="AH32" s="264">
        <f t="shared" si="2"/>
        <v>3103.0970157935562</v>
      </c>
      <c r="AI32" s="265">
        <f>AH32*'Volumes by Gen'!$K$46</f>
        <v>18018059.980736513</v>
      </c>
      <c r="AJ32" s="33">
        <v>48.510279417869583</v>
      </c>
      <c r="AK32" s="33">
        <v>286.01299866895891</v>
      </c>
      <c r="AL32" s="33">
        <v>222.01608649204485</v>
      </c>
      <c r="AM32" s="33">
        <v>932.54850635415346</v>
      </c>
      <c r="AN32" s="258">
        <f t="shared" si="11"/>
        <v>8.2458172098784904E-3</v>
      </c>
      <c r="AO32" s="264">
        <f t="shared" si="3"/>
        <v>1489.0878709330268</v>
      </c>
      <c r="AP32" s="265">
        <f>AO32*'Volumes by Gen'!$K$74</f>
        <v>6522204.8746866575</v>
      </c>
      <c r="AQ32" s="33">
        <v>1164.1089528133107</v>
      </c>
      <c r="AR32" s="266">
        <f t="shared" si="12"/>
        <v>4.7791639037207704E-3</v>
      </c>
      <c r="AS32" s="268">
        <f>AQ32*'Volumes by Gen'!$K$79</f>
        <v>5098797.2133223014</v>
      </c>
      <c r="AT32" s="107">
        <v>8297.0301893844389</v>
      </c>
      <c r="AU32" s="35">
        <v>5840.8962919941241</v>
      </c>
      <c r="AV32" s="35">
        <v>2515.2803452226576</v>
      </c>
      <c r="AW32" s="33"/>
      <c r="AX32" s="258">
        <f t="shared" si="4"/>
        <v>7.9725520552019844E-3</v>
      </c>
      <c r="AY32" s="32">
        <v>2043</v>
      </c>
      <c r="AZ32" s="33">
        <v>336.79341069807106</v>
      </c>
      <c r="BA32" s="33">
        <v>2843.6395916307551</v>
      </c>
      <c r="BB32" s="33">
        <v>847.57290309369125</v>
      </c>
      <c r="BC32" s="33">
        <v>620.77224279763175</v>
      </c>
      <c r="BD32" s="33">
        <v>356.96442215303182</v>
      </c>
      <c r="BE32" s="33">
        <v>289.57376816686616</v>
      </c>
      <c r="BF32" s="33">
        <v>359.44617701883794</v>
      </c>
      <c r="BG32" s="33">
        <v>951.32776832632817</v>
      </c>
      <c r="BH32" s="33">
        <v>66.627465626931169</v>
      </c>
      <c r="BI32" s="33">
        <v>312.07717186759504</v>
      </c>
      <c r="BJ32" s="33">
        <v>248.8214307251686</v>
      </c>
      <c r="BK32" s="33">
        <v>1019.8352855519605</v>
      </c>
      <c r="BL32" s="33">
        <v>1250.5421994841802</v>
      </c>
      <c r="BM32" s="35">
        <v>8872.7901915053844</v>
      </c>
      <c r="BN32" s="35">
        <v>6265.40599506751</v>
      </c>
      <c r="BO32" s="35">
        <v>2692.0224118319466</v>
      </c>
      <c r="BP32" s="33"/>
      <c r="BQ32" s="37">
        <f t="shared" si="5"/>
        <v>1.0728917841253058E-2</v>
      </c>
      <c r="BR32" s="32">
        <v>2043</v>
      </c>
      <c r="BS32" s="33">
        <v>357.03898963834797</v>
      </c>
      <c r="BT32" s="33">
        <v>2949.9584574587334</v>
      </c>
      <c r="BU32" s="33">
        <v>869.58401546572861</v>
      </c>
      <c r="BV32" s="33">
        <v>694.56312416875903</v>
      </c>
      <c r="BW32" s="33">
        <v>373.10158933647745</v>
      </c>
      <c r="BX32" s="33">
        <v>300.3597790247569</v>
      </c>
      <c r="BY32" s="33">
        <v>390.04203395603588</v>
      </c>
      <c r="BZ32" s="33">
        <v>1058.4100342265804</v>
      </c>
      <c r="CA32" s="33">
        <v>73.592882830917461</v>
      </c>
      <c r="CB32" s="33">
        <v>334.35196130423469</v>
      </c>
      <c r="CC32" s="33">
        <v>267.9752073569768</v>
      </c>
      <c r="CD32" s="33">
        <v>1081.195448052657</v>
      </c>
      <c r="CE32" s="33">
        <v>1302.2863598740564</v>
      </c>
      <c r="CF32" s="35">
        <v>9375.1490610820947</v>
      </c>
      <c r="CG32" s="35">
        <v>6596.0303776108158</v>
      </c>
      <c r="CH32" s="35">
        <v>2822.9684176249252</v>
      </c>
      <c r="CJ32" s="37">
        <f t="shared" si="6"/>
        <v>1.6323279527409928E-2</v>
      </c>
      <c r="CK32" s="32">
        <v>2043</v>
      </c>
      <c r="CL32" s="33">
        <v>386.17567692223759</v>
      </c>
      <c r="CM32" s="33">
        <v>3251.3531429581253</v>
      </c>
      <c r="CN32" s="33">
        <v>939.33724540209369</v>
      </c>
      <c r="CO32" s="33">
        <v>955.81893690664629</v>
      </c>
      <c r="CP32" s="33">
        <v>420.04061845327726</v>
      </c>
      <c r="CQ32" s="33">
        <v>318.66805010603446</v>
      </c>
      <c r="CR32" s="33">
        <v>466.55915042630807</v>
      </c>
      <c r="CS32" s="33">
        <v>1358.289724027296</v>
      </c>
      <c r="CT32" s="33">
        <v>100.03372066961599</v>
      </c>
      <c r="CU32" s="33">
        <v>399.58192027588274</v>
      </c>
      <c r="CV32" s="33">
        <v>349.43014739188459</v>
      </c>
      <c r="CW32" s="33">
        <v>1194.9231847922879</v>
      </c>
      <c r="CX32" s="33">
        <v>1504.2369766484721</v>
      </c>
      <c r="CY32" s="35">
        <v>10726.124177711412</v>
      </c>
      <c r="CZ32" s="35">
        <v>7459.7375590933143</v>
      </c>
      <c r="DA32" s="35">
        <v>3157.672076058936</v>
      </c>
      <c r="DB32" s="33"/>
      <c r="DC32" s="36">
        <f t="shared" si="7"/>
        <v>-2.2077524433075776E-3</v>
      </c>
      <c r="DD32" s="32">
        <v>2043</v>
      </c>
      <c r="DE32" s="33">
        <v>245.45220160556582</v>
      </c>
      <c r="DF32" s="33">
        <v>1639.5225802202226</v>
      </c>
      <c r="DG32" s="33">
        <v>581.16524171809874</v>
      </c>
      <c r="DH32" s="33">
        <v>116.10200301866679</v>
      </c>
      <c r="DI32" s="33">
        <v>254.54610925852884</v>
      </c>
      <c r="DJ32" s="33">
        <v>200.86895007835838</v>
      </c>
      <c r="DK32" s="33">
        <v>-5.4798757871433139</v>
      </c>
      <c r="DL32" s="33">
        <v>520.14430010157582</v>
      </c>
      <c r="DM32" s="33">
        <v>-46.14126167104574</v>
      </c>
      <c r="DN32" s="33">
        <v>190.10588284490075</v>
      </c>
      <c r="DO32" s="33">
        <v>107.97571728874573</v>
      </c>
      <c r="DP32" s="33">
        <v>517.77310922627044</v>
      </c>
      <c r="DQ32" s="33">
        <v>759.16341660351327</v>
      </c>
      <c r="DR32" s="35">
        <v>5361.6558822161287</v>
      </c>
      <c r="DS32" s="35">
        <v>3929.5571653108395</v>
      </c>
      <c r="DT32" s="35">
        <v>1612.0668266366538</v>
      </c>
      <c r="DU32" s="33"/>
    </row>
    <row r="33" spans="1:125" ht="15" x14ac:dyDescent="0.25">
      <c r="A33" s="32">
        <v>2002</v>
      </c>
      <c r="B33" s="33">
        <f t="shared" si="14"/>
        <v>1697.94</v>
      </c>
      <c r="C33" s="33">
        <f t="shared" si="15"/>
        <v>336.26799999999997</v>
      </c>
      <c r="D33" s="33">
        <f t="shared" si="16"/>
        <v>1699.702</v>
      </c>
      <c r="E33" s="33">
        <f t="shared" si="17"/>
        <v>2200.884</v>
      </c>
      <c r="G33" s="33">
        <f t="shared" si="18"/>
        <v>5934.7939999999999</v>
      </c>
      <c r="S33" s="33">
        <f t="shared" si="0"/>
        <v>8771.4741603541079</v>
      </c>
      <c r="T33" s="258">
        <f t="shared" si="8"/>
        <v>7.5307805308356263E-3</v>
      </c>
      <c r="U33" s="258">
        <f t="shared" si="9"/>
        <v>8.3593867067130994E-3</v>
      </c>
      <c r="V33" s="32">
        <v>2045</v>
      </c>
      <c r="W33" s="33">
        <v>322.3574319684094</v>
      </c>
      <c r="X33" s="33">
        <v>2651.6275323892983</v>
      </c>
      <c r="Y33" s="264">
        <f t="shared" si="1"/>
        <v>2973.9849643577077</v>
      </c>
      <c r="Z33" s="265">
        <f>Y33*'Volumes by Gen'!$K$35</f>
        <v>16211993.083103647</v>
      </c>
      <c r="AA33" s="33">
        <v>814.11919521799746</v>
      </c>
      <c r="AB33" s="33">
        <v>504.66623253011238</v>
      </c>
      <c r="AC33" s="33">
        <v>339.65564480599977</v>
      </c>
      <c r="AD33" s="33">
        <v>278.69333320734825</v>
      </c>
      <c r="AE33" s="33">
        <v>313.62242604032156</v>
      </c>
      <c r="AF33" s="34">
        <v>875.67657055296695</v>
      </c>
      <c r="AG33" s="258">
        <f t="shared" si="10"/>
        <v>7.4642199458378571E-3</v>
      </c>
      <c r="AH33" s="264">
        <f t="shared" si="2"/>
        <v>3126.4334023547462</v>
      </c>
      <c r="AI33" s="265">
        <f>AH33*'Volumes by Gen'!$K$46</f>
        <v>18153562.161510468</v>
      </c>
      <c r="AJ33" s="33">
        <v>49.067738104484704</v>
      </c>
      <c r="AK33" s="33">
        <v>289.32061476189403</v>
      </c>
      <c r="AL33" s="33">
        <v>224.28134414855916</v>
      </c>
      <c r="AM33" s="33">
        <v>938.69843026577405</v>
      </c>
      <c r="AN33" s="258">
        <f t="shared" si="11"/>
        <v>8.1793772789937689E-3</v>
      </c>
      <c r="AO33" s="264">
        <f t="shared" si="3"/>
        <v>1501.3681272807121</v>
      </c>
      <c r="AP33" s="265">
        <f>AO33*'Volumes by Gen'!$K$74</f>
        <v>6575992.3974895189</v>
      </c>
      <c r="AQ33" s="33">
        <v>1169.6876663609412</v>
      </c>
      <c r="AR33" s="266">
        <f t="shared" si="12"/>
        <v>4.7694044385255914E-3</v>
      </c>
      <c r="AS33" s="268">
        <f>AQ33*'Volumes by Gen'!$K$79</f>
        <v>5123231.9786609234</v>
      </c>
      <c r="AT33" s="107">
        <v>8363.483965604968</v>
      </c>
      <c r="AU33" s="35">
        <v>5891.8114665550502</v>
      </c>
      <c r="AV33" s="35">
        <v>2530.5874211280284</v>
      </c>
      <c r="AW33" s="33"/>
      <c r="AX33" s="258">
        <f t="shared" si="4"/>
        <v>7.8639698873591343E-3</v>
      </c>
      <c r="AY33" s="32">
        <v>2044</v>
      </c>
      <c r="AZ33" s="33">
        <v>338.99915911678863</v>
      </c>
      <c r="BA33" s="33">
        <v>2868.4304523910405</v>
      </c>
      <c r="BB33" s="33">
        <v>855.4794011356347</v>
      </c>
      <c r="BC33" s="33">
        <v>625.5811635021704</v>
      </c>
      <c r="BD33" s="33">
        <v>358.05856957653987</v>
      </c>
      <c r="BE33" s="33">
        <v>291.97365423882184</v>
      </c>
      <c r="BF33" s="33">
        <v>361.11376006645276</v>
      </c>
      <c r="BG33" s="33">
        <v>958.77807436798446</v>
      </c>
      <c r="BH33" s="33">
        <v>67.301277208940277</v>
      </c>
      <c r="BI33" s="33">
        <v>315.57772429167187</v>
      </c>
      <c r="BJ33" s="33">
        <v>251.37379067405496</v>
      </c>
      <c r="BK33" s="33">
        <v>1026.4741614673051</v>
      </c>
      <c r="BL33" s="33">
        <v>1256.6851542997194</v>
      </c>
      <c r="BM33" s="35">
        <v>8943.1186069293581</v>
      </c>
      <c r="BN33" s="35">
        <v>6319.3665044005929</v>
      </c>
      <c r="BO33" s="35">
        <v>2708.3232101988397</v>
      </c>
      <c r="BP33" s="33"/>
      <c r="BQ33" s="37">
        <f t="shared" si="5"/>
        <v>1.0570986376640123E-2</v>
      </c>
      <c r="BR33" s="32">
        <v>2044</v>
      </c>
      <c r="BS33" s="33">
        <v>360.4779958651842</v>
      </c>
      <c r="BT33" s="33">
        <v>2980.6965024373267</v>
      </c>
      <c r="BU33" s="33">
        <v>878.61066425120998</v>
      </c>
      <c r="BV33" s="33">
        <v>705.27166034699292</v>
      </c>
      <c r="BW33" s="33">
        <v>375.06551975514299</v>
      </c>
      <c r="BX33" s="33">
        <v>303.22619437043227</v>
      </c>
      <c r="BY33" s="33">
        <v>392.84357462926016</v>
      </c>
      <c r="BZ33" s="33">
        <v>1069.8936200866549</v>
      </c>
      <c r="CA33" s="33">
        <v>74.570913507995527</v>
      </c>
      <c r="CB33" s="33">
        <v>339.06763139260443</v>
      </c>
      <c r="CC33" s="33">
        <v>271.27822803514738</v>
      </c>
      <c r="CD33" s="33">
        <v>1091.1900286336688</v>
      </c>
      <c r="CE33" s="33">
        <v>1310.4810772275346</v>
      </c>
      <c r="CF33" s="35">
        <v>9475.3124600112824</v>
      </c>
      <c r="CG33" s="35">
        <v>6668.770690995384</v>
      </c>
      <c r="CH33" s="35">
        <v>2845.2069532861674</v>
      </c>
      <c r="CJ33" s="37">
        <f t="shared" si="6"/>
        <v>1.6411665958525341E-2</v>
      </c>
      <c r="CK33" s="32">
        <v>2044</v>
      </c>
      <c r="CL33" s="33">
        <v>391.21143688818904</v>
      </c>
      <c r="CM33" s="33">
        <v>3292.8468660366093</v>
      </c>
      <c r="CN33" s="33">
        <v>951.62225871208989</v>
      </c>
      <c r="CO33" s="33">
        <v>983.74653451275162</v>
      </c>
      <c r="CP33" s="33">
        <v>424.40662171500321</v>
      </c>
      <c r="CQ33" s="33">
        <v>322.59670565331203</v>
      </c>
      <c r="CR33" s="33">
        <v>471.0866176597566</v>
      </c>
      <c r="CS33" s="33">
        <v>1376.5514558635941</v>
      </c>
      <c r="CT33" s="33">
        <v>101.98334712269617</v>
      </c>
      <c r="CU33" s="33">
        <v>409.10570293057407</v>
      </c>
      <c r="CV33" s="33">
        <v>354.85227004759957</v>
      </c>
      <c r="CW33" s="33">
        <v>1209.6354512784924</v>
      </c>
      <c r="CX33" s="33">
        <v>1517.1704124221012</v>
      </c>
      <c r="CY33" s="35">
        <v>10905.094953331489</v>
      </c>
      <c r="CZ33" s="35">
        <v>7578.5410127598025</v>
      </c>
      <c r="DA33" s="35">
        <v>3185.1122806504522</v>
      </c>
      <c r="DB33" s="33"/>
      <c r="DC33" s="36">
        <f t="shared" si="7"/>
        <v>-2.2201244112968564E-3</v>
      </c>
      <c r="DD33" s="32">
        <v>2044</v>
      </c>
      <c r="DE33" s="33">
        <v>244.94669582221104</v>
      </c>
      <c r="DF33" s="33">
        <v>1634.030531914852</v>
      </c>
      <c r="DG33" s="33">
        <v>581.57788819411257</v>
      </c>
      <c r="DH33" s="33">
        <v>110.18965009701792</v>
      </c>
      <c r="DI33" s="33">
        <v>252.91066480368588</v>
      </c>
      <c r="DJ33" s="33">
        <v>200.3777955721481</v>
      </c>
      <c r="DK33" s="33">
        <v>-8.4458580222537449</v>
      </c>
      <c r="DL33" s="33">
        <v>518.95086861805009</v>
      </c>
      <c r="DM33" s="33">
        <v>-48.177149909501701</v>
      </c>
      <c r="DN33" s="33">
        <v>190.32892102913877</v>
      </c>
      <c r="DO33" s="33">
        <v>106.76968566229448</v>
      </c>
      <c r="DP33" s="33">
        <v>511.76687424347119</v>
      </c>
      <c r="DQ33" s="33">
        <v>756.27537769486412</v>
      </c>
      <c r="DR33" s="35">
        <v>5349.7787079116579</v>
      </c>
      <c r="DS33" s="35">
        <v>3930.988616338359</v>
      </c>
      <c r="DT33" s="35">
        <v>1604.0818721026099</v>
      </c>
      <c r="DU33" s="33"/>
    </row>
    <row r="34" spans="1:125" ht="15" x14ac:dyDescent="0.25">
      <c r="A34" s="32">
        <v>2003</v>
      </c>
      <c r="B34" s="33">
        <f t="shared" si="14"/>
        <v>1621.7160000000001</v>
      </c>
      <c r="C34" s="33">
        <f t="shared" si="15"/>
        <v>343.65600000000006</v>
      </c>
      <c r="D34" s="33">
        <f t="shared" si="16"/>
        <v>1684.8219999999999</v>
      </c>
      <c r="E34" s="33">
        <f t="shared" si="17"/>
        <v>2271.4700000000003</v>
      </c>
      <c r="G34" s="33">
        <f t="shared" si="18"/>
        <v>5921.6640000000007</v>
      </c>
      <c r="S34" s="33">
        <f t="shared" si="0"/>
        <v>8837.6432380970473</v>
      </c>
      <c r="T34" s="258">
        <f t="shared" si="8"/>
        <v>7.4871858888464439E-3</v>
      </c>
      <c r="U34" s="258">
        <f t="shared" si="9"/>
        <v>8.2642371203601444E-3</v>
      </c>
      <c r="V34" s="32">
        <v>2046</v>
      </c>
      <c r="W34" s="33">
        <v>324.46717376240321</v>
      </c>
      <c r="X34" s="33">
        <v>2674.300316201191</v>
      </c>
      <c r="Y34" s="264">
        <f t="shared" si="1"/>
        <v>2998.767489963594</v>
      </c>
      <c r="Z34" s="265">
        <f>Y34*'Volumes by Gen'!$K$35</f>
        <v>16347089.305350769</v>
      </c>
      <c r="AA34" s="33">
        <v>821.77563550155412</v>
      </c>
      <c r="AB34" s="33">
        <v>508.78431584461697</v>
      </c>
      <c r="AC34" s="33">
        <v>340.68639887984915</v>
      </c>
      <c r="AD34" s="33">
        <v>281.02651151749109</v>
      </c>
      <c r="AE34" s="33">
        <v>315.13054009389583</v>
      </c>
      <c r="AF34" s="34">
        <v>882.45595581394423</v>
      </c>
      <c r="AG34" s="258">
        <f t="shared" si="10"/>
        <v>7.4371432615557356E-3</v>
      </c>
      <c r="AH34" s="264">
        <f t="shared" si="2"/>
        <v>3149.8593576513513</v>
      </c>
      <c r="AI34" s="265">
        <f>AH34*'Volumes by Gen'!$K$46</f>
        <v>18289584.421044089</v>
      </c>
      <c r="AJ34" s="33">
        <v>49.630716015944373</v>
      </c>
      <c r="AK34" s="33">
        <v>292.64822073886467</v>
      </c>
      <c r="AL34" s="33">
        <v>226.570386409706</v>
      </c>
      <c r="AM34" s="33">
        <v>944.87623387291137</v>
      </c>
      <c r="AN34" s="258">
        <f t="shared" si="11"/>
        <v>8.1635866549677003E-3</v>
      </c>
      <c r="AO34" s="264">
        <f t="shared" si="3"/>
        <v>1513.7255570374264</v>
      </c>
      <c r="AP34" s="265">
        <f>AO34*'Volumes by Gen'!$K$74</f>
        <v>6630117.9398239274</v>
      </c>
      <c r="AQ34" s="33">
        <v>1175.2908334446747</v>
      </c>
      <c r="AR34" s="266">
        <f t="shared" si="12"/>
        <v>4.7674728027199288E-3</v>
      </c>
      <c r="AS34" s="268">
        <f>AQ34*'Volumes by Gen'!$K$79</f>
        <v>5147773.8504876764</v>
      </c>
      <c r="AT34" s="107">
        <v>8430.0540275608146</v>
      </c>
      <c r="AU34" s="35">
        <v>5942.9746889461858</v>
      </c>
      <c r="AV34" s="35">
        <v>2545.73733828897</v>
      </c>
      <c r="AW34" s="33"/>
      <c r="AX34" s="258">
        <f t="shared" si="4"/>
        <v>7.8161572606820114E-3</v>
      </c>
      <c r="AY34" s="32">
        <v>2045</v>
      </c>
      <c r="AZ34" s="33">
        <v>341.16445603882278</v>
      </c>
      <c r="BA34" s="33">
        <v>2893.1887589447801</v>
      </c>
      <c r="BB34" s="33">
        <v>863.33666492957855</v>
      </c>
      <c r="BC34" s="33">
        <v>630.41965075577423</v>
      </c>
      <c r="BD34" s="33">
        <v>359.13628723049396</v>
      </c>
      <c r="BE34" s="33">
        <v>294.3568073079515</v>
      </c>
      <c r="BF34" s="33">
        <v>362.78651562061464</v>
      </c>
      <c r="BG34" s="33">
        <v>966.25301185334581</v>
      </c>
      <c r="BH34" s="33">
        <v>67.981759989574954</v>
      </c>
      <c r="BI34" s="33">
        <v>319.09943262836111</v>
      </c>
      <c r="BJ34" s="33">
        <v>253.95294972550241</v>
      </c>
      <c r="BK34" s="33">
        <v>1033.1431336637993</v>
      </c>
      <c r="BL34" s="33">
        <v>1262.8550359266246</v>
      </c>
      <c r="BM34" s="35">
        <v>9013.5700882190577</v>
      </c>
      <c r="BN34" s="35">
        <v>6373.5898977829302</v>
      </c>
      <c r="BO34" s="35">
        <v>2724.4566472081251</v>
      </c>
      <c r="BP34" s="33"/>
      <c r="BQ34" s="37">
        <f t="shared" si="5"/>
        <v>1.0665650985139592E-2</v>
      </c>
      <c r="BR34" s="32">
        <v>2045</v>
      </c>
      <c r="BS34" s="33">
        <v>363.86586977203297</v>
      </c>
      <c r="BT34" s="33">
        <v>3011.449105189693</v>
      </c>
      <c r="BU34" s="33">
        <v>887.51104174749059</v>
      </c>
      <c r="BV34" s="33">
        <v>716.20229516322854</v>
      </c>
      <c r="BW34" s="33">
        <v>376.96565509920651</v>
      </c>
      <c r="BX34" s="33">
        <v>306.08180271357764</v>
      </c>
      <c r="BY34" s="33">
        <v>395.656040389076</v>
      </c>
      <c r="BZ34" s="33">
        <v>1081.467833906288</v>
      </c>
      <c r="CA34" s="33">
        <v>75.555040163250624</v>
      </c>
      <c r="CB34" s="33">
        <v>343.78505484872341</v>
      </c>
      <c r="CC34" s="33">
        <v>274.61840265616189</v>
      </c>
      <c r="CD34" s="33">
        <v>1101.1175270201607</v>
      </c>
      <c r="CE34" s="33">
        <v>1318.7339036635112</v>
      </c>
      <c r="CF34" s="35">
        <v>9577.4623305522746</v>
      </c>
      <c r="CG34" s="35">
        <v>6742.4967950804639</v>
      </c>
      <c r="CH34" s="35">
        <v>2867.9053331223004</v>
      </c>
      <c r="CJ34" s="37">
        <f t="shared" si="6"/>
        <v>1.6343088679593686E-2</v>
      </c>
      <c r="CK34" s="32">
        <v>2045</v>
      </c>
      <c r="CL34" s="33">
        <v>395.7441452718997</v>
      </c>
      <c r="CM34" s="33">
        <v>3334.5369993195441</v>
      </c>
      <c r="CN34" s="33">
        <v>963.15314871581518</v>
      </c>
      <c r="CO34" s="33">
        <v>1012.404613084949</v>
      </c>
      <c r="CP34" s="33">
        <v>428.29422606710659</v>
      </c>
      <c r="CQ34" s="33">
        <v>326.47595625980762</v>
      </c>
      <c r="CR34" s="33">
        <v>475.63270174646107</v>
      </c>
      <c r="CS34" s="33">
        <v>1394.8621319353656</v>
      </c>
      <c r="CT34" s="33">
        <v>103.94965417686673</v>
      </c>
      <c r="CU34" s="33">
        <v>418.59463137907562</v>
      </c>
      <c r="CV34" s="33">
        <v>360.34944247404383</v>
      </c>
      <c r="CW34" s="33">
        <v>1224.1594845652546</v>
      </c>
      <c r="CX34" s="33">
        <v>1530.2179000438091</v>
      </c>
      <c r="CY34" s="35">
        <v>11086.278994058097</v>
      </c>
      <c r="CZ34" s="35">
        <v>7698.030587366572</v>
      </c>
      <c r="DA34" s="35">
        <v>3212.9246266016935</v>
      </c>
      <c r="DB34" s="33"/>
      <c r="DC34" s="36">
        <f t="shared" si="7"/>
        <v>-2.2288109244344104E-3</v>
      </c>
      <c r="DD34" s="32">
        <v>2045</v>
      </c>
      <c r="DE34" s="33">
        <v>244.60580216617086</v>
      </c>
      <c r="DF34" s="33">
        <v>1628.5205850828283</v>
      </c>
      <c r="DG34" s="33">
        <v>582.43489709520622</v>
      </c>
      <c r="DH34" s="33">
        <v>104.269327271441</v>
      </c>
      <c r="DI34" s="33">
        <v>251.35404403369157</v>
      </c>
      <c r="DJ34" s="33">
        <v>200.01669039743169</v>
      </c>
      <c r="DK34" s="33">
        <v>-11.416569572228923</v>
      </c>
      <c r="DL34" s="33">
        <v>517.73870528962095</v>
      </c>
      <c r="DM34" s="33">
        <v>-50.21414891188968</v>
      </c>
      <c r="DN34" s="33">
        <v>190.56682686047711</v>
      </c>
      <c r="DO34" s="33">
        <v>105.55533494539405</v>
      </c>
      <c r="DP34" s="33">
        <v>505.75406667371294</v>
      </c>
      <c r="DQ34" s="33">
        <v>753.35857325740233</v>
      </c>
      <c r="DR34" s="35">
        <v>5337.8815791347452</v>
      </c>
      <c r="DS34" s="35">
        <v>3932.3630067352715</v>
      </c>
      <c r="DT34" s="35">
        <v>1596.0604133415841</v>
      </c>
      <c r="DU34" s="33"/>
    </row>
    <row r="35" spans="1:125" ht="15" x14ac:dyDescent="0.25">
      <c r="A35" s="32">
        <v>2004</v>
      </c>
      <c r="B35" s="33">
        <f t="shared" si="14"/>
        <v>1698.8880000000001</v>
      </c>
      <c r="C35" s="33">
        <f t="shared" si="15"/>
        <v>354.47800000000001</v>
      </c>
      <c r="D35" s="33">
        <f t="shared" si="16"/>
        <v>1759.9059999999999</v>
      </c>
      <c r="E35" s="33">
        <f t="shared" si="17"/>
        <v>2356.806</v>
      </c>
      <c r="G35" s="33">
        <f t="shared" si="18"/>
        <v>6170.0779999999995</v>
      </c>
      <c r="S35" s="33">
        <f t="shared" si="0"/>
        <v>8903.7232022153185</v>
      </c>
      <c r="T35" s="258">
        <f t="shared" si="8"/>
        <v>7.4216103328358114E-3</v>
      </c>
      <c r="U35" s="258">
        <f t="shared" si="9"/>
        <v>8.1564525669742104E-3</v>
      </c>
      <c r="V35" s="32">
        <v>2047</v>
      </c>
      <c r="W35" s="33">
        <v>326.59135474766788</v>
      </c>
      <c r="X35" s="33">
        <v>2696.8365817697954</v>
      </c>
      <c r="Y35" s="264">
        <f t="shared" si="1"/>
        <v>3023.4279365174634</v>
      </c>
      <c r="Z35" s="265">
        <f>Y35*'Volumes by Gen'!$K$35</f>
        <v>16481520.041803373</v>
      </c>
      <c r="AA35" s="33">
        <v>829.47877310554725</v>
      </c>
      <c r="AB35" s="33">
        <v>512.88781407845499</v>
      </c>
      <c r="AC35" s="33">
        <v>341.7179201210372</v>
      </c>
      <c r="AD35" s="33">
        <v>283.39250755021612</v>
      </c>
      <c r="AE35" s="33">
        <v>316.64262505529751</v>
      </c>
      <c r="AF35" s="34">
        <v>889.24402162009005</v>
      </c>
      <c r="AG35" s="258">
        <f t="shared" si="10"/>
        <v>7.4067476615506537E-3</v>
      </c>
      <c r="AH35" s="264">
        <f t="shared" si="2"/>
        <v>3173.3636615306432</v>
      </c>
      <c r="AI35" s="265">
        <f>AH35*'Volumes by Gen'!$K$46</f>
        <v>18426061.609783944</v>
      </c>
      <c r="AJ35" s="33">
        <v>50.190471400763926</v>
      </c>
      <c r="AK35" s="33">
        <v>295.97353027018039</v>
      </c>
      <c r="AL35" s="33">
        <v>228.86570340362962</v>
      </c>
      <c r="AM35" s="33">
        <v>950.99331732601843</v>
      </c>
      <c r="AN35" s="258">
        <f t="shared" si="11"/>
        <v>8.0585057909681457E-3</v>
      </c>
      <c r="AO35" s="264">
        <f t="shared" si="3"/>
        <v>1526.0230224005923</v>
      </c>
      <c r="AP35" s="265">
        <f>AO35*'Volumes by Gen'!$K$74</f>
        <v>6683980.8381145941</v>
      </c>
      <c r="AQ35" s="33">
        <v>1180.90858176662</v>
      </c>
      <c r="AR35" s="266">
        <f t="shared" si="12"/>
        <v>4.7571407378048415E-3</v>
      </c>
      <c r="AS35" s="268">
        <f>AQ35*'Volumes by Gen'!$K$79</f>
        <v>5172379.5881377971</v>
      </c>
      <c r="AT35" s="107">
        <v>8497.0045721050828</v>
      </c>
      <c r="AU35" s="35">
        <v>5994.3456684209332</v>
      </c>
      <c r="AV35" s="35">
        <v>2560.978564439306</v>
      </c>
      <c r="AW35" s="33"/>
      <c r="AX35" s="258">
        <f t="shared" si="4"/>
        <v>7.7995199660280653E-3</v>
      </c>
      <c r="AY35" s="32">
        <v>2046</v>
      </c>
      <c r="AZ35" s="33">
        <v>343.36481450387691</v>
      </c>
      <c r="BA35" s="33">
        <v>2917.8255998297382</v>
      </c>
      <c r="BB35" s="33">
        <v>871.26637783243416</v>
      </c>
      <c r="BC35" s="33">
        <v>635.2064487788856</v>
      </c>
      <c r="BD35" s="33">
        <v>360.22119640424012</v>
      </c>
      <c r="BE35" s="33">
        <v>296.79117500113955</v>
      </c>
      <c r="BF35" s="33">
        <v>364.4626262174213</v>
      </c>
      <c r="BG35" s="33">
        <v>973.73362929500797</v>
      </c>
      <c r="BH35" s="33">
        <v>68.658347637125203</v>
      </c>
      <c r="BI35" s="33">
        <v>322.61871056557885</v>
      </c>
      <c r="BJ35" s="33">
        <v>256.53917877915615</v>
      </c>
      <c r="BK35" s="33">
        <v>1039.7465581276776</v>
      </c>
      <c r="BL35" s="33">
        <v>1269.0409735647813</v>
      </c>
      <c r="BM35" s="35">
        <v>9084.4242364309703</v>
      </c>
      <c r="BN35" s="35">
        <v>6428.0334746006756</v>
      </c>
      <c r="BO35" s="35">
        <v>2740.6873209094083</v>
      </c>
      <c r="BP35" s="33"/>
      <c r="BQ35" s="37">
        <f t="shared" si="5"/>
        <v>1.0790304107967124E-2</v>
      </c>
      <c r="BR35" s="32">
        <v>2046</v>
      </c>
      <c r="BS35" s="33">
        <v>367.33868600287587</v>
      </c>
      <c r="BT35" s="33">
        <v>3042.4436587683222</v>
      </c>
      <c r="BU35" s="33">
        <v>896.61708326889811</v>
      </c>
      <c r="BV35" s="33">
        <v>727.63225187983471</v>
      </c>
      <c r="BW35" s="33">
        <v>378.97651742092933</v>
      </c>
      <c r="BX35" s="33">
        <v>308.97696611178338</v>
      </c>
      <c r="BY35" s="33">
        <v>398.4979991564976</v>
      </c>
      <c r="BZ35" s="33">
        <v>1093.1819111804286</v>
      </c>
      <c r="CA35" s="33">
        <v>76.539473511476785</v>
      </c>
      <c r="CB35" s="33">
        <v>348.61649554376572</v>
      </c>
      <c r="CC35" s="33">
        <v>277.99051828653381</v>
      </c>
      <c r="CD35" s="33">
        <v>1111.303410856237</v>
      </c>
      <c r="CE35" s="33">
        <v>1327.0456439886502</v>
      </c>
      <c r="CF35" s="35">
        <v>9681.9333355964245</v>
      </c>
      <c r="CG35" s="35">
        <v>6817.5413752723607</v>
      </c>
      <c r="CH35" s="35">
        <v>2890.9226806819206</v>
      </c>
      <c r="CJ35" s="37">
        <f t="shared" si="6"/>
        <v>1.6956886913007636E-2</v>
      </c>
      <c r="CK35" s="32">
        <v>2046</v>
      </c>
      <c r="CL35" s="33">
        <v>401.21365545994263</v>
      </c>
      <c r="CM35" s="33">
        <v>3377.4392227945491</v>
      </c>
      <c r="CN35" s="33">
        <v>976.07431557717655</v>
      </c>
      <c r="CO35" s="33">
        <v>1043.6115522347845</v>
      </c>
      <c r="CP35" s="33">
        <v>433.14268867078999</v>
      </c>
      <c r="CQ35" s="33">
        <v>330.75154024699964</v>
      </c>
      <c r="CR35" s="33">
        <v>480.26776943169546</v>
      </c>
      <c r="CS35" s="33">
        <v>1413.5497071106513</v>
      </c>
      <c r="CT35" s="33">
        <v>105.92574675090125</v>
      </c>
      <c r="CU35" s="33">
        <v>428.94262199634755</v>
      </c>
      <c r="CV35" s="33">
        <v>366.00433048406853</v>
      </c>
      <c r="CW35" s="33">
        <v>1239.8563875930615</v>
      </c>
      <c r="CX35" s="33">
        <v>1543.4545992693402</v>
      </c>
      <c r="CY35" s="35">
        <v>11277.510463650478</v>
      </c>
      <c r="CZ35" s="35">
        <v>7823.6450349155084</v>
      </c>
      <c r="DA35" s="35">
        <v>3241.3571642294874</v>
      </c>
      <c r="DB35" s="33"/>
      <c r="DC35" s="36">
        <f t="shared" si="7"/>
        <v>-2.2511064542849691E-3</v>
      </c>
      <c r="DD35" s="32">
        <v>2046</v>
      </c>
      <c r="DE35" s="33">
        <v>243.74701002797434</v>
      </c>
      <c r="DF35" s="33">
        <v>1622.9934910948427</v>
      </c>
      <c r="DG35" s="33">
        <v>582.0969364242593</v>
      </c>
      <c r="DH35" s="33">
        <v>98.340798038183308</v>
      </c>
      <c r="DI35" s="33">
        <v>249.50274878375578</v>
      </c>
      <c r="DJ35" s="33">
        <v>199.32311885147328</v>
      </c>
      <c r="DK35" s="33">
        <v>-14.391638846723012</v>
      </c>
      <c r="DL35" s="33">
        <v>516.48205679398757</v>
      </c>
      <c r="DM35" s="33">
        <v>-52.25216427038162</v>
      </c>
      <c r="DN35" s="33">
        <v>190.70655305674973</v>
      </c>
      <c r="DO35" s="33">
        <v>104.32994806313133</v>
      </c>
      <c r="DP35" s="33">
        <v>499.73451377542881</v>
      </c>
      <c r="DQ35" s="33">
        <v>750.41149891562077</v>
      </c>
      <c r="DR35" s="35">
        <v>5325.8924283145388</v>
      </c>
      <c r="DS35" s="35">
        <v>3933.6302589212496</v>
      </c>
      <c r="DT35" s="35">
        <v>1587.9980682830085</v>
      </c>
      <c r="DU35" s="33"/>
    </row>
    <row r="36" spans="1:125" ht="15" x14ac:dyDescent="0.25">
      <c r="A36" s="32">
        <v>2005</v>
      </c>
      <c r="B36" s="33">
        <f t="shared" si="14"/>
        <v>1712.2220000000002</v>
      </c>
      <c r="C36" s="33">
        <f t="shared" si="15"/>
        <v>365.94799999999998</v>
      </c>
      <c r="D36" s="33">
        <f t="shared" si="16"/>
        <v>1695.9340000000002</v>
      </c>
      <c r="E36" s="33">
        <f t="shared" si="17"/>
        <v>2406.7739999999999</v>
      </c>
      <c r="G36" s="33">
        <f t="shared" si="18"/>
        <v>6180.8780000000006</v>
      </c>
      <c r="S36" s="33">
        <f t="shared" si="0"/>
        <v>8969.7364902538575</v>
      </c>
      <c r="T36" s="258">
        <f t="shared" si="8"/>
        <v>7.3595571185693497E-3</v>
      </c>
      <c r="U36" s="258">
        <f t="shared" si="9"/>
        <v>8.078231857442374E-3</v>
      </c>
      <c r="V36" s="32">
        <v>2048</v>
      </c>
      <c r="W36" s="33">
        <v>328.69279196034603</v>
      </c>
      <c r="X36" s="33">
        <v>2719.3580056131786</v>
      </c>
      <c r="Y36" s="264">
        <f t="shared" si="1"/>
        <v>3048.0507975735245</v>
      </c>
      <c r="Z36" s="265">
        <f>Y36*'Volumes by Gen'!$K$35</f>
        <v>16615745.889583776</v>
      </c>
      <c r="AA36" s="33">
        <v>837.15624303358823</v>
      </c>
      <c r="AB36" s="33">
        <v>516.99769371884065</v>
      </c>
      <c r="AC36" s="33">
        <v>342.73971099388598</v>
      </c>
      <c r="AD36" s="33">
        <v>285.74436540662208</v>
      </c>
      <c r="AE36" s="33">
        <v>318.15412420503077</v>
      </c>
      <c r="AF36" s="34">
        <v>896.05133094495295</v>
      </c>
      <c r="AG36" s="258">
        <f t="shared" si="10"/>
        <v>7.3446845318148185E-3</v>
      </c>
      <c r="AH36" s="264">
        <f t="shared" si="2"/>
        <v>3196.8434683029209</v>
      </c>
      <c r="AI36" s="265">
        <f>AH36*'Volumes by Gen'!$K$46</f>
        <v>18562396.556646962</v>
      </c>
      <c r="AJ36" s="33">
        <v>50.746864278349221</v>
      </c>
      <c r="AK36" s="33">
        <v>299.30951709907669</v>
      </c>
      <c r="AL36" s="33">
        <v>231.16934461032605</v>
      </c>
      <c r="AM36" s="33">
        <v>957.07252312143021</v>
      </c>
      <c r="AN36" s="258">
        <f t="shared" si="11"/>
        <v>7.9797443153161608E-3</v>
      </c>
      <c r="AO36" s="264">
        <f t="shared" si="3"/>
        <v>1538.2982491091821</v>
      </c>
      <c r="AP36" s="265">
        <f>AO36*'Volumes by Gen'!$K$74</f>
        <v>6737746.3310982175</v>
      </c>
      <c r="AQ36" s="33">
        <v>1186.5439752682312</v>
      </c>
      <c r="AR36" s="266">
        <f t="shared" si="12"/>
        <v>4.7494181581741977E-3</v>
      </c>
      <c r="AS36" s="268">
        <f>AQ36*'Volumes by Gen'!$K$79</f>
        <v>5197062.6116748536</v>
      </c>
      <c r="AT36" s="107">
        <v>8564.801648839677</v>
      </c>
      <c r="AU36" s="35">
        <v>6046.1650942816705</v>
      </c>
      <c r="AV36" s="35">
        <v>2576.4921795591349</v>
      </c>
      <c r="AW36" s="33"/>
      <c r="AX36" s="258">
        <f t="shared" si="4"/>
        <v>7.8362464463601691E-3</v>
      </c>
      <c r="AY36" s="32">
        <v>2047</v>
      </c>
      <c r="AZ36" s="33">
        <v>345.58023234578536</v>
      </c>
      <c r="BA36" s="33">
        <v>2942.3140964149538</v>
      </c>
      <c r="BB36" s="33">
        <v>879.24445477009965</v>
      </c>
      <c r="BC36" s="33">
        <v>639.97629332389329</v>
      </c>
      <c r="BD36" s="33">
        <v>361.30691305176151</v>
      </c>
      <c r="BE36" s="33">
        <v>299.25978371365767</v>
      </c>
      <c r="BF36" s="33">
        <v>366.14315006180209</v>
      </c>
      <c r="BG36" s="33">
        <v>981.22382516230789</v>
      </c>
      <c r="BH36" s="33">
        <v>69.330870954217545</v>
      </c>
      <c r="BI36" s="33">
        <v>326.14928861710194</v>
      </c>
      <c r="BJ36" s="33">
        <v>259.13478706930698</v>
      </c>
      <c r="BK36" s="33">
        <v>1046.3090934565005</v>
      </c>
      <c r="BL36" s="33">
        <v>1275.2463410482733</v>
      </c>
      <c r="BM36" s="35">
        <v>9156.1742745521842</v>
      </c>
      <c r="BN36" s="35">
        <v>6482.9523202475129</v>
      </c>
      <c r="BO36" s="35">
        <v>2757.2080668424178</v>
      </c>
      <c r="BP36" s="33"/>
      <c r="BQ36" s="37">
        <f t="shared" si="5"/>
        <v>1.0874757973884874E-2</v>
      </c>
      <c r="BR36" s="32">
        <v>2047</v>
      </c>
      <c r="BS36" s="33">
        <v>370.85836738132252</v>
      </c>
      <c r="BT36" s="33">
        <v>3073.706346692783</v>
      </c>
      <c r="BU36" s="33">
        <v>905.85510923493268</v>
      </c>
      <c r="BV36" s="33">
        <v>739.63972114690409</v>
      </c>
      <c r="BW36" s="33">
        <v>381.03694258735857</v>
      </c>
      <c r="BX36" s="33">
        <v>311.89988953669558</v>
      </c>
      <c r="BY36" s="33">
        <v>401.36599711204633</v>
      </c>
      <c r="BZ36" s="33">
        <v>1105.038776388039</v>
      </c>
      <c r="CA36" s="33">
        <v>77.528454314506305</v>
      </c>
      <c r="CB36" s="33">
        <v>353.54577643570479</v>
      </c>
      <c r="CC36" s="33">
        <v>281.38315141618705</v>
      </c>
      <c r="CD36" s="33">
        <v>1121.6435406823041</v>
      </c>
      <c r="CE36" s="33">
        <v>1335.4402443175422</v>
      </c>
      <c r="CF36" s="35">
        <v>9788.379594644699</v>
      </c>
      <c r="CG36" s="35">
        <v>6893.6694711203736</v>
      </c>
      <c r="CH36" s="35">
        <v>2914.1728460815443</v>
      </c>
      <c r="CJ36" s="37">
        <f t="shared" si="6"/>
        <v>1.7522888277952793E-2</v>
      </c>
      <c r="CK36" s="32">
        <v>2047</v>
      </c>
      <c r="CL36" s="33">
        <v>407.31117357260257</v>
      </c>
      <c r="CM36" s="33">
        <v>3421.7682762804416</v>
      </c>
      <c r="CN36" s="33">
        <v>990.02183290420999</v>
      </c>
      <c r="CO36" s="33">
        <v>1077.4473673945972</v>
      </c>
      <c r="CP36" s="33">
        <v>438.51887839381573</v>
      </c>
      <c r="CQ36" s="33">
        <v>335.36993411254684</v>
      </c>
      <c r="CR36" s="33">
        <v>484.97673730764404</v>
      </c>
      <c r="CS36" s="33">
        <v>1432.5823029901176</v>
      </c>
      <c r="CT36" s="33">
        <v>107.92483363028285</v>
      </c>
      <c r="CU36" s="33">
        <v>439.97247803863178</v>
      </c>
      <c r="CV36" s="33">
        <v>371.72392957722815</v>
      </c>
      <c r="CW36" s="33">
        <v>1256.3794951650025</v>
      </c>
      <c r="CX36" s="33">
        <v>1556.9823518421213</v>
      </c>
      <c r="CY36" s="35">
        <v>11478.649557427045</v>
      </c>
      <c r="CZ36" s="35">
        <v>7955.3977995360492</v>
      </c>
      <c r="DA36" s="35">
        <v>3270.3266784102325</v>
      </c>
      <c r="DB36" s="33"/>
      <c r="DC36" s="36">
        <f t="shared" si="7"/>
        <v>-2.2724016699828035E-3</v>
      </c>
      <c r="DD36" s="32">
        <v>2047</v>
      </c>
      <c r="DE36" s="33">
        <v>242.49194568144173</v>
      </c>
      <c r="DF36" s="33">
        <v>1617.4503646548642</v>
      </c>
      <c r="DG36" s="33">
        <v>580.85847400701857</v>
      </c>
      <c r="DH36" s="33">
        <v>92.404925487424606</v>
      </c>
      <c r="DI36" s="33">
        <v>247.45139275175259</v>
      </c>
      <c r="DJ36" s="33">
        <v>198.43988885335801</v>
      </c>
      <c r="DK36" s="33">
        <v>-17.370730314809208</v>
      </c>
      <c r="DL36" s="33">
        <v>515.18962953012658</v>
      </c>
      <c r="DM36" s="33">
        <v>-54.291111945194501</v>
      </c>
      <c r="DN36" s="33">
        <v>190.7701074426445</v>
      </c>
      <c r="DO36" s="33">
        <v>103.09652570799676</v>
      </c>
      <c r="DP36" s="33">
        <v>493.70888837379709</v>
      </c>
      <c r="DQ36" s="33">
        <v>747.43608588972393</v>
      </c>
      <c r="DR36" s="35">
        <v>5313.8173010057499</v>
      </c>
      <c r="DS36" s="35">
        <v>3934.8098941286635</v>
      </c>
      <c r="DT36" s="35">
        <v>1579.9004142697434</v>
      </c>
      <c r="DU36" s="33"/>
    </row>
    <row r="37" spans="1:125" ht="15" x14ac:dyDescent="0.25">
      <c r="A37" s="32">
        <v>2006</v>
      </c>
      <c r="B37" s="33">
        <f t="shared" si="14"/>
        <v>1757.1479999999999</v>
      </c>
      <c r="C37" s="33">
        <f t="shared" si="15"/>
        <v>373.74799999999999</v>
      </c>
      <c r="D37" s="33">
        <f t="shared" si="16"/>
        <v>1829.9380000000001</v>
      </c>
      <c r="E37" s="33">
        <f t="shared" si="17"/>
        <v>2559.5479999999998</v>
      </c>
      <c r="G37" s="33">
        <f t="shared" si="18"/>
        <v>6520.3819999999996</v>
      </c>
      <c r="S37" s="33">
        <f t="shared" si="0"/>
        <v>9035.8413776453726</v>
      </c>
      <c r="T37" s="258">
        <f t="shared" si="8"/>
        <v>7.3158530156426068E-3</v>
      </c>
      <c r="U37" s="258">
        <f t="shared" si="9"/>
        <v>7.995126254101332E-3</v>
      </c>
      <c r="V37" s="32">
        <v>2049</v>
      </c>
      <c r="W37" s="33">
        <v>330.80531411412591</v>
      </c>
      <c r="X37" s="33">
        <v>2741.8114423578595</v>
      </c>
      <c r="Y37" s="264">
        <f t="shared" si="1"/>
        <v>3072.6167564719854</v>
      </c>
      <c r="Z37" s="265">
        <f>Y37*'Volumes by Gen'!$K$35</f>
        <v>16749661.548376512</v>
      </c>
      <c r="AA37" s="33">
        <v>844.86304961843996</v>
      </c>
      <c r="AB37" s="33">
        <v>521.10389881586138</v>
      </c>
      <c r="AC37" s="33">
        <v>343.76542211044966</v>
      </c>
      <c r="AD37" s="33">
        <v>288.1220756543504</v>
      </c>
      <c r="AE37" s="33">
        <v>319.67670554299571</v>
      </c>
      <c r="AF37" s="34">
        <v>902.87788427822295</v>
      </c>
      <c r="AG37" s="258">
        <f t="shared" si="10"/>
        <v>7.3175697415507968E-3</v>
      </c>
      <c r="AH37" s="264">
        <f t="shared" si="2"/>
        <v>3220.4090360203199</v>
      </c>
      <c r="AI37" s="265">
        <f>AH37*'Volumes by Gen'!$K$46</f>
        <v>18699229.472424693</v>
      </c>
      <c r="AJ37" s="33">
        <v>51.308701352344343</v>
      </c>
      <c r="AK37" s="33">
        <v>302.65291852390595</v>
      </c>
      <c r="AL37" s="33">
        <v>233.48014528565727</v>
      </c>
      <c r="AM37" s="33">
        <v>963.17644859292977</v>
      </c>
      <c r="AN37" s="258">
        <f t="shared" si="11"/>
        <v>7.9451953655454623E-3</v>
      </c>
      <c r="AO37" s="264">
        <f t="shared" si="3"/>
        <v>1550.6182137548374</v>
      </c>
      <c r="AP37" s="265">
        <f>AO37*'Volumes by Gen'!$K$74</f>
        <v>6791707.7762461873</v>
      </c>
      <c r="AQ37" s="33">
        <v>1192.19737139823</v>
      </c>
      <c r="AR37" s="266">
        <f t="shared" si="12"/>
        <v>4.7419968082704125E-3</v>
      </c>
      <c r="AS37" s="268">
        <f>AQ37*'Volumes by Gen'!$K$79</f>
        <v>5221824.4867242482</v>
      </c>
      <c r="AT37" s="107">
        <v>8634.1227843662036</v>
      </c>
      <c r="AU37" s="35">
        <v>6099.2626936019524</v>
      </c>
      <c r="AV37" s="35">
        <v>2592.216983641903</v>
      </c>
      <c r="AW37" s="33"/>
      <c r="AX37" s="258">
        <f t="shared" si="4"/>
        <v>7.9487147077148441E-3</v>
      </c>
      <c r="AY37" s="32">
        <v>2048</v>
      </c>
      <c r="AZ37" s="33">
        <v>347.77192953491999</v>
      </c>
      <c r="BA37" s="33">
        <v>2966.7864655927119</v>
      </c>
      <c r="BB37" s="33">
        <v>887.19594790463384</v>
      </c>
      <c r="BC37" s="33">
        <v>644.75355551976281</v>
      </c>
      <c r="BD37" s="33">
        <v>362.38238810418</v>
      </c>
      <c r="BE37" s="33">
        <v>301.71364108054473</v>
      </c>
      <c r="BF37" s="33">
        <v>367.82302283795434</v>
      </c>
      <c r="BG37" s="33">
        <v>988.73525502003781</v>
      </c>
      <c r="BH37" s="33">
        <v>70.009974781549943</v>
      </c>
      <c r="BI37" s="33">
        <v>329.68771376485307</v>
      </c>
      <c r="BJ37" s="33">
        <v>261.73846223032621</v>
      </c>
      <c r="BK37" s="33">
        <v>1052.8983138085159</v>
      </c>
      <c r="BL37" s="33">
        <v>1281.4715319788379</v>
      </c>
      <c r="BM37" s="35">
        <v>9229.5372329007441</v>
      </c>
      <c r="BN37" s="35">
        <v>6539.2257893732613</v>
      </c>
      <c r="BO37" s="35">
        <v>2773.953711947775</v>
      </c>
      <c r="BP37" s="33"/>
      <c r="BQ37" s="37">
        <f t="shared" si="5"/>
        <v>1.1074402534015709E-2</v>
      </c>
      <c r="BR37" s="32">
        <v>2048</v>
      </c>
      <c r="BS37" s="33">
        <v>374.34512453717048</v>
      </c>
      <c r="BT37" s="33">
        <v>3105.0419127008663</v>
      </c>
      <c r="BU37" s="33">
        <v>915.01290499313802</v>
      </c>
      <c r="BV37" s="33">
        <v>751.85285495091375</v>
      </c>
      <c r="BW37" s="33">
        <v>383.05649690904886</v>
      </c>
      <c r="BX37" s="33">
        <v>314.81615863303523</v>
      </c>
      <c r="BY37" s="33">
        <v>404.23784047175718</v>
      </c>
      <c r="BZ37" s="33">
        <v>1116.9865235201514</v>
      </c>
      <c r="CA37" s="33">
        <v>78.523231128001044</v>
      </c>
      <c r="CB37" s="33">
        <v>358.48527027952974</v>
      </c>
      <c r="CC37" s="33">
        <v>284.800691098551</v>
      </c>
      <c r="CD37" s="33">
        <v>1131.963190034822</v>
      </c>
      <c r="CE37" s="33">
        <v>1343.8719446412574</v>
      </c>
      <c r="CF37" s="35">
        <v>9897.9939640822031</v>
      </c>
      <c r="CG37" s="35">
        <v>6971.4721361597731</v>
      </c>
      <c r="CH37" s="35">
        <v>2938.345688259893</v>
      </c>
      <c r="CJ37" s="37">
        <f t="shared" si="6"/>
        <v>1.7486042666315083E-2</v>
      </c>
      <c r="CK37" s="32">
        <v>2048</v>
      </c>
      <c r="CL37" s="33">
        <v>413.11057004583222</v>
      </c>
      <c r="CM37" s="33">
        <v>3466.5694513401427</v>
      </c>
      <c r="CN37" s="33">
        <v>1003.542008481568</v>
      </c>
      <c r="CO37" s="33">
        <v>1112.2056627969484</v>
      </c>
      <c r="CP37" s="33">
        <v>443.6205138570075</v>
      </c>
      <c r="CQ37" s="33">
        <v>340.0233778950855</v>
      </c>
      <c r="CR37" s="33">
        <v>489.69560320657217</v>
      </c>
      <c r="CS37" s="33">
        <v>1451.6889673610974</v>
      </c>
      <c r="CT37" s="33">
        <v>109.93721444970862</v>
      </c>
      <c r="CU37" s="33">
        <v>451.05393296671974</v>
      </c>
      <c r="CV37" s="33">
        <v>377.54357569825362</v>
      </c>
      <c r="CW37" s="33">
        <v>1272.9590517175091</v>
      </c>
      <c r="CX37" s="33">
        <v>1570.5469779264677</v>
      </c>
      <c r="CY37" s="35">
        <v>11682.937908156988</v>
      </c>
      <c r="CZ37" s="35">
        <v>8088.5748984816646</v>
      </c>
      <c r="DA37" s="35">
        <v>3299.9600139879794</v>
      </c>
      <c r="DB37" s="33"/>
      <c r="DC37" s="36">
        <f t="shared" si="7"/>
        <v>-2.2831284066876087E-3</v>
      </c>
      <c r="DD37" s="32">
        <v>2048</v>
      </c>
      <c r="DE37" s="33">
        <v>241.32288469614079</v>
      </c>
      <c r="DF37" s="33">
        <v>1611.8930599068426</v>
      </c>
      <c r="DG37" s="33">
        <v>579.88577093898868</v>
      </c>
      <c r="DH37" s="33">
        <v>86.462885321024658</v>
      </c>
      <c r="DI37" s="33">
        <v>245.43176996862775</v>
      </c>
      <c r="DJ37" s="33">
        <v>197.62436546842386</v>
      </c>
      <c r="DK37" s="33">
        <v>-20.353541652351666</v>
      </c>
      <c r="DL37" s="33">
        <v>513.88152851702887</v>
      </c>
      <c r="DM37" s="33">
        <v>-56.330916896884219</v>
      </c>
      <c r="DN37" s="33">
        <v>190.8310534339119</v>
      </c>
      <c r="DO37" s="33">
        <v>101.85545383690737</v>
      </c>
      <c r="DP37" s="33">
        <v>487.67804477444815</v>
      </c>
      <c r="DQ37" s="33">
        <v>744.44069212552449</v>
      </c>
      <c r="DR37" s="35">
        <v>5301.7128098854009</v>
      </c>
      <c r="DS37" s="35">
        <v>3935.915558367491</v>
      </c>
      <c r="DT37" s="35">
        <v>1571.7769972463686</v>
      </c>
      <c r="DU37" s="33"/>
    </row>
    <row r="38" spans="1:125" ht="15" x14ac:dyDescent="0.25">
      <c r="A38" s="32">
        <v>2007</v>
      </c>
      <c r="B38" s="33">
        <f t="shared" si="14"/>
        <v>1800.2660000000001</v>
      </c>
      <c r="C38" s="33">
        <f t="shared" si="15"/>
        <v>393.15999999999997</v>
      </c>
      <c r="D38" s="33">
        <f t="shared" si="16"/>
        <v>1809.25</v>
      </c>
      <c r="E38" s="33">
        <f t="shared" si="17"/>
        <v>2569.2820000000002</v>
      </c>
      <c r="G38" s="33">
        <f t="shared" si="18"/>
        <v>6571.9580000000005</v>
      </c>
      <c r="S38" s="33">
        <f t="shared" si="0"/>
        <v>9101.9816948350217</v>
      </c>
      <c r="T38" s="258">
        <f t="shared" si="8"/>
        <v>7.266584289790521E-3</v>
      </c>
      <c r="U38" s="258">
        <f t="shared" si="9"/>
        <v>7.9253097875306103E-3</v>
      </c>
      <c r="V38" s="32">
        <v>2050</v>
      </c>
      <c r="W38" s="33">
        <v>332.92097698936425</v>
      </c>
      <c r="X38" s="33">
        <v>2764.2417535848158</v>
      </c>
      <c r="Y38" s="264">
        <f t="shared" si="1"/>
        <v>3097.1627305741799</v>
      </c>
      <c r="Z38" s="265">
        <f>Y38*'Volumes by Gen'!$K$35</f>
        <v>16883468.264661901</v>
      </c>
      <c r="AA38" s="33">
        <v>852.57138681055892</v>
      </c>
      <c r="AB38" s="33">
        <v>525.2131851860255</v>
      </c>
      <c r="AC38" s="33">
        <v>344.7881403784985</v>
      </c>
      <c r="AD38" s="33">
        <v>290.50264415105289</v>
      </c>
      <c r="AE38" s="33">
        <v>321.19845625893487</v>
      </c>
      <c r="AF38" s="34">
        <v>909.72075149919488</v>
      </c>
      <c r="AG38" s="258">
        <f t="shared" si="10"/>
        <v>7.2705202788000507E-3</v>
      </c>
      <c r="AH38" s="264">
        <f t="shared" si="2"/>
        <v>3243.9945642842658</v>
      </c>
      <c r="AI38" s="265">
        <f>AH38*'Volumes by Gen'!$K$46</f>
        <v>18836178.288647395</v>
      </c>
      <c r="AJ38" s="33">
        <v>51.867520808664779</v>
      </c>
      <c r="AK38" s="33">
        <v>306.00729515719416</v>
      </c>
      <c r="AL38" s="33">
        <v>235.81487891767176</v>
      </c>
      <c r="AM38" s="33">
        <v>969.26125003897653</v>
      </c>
      <c r="AN38" s="258">
        <f t="shared" si="11"/>
        <v>7.8906706622717017E-3</v>
      </c>
      <c r="AO38" s="264">
        <f t="shared" si="3"/>
        <v>1562.9509449225072</v>
      </c>
      <c r="AP38" s="265">
        <f>AO38*'Volumes by Gen'!$K$74</f>
        <v>6845725.1387605816</v>
      </c>
      <c r="AQ38" s="33">
        <v>1197.8734550540698</v>
      </c>
      <c r="AR38" s="266">
        <f t="shared" si="12"/>
        <v>4.73846684880722E-3</v>
      </c>
      <c r="AS38" s="268">
        <f>AQ38*'Volumes by Gen'!$K$79</f>
        <v>5246685.7331368271</v>
      </c>
      <c r="AT38" s="107">
        <v>8702.3838301277992</v>
      </c>
      <c r="AU38" s="35">
        <v>6151.5059311774885</v>
      </c>
      <c r="AV38" s="35">
        <v>2607.6797995082502</v>
      </c>
      <c r="AW38" s="33"/>
      <c r="AX38" s="258">
        <f t="shared" si="4"/>
        <v>7.7663707900912232E-3</v>
      </c>
      <c r="AY38" s="32">
        <v>2049</v>
      </c>
      <c r="AZ38" s="33">
        <v>349.97518778051062</v>
      </c>
      <c r="BA38" s="33">
        <v>2991.1849582078539</v>
      </c>
      <c r="BB38" s="33">
        <v>895.17782477592084</v>
      </c>
      <c r="BC38" s="33">
        <v>649.52654648176667</v>
      </c>
      <c r="BD38" s="33">
        <v>363.46198936718304</v>
      </c>
      <c r="BE38" s="33">
        <v>304.19447205075789</v>
      </c>
      <c r="BF38" s="33">
        <v>369.51521230400613</v>
      </c>
      <c r="BG38" s="33">
        <v>996.26791940853957</v>
      </c>
      <c r="BH38" s="33">
        <v>70.685431153406086</v>
      </c>
      <c r="BI38" s="33">
        <v>333.23775431520721</v>
      </c>
      <c r="BJ38" s="33">
        <v>264.36910364832784</v>
      </c>
      <c r="BK38" s="33">
        <v>1059.4668896722731</v>
      </c>
      <c r="BL38" s="33">
        <v>1287.721705093006</v>
      </c>
      <c r="BM38" s="35">
        <v>9301.7782921246053</v>
      </c>
      <c r="BN38" s="35">
        <v>6594.5937957308115</v>
      </c>
      <c r="BO38" s="35">
        <v>2790.420360782598</v>
      </c>
      <c r="BP38" s="33"/>
      <c r="BQ38" s="37">
        <f t="shared" si="5"/>
        <v>1.1050001008841973E-2</v>
      </c>
      <c r="BR38" s="32">
        <v>2049</v>
      </c>
      <c r="BS38" s="33">
        <v>377.86492561785246</v>
      </c>
      <c r="BT38" s="33">
        <v>3136.5062615896782</v>
      </c>
      <c r="BU38" s="33">
        <v>924.25780527178347</v>
      </c>
      <c r="BV38" s="33">
        <v>764.61710564614373</v>
      </c>
      <c r="BW38" s="33">
        <v>385.12749977535452</v>
      </c>
      <c r="BX38" s="33">
        <v>317.75718925821309</v>
      </c>
      <c r="BY38" s="33">
        <v>407.13513980501102</v>
      </c>
      <c r="BZ38" s="33">
        <v>1129.0291922097133</v>
      </c>
      <c r="CA38" s="33">
        <v>79.517773088311543</v>
      </c>
      <c r="CB38" s="33">
        <v>363.51915098093991</v>
      </c>
      <c r="CC38" s="33">
        <v>288.24926237401399</v>
      </c>
      <c r="CD38" s="33">
        <v>1142.4277571627692</v>
      </c>
      <c r="CE38" s="33">
        <v>1352.3580688550983</v>
      </c>
      <c r="CF38" s="35">
        <v>10008.58888131785</v>
      </c>
      <c r="CG38" s="35">
        <v>7049.762100924735</v>
      </c>
      <c r="CH38" s="35">
        <v>2962.2273432783386</v>
      </c>
      <c r="CJ38" s="37">
        <f t="shared" si="6"/>
        <v>1.7761061374787574E-2</v>
      </c>
      <c r="CK38" s="32">
        <v>2049</v>
      </c>
      <c r="CL38" s="33">
        <v>419.41356191495083</v>
      </c>
      <c r="CM38" s="33">
        <v>3512.1916513193355</v>
      </c>
      <c r="CN38" s="33">
        <v>1017.8577745029723</v>
      </c>
      <c r="CO38" s="33">
        <v>1149.44376829061</v>
      </c>
      <c r="CP38" s="33">
        <v>449.30091932702112</v>
      </c>
      <c r="CQ38" s="33">
        <v>345.04126144681771</v>
      </c>
      <c r="CR38" s="33">
        <v>494.45823758288373</v>
      </c>
      <c r="CS38" s="33">
        <v>1470.8983290660046</v>
      </c>
      <c r="CT38" s="33">
        <v>111.95584697330024</v>
      </c>
      <c r="CU38" s="33">
        <v>462.76420144424935</v>
      </c>
      <c r="CV38" s="33">
        <v>383.38220683773432</v>
      </c>
      <c r="CW38" s="33">
        <v>1290.3646177930093</v>
      </c>
      <c r="CX38" s="33">
        <v>1584.2023646516127</v>
      </c>
      <c r="CY38" s="35">
        <v>11894.19137110261</v>
      </c>
      <c r="CZ38" s="35">
        <v>8225.7724280235871</v>
      </c>
      <c r="DA38" s="35">
        <v>3329.8577130650251</v>
      </c>
      <c r="DB38" s="33"/>
      <c r="DC38" s="36">
        <f t="shared" si="7"/>
        <v>-2.2989506906874379E-3</v>
      </c>
      <c r="DD38" s="32">
        <v>2049</v>
      </c>
      <c r="DE38" s="33">
        <v>239.83134711723753</v>
      </c>
      <c r="DF38" s="33">
        <v>1606.3223115931453</v>
      </c>
      <c r="DG38" s="33">
        <v>578.23262791236812</v>
      </c>
      <c r="DH38" s="33">
        <v>80.514726793610706</v>
      </c>
      <c r="DI38" s="33">
        <v>243.19917587486148</v>
      </c>
      <c r="DJ38" s="33">
        <v>196.63509375219786</v>
      </c>
      <c r="DK38" s="33">
        <v>-23.339800012767853</v>
      </c>
      <c r="DL38" s="33">
        <v>512.55564793609938</v>
      </c>
      <c r="DM38" s="33">
        <v>-58.371511894900955</v>
      </c>
      <c r="DN38" s="33">
        <v>190.8215133335961</v>
      </c>
      <c r="DO38" s="33">
        <v>100.6096231799319</v>
      </c>
      <c r="DP38" s="33">
        <v>481.64197726199086</v>
      </c>
      <c r="DQ38" s="33">
        <v>741.42656853858432</v>
      </c>
      <c r="DR38" s="35">
        <v>5289.5523897655221</v>
      </c>
      <c r="DS38" s="35">
        <v>3936.9140514708988</v>
      </c>
      <c r="DT38" s="35">
        <v>1563.6305887111284</v>
      </c>
      <c r="DU38" s="33"/>
    </row>
    <row r="39" spans="1:125" ht="15" x14ac:dyDescent="0.25">
      <c r="A39" s="32">
        <v>2008</v>
      </c>
      <c r="B39" s="33">
        <f t="shared" si="14"/>
        <v>1721.94</v>
      </c>
      <c r="C39" s="33">
        <f t="shared" si="15"/>
        <v>408.35399999999998</v>
      </c>
      <c r="D39" s="33">
        <f t="shared" si="16"/>
        <v>1742.5740000000001</v>
      </c>
      <c r="E39" s="33">
        <f t="shared" si="17"/>
        <v>2528.5419999999999</v>
      </c>
      <c r="G39" s="33">
        <f t="shared" si="18"/>
        <v>6401.41</v>
      </c>
      <c r="S39" s="33">
        <f t="shared" si="0"/>
        <v>2778.8639799085295</v>
      </c>
      <c r="T39" s="258">
        <f t="shared" si="8"/>
        <v>-2.2754326086642886</v>
      </c>
      <c r="U39" s="258"/>
      <c r="V39" s="32"/>
      <c r="W39" s="33"/>
      <c r="X39" s="33"/>
      <c r="Y39" s="33"/>
      <c r="Z39" s="33"/>
      <c r="AA39" s="33"/>
      <c r="AB39" s="33"/>
      <c r="AC39" s="33"/>
      <c r="AD39" s="33"/>
      <c r="AE39" s="33"/>
      <c r="AF39" s="34"/>
      <c r="AG39" s="258" t="e">
        <f t="shared" si="10"/>
        <v>#DIV/0!</v>
      </c>
      <c r="AH39" s="264">
        <f t="shared" si="2"/>
        <v>0</v>
      </c>
      <c r="AI39" s="109">
        <f>AH39*'Volumes by Gen'!$K$46</f>
        <v>0</v>
      </c>
      <c r="AJ39" s="33">
        <v>52.431301555188512</v>
      </c>
      <c r="AK39" s="33">
        <v>309.3677685488002</v>
      </c>
      <c r="AL39" s="33">
        <v>238.1427072974472</v>
      </c>
      <c r="AM39" s="33">
        <v>975.35098840954697</v>
      </c>
      <c r="AN39" s="258">
        <f t="shared" si="11"/>
        <v>7.8346204314103801E-3</v>
      </c>
      <c r="AO39" s="264">
        <f t="shared" si="3"/>
        <v>1575.2927658109829</v>
      </c>
      <c r="AP39" s="265">
        <f>AO39*'Volumes by Gen'!$K$74</f>
        <v>6899782.3142521055</v>
      </c>
      <c r="AQ39" s="33">
        <v>1203.5712140975468</v>
      </c>
      <c r="AR39" s="266">
        <f t="shared" si="12"/>
        <v>4.7340439657732993E-3</v>
      </c>
      <c r="AS39" s="268">
        <f>AQ39*'Volumes by Gen'!$K$79</f>
        <v>5271641.9177472563</v>
      </c>
      <c r="AT39" s="107">
        <v>8770.9941467948447</v>
      </c>
      <c r="AU39" s="35">
        <v>6203.9739783712894</v>
      </c>
      <c r="AV39" s="35">
        <v>2623.261276853626</v>
      </c>
      <c r="AW39" s="33"/>
      <c r="AX39" s="258">
        <f t="shared" si="4"/>
        <v>7.7456455822462848E-3</v>
      </c>
      <c r="AY39" s="32">
        <v>2050</v>
      </c>
      <c r="AZ39" s="33">
        <v>352.18172164640077</v>
      </c>
      <c r="BA39" s="33">
        <v>3015.5583220295803</v>
      </c>
      <c r="BB39" s="33">
        <v>903.1612868847003</v>
      </c>
      <c r="BC39" s="33">
        <v>654.30311906926579</v>
      </c>
      <c r="BD39" s="33">
        <v>364.5384405394982</v>
      </c>
      <c r="BE39" s="33">
        <v>306.6782852315169</v>
      </c>
      <c r="BF39" s="33">
        <v>371.20647862079352</v>
      </c>
      <c r="BG39" s="33">
        <v>1003.8185851272779</v>
      </c>
      <c r="BH39" s="33">
        <v>71.366884337009807</v>
      </c>
      <c r="BI39" s="33">
        <v>336.79424725347729</v>
      </c>
      <c r="BJ39" s="33">
        <v>266.99196463163969</v>
      </c>
      <c r="BK39" s="33">
        <v>1066.0407949725868</v>
      </c>
      <c r="BL39" s="33">
        <v>1293.995745883069</v>
      </c>
      <c r="BM39" s="35">
        <v>9374.3889867662092</v>
      </c>
      <c r="BN39" s="35">
        <v>6650.2000580034046</v>
      </c>
      <c r="BO39" s="35">
        <v>2807.0133744996183</v>
      </c>
      <c r="BP39" s="33"/>
      <c r="BQ39" s="37">
        <f t="shared" si="5"/>
        <v>1.1043083706813551E-2</v>
      </c>
      <c r="BR39" s="32">
        <v>2050</v>
      </c>
      <c r="BS39" s="33">
        <v>381.38193775546233</v>
      </c>
      <c r="BT39" s="33">
        <v>3168.1017268619735</v>
      </c>
      <c r="BU39" s="33">
        <v>933.49528763883973</v>
      </c>
      <c r="BV39" s="33">
        <v>777.70173314938756</v>
      </c>
      <c r="BW39" s="33">
        <v>387.18861359463119</v>
      </c>
      <c r="BX39" s="33">
        <v>320.70473571449389</v>
      </c>
      <c r="BY39" s="33">
        <v>410.03509446446515</v>
      </c>
      <c r="BZ39" s="33">
        <v>1141.1827295981464</v>
      </c>
      <c r="CA39" s="33">
        <v>80.524116367120286</v>
      </c>
      <c r="CB39" s="33">
        <v>368.59382920226733</v>
      </c>
      <c r="CC39" s="33">
        <v>291.70124879794309</v>
      </c>
      <c r="CD39" s="33">
        <v>1152.9243688717022</v>
      </c>
      <c r="CE39" s="33">
        <v>1360.9004062406511</v>
      </c>
      <c r="CF39" s="35">
        <v>10120.348739591302</v>
      </c>
      <c r="CG39" s="35">
        <v>7128.6419599525962</v>
      </c>
      <c r="CH39" s="35">
        <v>2986.1694627563379</v>
      </c>
      <c r="CJ39" s="37">
        <f t="shared" si="6"/>
        <v>1.7843173455268993E-2</v>
      </c>
      <c r="CK39" s="32">
        <v>2050</v>
      </c>
      <c r="CL39" s="33">
        <v>425.76488716377264</v>
      </c>
      <c r="CM39" s="33">
        <v>3558.5694669547402</v>
      </c>
      <c r="CN39" s="33">
        <v>1032.2576695020271</v>
      </c>
      <c r="CO39" s="33">
        <v>1188.1707304297731</v>
      </c>
      <c r="CP39" s="33">
        <v>454.98345837243664</v>
      </c>
      <c r="CQ39" s="33">
        <v>350.24267099873293</v>
      </c>
      <c r="CR39" s="33">
        <v>499.22846177279109</v>
      </c>
      <c r="CS39" s="33">
        <v>1490.2475499686541</v>
      </c>
      <c r="CT39" s="33">
        <v>114.00567478476889</v>
      </c>
      <c r="CU39" s="33">
        <v>474.72196985238708</v>
      </c>
      <c r="CV39" s="33">
        <v>389.27340868702538</v>
      </c>
      <c r="CW39" s="33">
        <v>1308.0994729599659</v>
      </c>
      <c r="CX39" s="33">
        <v>1597.9608340584623</v>
      </c>
      <c r="CY39" s="35">
        <v>12110.277146824785</v>
      </c>
      <c r="CZ39" s="35">
        <v>8365.6055995667011</v>
      </c>
      <c r="DA39" s="35">
        <v>3360.0525155533082</v>
      </c>
      <c r="DB39" s="33"/>
      <c r="DC39" s="36">
        <f t="shared" si="7"/>
        <v>-2.3116813622748337E-3</v>
      </c>
      <c r="DD39" s="32">
        <v>2050</v>
      </c>
      <c r="DE39" s="33">
        <v>238.29626185038296</v>
      </c>
      <c r="DF39" s="33">
        <v>1600.7391586637016</v>
      </c>
      <c r="DG39" s="33">
        <v>576.52717649305623</v>
      </c>
      <c r="DH39" s="33">
        <v>74.561177780611303</v>
      </c>
      <c r="DI39" s="33">
        <v>240.93373241642638</v>
      </c>
      <c r="DJ39" s="33">
        <v>195.62731156886392</v>
      </c>
      <c r="DK39" s="33">
        <v>-26.329258709742533</v>
      </c>
      <c r="DL39" s="33">
        <v>511.21167544079856</v>
      </c>
      <c r="DM39" s="33">
        <v>-60.412836532320945</v>
      </c>
      <c r="DN39" s="33">
        <v>190.78611200068428</v>
      </c>
      <c r="DO39" s="33">
        <v>99.356885737836308</v>
      </c>
      <c r="DP39" s="33">
        <v>475.60129678812598</v>
      </c>
      <c r="DQ39" s="33">
        <v>738.39486644500323</v>
      </c>
      <c r="DR39" s="35">
        <v>5277.3528315826043</v>
      </c>
      <c r="DS39" s="35">
        <v>3937.8534486032358</v>
      </c>
      <c r="DT39" s="35">
        <v>1555.4614340350111</v>
      </c>
      <c r="DU39" s="33"/>
    </row>
    <row r="40" spans="1:125" ht="15" x14ac:dyDescent="0.25">
      <c r="A40" s="32">
        <v>2009</v>
      </c>
      <c r="B40" s="33">
        <f t="shared" si="14"/>
        <v>1668.442</v>
      </c>
      <c r="C40" s="33">
        <f t="shared" si="15"/>
        <v>419.03000000000003</v>
      </c>
      <c r="D40" s="33">
        <f t="shared" si="16"/>
        <v>1835.712</v>
      </c>
      <c r="E40" s="33">
        <f t="shared" si="17"/>
        <v>2634.462</v>
      </c>
      <c r="G40" s="33">
        <f t="shared" si="18"/>
        <v>6557.6460000000006</v>
      </c>
      <c r="AH40" s="34"/>
      <c r="AI40" s="34"/>
      <c r="AJ40" s="33"/>
      <c r="AK40" s="33"/>
      <c r="AL40" s="33"/>
      <c r="AM40" s="33"/>
      <c r="AN40" s="33"/>
      <c r="AO40" s="33"/>
      <c r="AP40" s="33"/>
      <c r="AQ40" s="33"/>
      <c r="AR40" s="33"/>
      <c r="AS40" s="33"/>
      <c r="AT40" s="33"/>
      <c r="AU40" s="33"/>
      <c r="AV40" s="33"/>
      <c r="AW40" s="33"/>
      <c r="AX40" s="258"/>
      <c r="AY40" s="32"/>
      <c r="AZ40" s="33"/>
      <c r="BA40" s="33"/>
      <c r="BB40" s="33"/>
      <c r="BC40" s="33"/>
      <c r="BD40" s="33"/>
      <c r="BE40" s="33"/>
      <c r="BF40" s="33"/>
      <c r="BG40" s="33"/>
      <c r="BH40" s="33"/>
      <c r="BI40" s="33"/>
      <c r="BJ40" s="33"/>
      <c r="BK40" s="33"/>
      <c r="BL40" s="33"/>
      <c r="BM40" s="33"/>
      <c r="BN40" s="33"/>
      <c r="BO40" s="33"/>
      <c r="BP40" s="33"/>
      <c r="BQ40" s="37"/>
      <c r="BR40" s="32"/>
      <c r="BS40" s="33"/>
      <c r="BT40" s="33"/>
      <c r="BU40" s="33"/>
      <c r="BV40" s="33"/>
      <c r="BW40" s="33"/>
      <c r="BX40" s="33"/>
      <c r="BY40" s="33"/>
      <c r="BZ40" s="33"/>
      <c r="CA40" s="33"/>
      <c r="CB40" s="33"/>
      <c r="CC40" s="33"/>
      <c r="CD40" s="33"/>
      <c r="CE40" s="33"/>
      <c r="CF40" s="33"/>
      <c r="CG40" s="33"/>
      <c r="CH40" s="33"/>
      <c r="CJ40" s="37"/>
      <c r="CK40" s="32"/>
      <c r="CL40" s="33"/>
      <c r="CM40" s="33"/>
      <c r="CN40" s="33"/>
      <c r="CO40" s="33"/>
      <c r="CP40" s="33"/>
      <c r="CQ40" s="33"/>
      <c r="CR40" s="33"/>
      <c r="CS40" s="33"/>
      <c r="CT40" s="33"/>
      <c r="CU40" s="33"/>
      <c r="CV40" s="33"/>
      <c r="CW40" s="33"/>
      <c r="CX40" s="33"/>
      <c r="CY40" s="33"/>
      <c r="CZ40" s="33"/>
      <c r="DA40" s="33"/>
      <c r="DB40" s="33"/>
      <c r="DC40" s="36"/>
      <c r="DD40" s="32"/>
      <c r="DE40" s="33"/>
      <c r="DF40" s="33"/>
      <c r="DG40" s="33"/>
      <c r="DH40" s="33"/>
      <c r="DI40" s="33"/>
      <c r="DJ40" s="33"/>
      <c r="DK40" s="33"/>
      <c r="DL40" s="33"/>
      <c r="DM40" s="33"/>
      <c r="DN40" s="33"/>
      <c r="DO40" s="33"/>
      <c r="DP40" s="33"/>
      <c r="DQ40" s="33"/>
      <c r="DR40" s="33"/>
      <c r="DS40" s="33"/>
      <c r="DT40" s="33"/>
      <c r="DU40" s="33"/>
    </row>
    <row r="41" spans="1:125" x14ac:dyDescent="0.2">
      <c r="A41" s="32">
        <v>2010</v>
      </c>
      <c r="B41" s="33">
        <f t="shared" si="14"/>
        <v>1710.306</v>
      </c>
      <c r="C41" s="33">
        <f t="shared" si="15"/>
        <v>427.892</v>
      </c>
      <c r="D41" s="33">
        <f t="shared" si="16"/>
        <v>1810.6</v>
      </c>
      <c r="E41" s="33">
        <f t="shared" si="17"/>
        <v>2591.5700000000002</v>
      </c>
      <c r="G41" s="33">
        <f t="shared" si="18"/>
        <v>6540.3680000000004</v>
      </c>
    </row>
    <row r="42" spans="1:125" x14ac:dyDescent="0.2">
      <c r="A42" s="32">
        <v>2011</v>
      </c>
      <c r="B42" s="33">
        <f t="shared" si="14"/>
        <v>1793</v>
      </c>
      <c r="C42" s="33">
        <f t="shared" si="15"/>
        <v>431.892</v>
      </c>
      <c r="D42" s="33">
        <f t="shared" si="16"/>
        <v>1916.2200000000003</v>
      </c>
      <c r="E42" s="33">
        <f t="shared" si="17"/>
        <v>2805.2979999999998</v>
      </c>
      <c r="G42" s="33">
        <f t="shared" si="18"/>
        <v>6946.41</v>
      </c>
    </row>
    <row r="43" spans="1:125" x14ac:dyDescent="0.2">
      <c r="A43" s="32">
        <v>2012</v>
      </c>
      <c r="B43" s="33">
        <f t="shared" ref="B43:B46" si="19">N19+M19</f>
        <v>1672.5140000000001</v>
      </c>
      <c r="C43" s="33">
        <f t="shared" ref="C43:C45" si="20">SUM(J19:L19)</f>
        <v>408.93999999999994</v>
      </c>
      <c r="D43" s="33">
        <f t="shared" ref="D43:D45" si="21">SUM(E19:I19)</f>
        <v>1761.4259999999999</v>
      </c>
      <c r="E43" s="33">
        <f t="shared" ref="E43:E45" si="22">SUM(B19:D19)</f>
        <v>2589.8940000000002</v>
      </c>
      <c r="G43" s="33">
        <f t="shared" si="18"/>
        <v>6432.7740000000003</v>
      </c>
    </row>
    <row r="44" spans="1:125" x14ac:dyDescent="0.2">
      <c r="A44" s="32">
        <v>2013</v>
      </c>
      <c r="B44" s="33">
        <f t="shared" si="19"/>
        <v>1699.1679999999999</v>
      </c>
      <c r="C44" s="33">
        <f t="shared" si="20"/>
        <v>402.89400000000001</v>
      </c>
      <c r="D44" s="33">
        <f t="shared" si="21"/>
        <v>1765.2320000000002</v>
      </c>
      <c r="E44" s="33">
        <f t="shared" si="22"/>
        <v>2556.5259999999998</v>
      </c>
      <c r="G44" s="33">
        <f t="shared" si="18"/>
        <v>6423.82</v>
      </c>
    </row>
    <row r="45" spans="1:125" x14ac:dyDescent="0.2">
      <c r="A45" s="32">
        <v>2014</v>
      </c>
      <c r="B45" s="33">
        <f t="shared" si="19"/>
        <v>1650.7719999999999</v>
      </c>
      <c r="C45" s="33">
        <f t="shared" si="20"/>
        <v>388.44600000000003</v>
      </c>
      <c r="D45" s="33">
        <f t="shared" si="21"/>
        <v>1755.9639999999999</v>
      </c>
      <c r="E45" s="33">
        <f t="shared" si="22"/>
        <v>2555.9319999999998</v>
      </c>
      <c r="G45" s="33">
        <f t="shared" si="18"/>
        <v>6351.1139999999996</v>
      </c>
    </row>
    <row r="46" spans="1:125" x14ac:dyDescent="0.2">
      <c r="A46" s="32">
        <v>2015</v>
      </c>
      <c r="B46" s="33">
        <f t="shared" si="19"/>
        <v>1868.0275594453331</v>
      </c>
      <c r="C46" s="33">
        <f t="shared" ref="C46" si="23">SUM(J22:L22)</f>
        <v>443.97763061107128</v>
      </c>
      <c r="D46" s="33">
        <f t="shared" ref="D46" si="24">SUM(E22:I22)</f>
        <v>2052.3718719516582</v>
      </c>
      <c r="E46" s="33">
        <f t="shared" ref="E46" si="25">SUM(B22:D22)</f>
        <v>2988.6503637128881</v>
      </c>
      <c r="G46" s="33">
        <f t="shared" ref="G46" si="26">SUM(B46:E46)</f>
        <v>7353.0274257209512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3"/>
  <sheetViews>
    <sheetView workbookViewId="0">
      <selection activeCell="A6" sqref="A6"/>
    </sheetView>
  </sheetViews>
  <sheetFormatPr defaultColWidth="11.5703125" defaultRowHeight="15" x14ac:dyDescent="0.25"/>
  <cols>
    <col min="1" max="1" width="37.28515625" customWidth="1"/>
    <col min="2" max="2" width="8.42578125" style="4" customWidth="1"/>
    <col min="3" max="3" width="10.140625" style="4" customWidth="1"/>
    <col min="4" max="5" width="14" style="4" bestFit="1" customWidth="1"/>
    <col min="6" max="12" width="14" bestFit="1" customWidth="1"/>
    <col min="13" max="13" width="13" customWidth="1"/>
    <col min="14" max="14" width="13.140625" customWidth="1"/>
    <col min="15" max="16" width="14.140625" customWidth="1"/>
    <col min="17" max="18" width="12.42578125" customWidth="1"/>
    <col min="19" max="23" width="14" bestFit="1" customWidth="1"/>
    <col min="24" max="24" width="18.140625" customWidth="1"/>
  </cols>
  <sheetData>
    <row r="1" spans="1:24" ht="18.399999999999999" x14ac:dyDescent="0.7">
      <c r="A1" s="1" t="s">
        <v>84</v>
      </c>
      <c r="B1" s="139"/>
      <c r="C1" s="3"/>
    </row>
    <row r="3" spans="1:24" ht="14.45" x14ac:dyDescent="0.55000000000000004">
      <c r="A3" s="3" t="s">
        <v>144</v>
      </c>
      <c r="B3" s="5"/>
      <c r="C3" s="5"/>
      <c r="D3" s="5"/>
      <c r="E3" s="5"/>
    </row>
    <row r="4" spans="1:24" ht="14.45" x14ac:dyDescent="0.55000000000000004">
      <c r="A4" s="6" t="s">
        <v>145</v>
      </c>
      <c r="B4" s="4" t="s">
        <v>7</v>
      </c>
      <c r="C4" s="4" t="s">
        <v>362</v>
      </c>
      <c r="D4" s="4">
        <v>1</v>
      </c>
      <c r="E4" s="4">
        <v>2</v>
      </c>
      <c r="F4" s="4">
        <v>3</v>
      </c>
      <c r="G4" s="4">
        <v>4</v>
      </c>
      <c r="H4" s="4">
        <v>5</v>
      </c>
      <c r="I4" s="4">
        <v>6</v>
      </c>
      <c r="J4" s="4">
        <v>7</v>
      </c>
      <c r="K4" s="4">
        <v>8</v>
      </c>
      <c r="L4" s="4">
        <v>9</v>
      </c>
      <c r="M4" s="4">
        <v>10</v>
      </c>
      <c r="N4" s="4">
        <v>11</v>
      </c>
      <c r="O4" s="4">
        <v>12</v>
      </c>
      <c r="P4" s="4">
        <v>13</v>
      </c>
      <c r="Q4" s="4">
        <v>14</v>
      </c>
      <c r="R4" s="4">
        <v>15</v>
      </c>
      <c r="S4" s="4">
        <v>16</v>
      </c>
      <c r="T4" s="4">
        <v>17</v>
      </c>
      <c r="U4" s="4">
        <v>18</v>
      </c>
      <c r="V4" s="4">
        <v>19</v>
      </c>
      <c r="W4" s="4">
        <v>20</v>
      </c>
      <c r="X4" s="4" t="s">
        <v>147</v>
      </c>
    </row>
    <row r="5" spans="1:24" ht="14.45" x14ac:dyDescent="0.55000000000000004">
      <c r="A5" s="7" t="s">
        <v>148</v>
      </c>
    </row>
    <row r="6" spans="1:24" ht="14.45" x14ac:dyDescent="0.55000000000000004">
      <c r="A6" t="s">
        <v>149</v>
      </c>
      <c r="B6" s="4" t="s">
        <v>24</v>
      </c>
      <c r="C6" s="249">
        <v>0.50199162336629966</v>
      </c>
      <c r="D6" s="9">
        <f>50000000*0.6*C6</f>
        <v>15059748.700988989</v>
      </c>
      <c r="E6" s="9">
        <f>D6</f>
        <v>15059748.700988989</v>
      </c>
      <c r="F6" s="9">
        <f t="shared" ref="F6:W9" si="0">E6</f>
        <v>15059748.700988989</v>
      </c>
      <c r="G6" s="9">
        <f t="shared" si="0"/>
        <v>15059748.700988989</v>
      </c>
      <c r="H6" s="9">
        <f t="shared" si="0"/>
        <v>15059748.700988989</v>
      </c>
      <c r="I6" s="9">
        <f t="shared" si="0"/>
        <v>15059748.700988989</v>
      </c>
      <c r="J6" s="9">
        <f t="shared" si="0"/>
        <v>15059748.700988989</v>
      </c>
      <c r="K6" s="9">
        <f t="shared" si="0"/>
        <v>15059748.700988989</v>
      </c>
      <c r="L6" s="9">
        <f t="shared" si="0"/>
        <v>15059748.700988989</v>
      </c>
      <c r="M6" s="9">
        <f t="shared" si="0"/>
        <v>15059748.700988989</v>
      </c>
      <c r="N6" s="9">
        <f t="shared" si="0"/>
        <v>15059748.700988989</v>
      </c>
      <c r="O6" s="9">
        <f t="shared" si="0"/>
        <v>15059748.700988989</v>
      </c>
      <c r="P6" s="9">
        <f t="shared" si="0"/>
        <v>15059748.700988989</v>
      </c>
      <c r="Q6" s="9">
        <f t="shared" si="0"/>
        <v>15059748.700988989</v>
      </c>
      <c r="R6" s="9">
        <f t="shared" si="0"/>
        <v>15059748.700988989</v>
      </c>
      <c r="S6" s="9">
        <f t="shared" si="0"/>
        <v>15059748.700988989</v>
      </c>
      <c r="T6" s="9">
        <f t="shared" si="0"/>
        <v>15059748.700988989</v>
      </c>
      <c r="U6" s="9">
        <f t="shared" si="0"/>
        <v>15059748.700988989</v>
      </c>
      <c r="V6" s="9">
        <f t="shared" si="0"/>
        <v>15059748.700988989</v>
      </c>
      <c r="W6" s="9">
        <f t="shared" si="0"/>
        <v>15059748.700988989</v>
      </c>
      <c r="X6" s="10">
        <f>SUM(D6:W6)</f>
        <v>301194974.01977974</v>
      </c>
    </row>
    <row r="7" spans="1:24" ht="14.45" x14ac:dyDescent="0.55000000000000004">
      <c r="A7" t="s">
        <v>149</v>
      </c>
      <c r="B7" s="4" t="s">
        <v>20</v>
      </c>
      <c r="C7" s="249">
        <v>0.28336016237550316</v>
      </c>
      <c r="D7" s="9">
        <f t="shared" ref="D7:D9" si="1">50000000*0.6*C7</f>
        <v>8500804.8712650947</v>
      </c>
      <c r="E7" s="9">
        <f t="shared" ref="E7:T9" si="2">D7</f>
        <v>8500804.8712650947</v>
      </c>
      <c r="F7" s="9">
        <f t="shared" si="2"/>
        <v>8500804.8712650947</v>
      </c>
      <c r="G7" s="9">
        <f t="shared" si="2"/>
        <v>8500804.8712650947</v>
      </c>
      <c r="H7" s="9">
        <f t="shared" si="2"/>
        <v>8500804.8712650947</v>
      </c>
      <c r="I7" s="9">
        <f t="shared" si="2"/>
        <v>8500804.8712650947</v>
      </c>
      <c r="J7" s="9">
        <f t="shared" si="2"/>
        <v>8500804.8712650947</v>
      </c>
      <c r="K7" s="9">
        <f t="shared" si="2"/>
        <v>8500804.8712650947</v>
      </c>
      <c r="L7" s="9">
        <f t="shared" si="2"/>
        <v>8500804.8712650947</v>
      </c>
      <c r="M7" s="9">
        <f t="shared" si="2"/>
        <v>8500804.8712650947</v>
      </c>
      <c r="N7" s="9">
        <f t="shared" si="2"/>
        <v>8500804.8712650947</v>
      </c>
      <c r="O7" s="9">
        <f t="shared" si="2"/>
        <v>8500804.8712650947</v>
      </c>
      <c r="P7" s="9">
        <f t="shared" si="2"/>
        <v>8500804.8712650947</v>
      </c>
      <c r="Q7" s="9">
        <f t="shared" si="2"/>
        <v>8500804.8712650947</v>
      </c>
      <c r="R7" s="9">
        <f t="shared" si="2"/>
        <v>8500804.8712650947</v>
      </c>
      <c r="S7" s="9">
        <f t="shared" si="2"/>
        <v>8500804.8712650947</v>
      </c>
      <c r="T7" s="9">
        <f t="shared" si="2"/>
        <v>8500804.8712650947</v>
      </c>
      <c r="U7" s="9">
        <f t="shared" si="0"/>
        <v>8500804.8712650947</v>
      </c>
      <c r="V7" s="9">
        <f t="shared" si="0"/>
        <v>8500804.8712650947</v>
      </c>
      <c r="W7" s="9">
        <f t="shared" si="0"/>
        <v>8500804.8712650947</v>
      </c>
      <c r="X7" s="10">
        <f t="shared" ref="X7:X11" si="3">SUM(D7:W7)</f>
        <v>170016097.42530188</v>
      </c>
    </row>
    <row r="8" spans="1:24" ht="14.45" x14ac:dyDescent="0.55000000000000004">
      <c r="A8" t="s">
        <v>149</v>
      </c>
      <c r="B8" s="4" t="s">
        <v>34</v>
      </c>
      <c r="C8" s="249">
        <v>0.10514289540216357</v>
      </c>
      <c r="D8" s="9">
        <f t="shared" si="1"/>
        <v>3154286.8620649069</v>
      </c>
      <c r="E8" s="9">
        <f t="shared" si="2"/>
        <v>3154286.8620649069</v>
      </c>
      <c r="F8" s="9">
        <f t="shared" si="2"/>
        <v>3154286.8620649069</v>
      </c>
      <c r="G8" s="9">
        <f t="shared" si="2"/>
        <v>3154286.8620649069</v>
      </c>
      <c r="H8" s="9">
        <f t="shared" si="2"/>
        <v>3154286.8620649069</v>
      </c>
      <c r="I8" s="9">
        <f t="shared" si="2"/>
        <v>3154286.8620649069</v>
      </c>
      <c r="J8" s="9">
        <f t="shared" si="2"/>
        <v>3154286.8620649069</v>
      </c>
      <c r="K8" s="9">
        <f t="shared" si="2"/>
        <v>3154286.8620649069</v>
      </c>
      <c r="L8" s="9">
        <f t="shared" si="2"/>
        <v>3154286.8620649069</v>
      </c>
      <c r="M8" s="9">
        <f t="shared" si="2"/>
        <v>3154286.8620649069</v>
      </c>
      <c r="N8" s="9">
        <f t="shared" si="2"/>
        <v>3154286.8620649069</v>
      </c>
      <c r="O8" s="9">
        <f t="shared" si="2"/>
        <v>3154286.8620649069</v>
      </c>
      <c r="P8" s="9">
        <f t="shared" si="2"/>
        <v>3154286.8620649069</v>
      </c>
      <c r="Q8" s="9">
        <f t="shared" si="2"/>
        <v>3154286.8620649069</v>
      </c>
      <c r="R8" s="9">
        <f t="shared" si="2"/>
        <v>3154286.8620649069</v>
      </c>
      <c r="S8" s="9">
        <f t="shared" si="2"/>
        <v>3154286.8620649069</v>
      </c>
      <c r="T8" s="9">
        <f t="shared" si="2"/>
        <v>3154286.8620649069</v>
      </c>
      <c r="U8" s="9">
        <f t="shared" si="0"/>
        <v>3154286.8620649069</v>
      </c>
      <c r="V8" s="9">
        <f t="shared" si="0"/>
        <v>3154286.8620649069</v>
      </c>
      <c r="W8" s="9">
        <f t="shared" si="0"/>
        <v>3154286.8620649069</v>
      </c>
      <c r="X8" s="10">
        <f t="shared" si="3"/>
        <v>63085737.241298117</v>
      </c>
    </row>
    <row r="9" spans="1:24" ht="14.45" x14ac:dyDescent="0.55000000000000004">
      <c r="A9" t="s">
        <v>149</v>
      </c>
      <c r="B9" s="4" t="s">
        <v>29</v>
      </c>
      <c r="C9" s="249">
        <v>0.10950531885603368</v>
      </c>
      <c r="D9" s="9">
        <f t="shared" si="1"/>
        <v>3285159.5656810105</v>
      </c>
      <c r="E9" s="9">
        <f t="shared" si="2"/>
        <v>3285159.5656810105</v>
      </c>
      <c r="F9" s="9">
        <f t="shared" si="2"/>
        <v>3285159.5656810105</v>
      </c>
      <c r="G9" s="9">
        <f t="shared" si="2"/>
        <v>3285159.5656810105</v>
      </c>
      <c r="H9" s="9">
        <f t="shared" si="2"/>
        <v>3285159.5656810105</v>
      </c>
      <c r="I9" s="9">
        <f t="shared" si="2"/>
        <v>3285159.5656810105</v>
      </c>
      <c r="J9" s="9">
        <f t="shared" si="2"/>
        <v>3285159.5656810105</v>
      </c>
      <c r="K9" s="9">
        <f t="shared" si="2"/>
        <v>3285159.5656810105</v>
      </c>
      <c r="L9" s="9">
        <f t="shared" si="2"/>
        <v>3285159.5656810105</v>
      </c>
      <c r="M9" s="9">
        <f t="shared" si="2"/>
        <v>3285159.5656810105</v>
      </c>
      <c r="N9" s="9">
        <f t="shared" si="2"/>
        <v>3285159.5656810105</v>
      </c>
      <c r="O9" s="9">
        <f t="shared" si="2"/>
        <v>3285159.5656810105</v>
      </c>
      <c r="P9" s="9">
        <f t="shared" si="2"/>
        <v>3285159.5656810105</v>
      </c>
      <c r="Q9" s="9">
        <f t="shared" si="2"/>
        <v>3285159.5656810105</v>
      </c>
      <c r="R9" s="9">
        <f t="shared" si="2"/>
        <v>3285159.5656810105</v>
      </c>
      <c r="S9" s="9">
        <f t="shared" si="2"/>
        <v>3285159.5656810105</v>
      </c>
      <c r="T9" s="9">
        <f t="shared" si="2"/>
        <v>3285159.5656810105</v>
      </c>
      <c r="U9" s="9">
        <f t="shared" si="0"/>
        <v>3285159.5656810105</v>
      </c>
      <c r="V9" s="9">
        <f t="shared" si="0"/>
        <v>3285159.5656810105</v>
      </c>
      <c r="W9" s="9">
        <f t="shared" si="0"/>
        <v>3285159.5656810105</v>
      </c>
      <c r="X9" s="10">
        <f t="shared" si="3"/>
        <v>65703191.31362021</v>
      </c>
    </row>
    <row r="10" spans="1:24" ht="14.45" x14ac:dyDescent="0.55000000000000004">
      <c r="C10" s="8"/>
      <c r="D10" s="9"/>
      <c r="E10" s="9"/>
      <c r="F10" s="9"/>
      <c r="G10" s="9"/>
      <c r="H10" s="9"/>
      <c r="I10" s="9"/>
      <c r="J10" s="9"/>
      <c r="K10" s="9"/>
      <c r="L10" s="9"/>
      <c r="M10" s="9"/>
      <c r="N10" s="9"/>
      <c r="O10" s="9"/>
      <c r="P10" s="9"/>
      <c r="Q10" s="9"/>
      <c r="R10" s="9"/>
      <c r="S10" s="9"/>
      <c r="T10" s="9"/>
      <c r="U10" s="9"/>
      <c r="V10" s="9"/>
      <c r="W10" s="9"/>
      <c r="X10" s="10"/>
    </row>
    <row r="11" spans="1:24" ht="14.45" x14ac:dyDescent="0.55000000000000004">
      <c r="A11" s="7" t="s">
        <v>150</v>
      </c>
      <c r="C11" s="11">
        <f>SUM(C6:C9)</f>
        <v>1.0000000000000002</v>
      </c>
      <c r="D11" s="12">
        <f>SUM(D6:D9)</f>
        <v>30000000</v>
      </c>
      <c r="E11" s="12">
        <f t="shared" ref="E11:W11" si="4">SUM(E6:E9)</f>
        <v>30000000</v>
      </c>
      <c r="F11" s="12">
        <f t="shared" si="4"/>
        <v>30000000</v>
      </c>
      <c r="G11" s="12">
        <f t="shared" si="4"/>
        <v>30000000</v>
      </c>
      <c r="H11" s="12">
        <f t="shared" si="4"/>
        <v>30000000</v>
      </c>
      <c r="I11" s="12">
        <f t="shared" si="4"/>
        <v>30000000</v>
      </c>
      <c r="J11" s="12">
        <f t="shared" si="4"/>
        <v>30000000</v>
      </c>
      <c r="K11" s="12">
        <f t="shared" si="4"/>
        <v>30000000</v>
      </c>
      <c r="L11" s="12">
        <f t="shared" si="4"/>
        <v>30000000</v>
      </c>
      <c r="M11" s="12">
        <f t="shared" si="4"/>
        <v>30000000</v>
      </c>
      <c r="N11" s="12">
        <f t="shared" si="4"/>
        <v>30000000</v>
      </c>
      <c r="O11" s="12">
        <f t="shared" si="4"/>
        <v>30000000</v>
      </c>
      <c r="P11" s="12">
        <f t="shared" si="4"/>
        <v>30000000</v>
      </c>
      <c r="Q11" s="12">
        <f t="shared" si="4"/>
        <v>30000000</v>
      </c>
      <c r="R11" s="12">
        <f t="shared" si="4"/>
        <v>30000000</v>
      </c>
      <c r="S11" s="12">
        <f t="shared" si="4"/>
        <v>30000000</v>
      </c>
      <c r="T11" s="12">
        <f t="shared" si="4"/>
        <v>30000000</v>
      </c>
      <c r="U11" s="12">
        <f t="shared" si="4"/>
        <v>30000000</v>
      </c>
      <c r="V11" s="12">
        <f t="shared" si="4"/>
        <v>30000000</v>
      </c>
      <c r="W11" s="12">
        <f t="shared" si="4"/>
        <v>30000000</v>
      </c>
      <c r="X11" s="10">
        <f t="shared" si="3"/>
        <v>600000000</v>
      </c>
    </row>
    <row r="12" spans="1:24" ht="14.45" x14ac:dyDescent="0.55000000000000004">
      <c r="A12" s="13"/>
    </row>
    <row r="13" spans="1:24" s="15" customFormat="1" ht="14.45" x14ac:dyDescent="0.55000000000000004">
      <c r="A13" s="14" t="s">
        <v>174</v>
      </c>
      <c r="B13" s="9" t="s">
        <v>24</v>
      </c>
      <c r="C13" s="249">
        <v>0.50199162336629966</v>
      </c>
      <c r="D13" s="9">
        <v>0</v>
      </c>
      <c r="F13" s="15">
        <f>(100000000*C13)*0.6*0.5</f>
        <v>15059748.700988989</v>
      </c>
      <c r="G13" s="15">
        <f>F13</f>
        <v>15059748.700988989</v>
      </c>
      <c r="H13" s="15">
        <f t="shared" ref="H13:J13" si="5">G13</f>
        <v>15059748.700988989</v>
      </c>
      <c r="I13" s="15">
        <f t="shared" si="5"/>
        <v>15059748.700988989</v>
      </c>
      <c r="J13" s="15">
        <f t="shared" si="5"/>
        <v>15059748.700988989</v>
      </c>
      <c r="K13" s="15">
        <v>0</v>
      </c>
      <c r="L13" s="15">
        <v>0</v>
      </c>
      <c r="R13" s="15">
        <v>0</v>
      </c>
      <c r="S13" s="15">
        <v>0</v>
      </c>
      <c r="T13" s="15">
        <v>0</v>
      </c>
      <c r="U13" s="15">
        <v>0</v>
      </c>
      <c r="V13" s="15">
        <v>0</v>
      </c>
      <c r="W13" s="15">
        <v>0</v>
      </c>
      <c r="X13" s="10">
        <f t="shared" ref="X13:X16" si="6">SUM(D13:W13)</f>
        <v>75298743.50494495</v>
      </c>
    </row>
    <row r="14" spans="1:24" s="15" customFormat="1" ht="14.45" x14ac:dyDescent="0.55000000000000004">
      <c r="A14" s="14"/>
      <c r="B14" s="9" t="s">
        <v>20</v>
      </c>
      <c r="C14" s="249">
        <v>0.28336016237550316</v>
      </c>
      <c r="D14" s="9"/>
      <c r="F14" s="15">
        <f t="shared" ref="F14:F16" si="7">(100000000*C14)*0.6*0.5</f>
        <v>8500804.8712650947</v>
      </c>
      <c r="G14" s="15">
        <f t="shared" ref="G14:J16" si="8">F14</f>
        <v>8500804.8712650947</v>
      </c>
      <c r="H14" s="15">
        <f t="shared" si="8"/>
        <v>8500804.8712650947</v>
      </c>
      <c r="I14" s="15">
        <f t="shared" si="8"/>
        <v>8500804.8712650947</v>
      </c>
      <c r="J14" s="15">
        <f t="shared" si="8"/>
        <v>8500804.8712650947</v>
      </c>
      <c r="R14" s="15">
        <v>0</v>
      </c>
      <c r="X14" s="10">
        <f t="shared" si="6"/>
        <v>42504024.356325477</v>
      </c>
    </row>
    <row r="15" spans="1:24" s="15" customFormat="1" ht="14.45" x14ac:dyDescent="0.55000000000000004">
      <c r="A15" s="14"/>
      <c r="B15" s="9" t="s">
        <v>34</v>
      </c>
      <c r="C15" s="249">
        <v>0.10514289540216357</v>
      </c>
      <c r="D15" s="9"/>
      <c r="F15" s="15">
        <f t="shared" si="7"/>
        <v>3154286.8620649069</v>
      </c>
      <c r="G15" s="15">
        <f t="shared" si="8"/>
        <v>3154286.8620649069</v>
      </c>
      <c r="H15" s="15">
        <f t="shared" si="8"/>
        <v>3154286.8620649069</v>
      </c>
      <c r="I15" s="15">
        <f t="shared" si="8"/>
        <v>3154286.8620649069</v>
      </c>
      <c r="J15" s="15">
        <f t="shared" si="8"/>
        <v>3154286.8620649069</v>
      </c>
      <c r="R15" s="15">
        <v>0</v>
      </c>
      <c r="X15" s="10">
        <f t="shared" si="6"/>
        <v>15771434.310324535</v>
      </c>
    </row>
    <row r="16" spans="1:24" x14ac:dyDescent="0.25">
      <c r="A16" s="13"/>
      <c r="B16" s="4" t="s">
        <v>29</v>
      </c>
      <c r="C16" s="249">
        <v>0.10950531885603368</v>
      </c>
      <c r="F16" s="15">
        <f t="shared" si="7"/>
        <v>3285159.5656810105</v>
      </c>
      <c r="G16" s="15">
        <f t="shared" si="8"/>
        <v>3285159.5656810105</v>
      </c>
      <c r="H16" s="15">
        <f t="shared" si="8"/>
        <v>3285159.5656810105</v>
      </c>
      <c r="I16" s="15">
        <f t="shared" si="8"/>
        <v>3285159.5656810105</v>
      </c>
      <c r="J16" s="15">
        <f t="shared" si="8"/>
        <v>3285159.5656810105</v>
      </c>
      <c r="M16" s="15"/>
      <c r="N16" s="15"/>
      <c r="O16" s="15"/>
      <c r="P16" s="15"/>
      <c r="Q16" s="15"/>
      <c r="R16" s="15">
        <v>0</v>
      </c>
      <c r="X16" s="10">
        <f t="shared" si="6"/>
        <v>16425797.828405052</v>
      </c>
    </row>
    <row r="17" spans="1:24" x14ac:dyDescent="0.25">
      <c r="A17" s="13"/>
      <c r="X17" s="10"/>
    </row>
    <row r="18" spans="1:24" s="3" customFormat="1" x14ac:dyDescent="0.25">
      <c r="A18" s="7" t="s">
        <v>175</v>
      </c>
      <c r="B18" s="5"/>
      <c r="C18" s="11">
        <f>SUM(C13:C16)</f>
        <v>1.0000000000000002</v>
      </c>
      <c r="D18" s="21">
        <f t="shared" ref="D18:W18" si="9">SUM(D13:D17)</f>
        <v>0</v>
      </c>
      <c r="E18" s="21">
        <f t="shared" si="9"/>
        <v>0</v>
      </c>
      <c r="F18" s="21">
        <f t="shared" si="9"/>
        <v>30000000</v>
      </c>
      <c r="G18" s="21">
        <f t="shared" si="9"/>
        <v>30000000</v>
      </c>
      <c r="H18" s="21">
        <f t="shared" si="9"/>
        <v>30000000</v>
      </c>
      <c r="I18" s="21">
        <f t="shared" si="9"/>
        <v>30000000</v>
      </c>
      <c r="J18" s="21">
        <f>SUM(J13:J17)</f>
        <v>30000000</v>
      </c>
      <c r="K18" s="21">
        <f t="shared" si="9"/>
        <v>0</v>
      </c>
      <c r="L18" s="21">
        <f t="shared" si="9"/>
        <v>0</v>
      </c>
      <c r="M18" s="21">
        <f t="shared" si="9"/>
        <v>0</v>
      </c>
      <c r="N18" s="21">
        <f t="shared" si="9"/>
        <v>0</v>
      </c>
      <c r="O18" s="21">
        <f t="shared" si="9"/>
        <v>0</v>
      </c>
      <c r="P18" s="21">
        <f t="shared" si="9"/>
        <v>0</v>
      </c>
      <c r="Q18" s="21">
        <f t="shared" si="9"/>
        <v>0</v>
      </c>
      <c r="R18" s="21">
        <f t="shared" si="9"/>
        <v>0</v>
      </c>
      <c r="S18" s="21">
        <f t="shared" si="9"/>
        <v>0</v>
      </c>
      <c r="T18" s="21">
        <f t="shared" si="9"/>
        <v>0</v>
      </c>
      <c r="U18" s="21">
        <f t="shared" si="9"/>
        <v>0</v>
      </c>
      <c r="V18" s="21">
        <f t="shared" si="9"/>
        <v>0</v>
      </c>
      <c r="W18" s="21">
        <f t="shared" si="9"/>
        <v>0</v>
      </c>
      <c r="X18" s="21">
        <f>SUM(X13:X17)</f>
        <v>150000000</v>
      </c>
    </row>
    <row r="19" spans="1:24" x14ac:dyDescent="0.25">
      <c r="A19" s="13"/>
    </row>
    <row r="20" spans="1:24" x14ac:dyDescent="0.25">
      <c r="A20" s="7" t="s">
        <v>152</v>
      </c>
      <c r="C20" s="4" t="s">
        <v>153</v>
      </c>
    </row>
    <row r="21" spans="1:24" x14ac:dyDescent="0.25">
      <c r="A21" s="16" t="s">
        <v>154</v>
      </c>
      <c r="B21" s="4" t="s">
        <v>24</v>
      </c>
      <c r="C21" s="17">
        <f>'[25]allocaton assumptions'!B31</f>
        <v>53.475000000000001</v>
      </c>
      <c r="D21" s="9">
        <f>C21*1000000*0.6</f>
        <v>32085000</v>
      </c>
      <c r="E21" s="18">
        <f>D21</f>
        <v>32085000</v>
      </c>
      <c r="F21" s="18">
        <f t="shared" ref="F21:W28" si="10">E21</f>
        <v>32085000</v>
      </c>
      <c r="G21" s="18">
        <f t="shared" si="10"/>
        <v>32085000</v>
      </c>
      <c r="H21" s="18">
        <f t="shared" si="10"/>
        <v>32085000</v>
      </c>
      <c r="I21" s="18">
        <f t="shared" si="10"/>
        <v>32085000</v>
      </c>
      <c r="J21" s="18">
        <f t="shared" si="10"/>
        <v>32085000</v>
      </c>
      <c r="K21" s="18">
        <f t="shared" si="10"/>
        <v>32085000</v>
      </c>
      <c r="L21" s="18">
        <f t="shared" si="10"/>
        <v>32085000</v>
      </c>
      <c r="M21" s="18">
        <f t="shared" si="10"/>
        <v>32085000</v>
      </c>
      <c r="N21" s="18">
        <f t="shared" si="10"/>
        <v>32085000</v>
      </c>
      <c r="O21" s="18">
        <f t="shared" si="10"/>
        <v>32085000</v>
      </c>
      <c r="P21" s="18">
        <f t="shared" si="10"/>
        <v>32085000</v>
      </c>
      <c r="Q21" s="18">
        <f t="shared" si="10"/>
        <v>32085000</v>
      </c>
      <c r="R21" s="18">
        <f t="shared" si="10"/>
        <v>32085000</v>
      </c>
      <c r="S21" s="18">
        <f t="shared" si="10"/>
        <v>32085000</v>
      </c>
      <c r="T21" s="18">
        <f t="shared" si="10"/>
        <v>32085000</v>
      </c>
      <c r="U21" s="18">
        <f t="shared" si="10"/>
        <v>32085000</v>
      </c>
      <c r="V21" s="18">
        <f t="shared" si="10"/>
        <v>32085000</v>
      </c>
      <c r="W21" s="18">
        <f t="shared" si="10"/>
        <v>32085000</v>
      </c>
      <c r="X21" s="10">
        <f>SUM(D21:W21)</f>
        <v>641700000</v>
      </c>
    </row>
    <row r="22" spans="1:24" x14ac:dyDescent="0.25">
      <c r="A22" s="16" t="s">
        <v>155</v>
      </c>
      <c r="B22" s="4" t="s">
        <v>24</v>
      </c>
      <c r="C22" s="17">
        <f>'[25]allocaton assumptions'!B32</f>
        <v>31.050000000000004</v>
      </c>
      <c r="D22" s="9">
        <f t="shared" ref="D22:D28" si="11">C22*1000000*0.6</f>
        <v>18630000</v>
      </c>
      <c r="E22" s="18">
        <f t="shared" ref="E22:T28" si="12">D22</f>
        <v>18630000</v>
      </c>
      <c r="F22" s="18">
        <f t="shared" si="12"/>
        <v>18630000</v>
      </c>
      <c r="G22" s="18">
        <f t="shared" si="12"/>
        <v>18630000</v>
      </c>
      <c r="H22" s="18">
        <f t="shared" si="12"/>
        <v>18630000</v>
      </c>
      <c r="I22" s="18">
        <f t="shared" si="12"/>
        <v>18630000</v>
      </c>
      <c r="J22" s="18">
        <f t="shared" si="12"/>
        <v>18630000</v>
      </c>
      <c r="K22" s="18">
        <f t="shared" si="12"/>
        <v>18630000</v>
      </c>
      <c r="L22" s="18">
        <f t="shared" si="12"/>
        <v>18630000</v>
      </c>
      <c r="M22" s="18">
        <f t="shared" si="12"/>
        <v>18630000</v>
      </c>
      <c r="N22" s="18">
        <f t="shared" si="12"/>
        <v>18630000</v>
      </c>
      <c r="O22" s="18">
        <f t="shared" si="12"/>
        <v>18630000</v>
      </c>
      <c r="P22" s="18">
        <f t="shared" si="12"/>
        <v>18630000</v>
      </c>
      <c r="Q22" s="18">
        <f t="shared" si="12"/>
        <v>18630000</v>
      </c>
      <c r="R22" s="18">
        <f t="shared" si="12"/>
        <v>18630000</v>
      </c>
      <c r="S22" s="18">
        <f t="shared" si="12"/>
        <v>18630000</v>
      </c>
      <c r="T22" s="18">
        <f t="shared" si="12"/>
        <v>18630000</v>
      </c>
      <c r="U22" s="18">
        <f t="shared" si="10"/>
        <v>18630000</v>
      </c>
      <c r="V22" s="18">
        <f t="shared" si="10"/>
        <v>18630000</v>
      </c>
      <c r="W22" s="18">
        <f t="shared" si="10"/>
        <v>18630000</v>
      </c>
      <c r="X22" s="10">
        <f t="shared" ref="X22:X28" si="13">SUM(D22:W22)</f>
        <v>372600000</v>
      </c>
    </row>
    <row r="23" spans="1:24" x14ac:dyDescent="0.25">
      <c r="A23" s="16" t="s">
        <v>156</v>
      </c>
      <c r="B23" s="4" t="s">
        <v>20</v>
      </c>
      <c r="C23" s="17">
        <f>'[25]allocaton assumptions'!B33</f>
        <v>48.825000000000003</v>
      </c>
      <c r="D23" s="9">
        <f t="shared" si="11"/>
        <v>29295000</v>
      </c>
      <c r="E23" s="18">
        <f t="shared" si="12"/>
        <v>29295000</v>
      </c>
      <c r="F23" s="18">
        <f t="shared" si="12"/>
        <v>29295000</v>
      </c>
      <c r="G23" s="18">
        <f t="shared" si="12"/>
        <v>29295000</v>
      </c>
      <c r="H23" s="18">
        <f t="shared" si="12"/>
        <v>29295000</v>
      </c>
      <c r="I23" s="18">
        <f t="shared" si="12"/>
        <v>29295000</v>
      </c>
      <c r="J23" s="18">
        <f t="shared" si="12"/>
        <v>29295000</v>
      </c>
      <c r="K23" s="18">
        <f t="shared" si="12"/>
        <v>29295000</v>
      </c>
      <c r="L23" s="18">
        <f t="shared" si="12"/>
        <v>29295000</v>
      </c>
      <c r="M23" s="18">
        <f t="shared" si="12"/>
        <v>29295000</v>
      </c>
      <c r="N23" s="18">
        <f t="shared" si="12"/>
        <v>29295000</v>
      </c>
      <c r="O23" s="18">
        <f t="shared" si="12"/>
        <v>29295000</v>
      </c>
      <c r="P23" s="18">
        <f t="shared" si="12"/>
        <v>29295000</v>
      </c>
      <c r="Q23" s="18">
        <f t="shared" si="12"/>
        <v>29295000</v>
      </c>
      <c r="R23" s="18">
        <f t="shared" si="12"/>
        <v>29295000</v>
      </c>
      <c r="S23" s="18">
        <f t="shared" si="12"/>
        <v>29295000</v>
      </c>
      <c r="T23" s="18">
        <f t="shared" si="12"/>
        <v>29295000</v>
      </c>
      <c r="U23" s="18">
        <f t="shared" si="10"/>
        <v>29295000</v>
      </c>
      <c r="V23" s="18">
        <f t="shared" si="10"/>
        <v>29295000</v>
      </c>
      <c r="W23" s="18">
        <f t="shared" si="10"/>
        <v>29295000</v>
      </c>
      <c r="X23" s="10">
        <f t="shared" si="13"/>
        <v>585900000</v>
      </c>
    </row>
    <row r="24" spans="1:24" x14ac:dyDescent="0.25">
      <c r="A24" s="16" t="s">
        <v>157</v>
      </c>
      <c r="B24" s="4" t="s">
        <v>20</v>
      </c>
      <c r="C24" s="17">
        <f>'[25]allocaton assumptions'!B34</f>
        <v>28.35</v>
      </c>
      <c r="D24" s="9">
        <f t="shared" si="11"/>
        <v>17010000</v>
      </c>
      <c r="E24" s="18">
        <f t="shared" si="12"/>
        <v>17010000</v>
      </c>
      <c r="F24" s="18">
        <f t="shared" si="12"/>
        <v>17010000</v>
      </c>
      <c r="G24" s="18">
        <f t="shared" si="12"/>
        <v>17010000</v>
      </c>
      <c r="H24" s="18">
        <f t="shared" si="12"/>
        <v>17010000</v>
      </c>
      <c r="I24" s="18">
        <f t="shared" si="12"/>
        <v>17010000</v>
      </c>
      <c r="J24" s="18">
        <f t="shared" si="12"/>
        <v>17010000</v>
      </c>
      <c r="K24" s="18">
        <f t="shared" si="12"/>
        <v>17010000</v>
      </c>
      <c r="L24" s="18">
        <f t="shared" si="12"/>
        <v>17010000</v>
      </c>
      <c r="M24" s="18">
        <f t="shared" si="12"/>
        <v>17010000</v>
      </c>
      <c r="N24" s="18">
        <f t="shared" si="12"/>
        <v>17010000</v>
      </c>
      <c r="O24" s="18">
        <f t="shared" si="12"/>
        <v>17010000</v>
      </c>
      <c r="P24" s="18">
        <f t="shared" si="12"/>
        <v>17010000</v>
      </c>
      <c r="Q24" s="18">
        <f t="shared" si="12"/>
        <v>17010000</v>
      </c>
      <c r="R24" s="18">
        <f t="shared" si="12"/>
        <v>17010000</v>
      </c>
      <c r="S24" s="18">
        <f t="shared" si="12"/>
        <v>17010000</v>
      </c>
      <c r="T24" s="18">
        <f t="shared" si="12"/>
        <v>17010000</v>
      </c>
      <c r="U24" s="18">
        <f t="shared" si="10"/>
        <v>17010000</v>
      </c>
      <c r="V24" s="18">
        <f t="shared" si="10"/>
        <v>17010000</v>
      </c>
      <c r="W24" s="18">
        <f t="shared" si="10"/>
        <v>17010000</v>
      </c>
      <c r="X24" s="10">
        <f t="shared" si="13"/>
        <v>340200000</v>
      </c>
    </row>
    <row r="25" spans="1:24" x14ac:dyDescent="0.25">
      <c r="A25" s="16" t="s">
        <v>158</v>
      </c>
      <c r="B25" s="4" t="s">
        <v>34</v>
      </c>
      <c r="C25" s="17">
        <f>'[25]allocaton assumptions'!B35</f>
        <v>33.324999999999996</v>
      </c>
      <c r="D25" s="9">
        <f t="shared" si="11"/>
        <v>19994999.999999996</v>
      </c>
      <c r="E25" s="18">
        <f t="shared" si="12"/>
        <v>19994999.999999996</v>
      </c>
      <c r="F25" s="18">
        <f t="shared" si="12"/>
        <v>19994999.999999996</v>
      </c>
      <c r="G25" s="18">
        <f t="shared" si="12"/>
        <v>19994999.999999996</v>
      </c>
      <c r="H25" s="18">
        <f t="shared" si="12"/>
        <v>19994999.999999996</v>
      </c>
      <c r="I25" s="18">
        <f t="shared" si="12"/>
        <v>19994999.999999996</v>
      </c>
      <c r="J25" s="18">
        <f t="shared" si="12"/>
        <v>19994999.999999996</v>
      </c>
      <c r="K25" s="18">
        <f t="shared" si="12"/>
        <v>19994999.999999996</v>
      </c>
      <c r="L25" s="18">
        <f t="shared" si="12"/>
        <v>19994999.999999996</v>
      </c>
      <c r="M25" s="18">
        <f t="shared" si="12"/>
        <v>19994999.999999996</v>
      </c>
      <c r="N25" s="18">
        <f t="shared" si="12"/>
        <v>19994999.999999996</v>
      </c>
      <c r="O25" s="18">
        <f t="shared" si="12"/>
        <v>19994999.999999996</v>
      </c>
      <c r="P25" s="18">
        <f t="shared" si="12"/>
        <v>19994999.999999996</v>
      </c>
      <c r="Q25" s="18">
        <f t="shared" si="12"/>
        <v>19994999.999999996</v>
      </c>
      <c r="R25" s="18">
        <f t="shared" si="12"/>
        <v>19994999.999999996</v>
      </c>
      <c r="S25" s="18">
        <f t="shared" si="12"/>
        <v>19994999.999999996</v>
      </c>
      <c r="T25" s="18">
        <f t="shared" si="12"/>
        <v>19994999.999999996</v>
      </c>
      <c r="U25" s="18">
        <f t="shared" si="10"/>
        <v>19994999.999999996</v>
      </c>
      <c r="V25" s="18">
        <f t="shared" si="10"/>
        <v>19994999.999999996</v>
      </c>
      <c r="W25" s="18">
        <f t="shared" si="10"/>
        <v>19994999.999999996</v>
      </c>
      <c r="X25" s="10">
        <f t="shared" si="13"/>
        <v>399899999.99999994</v>
      </c>
    </row>
    <row r="26" spans="1:24" x14ac:dyDescent="0.25">
      <c r="A26" s="16" t="s">
        <v>159</v>
      </c>
      <c r="B26" s="4" t="s">
        <v>34</v>
      </c>
      <c r="C26" s="17">
        <f>'[25]allocaton assumptions'!B36</f>
        <v>19.349999999999998</v>
      </c>
      <c r="D26" s="9">
        <f t="shared" si="11"/>
        <v>11609999.999999998</v>
      </c>
      <c r="E26" s="18">
        <f t="shared" si="12"/>
        <v>11609999.999999998</v>
      </c>
      <c r="F26" s="18">
        <f t="shared" si="12"/>
        <v>11609999.999999998</v>
      </c>
      <c r="G26" s="18">
        <f t="shared" si="12"/>
        <v>11609999.999999998</v>
      </c>
      <c r="H26" s="18">
        <f t="shared" si="12"/>
        <v>11609999.999999998</v>
      </c>
      <c r="I26" s="18">
        <f t="shared" si="12"/>
        <v>11609999.999999998</v>
      </c>
      <c r="J26" s="18">
        <f t="shared" si="12"/>
        <v>11609999.999999998</v>
      </c>
      <c r="K26" s="18">
        <f t="shared" si="12"/>
        <v>11609999.999999998</v>
      </c>
      <c r="L26" s="18">
        <f t="shared" si="12"/>
        <v>11609999.999999998</v>
      </c>
      <c r="M26" s="18">
        <f t="shared" si="12"/>
        <v>11609999.999999998</v>
      </c>
      <c r="N26" s="18">
        <f t="shared" si="12"/>
        <v>11609999.999999998</v>
      </c>
      <c r="O26" s="18">
        <f t="shared" si="12"/>
        <v>11609999.999999998</v>
      </c>
      <c r="P26" s="18">
        <f t="shared" si="12"/>
        <v>11609999.999999998</v>
      </c>
      <c r="Q26" s="18">
        <f t="shared" si="12"/>
        <v>11609999.999999998</v>
      </c>
      <c r="R26" s="18">
        <f t="shared" si="12"/>
        <v>11609999.999999998</v>
      </c>
      <c r="S26" s="18">
        <f t="shared" si="12"/>
        <v>11609999.999999998</v>
      </c>
      <c r="T26" s="18">
        <f t="shared" si="12"/>
        <v>11609999.999999998</v>
      </c>
      <c r="U26" s="18">
        <f t="shared" si="10"/>
        <v>11609999.999999998</v>
      </c>
      <c r="V26" s="18">
        <f t="shared" si="10"/>
        <v>11609999.999999998</v>
      </c>
      <c r="W26" s="18">
        <f t="shared" si="10"/>
        <v>11609999.999999998</v>
      </c>
      <c r="X26" s="10">
        <f t="shared" si="13"/>
        <v>232199999.99999997</v>
      </c>
    </row>
    <row r="27" spans="1:24" x14ac:dyDescent="0.25">
      <c r="A27" s="16" t="s">
        <v>160</v>
      </c>
      <c r="B27" s="4" t="s">
        <v>29</v>
      </c>
      <c r="C27" s="17">
        <f>'[25]allocaton assumptions'!B37</f>
        <v>19.375</v>
      </c>
      <c r="D27" s="9">
        <f t="shared" si="11"/>
        <v>11625000</v>
      </c>
      <c r="E27" s="18">
        <f t="shared" si="12"/>
        <v>11625000</v>
      </c>
      <c r="F27" s="18">
        <f t="shared" si="12"/>
        <v>11625000</v>
      </c>
      <c r="G27" s="18">
        <f t="shared" si="12"/>
        <v>11625000</v>
      </c>
      <c r="H27" s="18">
        <f t="shared" si="12"/>
        <v>11625000</v>
      </c>
      <c r="I27" s="18">
        <f t="shared" si="12"/>
        <v>11625000</v>
      </c>
      <c r="J27" s="18">
        <f t="shared" si="12"/>
        <v>11625000</v>
      </c>
      <c r="K27" s="18">
        <f t="shared" si="12"/>
        <v>11625000</v>
      </c>
      <c r="L27" s="18">
        <f t="shared" si="12"/>
        <v>11625000</v>
      </c>
      <c r="M27" s="18">
        <f t="shared" si="12"/>
        <v>11625000</v>
      </c>
      <c r="N27" s="18">
        <f t="shared" si="12"/>
        <v>11625000</v>
      </c>
      <c r="O27" s="18">
        <f t="shared" si="12"/>
        <v>11625000</v>
      </c>
      <c r="P27" s="18">
        <f t="shared" si="12"/>
        <v>11625000</v>
      </c>
      <c r="Q27" s="18">
        <f t="shared" si="12"/>
        <v>11625000</v>
      </c>
      <c r="R27" s="18">
        <f t="shared" si="12"/>
        <v>11625000</v>
      </c>
      <c r="S27" s="18">
        <f t="shared" si="12"/>
        <v>11625000</v>
      </c>
      <c r="T27" s="18">
        <f t="shared" si="12"/>
        <v>11625000</v>
      </c>
      <c r="U27" s="18">
        <f t="shared" si="10"/>
        <v>11625000</v>
      </c>
      <c r="V27" s="18">
        <f t="shared" si="10"/>
        <v>11625000</v>
      </c>
      <c r="W27" s="18">
        <f t="shared" si="10"/>
        <v>11625000</v>
      </c>
      <c r="X27" s="10">
        <f t="shared" si="13"/>
        <v>232500000</v>
      </c>
    </row>
    <row r="28" spans="1:24" x14ac:dyDescent="0.25">
      <c r="A28" s="16" t="s">
        <v>161</v>
      </c>
      <c r="B28" s="4" t="s">
        <v>29</v>
      </c>
      <c r="C28" s="17">
        <f>'[25]allocaton assumptions'!B38</f>
        <v>11.25</v>
      </c>
      <c r="D28" s="9">
        <f t="shared" si="11"/>
        <v>6750000</v>
      </c>
      <c r="E28" s="18">
        <f t="shared" si="12"/>
        <v>6750000</v>
      </c>
      <c r="F28" s="18">
        <f t="shared" si="12"/>
        <v>6750000</v>
      </c>
      <c r="G28" s="18">
        <f t="shared" si="12"/>
        <v>6750000</v>
      </c>
      <c r="H28" s="18">
        <f t="shared" si="12"/>
        <v>6750000</v>
      </c>
      <c r="I28" s="18">
        <f t="shared" si="12"/>
        <v>6750000</v>
      </c>
      <c r="J28" s="18">
        <f t="shared" si="12"/>
        <v>6750000</v>
      </c>
      <c r="K28" s="18">
        <f t="shared" si="12"/>
        <v>6750000</v>
      </c>
      <c r="L28" s="18">
        <f t="shared" si="12"/>
        <v>6750000</v>
      </c>
      <c r="M28" s="18">
        <f t="shared" si="12"/>
        <v>6750000</v>
      </c>
      <c r="N28" s="18">
        <f t="shared" si="12"/>
        <v>6750000</v>
      </c>
      <c r="O28" s="18">
        <f t="shared" si="12"/>
        <v>6750000</v>
      </c>
      <c r="P28" s="18">
        <f t="shared" si="12"/>
        <v>6750000</v>
      </c>
      <c r="Q28" s="18">
        <f t="shared" si="12"/>
        <v>6750000</v>
      </c>
      <c r="R28" s="18">
        <f t="shared" si="12"/>
        <v>6750000</v>
      </c>
      <c r="S28" s="18">
        <f t="shared" si="12"/>
        <v>6750000</v>
      </c>
      <c r="T28" s="18">
        <f t="shared" si="12"/>
        <v>6750000</v>
      </c>
      <c r="U28" s="18">
        <f t="shared" si="10"/>
        <v>6750000</v>
      </c>
      <c r="V28" s="18">
        <f t="shared" si="10"/>
        <v>6750000</v>
      </c>
      <c r="W28" s="18">
        <f t="shared" si="10"/>
        <v>6750000</v>
      </c>
      <c r="X28" s="10">
        <f t="shared" si="13"/>
        <v>135000000</v>
      </c>
    </row>
    <row r="30" spans="1:24" s="3" customFormat="1" x14ac:dyDescent="0.25">
      <c r="A30" s="19" t="s">
        <v>147</v>
      </c>
      <c r="B30" s="5"/>
      <c r="C30" s="20">
        <f>'[25]allocaton assumptions'!B39</f>
        <v>245</v>
      </c>
      <c r="D30" s="21">
        <f t="shared" ref="D30:W30" si="14">SUM(D21:D28)</f>
        <v>147000000</v>
      </c>
      <c r="E30" s="21">
        <f t="shared" si="14"/>
        <v>147000000</v>
      </c>
      <c r="F30" s="21">
        <f t="shared" si="14"/>
        <v>147000000</v>
      </c>
      <c r="G30" s="21">
        <f t="shared" si="14"/>
        <v>147000000</v>
      </c>
      <c r="H30" s="21">
        <f t="shared" si="14"/>
        <v>147000000</v>
      </c>
      <c r="I30" s="21">
        <f t="shared" si="14"/>
        <v>147000000</v>
      </c>
      <c r="J30" s="21">
        <f t="shared" si="14"/>
        <v>147000000</v>
      </c>
      <c r="K30" s="21">
        <f t="shared" si="14"/>
        <v>147000000</v>
      </c>
      <c r="L30" s="21">
        <f t="shared" si="14"/>
        <v>147000000</v>
      </c>
      <c r="M30" s="21">
        <f t="shared" si="14"/>
        <v>147000000</v>
      </c>
      <c r="N30" s="21">
        <f t="shared" si="14"/>
        <v>147000000</v>
      </c>
      <c r="O30" s="21">
        <f t="shared" si="14"/>
        <v>147000000</v>
      </c>
      <c r="P30" s="21">
        <f t="shared" si="14"/>
        <v>147000000</v>
      </c>
      <c r="Q30" s="21">
        <f t="shared" si="14"/>
        <v>147000000</v>
      </c>
      <c r="R30" s="21">
        <f t="shared" si="14"/>
        <v>147000000</v>
      </c>
      <c r="S30" s="21">
        <f t="shared" si="14"/>
        <v>147000000</v>
      </c>
      <c r="T30" s="21">
        <f t="shared" si="14"/>
        <v>147000000</v>
      </c>
      <c r="U30" s="21">
        <f t="shared" si="14"/>
        <v>147000000</v>
      </c>
      <c r="V30" s="21">
        <f t="shared" si="14"/>
        <v>147000000</v>
      </c>
      <c r="W30" s="21">
        <f t="shared" si="14"/>
        <v>147000000</v>
      </c>
      <c r="X30" s="21">
        <f>SUM(X21:X28)</f>
        <v>2940000000</v>
      </c>
    </row>
    <row r="32" spans="1:24" x14ac:dyDescent="0.25">
      <c r="A32" s="3" t="s">
        <v>162</v>
      </c>
    </row>
    <row r="33" spans="1:24" x14ac:dyDescent="0.25">
      <c r="A33" s="16" t="s">
        <v>163</v>
      </c>
      <c r="B33" s="4" t="s">
        <v>24</v>
      </c>
      <c r="C33" s="17">
        <v>37.950000000000003</v>
      </c>
      <c r="D33" s="9">
        <f>C33*1000000*0.6</f>
        <v>22770000</v>
      </c>
      <c r="E33" s="18">
        <f>D33</f>
        <v>22770000</v>
      </c>
      <c r="F33" s="18">
        <f t="shared" ref="F33:W40" si="15">E33</f>
        <v>22770000</v>
      </c>
      <c r="G33" s="18">
        <f t="shared" si="15"/>
        <v>22770000</v>
      </c>
      <c r="H33" s="18">
        <f t="shared" si="15"/>
        <v>22770000</v>
      </c>
      <c r="I33" s="18">
        <f t="shared" si="15"/>
        <v>22770000</v>
      </c>
      <c r="J33" s="18">
        <f t="shared" si="15"/>
        <v>22770000</v>
      </c>
      <c r="K33" s="18">
        <f t="shared" si="15"/>
        <v>22770000</v>
      </c>
      <c r="L33" s="18">
        <f t="shared" si="15"/>
        <v>22770000</v>
      </c>
      <c r="M33" s="18">
        <f t="shared" si="15"/>
        <v>22770000</v>
      </c>
      <c r="N33" s="18">
        <f t="shared" si="15"/>
        <v>22770000</v>
      </c>
      <c r="O33" s="18">
        <f t="shared" si="15"/>
        <v>22770000</v>
      </c>
      <c r="P33" s="18">
        <f t="shared" si="15"/>
        <v>22770000</v>
      </c>
      <c r="Q33" s="18">
        <f t="shared" si="15"/>
        <v>22770000</v>
      </c>
      <c r="R33" s="18">
        <f t="shared" si="15"/>
        <v>22770000</v>
      </c>
      <c r="S33" s="18">
        <f t="shared" si="15"/>
        <v>22770000</v>
      </c>
      <c r="T33" s="18">
        <f t="shared" si="15"/>
        <v>22770000</v>
      </c>
      <c r="U33" s="18">
        <f t="shared" si="15"/>
        <v>22770000</v>
      </c>
      <c r="V33" s="18">
        <f t="shared" si="15"/>
        <v>22770000</v>
      </c>
      <c r="W33" s="18">
        <f t="shared" si="15"/>
        <v>22770000</v>
      </c>
      <c r="X33" s="18">
        <f>SUM(D33:W33)</f>
        <v>455400000</v>
      </c>
    </row>
    <row r="34" spans="1:24" x14ac:dyDescent="0.25">
      <c r="A34" s="16" t="s">
        <v>164</v>
      </c>
      <c r="B34" s="4" t="s">
        <v>24</v>
      </c>
      <c r="C34" s="17">
        <v>62.100000000000009</v>
      </c>
      <c r="D34" s="9">
        <f t="shared" ref="D34:D40" si="16">C34*1000000*0.6</f>
        <v>37260000</v>
      </c>
      <c r="E34" s="18">
        <f t="shared" ref="E34:T40" si="17">D34</f>
        <v>37260000</v>
      </c>
      <c r="F34" s="18">
        <f t="shared" si="17"/>
        <v>37260000</v>
      </c>
      <c r="G34" s="18">
        <f t="shared" si="17"/>
        <v>37260000</v>
      </c>
      <c r="H34" s="18">
        <f t="shared" si="17"/>
        <v>37260000</v>
      </c>
      <c r="I34" s="18">
        <f t="shared" si="17"/>
        <v>37260000</v>
      </c>
      <c r="J34" s="18">
        <f t="shared" si="17"/>
        <v>37260000</v>
      </c>
      <c r="K34" s="18">
        <f t="shared" si="17"/>
        <v>37260000</v>
      </c>
      <c r="L34" s="18">
        <f t="shared" si="17"/>
        <v>37260000</v>
      </c>
      <c r="M34" s="18">
        <f t="shared" si="17"/>
        <v>37260000</v>
      </c>
      <c r="N34" s="18">
        <f t="shared" si="17"/>
        <v>37260000</v>
      </c>
      <c r="O34" s="18">
        <f t="shared" si="17"/>
        <v>37260000</v>
      </c>
      <c r="P34" s="18">
        <f t="shared" si="17"/>
        <v>37260000</v>
      </c>
      <c r="Q34" s="18">
        <f t="shared" si="17"/>
        <v>37260000</v>
      </c>
      <c r="R34" s="18">
        <f t="shared" si="17"/>
        <v>37260000</v>
      </c>
      <c r="S34" s="18">
        <f t="shared" si="17"/>
        <v>37260000</v>
      </c>
      <c r="T34" s="18">
        <f t="shared" si="17"/>
        <v>37260000</v>
      </c>
      <c r="U34" s="18">
        <f t="shared" si="15"/>
        <v>37260000</v>
      </c>
      <c r="V34" s="18">
        <f t="shared" si="15"/>
        <v>37260000</v>
      </c>
      <c r="W34" s="18">
        <f t="shared" si="15"/>
        <v>37260000</v>
      </c>
      <c r="X34" s="18">
        <f t="shared" ref="X34:X40" si="18">SUM(D34:W34)</f>
        <v>745200000</v>
      </c>
    </row>
    <row r="35" spans="1:24" x14ac:dyDescent="0.25">
      <c r="A35" s="16" t="s">
        <v>165</v>
      </c>
      <c r="B35" s="4" t="s">
        <v>20</v>
      </c>
      <c r="C35" s="17">
        <v>34.65</v>
      </c>
      <c r="D35" s="9">
        <f t="shared" si="16"/>
        <v>20790000</v>
      </c>
      <c r="E35" s="18">
        <f t="shared" si="17"/>
        <v>20790000</v>
      </c>
      <c r="F35" s="18">
        <f t="shared" si="17"/>
        <v>20790000</v>
      </c>
      <c r="G35" s="18">
        <f t="shared" si="17"/>
        <v>20790000</v>
      </c>
      <c r="H35" s="18">
        <f t="shared" si="17"/>
        <v>20790000</v>
      </c>
      <c r="I35" s="18">
        <f t="shared" si="17"/>
        <v>20790000</v>
      </c>
      <c r="J35" s="18">
        <f t="shared" si="17"/>
        <v>20790000</v>
      </c>
      <c r="K35" s="18">
        <f t="shared" si="17"/>
        <v>20790000</v>
      </c>
      <c r="L35" s="18">
        <f t="shared" si="17"/>
        <v>20790000</v>
      </c>
      <c r="M35" s="18">
        <f t="shared" si="17"/>
        <v>20790000</v>
      </c>
      <c r="N35" s="18">
        <f t="shared" si="17"/>
        <v>20790000</v>
      </c>
      <c r="O35" s="18">
        <f t="shared" si="17"/>
        <v>20790000</v>
      </c>
      <c r="P35" s="18">
        <f t="shared" si="17"/>
        <v>20790000</v>
      </c>
      <c r="Q35" s="18">
        <f t="shared" si="17"/>
        <v>20790000</v>
      </c>
      <c r="R35" s="18">
        <f t="shared" si="17"/>
        <v>20790000</v>
      </c>
      <c r="S35" s="18">
        <f t="shared" si="17"/>
        <v>20790000</v>
      </c>
      <c r="T35" s="18">
        <f t="shared" si="17"/>
        <v>20790000</v>
      </c>
      <c r="U35" s="18">
        <f t="shared" si="15"/>
        <v>20790000</v>
      </c>
      <c r="V35" s="18">
        <f t="shared" si="15"/>
        <v>20790000</v>
      </c>
      <c r="W35" s="18">
        <f t="shared" si="15"/>
        <v>20790000</v>
      </c>
      <c r="X35" s="18">
        <f t="shared" si="18"/>
        <v>415800000</v>
      </c>
    </row>
    <row r="36" spans="1:24" x14ac:dyDescent="0.25">
      <c r="A36" s="16" t="s">
        <v>166</v>
      </c>
      <c r="B36" s="4" t="s">
        <v>20</v>
      </c>
      <c r="C36" s="17">
        <v>56.7</v>
      </c>
      <c r="D36" s="9">
        <f t="shared" si="16"/>
        <v>34020000</v>
      </c>
      <c r="E36" s="18">
        <f t="shared" si="17"/>
        <v>34020000</v>
      </c>
      <c r="F36" s="18">
        <f t="shared" si="17"/>
        <v>34020000</v>
      </c>
      <c r="G36" s="18">
        <f t="shared" si="17"/>
        <v>34020000</v>
      </c>
      <c r="H36" s="18">
        <f t="shared" si="17"/>
        <v>34020000</v>
      </c>
      <c r="I36" s="18">
        <f t="shared" si="17"/>
        <v>34020000</v>
      </c>
      <c r="J36" s="18">
        <f t="shared" si="17"/>
        <v>34020000</v>
      </c>
      <c r="K36" s="18">
        <f t="shared" si="17"/>
        <v>34020000</v>
      </c>
      <c r="L36" s="18">
        <f t="shared" si="17"/>
        <v>34020000</v>
      </c>
      <c r="M36" s="18">
        <f t="shared" si="17"/>
        <v>34020000</v>
      </c>
      <c r="N36" s="18">
        <f t="shared" si="17"/>
        <v>34020000</v>
      </c>
      <c r="O36" s="18">
        <f t="shared" si="17"/>
        <v>34020000</v>
      </c>
      <c r="P36" s="18">
        <f t="shared" si="17"/>
        <v>34020000</v>
      </c>
      <c r="Q36" s="18">
        <f t="shared" si="17"/>
        <v>34020000</v>
      </c>
      <c r="R36" s="18">
        <f t="shared" si="17"/>
        <v>34020000</v>
      </c>
      <c r="S36" s="18">
        <f t="shared" si="17"/>
        <v>34020000</v>
      </c>
      <c r="T36" s="18">
        <f t="shared" si="17"/>
        <v>34020000</v>
      </c>
      <c r="U36" s="18">
        <f t="shared" si="15"/>
        <v>34020000</v>
      </c>
      <c r="V36" s="18">
        <f t="shared" si="15"/>
        <v>34020000</v>
      </c>
      <c r="W36" s="18">
        <f t="shared" si="15"/>
        <v>34020000</v>
      </c>
      <c r="X36" s="18">
        <f t="shared" si="18"/>
        <v>680400000</v>
      </c>
    </row>
    <row r="37" spans="1:24" x14ac:dyDescent="0.25">
      <c r="A37" s="16" t="s">
        <v>167</v>
      </c>
      <c r="B37" s="4" t="s">
        <v>34</v>
      </c>
      <c r="C37" s="17">
        <v>23.649999999999995</v>
      </c>
      <c r="D37" s="9">
        <f t="shared" si="16"/>
        <v>14189999.999999998</v>
      </c>
      <c r="E37" s="18">
        <f t="shared" si="17"/>
        <v>14189999.999999998</v>
      </c>
      <c r="F37" s="18">
        <f t="shared" si="17"/>
        <v>14189999.999999998</v>
      </c>
      <c r="G37" s="18">
        <f t="shared" si="17"/>
        <v>14189999.999999998</v>
      </c>
      <c r="H37" s="18">
        <f t="shared" si="17"/>
        <v>14189999.999999998</v>
      </c>
      <c r="I37" s="18">
        <f t="shared" si="17"/>
        <v>14189999.999999998</v>
      </c>
      <c r="J37" s="18">
        <f t="shared" si="17"/>
        <v>14189999.999999998</v>
      </c>
      <c r="K37" s="18">
        <f t="shared" si="17"/>
        <v>14189999.999999998</v>
      </c>
      <c r="L37" s="18">
        <f t="shared" si="17"/>
        <v>14189999.999999998</v>
      </c>
      <c r="M37" s="18">
        <f t="shared" si="17"/>
        <v>14189999.999999998</v>
      </c>
      <c r="N37" s="18">
        <f t="shared" si="17"/>
        <v>14189999.999999998</v>
      </c>
      <c r="O37" s="18">
        <f t="shared" si="17"/>
        <v>14189999.999999998</v>
      </c>
      <c r="P37" s="18">
        <f t="shared" si="17"/>
        <v>14189999.999999998</v>
      </c>
      <c r="Q37" s="18">
        <f t="shared" si="17"/>
        <v>14189999.999999998</v>
      </c>
      <c r="R37" s="18">
        <f t="shared" si="17"/>
        <v>14189999.999999998</v>
      </c>
      <c r="S37" s="18">
        <f t="shared" si="17"/>
        <v>14189999.999999998</v>
      </c>
      <c r="T37" s="18">
        <f t="shared" si="17"/>
        <v>14189999.999999998</v>
      </c>
      <c r="U37" s="18">
        <f t="shared" si="15"/>
        <v>14189999.999999998</v>
      </c>
      <c r="V37" s="18">
        <f t="shared" si="15"/>
        <v>14189999.999999998</v>
      </c>
      <c r="W37" s="18">
        <f t="shared" si="15"/>
        <v>14189999.999999998</v>
      </c>
      <c r="X37" s="18">
        <f t="shared" si="18"/>
        <v>283799999.99999994</v>
      </c>
    </row>
    <row r="38" spans="1:24" x14ac:dyDescent="0.25">
      <c r="A38" s="16" t="s">
        <v>168</v>
      </c>
      <c r="B38" s="4" t="s">
        <v>34</v>
      </c>
      <c r="C38" s="17">
        <v>38.699999999999996</v>
      </c>
      <c r="D38" s="9">
        <f t="shared" si="16"/>
        <v>23219999.999999996</v>
      </c>
      <c r="E38" s="18">
        <f t="shared" si="17"/>
        <v>23219999.999999996</v>
      </c>
      <c r="F38" s="18">
        <f t="shared" si="17"/>
        <v>23219999.999999996</v>
      </c>
      <c r="G38" s="18">
        <f t="shared" si="17"/>
        <v>23219999.999999996</v>
      </c>
      <c r="H38" s="18">
        <f t="shared" si="17"/>
        <v>23219999.999999996</v>
      </c>
      <c r="I38" s="18">
        <f t="shared" si="17"/>
        <v>23219999.999999996</v>
      </c>
      <c r="J38" s="18">
        <f t="shared" si="17"/>
        <v>23219999.999999996</v>
      </c>
      <c r="K38" s="18">
        <f t="shared" si="17"/>
        <v>23219999.999999996</v>
      </c>
      <c r="L38" s="18">
        <f t="shared" si="17"/>
        <v>23219999.999999996</v>
      </c>
      <c r="M38" s="18">
        <f t="shared" si="17"/>
        <v>23219999.999999996</v>
      </c>
      <c r="N38" s="18">
        <f t="shared" si="17"/>
        <v>23219999.999999996</v>
      </c>
      <c r="O38" s="18">
        <f t="shared" si="17"/>
        <v>23219999.999999996</v>
      </c>
      <c r="P38" s="18">
        <f t="shared" si="17"/>
        <v>23219999.999999996</v>
      </c>
      <c r="Q38" s="18">
        <f t="shared" si="17"/>
        <v>23219999.999999996</v>
      </c>
      <c r="R38" s="18">
        <f t="shared" si="17"/>
        <v>23219999.999999996</v>
      </c>
      <c r="S38" s="18">
        <f t="shared" si="17"/>
        <v>23219999.999999996</v>
      </c>
      <c r="T38" s="18">
        <f t="shared" si="17"/>
        <v>23219999.999999996</v>
      </c>
      <c r="U38" s="18">
        <f t="shared" si="15"/>
        <v>23219999.999999996</v>
      </c>
      <c r="V38" s="18">
        <f t="shared" si="15"/>
        <v>23219999.999999996</v>
      </c>
      <c r="W38" s="18">
        <f t="shared" si="15"/>
        <v>23219999.999999996</v>
      </c>
      <c r="X38" s="18">
        <f t="shared" si="18"/>
        <v>464399999.99999994</v>
      </c>
    </row>
    <row r="39" spans="1:24" x14ac:dyDescent="0.25">
      <c r="A39" s="16" t="s">
        <v>169</v>
      </c>
      <c r="B39" s="4" t="s">
        <v>29</v>
      </c>
      <c r="C39" s="17">
        <v>13.75</v>
      </c>
      <c r="D39" s="9">
        <f t="shared" si="16"/>
        <v>8250000</v>
      </c>
      <c r="E39" s="18">
        <f t="shared" si="17"/>
        <v>8250000</v>
      </c>
      <c r="F39" s="18">
        <f t="shared" si="17"/>
        <v>8250000</v>
      </c>
      <c r="G39" s="18">
        <f t="shared" si="17"/>
        <v>8250000</v>
      </c>
      <c r="H39" s="18">
        <f t="shared" si="17"/>
        <v>8250000</v>
      </c>
      <c r="I39" s="18">
        <f t="shared" si="17"/>
        <v>8250000</v>
      </c>
      <c r="J39" s="18">
        <f t="shared" si="17"/>
        <v>8250000</v>
      </c>
      <c r="K39" s="18">
        <f t="shared" si="17"/>
        <v>8250000</v>
      </c>
      <c r="L39" s="18">
        <f t="shared" si="17"/>
        <v>8250000</v>
      </c>
      <c r="M39" s="18">
        <f t="shared" si="17"/>
        <v>8250000</v>
      </c>
      <c r="N39" s="18">
        <f t="shared" si="17"/>
        <v>8250000</v>
      </c>
      <c r="O39" s="18">
        <f t="shared" si="17"/>
        <v>8250000</v>
      </c>
      <c r="P39" s="18">
        <f t="shared" si="17"/>
        <v>8250000</v>
      </c>
      <c r="Q39" s="18">
        <f t="shared" si="17"/>
        <v>8250000</v>
      </c>
      <c r="R39" s="18">
        <f t="shared" si="17"/>
        <v>8250000</v>
      </c>
      <c r="S39" s="18">
        <f t="shared" si="17"/>
        <v>8250000</v>
      </c>
      <c r="T39" s="18">
        <f t="shared" si="17"/>
        <v>8250000</v>
      </c>
      <c r="U39" s="18">
        <f t="shared" si="15"/>
        <v>8250000</v>
      </c>
      <c r="V39" s="18">
        <f t="shared" si="15"/>
        <v>8250000</v>
      </c>
      <c r="W39" s="18">
        <f t="shared" si="15"/>
        <v>8250000</v>
      </c>
      <c r="X39" s="18">
        <f t="shared" si="18"/>
        <v>165000000</v>
      </c>
    </row>
    <row r="40" spans="1:24" x14ac:dyDescent="0.25">
      <c r="A40" s="16" t="s">
        <v>170</v>
      </c>
      <c r="B40" s="4" t="s">
        <v>29</v>
      </c>
      <c r="C40" s="17">
        <v>22.5</v>
      </c>
      <c r="D40" s="9">
        <f t="shared" si="16"/>
        <v>13500000</v>
      </c>
      <c r="E40" s="18">
        <f t="shared" si="17"/>
        <v>13500000</v>
      </c>
      <c r="F40" s="18">
        <f t="shared" si="17"/>
        <v>13500000</v>
      </c>
      <c r="G40" s="18">
        <f t="shared" si="17"/>
        <v>13500000</v>
      </c>
      <c r="H40" s="18">
        <f t="shared" si="17"/>
        <v>13500000</v>
      </c>
      <c r="I40" s="18">
        <f t="shared" si="17"/>
        <v>13500000</v>
      </c>
      <c r="J40" s="18">
        <f t="shared" si="17"/>
        <v>13500000</v>
      </c>
      <c r="K40" s="18">
        <f t="shared" si="17"/>
        <v>13500000</v>
      </c>
      <c r="L40" s="18">
        <f t="shared" si="17"/>
        <v>13500000</v>
      </c>
      <c r="M40" s="18">
        <f t="shared" si="17"/>
        <v>13500000</v>
      </c>
      <c r="N40" s="18">
        <f t="shared" si="17"/>
        <v>13500000</v>
      </c>
      <c r="O40" s="18">
        <f t="shared" si="17"/>
        <v>13500000</v>
      </c>
      <c r="P40" s="18">
        <f t="shared" si="17"/>
        <v>13500000</v>
      </c>
      <c r="Q40" s="18">
        <f t="shared" si="17"/>
        <v>13500000</v>
      </c>
      <c r="R40" s="18">
        <f t="shared" si="17"/>
        <v>13500000</v>
      </c>
      <c r="S40" s="18">
        <f t="shared" si="17"/>
        <v>13500000</v>
      </c>
      <c r="T40" s="18">
        <f t="shared" si="17"/>
        <v>13500000</v>
      </c>
      <c r="U40" s="18">
        <f t="shared" si="15"/>
        <v>13500000</v>
      </c>
      <c r="V40" s="18">
        <f t="shared" si="15"/>
        <v>13500000</v>
      </c>
      <c r="W40" s="18">
        <f t="shared" si="15"/>
        <v>13500000</v>
      </c>
      <c r="X40" s="18">
        <f t="shared" si="18"/>
        <v>270000000</v>
      </c>
    </row>
    <row r="42" spans="1:24" x14ac:dyDescent="0.25">
      <c r="A42" s="19" t="s">
        <v>147</v>
      </c>
      <c r="B42" s="5"/>
      <c r="C42" s="20">
        <f>SUM(C33:C41)</f>
        <v>290</v>
      </c>
      <c r="D42" s="21">
        <f t="shared" ref="D42:X42" si="19">SUM(D33:D40)</f>
        <v>174000000</v>
      </c>
      <c r="E42" s="21">
        <f t="shared" si="19"/>
        <v>174000000</v>
      </c>
      <c r="F42" s="21">
        <f t="shared" si="19"/>
        <v>174000000</v>
      </c>
      <c r="G42" s="21">
        <f t="shared" si="19"/>
        <v>174000000</v>
      </c>
      <c r="H42" s="21">
        <f t="shared" si="19"/>
        <v>174000000</v>
      </c>
      <c r="I42" s="21">
        <f t="shared" si="19"/>
        <v>174000000</v>
      </c>
      <c r="J42" s="21">
        <f t="shared" si="19"/>
        <v>174000000</v>
      </c>
      <c r="K42" s="21">
        <f t="shared" si="19"/>
        <v>174000000</v>
      </c>
      <c r="L42" s="21">
        <f t="shared" si="19"/>
        <v>174000000</v>
      </c>
      <c r="M42" s="21">
        <f t="shared" si="19"/>
        <v>174000000</v>
      </c>
      <c r="N42" s="21">
        <f t="shared" si="19"/>
        <v>174000000</v>
      </c>
      <c r="O42" s="21">
        <f t="shared" si="19"/>
        <v>174000000</v>
      </c>
      <c r="P42" s="21">
        <f t="shared" si="19"/>
        <v>174000000</v>
      </c>
      <c r="Q42" s="21">
        <f t="shared" si="19"/>
        <v>174000000</v>
      </c>
      <c r="R42" s="21">
        <f t="shared" si="19"/>
        <v>174000000</v>
      </c>
      <c r="S42" s="21">
        <f t="shared" si="19"/>
        <v>174000000</v>
      </c>
      <c r="T42" s="21">
        <f t="shared" si="19"/>
        <v>174000000</v>
      </c>
      <c r="U42" s="21">
        <f t="shared" si="19"/>
        <v>174000000</v>
      </c>
      <c r="V42" s="21">
        <f t="shared" si="19"/>
        <v>174000000</v>
      </c>
      <c r="W42" s="21">
        <f t="shared" si="19"/>
        <v>174000000</v>
      </c>
      <c r="X42" s="21">
        <f t="shared" si="19"/>
        <v>3480000000</v>
      </c>
    </row>
    <row r="44" spans="1:24" ht="15.75" thickBot="1" x14ac:dyDescent="0.3">
      <c r="A44" s="22" t="s">
        <v>171</v>
      </c>
      <c r="B44" s="23"/>
      <c r="C44" s="23"/>
      <c r="D44" s="24">
        <f>D11+D30+D42+D18</f>
        <v>351000000</v>
      </c>
      <c r="E44" s="24">
        <f t="shared" ref="E44:W44" si="20">E11+E30+E42+E18</f>
        <v>351000000</v>
      </c>
      <c r="F44" s="24">
        <f t="shared" si="20"/>
        <v>381000000</v>
      </c>
      <c r="G44" s="24">
        <f t="shared" si="20"/>
        <v>381000000</v>
      </c>
      <c r="H44" s="24">
        <f t="shared" si="20"/>
        <v>381000000</v>
      </c>
      <c r="I44" s="24">
        <f t="shared" si="20"/>
        <v>381000000</v>
      </c>
      <c r="J44" s="24">
        <f t="shared" si="20"/>
        <v>381000000</v>
      </c>
      <c r="K44" s="24">
        <f t="shared" si="20"/>
        <v>351000000</v>
      </c>
      <c r="L44" s="24">
        <f t="shared" si="20"/>
        <v>351000000</v>
      </c>
      <c r="M44" s="24">
        <f t="shared" si="20"/>
        <v>351000000</v>
      </c>
      <c r="N44" s="24">
        <f t="shared" si="20"/>
        <v>351000000</v>
      </c>
      <c r="O44" s="24">
        <f t="shared" si="20"/>
        <v>351000000</v>
      </c>
      <c r="P44" s="24">
        <f t="shared" si="20"/>
        <v>351000000</v>
      </c>
      <c r="Q44" s="24">
        <f t="shared" si="20"/>
        <v>351000000</v>
      </c>
      <c r="R44" s="24">
        <f t="shared" si="20"/>
        <v>351000000</v>
      </c>
      <c r="S44" s="24">
        <f t="shared" si="20"/>
        <v>351000000</v>
      </c>
      <c r="T44" s="24">
        <f t="shared" si="20"/>
        <v>351000000</v>
      </c>
      <c r="U44" s="24">
        <f t="shared" si="20"/>
        <v>351000000</v>
      </c>
      <c r="V44" s="24">
        <f t="shared" si="20"/>
        <v>351000000</v>
      </c>
      <c r="W44" s="24">
        <f t="shared" si="20"/>
        <v>351000000</v>
      </c>
      <c r="X44" s="24">
        <f>X11+X30+X42+X18</f>
        <v>7170000000</v>
      </c>
    </row>
    <row r="46" spans="1:24" ht="16.899999999999999" customHeight="1" x14ac:dyDescent="0.25"/>
    <row r="47" spans="1:24" x14ac:dyDescent="0.25">
      <c r="A47" s="3" t="s">
        <v>172</v>
      </c>
      <c r="B47" s="5"/>
      <c r="C47" s="5"/>
      <c r="D47" s="5"/>
      <c r="E47" s="5"/>
    </row>
    <row r="48" spans="1:24" x14ac:dyDescent="0.25">
      <c r="A48" s="6" t="s">
        <v>145</v>
      </c>
      <c r="B48" s="4" t="s">
        <v>7</v>
      </c>
      <c r="C48" s="4" t="s">
        <v>362</v>
      </c>
      <c r="D48" s="4">
        <v>1</v>
      </c>
      <c r="E48" s="4">
        <v>2</v>
      </c>
      <c r="F48" s="4">
        <v>3</v>
      </c>
      <c r="G48" s="4">
        <v>4</v>
      </c>
      <c r="H48" s="4">
        <v>5</v>
      </c>
      <c r="I48" s="4">
        <v>6</v>
      </c>
      <c r="J48" s="4">
        <v>7</v>
      </c>
      <c r="K48" s="4">
        <v>8</v>
      </c>
      <c r="L48" s="4">
        <v>9</v>
      </c>
      <c r="M48" s="4">
        <v>10</v>
      </c>
      <c r="N48" s="4">
        <v>11</v>
      </c>
      <c r="O48" s="4">
        <v>12</v>
      </c>
      <c r="P48" s="4">
        <v>13</v>
      </c>
      <c r="Q48" s="4">
        <v>14</v>
      </c>
      <c r="R48" s="4">
        <v>15</v>
      </c>
      <c r="S48" s="4">
        <v>16</v>
      </c>
      <c r="T48" s="4">
        <v>17</v>
      </c>
      <c r="U48" s="4">
        <v>18</v>
      </c>
      <c r="V48" s="4">
        <v>19</v>
      </c>
      <c r="W48" s="4">
        <v>20</v>
      </c>
      <c r="X48" s="4" t="s">
        <v>147</v>
      </c>
    </row>
    <row r="49" spans="1:24" x14ac:dyDescent="0.25">
      <c r="A49" s="7" t="s">
        <v>148</v>
      </c>
    </row>
    <row r="50" spans="1:24" x14ac:dyDescent="0.25">
      <c r="A50" t="s">
        <v>149</v>
      </c>
      <c r="B50" s="4" t="s">
        <v>24</v>
      </c>
      <c r="C50" s="249">
        <f>'[25]allocaton assumptions'!C63</f>
        <v>0.15809959326662124</v>
      </c>
      <c r="D50" s="9">
        <f>50000000*C50*0.4</f>
        <v>3161991.8653324246</v>
      </c>
      <c r="E50" s="9">
        <f>D50</f>
        <v>3161991.8653324246</v>
      </c>
      <c r="F50" s="9">
        <f t="shared" ref="F50:W53" si="21">E50</f>
        <v>3161991.8653324246</v>
      </c>
      <c r="G50" s="9">
        <f t="shared" si="21"/>
        <v>3161991.8653324246</v>
      </c>
      <c r="H50" s="9">
        <f t="shared" si="21"/>
        <v>3161991.8653324246</v>
      </c>
      <c r="I50" s="9">
        <f t="shared" si="21"/>
        <v>3161991.8653324246</v>
      </c>
      <c r="J50" s="9">
        <f t="shared" si="21"/>
        <v>3161991.8653324246</v>
      </c>
      <c r="K50" s="9">
        <f t="shared" si="21"/>
        <v>3161991.8653324246</v>
      </c>
      <c r="L50" s="9">
        <f t="shared" si="21"/>
        <v>3161991.8653324246</v>
      </c>
      <c r="M50" s="9">
        <f t="shared" si="21"/>
        <v>3161991.8653324246</v>
      </c>
      <c r="N50" s="9">
        <f t="shared" si="21"/>
        <v>3161991.8653324246</v>
      </c>
      <c r="O50" s="9">
        <f t="shared" si="21"/>
        <v>3161991.8653324246</v>
      </c>
      <c r="P50" s="9">
        <f t="shared" si="21"/>
        <v>3161991.8653324246</v>
      </c>
      <c r="Q50" s="9">
        <f t="shared" si="21"/>
        <v>3161991.8653324246</v>
      </c>
      <c r="R50" s="9">
        <f t="shared" si="21"/>
        <v>3161991.8653324246</v>
      </c>
      <c r="S50" s="9">
        <f t="shared" si="21"/>
        <v>3161991.8653324246</v>
      </c>
      <c r="T50" s="9">
        <f t="shared" si="21"/>
        <v>3161991.8653324246</v>
      </c>
      <c r="U50" s="9">
        <f t="shared" si="21"/>
        <v>3161991.8653324246</v>
      </c>
      <c r="V50" s="9">
        <f t="shared" si="21"/>
        <v>3161991.8653324246</v>
      </c>
      <c r="W50" s="9">
        <f t="shared" si="21"/>
        <v>3161991.8653324246</v>
      </c>
      <c r="X50" s="10">
        <f>SUM(D50:W50)</f>
        <v>63239837.306648493</v>
      </c>
    </row>
    <row r="51" spans="1:24" x14ac:dyDescent="0.25">
      <c r="A51" t="s">
        <v>149</v>
      </c>
      <c r="B51" s="4" t="s">
        <v>20</v>
      </c>
      <c r="C51" s="249">
        <f>'[25]allocaton assumptions'!C64</f>
        <v>0.37320828407286322</v>
      </c>
      <c r="D51" s="9">
        <f t="shared" ref="D51:D53" si="22">50000000*C51*0.4</f>
        <v>7464165.6814572653</v>
      </c>
      <c r="E51" s="9">
        <f t="shared" ref="E51:T53" si="23">D51</f>
        <v>7464165.6814572653</v>
      </c>
      <c r="F51" s="9">
        <f t="shared" si="23"/>
        <v>7464165.6814572653</v>
      </c>
      <c r="G51" s="9">
        <f t="shared" si="23"/>
        <v>7464165.6814572653</v>
      </c>
      <c r="H51" s="9">
        <f t="shared" si="23"/>
        <v>7464165.6814572653</v>
      </c>
      <c r="I51" s="9">
        <f t="shared" si="23"/>
        <v>7464165.6814572653</v>
      </c>
      <c r="J51" s="9">
        <f t="shared" si="23"/>
        <v>7464165.6814572653</v>
      </c>
      <c r="K51" s="9">
        <f t="shared" si="23"/>
        <v>7464165.6814572653</v>
      </c>
      <c r="L51" s="9">
        <f t="shared" si="23"/>
        <v>7464165.6814572653</v>
      </c>
      <c r="M51" s="9">
        <f t="shared" si="23"/>
        <v>7464165.6814572653</v>
      </c>
      <c r="N51" s="9">
        <f t="shared" si="23"/>
        <v>7464165.6814572653</v>
      </c>
      <c r="O51" s="9">
        <f t="shared" si="23"/>
        <v>7464165.6814572653</v>
      </c>
      <c r="P51" s="9">
        <f t="shared" si="23"/>
        <v>7464165.6814572653</v>
      </c>
      <c r="Q51" s="9">
        <f t="shared" si="23"/>
        <v>7464165.6814572653</v>
      </c>
      <c r="R51" s="9">
        <f t="shared" si="23"/>
        <v>7464165.6814572653</v>
      </c>
      <c r="S51" s="9">
        <f t="shared" si="23"/>
        <v>7464165.6814572653</v>
      </c>
      <c r="T51" s="9">
        <f t="shared" si="23"/>
        <v>7464165.6814572653</v>
      </c>
      <c r="U51" s="9">
        <f t="shared" si="21"/>
        <v>7464165.6814572653</v>
      </c>
      <c r="V51" s="9">
        <f t="shared" si="21"/>
        <v>7464165.6814572653</v>
      </c>
      <c r="W51" s="9">
        <f t="shared" si="21"/>
        <v>7464165.6814572653</v>
      </c>
      <c r="X51" s="10">
        <f t="shared" ref="X51:X53" si="24">SUM(D51:W51)</f>
        <v>149283313.62914526</v>
      </c>
    </row>
    <row r="52" spans="1:24" x14ac:dyDescent="0.25">
      <c r="A52" t="s">
        <v>149</v>
      </c>
      <c r="B52" s="4" t="s">
        <v>34</v>
      </c>
      <c r="C52" s="249">
        <f>'[25]allocaton assumptions'!C65</f>
        <v>1.7602634892945924E-2</v>
      </c>
      <c r="D52" s="9">
        <f t="shared" si="22"/>
        <v>352052.69785891852</v>
      </c>
      <c r="E52" s="9">
        <f t="shared" si="23"/>
        <v>352052.69785891852</v>
      </c>
      <c r="F52" s="9">
        <f t="shared" si="23"/>
        <v>352052.69785891852</v>
      </c>
      <c r="G52" s="9">
        <f t="shared" si="23"/>
        <v>352052.69785891852</v>
      </c>
      <c r="H52" s="9">
        <f t="shared" si="23"/>
        <v>352052.69785891852</v>
      </c>
      <c r="I52" s="9">
        <f t="shared" si="23"/>
        <v>352052.69785891852</v>
      </c>
      <c r="J52" s="9">
        <f t="shared" si="23"/>
        <v>352052.69785891852</v>
      </c>
      <c r="K52" s="9">
        <f t="shared" si="23"/>
        <v>352052.69785891852</v>
      </c>
      <c r="L52" s="9">
        <f t="shared" si="23"/>
        <v>352052.69785891852</v>
      </c>
      <c r="M52" s="9">
        <f t="shared" si="23"/>
        <v>352052.69785891852</v>
      </c>
      <c r="N52" s="9">
        <f t="shared" si="23"/>
        <v>352052.69785891852</v>
      </c>
      <c r="O52" s="9">
        <f t="shared" si="23"/>
        <v>352052.69785891852</v>
      </c>
      <c r="P52" s="9">
        <f t="shared" si="23"/>
        <v>352052.69785891852</v>
      </c>
      <c r="Q52" s="9">
        <f t="shared" si="23"/>
        <v>352052.69785891852</v>
      </c>
      <c r="R52" s="9">
        <f t="shared" si="23"/>
        <v>352052.69785891852</v>
      </c>
      <c r="S52" s="9">
        <f t="shared" si="23"/>
        <v>352052.69785891852</v>
      </c>
      <c r="T52" s="9">
        <f t="shared" si="23"/>
        <v>352052.69785891852</v>
      </c>
      <c r="U52" s="9">
        <f t="shared" si="21"/>
        <v>352052.69785891852</v>
      </c>
      <c r="V52" s="9">
        <f t="shared" si="21"/>
        <v>352052.69785891852</v>
      </c>
      <c r="W52" s="9">
        <f t="shared" si="21"/>
        <v>352052.69785891852</v>
      </c>
      <c r="X52" s="10">
        <f t="shared" si="24"/>
        <v>7041053.9571783701</v>
      </c>
    </row>
    <row r="53" spans="1:24" x14ac:dyDescent="0.25">
      <c r="A53" t="s">
        <v>149</v>
      </c>
      <c r="B53" s="4" t="s">
        <v>29</v>
      </c>
      <c r="C53" s="249">
        <f>'[25]allocaton assumptions'!C66</f>
        <v>0.45108948776756963</v>
      </c>
      <c r="D53" s="9">
        <f t="shared" si="22"/>
        <v>9021789.7553513926</v>
      </c>
      <c r="E53" s="9">
        <f t="shared" si="23"/>
        <v>9021789.7553513926</v>
      </c>
      <c r="F53" s="9">
        <f t="shared" si="23"/>
        <v>9021789.7553513926</v>
      </c>
      <c r="G53" s="9">
        <f t="shared" si="23"/>
        <v>9021789.7553513926</v>
      </c>
      <c r="H53" s="9">
        <f t="shared" si="23"/>
        <v>9021789.7553513926</v>
      </c>
      <c r="I53" s="9">
        <f t="shared" si="23"/>
        <v>9021789.7553513926</v>
      </c>
      <c r="J53" s="9">
        <f t="shared" si="23"/>
        <v>9021789.7553513926</v>
      </c>
      <c r="K53" s="9">
        <f t="shared" si="23"/>
        <v>9021789.7553513926</v>
      </c>
      <c r="L53" s="9">
        <f t="shared" si="23"/>
        <v>9021789.7553513926</v>
      </c>
      <c r="M53" s="9">
        <f t="shared" si="23"/>
        <v>9021789.7553513926</v>
      </c>
      <c r="N53" s="9">
        <f t="shared" si="23"/>
        <v>9021789.7553513926</v>
      </c>
      <c r="O53" s="9">
        <f t="shared" si="23"/>
        <v>9021789.7553513926</v>
      </c>
      <c r="P53" s="9">
        <f t="shared" si="23"/>
        <v>9021789.7553513926</v>
      </c>
      <c r="Q53" s="9">
        <f t="shared" si="23"/>
        <v>9021789.7553513926</v>
      </c>
      <c r="R53" s="9">
        <f t="shared" si="23"/>
        <v>9021789.7553513926</v>
      </c>
      <c r="S53" s="9">
        <f t="shared" si="23"/>
        <v>9021789.7553513926</v>
      </c>
      <c r="T53" s="9">
        <f t="shared" si="23"/>
        <v>9021789.7553513926</v>
      </c>
      <c r="U53" s="9">
        <f t="shared" si="21"/>
        <v>9021789.7553513926</v>
      </c>
      <c r="V53" s="9">
        <f t="shared" si="21"/>
        <v>9021789.7553513926</v>
      </c>
      <c r="W53" s="9">
        <f t="shared" si="21"/>
        <v>9021789.7553513926</v>
      </c>
      <c r="X53" s="10">
        <f t="shared" si="24"/>
        <v>180435795.10702786</v>
      </c>
    </row>
    <row r="54" spans="1:24" x14ac:dyDescent="0.25">
      <c r="C54" s="8"/>
      <c r="D54" s="9"/>
      <c r="E54" s="9"/>
      <c r="F54" s="9"/>
      <c r="G54" s="9"/>
      <c r="H54" s="9"/>
      <c r="I54" s="9"/>
      <c r="J54" s="9"/>
      <c r="K54" s="9"/>
      <c r="L54" s="9"/>
      <c r="M54" s="9"/>
      <c r="N54" s="9"/>
      <c r="O54" s="9"/>
      <c r="P54" s="9"/>
      <c r="Q54" s="9"/>
      <c r="R54" s="9"/>
      <c r="S54" s="9"/>
      <c r="T54" s="9"/>
      <c r="U54" s="9"/>
      <c r="V54" s="9"/>
      <c r="W54" s="9"/>
      <c r="X54" s="10"/>
    </row>
    <row r="55" spans="1:24" x14ac:dyDescent="0.25">
      <c r="A55" s="7" t="s">
        <v>150</v>
      </c>
      <c r="C55" s="11">
        <f>SUM(C50:C53)</f>
        <v>1</v>
      </c>
      <c r="D55" s="12">
        <f>SUM(D50:D53)</f>
        <v>20000000</v>
      </c>
      <c r="E55" s="12">
        <f t="shared" ref="E55:W55" si="25">SUM(E50:E53)</f>
        <v>20000000</v>
      </c>
      <c r="F55" s="12">
        <f t="shared" si="25"/>
        <v>20000000</v>
      </c>
      <c r="G55" s="12">
        <f t="shared" si="25"/>
        <v>20000000</v>
      </c>
      <c r="H55" s="12">
        <f t="shared" si="25"/>
        <v>20000000</v>
      </c>
      <c r="I55" s="12">
        <f t="shared" si="25"/>
        <v>20000000</v>
      </c>
      <c r="J55" s="12">
        <f t="shared" si="25"/>
        <v>20000000</v>
      </c>
      <c r="K55" s="12">
        <f t="shared" si="25"/>
        <v>20000000</v>
      </c>
      <c r="L55" s="12">
        <f t="shared" si="25"/>
        <v>20000000</v>
      </c>
      <c r="M55" s="12">
        <f t="shared" si="25"/>
        <v>20000000</v>
      </c>
      <c r="N55" s="12">
        <f t="shared" si="25"/>
        <v>20000000</v>
      </c>
      <c r="O55" s="12">
        <f t="shared" si="25"/>
        <v>20000000</v>
      </c>
      <c r="P55" s="12">
        <f t="shared" si="25"/>
        <v>20000000</v>
      </c>
      <c r="Q55" s="12">
        <f t="shared" si="25"/>
        <v>20000000</v>
      </c>
      <c r="R55" s="12">
        <f t="shared" si="25"/>
        <v>20000000</v>
      </c>
      <c r="S55" s="12">
        <f t="shared" si="25"/>
        <v>20000000</v>
      </c>
      <c r="T55" s="12">
        <f t="shared" si="25"/>
        <v>20000000</v>
      </c>
      <c r="U55" s="12">
        <f t="shared" si="25"/>
        <v>20000000</v>
      </c>
      <c r="V55" s="12">
        <f t="shared" si="25"/>
        <v>20000000</v>
      </c>
      <c r="W55" s="12">
        <f t="shared" si="25"/>
        <v>20000000</v>
      </c>
      <c r="X55" s="10">
        <f t="shared" ref="X55" si="26">SUM(D55:W55)</f>
        <v>400000000</v>
      </c>
    </row>
    <row r="56" spans="1:24" x14ac:dyDescent="0.25">
      <c r="A56" s="13"/>
    </row>
    <row r="57" spans="1:24" s="15" customFormat="1" x14ac:dyDescent="0.25">
      <c r="A57" s="14" t="s">
        <v>174</v>
      </c>
      <c r="B57" s="9" t="s">
        <v>24</v>
      </c>
      <c r="C57" s="301">
        <v>0.15809959326662124</v>
      </c>
      <c r="D57" s="9">
        <v>0</v>
      </c>
      <c r="E57" s="9">
        <v>0</v>
      </c>
      <c r="F57" s="15">
        <f>100000000*C57/5</f>
        <v>3161991.8653324246</v>
      </c>
      <c r="G57" s="15">
        <f>F57</f>
        <v>3161991.8653324246</v>
      </c>
      <c r="H57" s="15">
        <f t="shared" ref="H57:J57" si="27">G57</f>
        <v>3161991.8653324246</v>
      </c>
      <c r="I57" s="15">
        <f t="shared" si="27"/>
        <v>3161991.8653324246</v>
      </c>
      <c r="J57" s="15">
        <f t="shared" si="27"/>
        <v>3161991.8653324246</v>
      </c>
      <c r="K57" s="15">
        <v>0</v>
      </c>
      <c r="L57" s="15">
        <v>0</v>
      </c>
      <c r="M57" s="15">
        <v>0</v>
      </c>
      <c r="N57" s="15">
        <v>0</v>
      </c>
      <c r="O57" s="15">
        <v>0</v>
      </c>
      <c r="P57" s="15">
        <v>0</v>
      </c>
      <c r="Q57" s="15">
        <v>0</v>
      </c>
      <c r="R57" s="15">
        <v>0</v>
      </c>
      <c r="S57" s="15">
        <v>0</v>
      </c>
      <c r="T57" s="15">
        <v>0</v>
      </c>
      <c r="U57" s="15">
        <v>0</v>
      </c>
      <c r="V57" s="15">
        <v>0</v>
      </c>
      <c r="W57" s="15">
        <v>0</v>
      </c>
      <c r="X57" s="10">
        <f t="shared" ref="X57:X60" si="28">SUM(D57:W57)</f>
        <v>15809959.326662123</v>
      </c>
    </row>
    <row r="58" spans="1:24" s="15" customFormat="1" x14ac:dyDescent="0.25">
      <c r="A58" s="14"/>
      <c r="B58" s="9" t="s">
        <v>20</v>
      </c>
      <c r="C58" s="301">
        <v>0.37320828407286322</v>
      </c>
      <c r="D58" s="9"/>
      <c r="E58" s="9"/>
      <c r="F58" s="15">
        <f t="shared" ref="F58:F60" si="29">100000000*C58/5</f>
        <v>7464165.6814572643</v>
      </c>
      <c r="G58" s="15">
        <f t="shared" ref="G58:J60" si="30">F58</f>
        <v>7464165.6814572643</v>
      </c>
      <c r="H58" s="15">
        <f t="shared" si="30"/>
        <v>7464165.6814572643</v>
      </c>
      <c r="I58" s="15">
        <f t="shared" si="30"/>
        <v>7464165.6814572643</v>
      </c>
      <c r="J58" s="15">
        <f t="shared" si="30"/>
        <v>7464165.6814572643</v>
      </c>
      <c r="M58" s="15">
        <v>0</v>
      </c>
      <c r="N58" s="15">
        <v>0</v>
      </c>
      <c r="O58" s="15">
        <v>0</v>
      </c>
      <c r="P58" s="15">
        <v>0</v>
      </c>
      <c r="Q58" s="15">
        <v>0</v>
      </c>
      <c r="R58" s="15">
        <v>0</v>
      </c>
      <c r="X58" s="10">
        <f t="shared" si="28"/>
        <v>37320828.407286324</v>
      </c>
    </row>
    <row r="59" spans="1:24" s="15" customFormat="1" x14ac:dyDescent="0.25">
      <c r="A59" s="14"/>
      <c r="B59" s="9" t="s">
        <v>34</v>
      </c>
      <c r="C59" s="301">
        <v>1.7602634892945924E-2</v>
      </c>
      <c r="D59" s="9"/>
      <c r="E59" s="9"/>
      <c r="F59" s="15">
        <f t="shared" si="29"/>
        <v>352052.69785891852</v>
      </c>
      <c r="G59" s="15">
        <f t="shared" si="30"/>
        <v>352052.69785891852</v>
      </c>
      <c r="H59" s="15">
        <f t="shared" si="30"/>
        <v>352052.69785891852</v>
      </c>
      <c r="I59" s="15">
        <f t="shared" si="30"/>
        <v>352052.69785891852</v>
      </c>
      <c r="J59" s="15">
        <f t="shared" si="30"/>
        <v>352052.69785891852</v>
      </c>
      <c r="M59" s="15">
        <v>0</v>
      </c>
      <c r="N59" s="15">
        <v>0</v>
      </c>
      <c r="O59" s="15">
        <v>0</v>
      </c>
      <c r="P59" s="15">
        <v>0</v>
      </c>
      <c r="Q59" s="15">
        <v>0</v>
      </c>
      <c r="R59" s="15">
        <v>0</v>
      </c>
      <c r="X59" s="10">
        <f t="shared" si="28"/>
        <v>1760263.4892945925</v>
      </c>
    </row>
    <row r="60" spans="1:24" x14ac:dyDescent="0.25">
      <c r="A60" s="13"/>
      <c r="B60" s="4" t="s">
        <v>29</v>
      </c>
      <c r="C60" s="301">
        <v>0.45108948776756963</v>
      </c>
      <c r="F60" s="15">
        <f t="shared" si="29"/>
        <v>9021789.7553513926</v>
      </c>
      <c r="G60" s="15">
        <f t="shared" si="30"/>
        <v>9021789.7553513926</v>
      </c>
      <c r="H60" s="15">
        <f t="shared" si="30"/>
        <v>9021789.7553513926</v>
      </c>
      <c r="I60" s="15">
        <f t="shared" si="30"/>
        <v>9021789.7553513926</v>
      </c>
      <c r="J60" s="15">
        <f t="shared" si="30"/>
        <v>9021789.7553513926</v>
      </c>
      <c r="M60" s="15">
        <v>0</v>
      </c>
      <c r="N60" s="15">
        <v>0</v>
      </c>
      <c r="O60" s="15">
        <v>0</v>
      </c>
      <c r="P60" s="15">
        <v>0</v>
      </c>
      <c r="Q60" s="15">
        <v>0</v>
      </c>
      <c r="R60" s="15">
        <v>0</v>
      </c>
      <c r="X60" s="10">
        <f t="shared" si="28"/>
        <v>45108948.776756965</v>
      </c>
    </row>
    <row r="61" spans="1:24" x14ac:dyDescent="0.25">
      <c r="A61" s="13"/>
      <c r="X61" s="10"/>
    </row>
    <row r="62" spans="1:24" s="3" customFormat="1" x14ac:dyDescent="0.25">
      <c r="A62" s="7" t="s">
        <v>175</v>
      </c>
      <c r="B62" s="5"/>
      <c r="C62" s="11">
        <f>SUM(C57:C60)</f>
        <v>1</v>
      </c>
      <c r="D62" s="21">
        <f t="shared" ref="D62:W62" si="31">SUM(D57:D61)</f>
        <v>0</v>
      </c>
      <c r="E62" s="21">
        <f t="shared" si="31"/>
        <v>0</v>
      </c>
      <c r="F62" s="21">
        <f t="shared" si="31"/>
        <v>20000000</v>
      </c>
      <c r="G62" s="21">
        <f t="shared" si="31"/>
        <v>20000000</v>
      </c>
      <c r="H62" s="21">
        <f t="shared" si="31"/>
        <v>20000000</v>
      </c>
      <c r="I62" s="21">
        <f t="shared" si="31"/>
        <v>20000000</v>
      </c>
      <c r="J62" s="21">
        <f t="shared" si="31"/>
        <v>20000000</v>
      </c>
      <c r="K62" s="21">
        <f t="shared" si="31"/>
        <v>0</v>
      </c>
      <c r="L62" s="21">
        <f t="shared" si="31"/>
        <v>0</v>
      </c>
      <c r="M62" s="21">
        <f t="shared" si="31"/>
        <v>0</v>
      </c>
      <c r="N62" s="21">
        <f t="shared" si="31"/>
        <v>0</v>
      </c>
      <c r="O62" s="21">
        <f t="shared" si="31"/>
        <v>0</v>
      </c>
      <c r="P62" s="21">
        <f t="shared" si="31"/>
        <v>0</v>
      </c>
      <c r="Q62" s="21">
        <f t="shared" si="31"/>
        <v>0</v>
      </c>
      <c r="R62" s="21">
        <f t="shared" si="31"/>
        <v>0</v>
      </c>
      <c r="S62" s="21">
        <f t="shared" si="31"/>
        <v>0</v>
      </c>
      <c r="T62" s="21">
        <f t="shared" si="31"/>
        <v>0</v>
      </c>
      <c r="U62" s="21">
        <f t="shared" si="31"/>
        <v>0</v>
      </c>
      <c r="V62" s="21">
        <f t="shared" si="31"/>
        <v>0</v>
      </c>
      <c r="W62" s="21">
        <f t="shared" si="31"/>
        <v>0</v>
      </c>
      <c r="X62" s="21">
        <f>SUM(X57:X61)</f>
        <v>100000000</v>
      </c>
    </row>
    <row r="63" spans="1:24" x14ac:dyDescent="0.25">
      <c r="A63" s="13"/>
    </row>
    <row r="64" spans="1:24" x14ac:dyDescent="0.25">
      <c r="A64" s="7" t="s">
        <v>152</v>
      </c>
      <c r="C64" s="4" t="s">
        <v>153</v>
      </c>
    </row>
    <row r="65" spans="1:24" x14ac:dyDescent="0.25">
      <c r="A65" s="16" t="s">
        <v>154</v>
      </c>
      <c r="B65" s="4" t="s">
        <v>24</v>
      </c>
      <c r="C65" s="17">
        <f>C21</f>
        <v>53.475000000000001</v>
      </c>
      <c r="D65" s="9">
        <f>C65*1000000*0.4</f>
        <v>21390000</v>
      </c>
      <c r="E65" s="18">
        <f>D65</f>
        <v>21390000</v>
      </c>
      <c r="F65" s="18">
        <f t="shared" ref="F65:U72" si="32">E65</f>
        <v>21390000</v>
      </c>
      <c r="G65" s="18">
        <f t="shared" si="32"/>
        <v>21390000</v>
      </c>
      <c r="H65" s="18">
        <f t="shared" si="32"/>
        <v>21390000</v>
      </c>
      <c r="I65" s="18">
        <f t="shared" si="32"/>
        <v>21390000</v>
      </c>
      <c r="J65" s="18">
        <f t="shared" si="32"/>
        <v>21390000</v>
      </c>
      <c r="K65" s="18">
        <f t="shared" si="32"/>
        <v>21390000</v>
      </c>
      <c r="L65" s="18">
        <f t="shared" si="32"/>
        <v>21390000</v>
      </c>
      <c r="M65" s="18">
        <f t="shared" si="32"/>
        <v>21390000</v>
      </c>
      <c r="N65" s="18">
        <f t="shared" si="32"/>
        <v>21390000</v>
      </c>
      <c r="O65" s="18">
        <f t="shared" si="32"/>
        <v>21390000</v>
      </c>
      <c r="P65" s="18">
        <f t="shared" si="32"/>
        <v>21390000</v>
      </c>
      <c r="Q65" s="18">
        <f t="shared" si="32"/>
        <v>21390000</v>
      </c>
      <c r="R65" s="18">
        <f t="shared" si="32"/>
        <v>21390000</v>
      </c>
      <c r="S65" s="18">
        <f t="shared" si="32"/>
        <v>21390000</v>
      </c>
      <c r="T65" s="18">
        <f t="shared" si="32"/>
        <v>21390000</v>
      </c>
      <c r="U65" s="18">
        <f t="shared" si="32"/>
        <v>21390000</v>
      </c>
      <c r="V65" s="18">
        <f t="shared" ref="V65:W72" si="33">U65</f>
        <v>21390000</v>
      </c>
      <c r="W65" s="18">
        <f t="shared" si="33"/>
        <v>21390000</v>
      </c>
      <c r="X65" s="10">
        <f>SUM(D65:W65)</f>
        <v>427800000</v>
      </c>
    </row>
    <row r="66" spans="1:24" x14ac:dyDescent="0.25">
      <c r="A66" s="16" t="s">
        <v>155</v>
      </c>
      <c r="B66" s="4" t="s">
        <v>24</v>
      </c>
      <c r="C66" s="17">
        <f t="shared" ref="C66:C72" si="34">C22</f>
        <v>31.050000000000004</v>
      </c>
      <c r="D66" s="9">
        <f t="shared" ref="D66:D72" si="35">C66*1000000*0.4</f>
        <v>12420000.000000002</v>
      </c>
      <c r="E66" s="18">
        <f t="shared" ref="E66:E72" si="36">D66</f>
        <v>12420000.000000002</v>
      </c>
      <c r="F66" s="18">
        <f t="shared" si="32"/>
        <v>12420000.000000002</v>
      </c>
      <c r="G66" s="18">
        <f t="shared" si="32"/>
        <v>12420000.000000002</v>
      </c>
      <c r="H66" s="18">
        <f t="shared" si="32"/>
        <v>12420000.000000002</v>
      </c>
      <c r="I66" s="18">
        <f t="shared" si="32"/>
        <v>12420000.000000002</v>
      </c>
      <c r="J66" s="18">
        <f t="shared" si="32"/>
        <v>12420000.000000002</v>
      </c>
      <c r="K66" s="18">
        <f t="shared" si="32"/>
        <v>12420000.000000002</v>
      </c>
      <c r="L66" s="18">
        <f t="shared" si="32"/>
        <v>12420000.000000002</v>
      </c>
      <c r="M66" s="18">
        <f t="shared" si="32"/>
        <v>12420000.000000002</v>
      </c>
      <c r="N66" s="18">
        <f t="shared" si="32"/>
        <v>12420000.000000002</v>
      </c>
      <c r="O66" s="18">
        <f t="shared" si="32"/>
        <v>12420000.000000002</v>
      </c>
      <c r="P66" s="18">
        <f t="shared" si="32"/>
        <v>12420000.000000002</v>
      </c>
      <c r="Q66" s="18">
        <f t="shared" si="32"/>
        <v>12420000.000000002</v>
      </c>
      <c r="R66" s="18">
        <f t="shared" si="32"/>
        <v>12420000.000000002</v>
      </c>
      <c r="S66" s="18">
        <f t="shared" si="32"/>
        <v>12420000.000000002</v>
      </c>
      <c r="T66" s="18">
        <f t="shared" si="32"/>
        <v>12420000.000000002</v>
      </c>
      <c r="U66" s="18">
        <f t="shared" si="32"/>
        <v>12420000.000000002</v>
      </c>
      <c r="V66" s="18">
        <f t="shared" si="33"/>
        <v>12420000.000000002</v>
      </c>
      <c r="W66" s="18">
        <f t="shared" si="33"/>
        <v>12420000.000000002</v>
      </c>
      <c r="X66" s="10">
        <f t="shared" ref="X66:X72" si="37">SUM(D66:W66)</f>
        <v>248400000.00000003</v>
      </c>
    </row>
    <row r="67" spans="1:24" x14ac:dyDescent="0.25">
      <c r="A67" s="16" t="s">
        <v>156</v>
      </c>
      <c r="B67" s="4" t="s">
        <v>20</v>
      </c>
      <c r="C67" s="17">
        <f t="shared" si="34"/>
        <v>48.825000000000003</v>
      </c>
      <c r="D67" s="9">
        <f t="shared" si="35"/>
        <v>19530000</v>
      </c>
      <c r="E67" s="18">
        <f t="shared" si="36"/>
        <v>19530000</v>
      </c>
      <c r="F67" s="18">
        <f t="shared" si="32"/>
        <v>19530000</v>
      </c>
      <c r="G67" s="18">
        <f t="shared" si="32"/>
        <v>19530000</v>
      </c>
      <c r="H67" s="18">
        <f t="shared" si="32"/>
        <v>19530000</v>
      </c>
      <c r="I67" s="18">
        <f t="shared" si="32"/>
        <v>19530000</v>
      </c>
      <c r="J67" s="18">
        <f t="shared" si="32"/>
        <v>19530000</v>
      </c>
      <c r="K67" s="18">
        <f t="shared" si="32"/>
        <v>19530000</v>
      </c>
      <c r="L67" s="18">
        <f t="shared" si="32"/>
        <v>19530000</v>
      </c>
      <c r="M67" s="18">
        <f t="shared" si="32"/>
        <v>19530000</v>
      </c>
      <c r="N67" s="18">
        <f t="shared" si="32"/>
        <v>19530000</v>
      </c>
      <c r="O67" s="18">
        <f t="shared" si="32"/>
        <v>19530000</v>
      </c>
      <c r="P67" s="18">
        <f t="shared" si="32"/>
        <v>19530000</v>
      </c>
      <c r="Q67" s="18">
        <f t="shared" si="32"/>
        <v>19530000</v>
      </c>
      <c r="R67" s="18">
        <f t="shared" si="32"/>
        <v>19530000</v>
      </c>
      <c r="S67" s="18">
        <f t="shared" si="32"/>
        <v>19530000</v>
      </c>
      <c r="T67" s="18">
        <f t="shared" si="32"/>
        <v>19530000</v>
      </c>
      <c r="U67" s="18">
        <f t="shared" si="32"/>
        <v>19530000</v>
      </c>
      <c r="V67" s="18">
        <f t="shared" si="33"/>
        <v>19530000</v>
      </c>
      <c r="W67" s="18">
        <f t="shared" si="33"/>
        <v>19530000</v>
      </c>
      <c r="X67" s="10">
        <f t="shared" si="37"/>
        <v>390600000</v>
      </c>
    </row>
    <row r="68" spans="1:24" x14ac:dyDescent="0.25">
      <c r="A68" s="16" t="s">
        <v>157</v>
      </c>
      <c r="B68" s="4" t="s">
        <v>20</v>
      </c>
      <c r="C68" s="17">
        <f t="shared" si="34"/>
        <v>28.35</v>
      </c>
      <c r="D68" s="9">
        <f t="shared" si="35"/>
        <v>11340000</v>
      </c>
      <c r="E68" s="18">
        <f t="shared" si="36"/>
        <v>11340000</v>
      </c>
      <c r="F68" s="18">
        <f t="shared" si="32"/>
        <v>11340000</v>
      </c>
      <c r="G68" s="18">
        <f t="shared" si="32"/>
        <v>11340000</v>
      </c>
      <c r="H68" s="18">
        <f t="shared" si="32"/>
        <v>11340000</v>
      </c>
      <c r="I68" s="18">
        <f t="shared" si="32"/>
        <v>11340000</v>
      </c>
      <c r="J68" s="18">
        <f t="shared" si="32"/>
        <v>11340000</v>
      </c>
      <c r="K68" s="18">
        <f t="shared" si="32"/>
        <v>11340000</v>
      </c>
      <c r="L68" s="18">
        <f t="shared" si="32"/>
        <v>11340000</v>
      </c>
      <c r="M68" s="18">
        <f t="shared" si="32"/>
        <v>11340000</v>
      </c>
      <c r="N68" s="18">
        <f t="shared" si="32"/>
        <v>11340000</v>
      </c>
      <c r="O68" s="18">
        <f t="shared" si="32"/>
        <v>11340000</v>
      </c>
      <c r="P68" s="18">
        <f t="shared" si="32"/>
        <v>11340000</v>
      </c>
      <c r="Q68" s="18">
        <f t="shared" si="32"/>
        <v>11340000</v>
      </c>
      <c r="R68" s="18">
        <f t="shared" si="32"/>
        <v>11340000</v>
      </c>
      <c r="S68" s="18">
        <f t="shared" si="32"/>
        <v>11340000</v>
      </c>
      <c r="T68" s="18">
        <f t="shared" si="32"/>
        <v>11340000</v>
      </c>
      <c r="U68" s="18">
        <f t="shared" si="32"/>
        <v>11340000</v>
      </c>
      <c r="V68" s="18">
        <f t="shared" si="33"/>
        <v>11340000</v>
      </c>
      <c r="W68" s="18">
        <f t="shared" si="33"/>
        <v>11340000</v>
      </c>
      <c r="X68" s="10">
        <f t="shared" si="37"/>
        <v>226800000</v>
      </c>
    </row>
    <row r="69" spans="1:24" x14ac:dyDescent="0.25">
      <c r="A69" s="16" t="s">
        <v>158</v>
      </c>
      <c r="B69" s="4" t="s">
        <v>34</v>
      </c>
      <c r="C69" s="17">
        <f t="shared" si="34"/>
        <v>33.324999999999996</v>
      </c>
      <c r="D69" s="9">
        <f t="shared" si="35"/>
        <v>13330000</v>
      </c>
      <c r="E69" s="18">
        <f t="shared" si="36"/>
        <v>13330000</v>
      </c>
      <c r="F69" s="18">
        <f t="shared" si="32"/>
        <v>13330000</v>
      </c>
      <c r="G69" s="18">
        <f t="shared" si="32"/>
        <v>13330000</v>
      </c>
      <c r="H69" s="18">
        <f t="shared" si="32"/>
        <v>13330000</v>
      </c>
      <c r="I69" s="18">
        <f t="shared" si="32"/>
        <v>13330000</v>
      </c>
      <c r="J69" s="18">
        <f t="shared" si="32"/>
        <v>13330000</v>
      </c>
      <c r="K69" s="18">
        <f t="shared" si="32"/>
        <v>13330000</v>
      </c>
      <c r="L69" s="18">
        <f t="shared" si="32"/>
        <v>13330000</v>
      </c>
      <c r="M69" s="18">
        <f t="shared" si="32"/>
        <v>13330000</v>
      </c>
      <c r="N69" s="18">
        <f t="shared" si="32"/>
        <v>13330000</v>
      </c>
      <c r="O69" s="18">
        <f t="shared" si="32"/>
        <v>13330000</v>
      </c>
      <c r="P69" s="18">
        <f t="shared" si="32"/>
        <v>13330000</v>
      </c>
      <c r="Q69" s="18">
        <f t="shared" si="32"/>
        <v>13330000</v>
      </c>
      <c r="R69" s="18">
        <f t="shared" si="32"/>
        <v>13330000</v>
      </c>
      <c r="S69" s="18">
        <f t="shared" si="32"/>
        <v>13330000</v>
      </c>
      <c r="T69" s="18">
        <f t="shared" si="32"/>
        <v>13330000</v>
      </c>
      <c r="U69" s="18">
        <f t="shared" si="32"/>
        <v>13330000</v>
      </c>
      <c r="V69" s="18">
        <f t="shared" si="33"/>
        <v>13330000</v>
      </c>
      <c r="W69" s="18">
        <f t="shared" si="33"/>
        <v>13330000</v>
      </c>
      <c r="X69" s="10">
        <f t="shared" si="37"/>
        <v>266600000</v>
      </c>
    </row>
    <row r="70" spans="1:24" x14ac:dyDescent="0.25">
      <c r="A70" s="16" t="s">
        <v>159</v>
      </c>
      <c r="B70" s="4" t="s">
        <v>34</v>
      </c>
      <c r="C70" s="17">
        <f t="shared" si="34"/>
        <v>19.349999999999998</v>
      </c>
      <c r="D70" s="9">
        <f t="shared" si="35"/>
        <v>7739999.9999999991</v>
      </c>
      <c r="E70" s="18">
        <f t="shared" si="36"/>
        <v>7739999.9999999991</v>
      </c>
      <c r="F70" s="18">
        <f t="shared" si="32"/>
        <v>7739999.9999999991</v>
      </c>
      <c r="G70" s="18">
        <f t="shared" si="32"/>
        <v>7739999.9999999991</v>
      </c>
      <c r="H70" s="18">
        <f t="shared" si="32"/>
        <v>7739999.9999999991</v>
      </c>
      <c r="I70" s="18">
        <f t="shared" si="32"/>
        <v>7739999.9999999991</v>
      </c>
      <c r="J70" s="18">
        <f t="shared" si="32"/>
        <v>7739999.9999999991</v>
      </c>
      <c r="K70" s="18">
        <f t="shared" si="32"/>
        <v>7739999.9999999991</v>
      </c>
      <c r="L70" s="18">
        <f t="shared" si="32"/>
        <v>7739999.9999999991</v>
      </c>
      <c r="M70" s="18">
        <f t="shared" si="32"/>
        <v>7739999.9999999991</v>
      </c>
      <c r="N70" s="18">
        <f t="shared" si="32"/>
        <v>7739999.9999999991</v>
      </c>
      <c r="O70" s="18">
        <f t="shared" si="32"/>
        <v>7739999.9999999991</v>
      </c>
      <c r="P70" s="18">
        <f t="shared" si="32"/>
        <v>7739999.9999999991</v>
      </c>
      <c r="Q70" s="18">
        <f t="shared" si="32"/>
        <v>7739999.9999999991</v>
      </c>
      <c r="R70" s="18">
        <f t="shared" si="32"/>
        <v>7739999.9999999991</v>
      </c>
      <c r="S70" s="18">
        <f t="shared" si="32"/>
        <v>7739999.9999999991</v>
      </c>
      <c r="T70" s="18">
        <f t="shared" si="32"/>
        <v>7739999.9999999991</v>
      </c>
      <c r="U70" s="18">
        <f t="shared" si="32"/>
        <v>7739999.9999999991</v>
      </c>
      <c r="V70" s="18">
        <f t="shared" si="33"/>
        <v>7739999.9999999991</v>
      </c>
      <c r="W70" s="18">
        <f t="shared" si="33"/>
        <v>7739999.9999999991</v>
      </c>
      <c r="X70" s="10">
        <f t="shared" si="37"/>
        <v>154799999.99999997</v>
      </c>
    </row>
    <row r="71" spans="1:24" x14ac:dyDescent="0.25">
      <c r="A71" s="16" t="s">
        <v>160</v>
      </c>
      <c r="B71" s="4" t="s">
        <v>29</v>
      </c>
      <c r="C71" s="17">
        <f t="shared" si="34"/>
        <v>19.375</v>
      </c>
      <c r="D71" s="9">
        <f t="shared" si="35"/>
        <v>7750000</v>
      </c>
      <c r="E71" s="18">
        <f t="shared" si="36"/>
        <v>7750000</v>
      </c>
      <c r="F71" s="18">
        <f t="shared" si="32"/>
        <v>7750000</v>
      </c>
      <c r="G71" s="18">
        <f t="shared" si="32"/>
        <v>7750000</v>
      </c>
      <c r="H71" s="18">
        <f t="shared" si="32"/>
        <v>7750000</v>
      </c>
      <c r="I71" s="18">
        <f t="shared" si="32"/>
        <v>7750000</v>
      </c>
      <c r="J71" s="18">
        <f t="shared" si="32"/>
        <v>7750000</v>
      </c>
      <c r="K71" s="18">
        <f t="shared" si="32"/>
        <v>7750000</v>
      </c>
      <c r="L71" s="18">
        <f t="shared" si="32"/>
        <v>7750000</v>
      </c>
      <c r="M71" s="18">
        <f t="shared" si="32"/>
        <v>7750000</v>
      </c>
      <c r="N71" s="18">
        <f t="shared" si="32"/>
        <v>7750000</v>
      </c>
      <c r="O71" s="18">
        <f t="shared" si="32"/>
        <v>7750000</v>
      </c>
      <c r="P71" s="18">
        <f t="shared" si="32"/>
        <v>7750000</v>
      </c>
      <c r="Q71" s="18">
        <f t="shared" si="32"/>
        <v>7750000</v>
      </c>
      <c r="R71" s="18">
        <f t="shared" si="32"/>
        <v>7750000</v>
      </c>
      <c r="S71" s="18">
        <f t="shared" si="32"/>
        <v>7750000</v>
      </c>
      <c r="T71" s="18">
        <f t="shared" si="32"/>
        <v>7750000</v>
      </c>
      <c r="U71" s="18">
        <f t="shared" si="32"/>
        <v>7750000</v>
      </c>
      <c r="V71" s="18">
        <f t="shared" si="33"/>
        <v>7750000</v>
      </c>
      <c r="W71" s="18">
        <f t="shared" si="33"/>
        <v>7750000</v>
      </c>
      <c r="X71" s="10">
        <f t="shared" si="37"/>
        <v>155000000</v>
      </c>
    </row>
    <row r="72" spans="1:24" x14ac:dyDescent="0.25">
      <c r="A72" s="16" t="s">
        <v>161</v>
      </c>
      <c r="B72" s="4" t="s">
        <v>29</v>
      </c>
      <c r="C72" s="17">
        <f t="shared" si="34"/>
        <v>11.25</v>
      </c>
      <c r="D72" s="9">
        <f t="shared" si="35"/>
        <v>4500000</v>
      </c>
      <c r="E72" s="18">
        <f t="shared" si="36"/>
        <v>4500000</v>
      </c>
      <c r="F72" s="18">
        <f t="shared" si="32"/>
        <v>4500000</v>
      </c>
      <c r="G72" s="18">
        <f t="shared" si="32"/>
        <v>4500000</v>
      </c>
      <c r="H72" s="18">
        <f t="shared" si="32"/>
        <v>4500000</v>
      </c>
      <c r="I72" s="18">
        <f t="shared" si="32"/>
        <v>4500000</v>
      </c>
      <c r="J72" s="18">
        <f t="shared" si="32"/>
        <v>4500000</v>
      </c>
      <c r="K72" s="18">
        <f t="shared" si="32"/>
        <v>4500000</v>
      </c>
      <c r="L72" s="18">
        <f t="shared" si="32"/>
        <v>4500000</v>
      </c>
      <c r="M72" s="18">
        <f t="shared" si="32"/>
        <v>4500000</v>
      </c>
      <c r="N72" s="18">
        <f t="shared" si="32"/>
        <v>4500000</v>
      </c>
      <c r="O72" s="18">
        <f t="shared" si="32"/>
        <v>4500000</v>
      </c>
      <c r="P72" s="18">
        <f t="shared" si="32"/>
        <v>4500000</v>
      </c>
      <c r="Q72" s="18">
        <f t="shared" si="32"/>
        <v>4500000</v>
      </c>
      <c r="R72" s="18">
        <f t="shared" si="32"/>
        <v>4500000</v>
      </c>
      <c r="S72" s="18">
        <f t="shared" si="32"/>
        <v>4500000</v>
      </c>
      <c r="T72" s="18">
        <f t="shared" si="32"/>
        <v>4500000</v>
      </c>
      <c r="U72" s="18">
        <f t="shared" si="32"/>
        <v>4500000</v>
      </c>
      <c r="V72" s="18">
        <f t="shared" si="33"/>
        <v>4500000</v>
      </c>
      <c r="W72" s="18">
        <f t="shared" si="33"/>
        <v>4500000</v>
      </c>
      <c r="X72" s="10">
        <f t="shared" si="37"/>
        <v>90000000</v>
      </c>
    </row>
    <row r="74" spans="1:24" s="3" customFormat="1" x14ac:dyDescent="0.25">
      <c r="A74" s="19" t="s">
        <v>147</v>
      </c>
      <c r="B74" s="5"/>
      <c r="C74" s="20"/>
      <c r="D74" s="21">
        <f t="shared" ref="D74:W74" si="38">SUM(D65:D72)</f>
        <v>98000000</v>
      </c>
      <c r="E74" s="21">
        <f t="shared" si="38"/>
        <v>98000000</v>
      </c>
      <c r="F74" s="21">
        <f t="shared" si="38"/>
        <v>98000000</v>
      </c>
      <c r="G74" s="21">
        <f t="shared" si="38"/>
        <v>98000000</v>
      </c>
      <c r="H74" s="21">
        <f t="shared" si="38"/>
        <v>98000000</v>
      </c>
      <c r="I74" s="21">
        <f t="shared" si="38"/>
        <v>98000000</v>
      </c>
      <c r="J74" s="21">
        <f t="shared" si="38"/>
        <v>98000000</v>
      </c>
      <c r="K74" s="21">
        <f t="shared" si="38"/>
        <v>98000000</v>
      </c>
      <c r="L74" s="21">
        <f t="shared" si="38"/>
        <v>98000000</v>
      </c>
      <c r="M74" s="21">
        <f t="shared" si="38"/>
        <v>98000000</v>
      </c>
      <c r="N74" s="21">
        <f t="shared" si="38"/>
        <v>98000000</v>
      </c>
      <c r="O74" s="21">
        <f t="shared" si="38"/>
        <v>98000000</v>
      </c>
      <c r="P74" s="21">
        <f t="shared" si="38"/>
        <v>98000000</v>
      </c>
      <c r="Q74" s="21">
        <f t="shared" si="38"/>
        <v>98000000</v>
      </c>
      <c r="R74" s="21">
        <f t="shared" si="38"/>
        <v>98000000</v>
      </c>
      <c r="S74" s="21">
        <f t="shared" si="38"/>
        <v>98000000</v>
      </c>
      <c r="T74" s="21">
        <f t="shared" si="38"/>
        <v>98000000</v>
      </c>
      <c r="U74" s="21">
        <f t="shared" si="38"/>
        <v>98000000</v>
      </c>
      <c r="V74" s="21">
        <f t="shared" si="38"/>
        <v>98000000</v>
      </c>
      <c r="W74" s="21">
        <f t="shared" si="38"/>
        <v>98000000</v>
      </c>
      <c r="X74" s="21">
        <f>SUM(X65:X72)</f>
        <v>1960000000</v>
      </c>
    </row>
    <row r="76" spans="1:24" x14ac:dyDescent="0.25">
      <c r="A76" s="3" t="s">
        <v>162</v>
      </c>
    </row>
    <row r="77" spans="1:24" x14ac:dyDescent="0.25">
      <c r="A77" s="16" t="s">
        <v>163</v>
      </c>
      <c r="B77" s="4" t="s">
        <v>24</v>
      </c>
      <c r="C77" s="17">
        <v>37.950000000000003</v>
      </c>
      <c r="D77" s="9">
        <f>C77*1000000*0.4</f>
        <v>15180000</v>
      </c>
      <c r="E77" s="18">
        <f>D77</f>
        <v>15180000</v>
      </c>
      <c r="F77" s="18">
        <f t="shared" ref="F77:U84" si="39">E77</f>
        <v>15180000</v>
      </c>
      <c r="G77" s="18">
        <f t="shared" si="39"/>
        <v>15180000</v>
      </c>
      <c r="H77" s="18">
        <f t="shared" si="39"/>
        <v>15180000</v>
      </c>
      <c r="I77" s="18">
        <f t="shared" si="39"/>
        <v>15180000</v>
      </c>
      <c r="J77" s="18">
        <f t="shared" si="39"/>
        <v>15180000</v>
      </c>
      <c r="K77" s="18">
        <f t="shared" si="39"/>
        <v>15180000</v>
      </c>
      <c r="L77" s="18">
        <f t="shared" si="39"/>
        <v>15180000</v>
      </c>
      <c r="M77" s="18">
        <f t="shared" si="39"/>
        <v>15180000</v>
      </c>
      <c r="N77" s="18">
        <f t="shared" si="39"/>
        <v>15180000</v>
      </c>
      <c r="O77" s="18">
        <f t="shared" si="39"/>
        <v>15180000</v>
      </c>
      <c r="P77" s="18">
        <f t="shared" si="39"/>
        <v>15180000</v>
      </c>
      <c r="Q77" s="18">
        <f t="shared" si="39"/>
        <v>15180000</v>
      </c>
      <c r="R77" s="18">
        <f t="shared" si="39"/>
        <v>15180000</v>
      </c>
      <c r="S77" s="18">
        <f t="shared" si="39"/>
        <v>15180000</v>
      </c>
      <c r="T77" s="18">
        <f t="shared" si="39"/>
        <v>15180000</v>
      </c>
      <c r="U77" s="18">
        <f t="shared" si="39"/>
        <v>15180000</v>
      </c>
      <c r="V77" s="18">
        <f t="shared" ref="V77:W84" si="40">U77</f>
        <v>15180000</v>
      </c>
      <c r="W77" s="18">
        <f t="shared" si="40"/>
        <v>15180000</v>
      </c>
      <c r="X77" s="18">
        <f>SUM(C77:W77)</f>
        <v>303600037.94999999</v>
      </c>
    </row>
    <row r="78" spans="1:24" x14ac:dyDescent="0.25">
      <c r="A78" s="16" t="s">
        <v>164</v>
      </c>
      <c r="B78" s="4" t="s">
        <v>24</v>
      </c>
      <c r="C78" s="17">
        <v>62.100000000000009</v>
      </c>
      <c r="D78" s="9">
        <f t="shared" ref="D78:D84" si="41">C78*1000000*0.4</f>
        <v>24840000.000000004</v>
      </c>
      <c r="E78" s="18">
        <f t="shared" ref="E78:E84" si="42">D78</f>
        <v>24840000.000000004</v>
      </c>
      <c r="F78" s="18">
        <f t="shared" si="39"/>
        <v>24840000.000000004</v>
      </c>
      <c r="G78" s="18">
        <f t="shared" si="39"/>
        <v>24840000.000000004</v>
      </c>
      <c r="H78" s="18">
        <f t="shared" si="39"/>
        <v>24840000.000000004</v>
      </c>
      <c r="I78" s="18">
        <f t="shared" si="39"/>
        <v>24840000.000000004</v>
      </c>
      <c r="J78" s="18">
        <f t="shared" si="39"/>
        <v>24840000.000000004</v>
      </c>
      <c r="K78" s="18">
        <f t="shared" si="39"/>
        <v>24840000.000000004</v>
      </c>
      <c r="L78" s="18">
        <f t="shared" si="39"/>
        <v>24840000.000000004</v>
      </c>
      <c r="M78" s="18">
        <f t="shared" si="39"/>
        <v>24840000.000000004</v>
      </c>
      <c r="N78" s="18">
        <f t="shared" si="39"/>
        <v>24840000.000000004</v>
      </c>
      <c r="O78" s="18">
        <f t="shared" si="39"/>
        <v>24840000.000000004</v>
      </c>
      <c r="P78" s="18">
        <f t="shared" si="39"/>
        <v>24840000.000000004</v>
      </c>
      <c r="Q78" s="18">
        <f t="shared" si="39"/>
        <v>24840000.000000004</v>
      </c>
      <c r="R78" s="18">
        <f t="shared" si="39"/>
        <v>24840000.000000004</v>
      </c>
      <c r="S78" s="18">
        <f t="shared" si="39"/>
        <v>24840000.000000004</v>
      </c>
      <c r="T78" s="18">
        <f t="shared" si="39"/>
        <v>24840000.000000004</v>
      </c>
      <c r="U78" s="18">
        <f t="shared" si="39"/>
        <v>24840000.000000004</v>
      </c>
      <c r="V78" s="18">
        <f t="shared" si="40"/>
        <v>24840000.000000004</v>
      </c>
      <c r="W78" s="18">
        <f t="shared" si="40"/>
        <v>24840000.000000004</v>
      </c>
      <c r="X78" s="18">
        <f t="shared" ref="X78:X84" si="43">SUM(C78:W78)</f>
        <v>496800062.10000002</v>
      </c>
    </row>
    <row r="79" spans="1:24" x14ac:dyDescent="0.25">
      <c r="A79" s="16" t="s">
        <v>165</v>
      </c>
      <c r="B79" s="4" t="s">
        <v>20</v>
      </c>
      <c r="C79" s="17">
        <v>34.65</v>
      </c>
      <c r="D79" s="9">
        <f t="shared" si="41"/>
        <v>13860000</v>
      </c>
      <c r="E79" s="18">
        <f t="shared" si="42"/>
        <v>13860000</v>
      </c>
      <c r="F79" s="18">
        <f t="shared" si="39"/>
        <v>13860000</v>
      </c>
      <c r="G79" s="18">
        <f t="shared" si="39"/>
        <v>13860000</v>
      </c>
      <c r="H79" s="18">
        <f t="shared" si="39"/>
        <v>13860000</v>
      </c>
      <c r="I79" s="18">
        <f t="shared" si="39"/>
        <v>13860000</v>
      </c>
      <c r="J79" s="18">
        <f t="shared" si="39"/>
        <v>13860000</v>
      </c>
      <c r="K79" s="18">
        <f t="shared" si="39"/>
        <v>13860000</v>
      </c>
      <c r="L79" s="18">
        <f t="shared" si="39"/>
        <v>13860000</v>
      </c>
      <c r="M79" s="18">
        <f t="shared" si="39"/>
        <v>13860000</v>
      </c>
      <c r="N79" s="18">
        <f t="shared" si="39"/>
        <v>13860000</v>
      </c>
      <c r="O79" s="18">
        <f t="shared" si="39"/>
        <v>13860000</v>
      </c>
      <c r="P79" s="18">
        <f t="shared" si="39"/>
        <v>13860000</v>
      </c>
      <c r="Q79" s="18">
        <f t="shared" si="39"/>
        <v>13860000</v>
      </c>
      <c r="R79" s="18">
        <f t="shared" si="39"/>
        <v>13860000</v>
      </c>
      <c r="S79" s="18">
        <f t="shared" si="39"/>
        <v>13860000</v>
      </c>
      <c r="T79" s="18">
        <f t="shared" si="39"/>
        <v>13860000</v>
      </c>
      <c r="U79" s="18">
        <f t="shared" si="39"/>
        <v>13860000</v>
      </c>
      <c r="V79" s="18">
        <f t="shared" si="40"/>
        <v>13860000</v>
      </c>
      <c r="W79" s="18">
        <f t="shared" si="40"/>
        <v>13860000</v>
      </c>
      <c r="X79" s="18">
        <f t="shared" si="43"/>
        <v>277200034.64999998</v>
      </c>
    </row>
    <row r="80" spans="1:24" x14ac:dyDescent="0.25">
      <c r="A80" s="16" t="s">
        <v>166</v>
      </c>
      <c r="B80" s="4" t="s">
        <v>20</v>
      </c>
      <c r="C80" s="17">
        <v>56.7</v>
      </c>
      <c r="D80" s="9">
        <f t="shared" si="41"/>
        <v>22680000</v>
      </c>
      <c r="E80" s="18">
        <f t="shared" si="42"/>
        <v>22680000</v>
      </c>
      <c r="F80" s="18">
        <f t="shared" si="39"/>
        <v>22680000</v>
      </c>
      <c r="G80" s="18">
        <f t="shared" si="39"/>
        <v>22680000</v>
      </c>
      <c r="H80" s="18">
        <f t="shared" si="39"/>
        <v>22680000</v>
      </c>
      <c r="I80" s="18">
        <f t="shared" si="39"/>
        <v>22680000</v>
      </c>
      <c r="J80" s="18">
        <f t="shared" si="39"/>
        <v>22680000</v>
      </c>
      <c r="K80" s="18">
        <f t="shared" si="39"/>
        <v>22680000</v>
      </c>
      <c r="L80" s="18">
        <f t="shared" si="39"/>
        <v>22680000</v>
      </c>
      <c r="M80" s="18">
        <f t="shared" si="39"/>
        <v>22680000</v>
      </c>
      <c r="N80" s="18">
        <f t="shared" si="39"/>
        <v>22680000</v>
      </c>
      <c r="O80" s="18">
        <f t="shared" si="39"/>
        <v>22680000</v>
      </c>
      <c r="P80" s="18">
        <f t="shared" si="39"/>
        <v>22680000</v>
      </c>
      <c r="Q80" s="18">
        <f t="shared" si="39"/>
        <v>22680000</v>
      </c>
      <c r="R80" s="18">
        <f t="shared" si="39"/>
        <v>22680000</v>
      </c>
      <c r="S80" s="18">
        <f t="shared" si="39"/>
        <v>22680000</v>
      </c>
      <c r="T80" s="18">
        <f t="shared" si="39"/>
        <v>22680000</v>
      </c>
      <c r="U80" s="18">
        <f t="shared" si="39"/>
        <v>22680000</v>
      </c>
      <c r="V80" s="18">
        <f t="shared" si="40"/>
        <v>22680000</v>
      </c>
      <c r="W80" s="18">
        <f t="shared" si="40"/>
        <v>22680000</v>
      </c>
      <c r="X80" s="18">
        <f t="shared" si="43"/>
        <v>453600056.69999999</v>
      </c>
    </row>
    <row r="81" spans="1:24" x14ac:dyDescent="0.25">
      <c r="A81" s="16" t="s">
        <v>167</v>
      </c>
      <c r="B81" s="4" t="s">
        <v>34</v>
      </c>
      <c r="C81" s="17">
        <v>23.649999999999995</v>
      </c>
      <c r="D81" s="9">
        <f t="shared" si="41"/>
        <v>9459999.9999999981</v>
      </c>
      <c r="E81" s="18">
        <f t="shared" si="42"/>
        <v>9459999.9999999981</v>
      </c>
      <c r="F81" s="18">
        <f t="shared" si="39"/>
        <v>9459999.9999999981</v>
      </c>
      <c r="G81" s="18">
        <f t="shared" si="39"/>
        <v>9459999.9999999981</v>
      </c>
      <c r="H81" s="18">
        <f t="shared" si="39"/>
        <v>9459999.9999999981</v>
      </c>
      <c r="I81" s="18">
        <f t="shared" si="39"/>
        <v>9459999.9999999981</v>
      </c>
      <c r="J81" s="18">
        <f t="shared" si="39"/>
        <v>9459999.9999999981</v>
      </c>
      <c r="K81" s="18">
        <f t="shared" si="39"/>
        <v>9459999.9999999981</v>
      </c>
      <c r="L81" s="18">
        <f t="shared" si="39"/>
        <v>9459999.9999999981</v>
      </c>
      <c r="M81" s="18">
        <f t="shared" si="39"/>
        <v>9459999.9999999981</v>
      </c>
      <c r="N81" s="18">
        <f t="shared" si="39"/>
        <v>9459999.9999999981</v>
      </c>
      <c r="O81" s="18">
        <f t="shared" si="39"/>
        <v>9459999.9999999981</v>
      </c>
      <c r="P81" s="18">
        <f t="shared" si="39"/>
        <v>9459999.9999999981</v>
      </c>
      <c r="Q81" s="18">
        <f t="shared" si="39"/>
        <v>9459999.9999999981</v>
      </c>
      <c r="R81" s="18">
        <f t="shared" si="39"/>
        <v>9459999.9999999981</v>
      </c>
      <c r="S81" s="18">
        <f t="shared" si="39"/>
        <v>9459999.9999999981</v>
      </c>
      <c r="T81" s="18">
        <f t="shared" si="39"/>
        <v>9459999.9999999981</v>
      </c>
      <c r="U81" s="18">
        <f t="shared" si="39"/>
        <v>9459999.9999999981</v>
      </c>
      <c r="V81" s="18">
        <f t="shared" si="40"/>
        <v>9459999.9999999981</v>
      </c>
      <c r="W81" s="18">
        <f t="shared" si="40"/>
        <v>9459999.9999999981</v>
      </c>
      <c r="X81" s="18">
        <f t="shared" si="43"/>
        <v>189200023.64999998</v>
      </c>
    </row>
    <row r="82" spans="1:24" x14ac:dyDescent="0.25">
      <c r="A82" s="16" t="s">
        <v>168</v>
      </c>
      <c r="B82" s="4" t="s">
        <v>34</v>
      </c>
      <c r="C82" s="17">
        <v>38.699999999999996</v>
      </c>
      <c r="D82" s="9">
        <f t="shared" si="41"/>
        <v>15479999.999999998</v>
      </c>
      <c r="E82" s="18">
        <f t="shared" si="42"/>
        <v>15479999.999999998</v>
      </c>
      <c r="F82" s="18">
        <f t="shared" si="39"/>
        <v>15479999.999999998</v>
      </c>
      <c r="G82" s="18">
        <f t="shared" si="39"/>
        <v>15479999.999999998</v>
      </c>
      <c r="H82" s="18">
        <f t="shared" si="39"/>
        <v>15479999.999999998</v>
      </c>
      <c r="I82" s="18">
        <f t="shared" si="39"/>
        <v>15479999.999999998</v>
      </c>
      <c r="J82" s="18">
        <f t="shared" si="39"/>
        <v>15479999.999999998</v>
      </c>
      <c r="K82" s="18">
        <f t="shared" si="39"/>
        <v>15479999.999999998</v>
      </c>
      <c r="L82" s="18">
        <f t="shared" si="39"/>
        <v>15479999.999999998</v>
      </c>
      <c r="M82" s="18">
        <f t="shared" si="39"/>
        <v>15479999.999999998</v>
      </c>
      <c r="N82" s="18">
        <f t="shared" si="39"/>
        <v>15479999.999999998</v>
      </c>
      <c r="O82" s="18">
        <f t="shared" si="39"/>
        <v>15479999.999999998</v>
      </c>
      <c r="P82" s="18">
        <f t="shared" si="39"/>
        <v>15479999.999999998</v>
      </c>
      <c r="Q82" s="18">
        <f t="shared" si="39"/>
        <v>15479999.999999998</v>
      </c>
      <c r="R82" s="18">
        <f t="shared" si="39"/>
        <v>15479999.999999998</v>
      </c>
      <c r="S82" s="18">
        <f t="shared" si="39"/>
        <v>15479999.999999998</v>
      </c>
      <c r="T82" s="18">
        <f t="shared" si="39"/>
        <v>15479999.999999998</v>
      </c>
      <c r="U82" s="18">
        <f t="shared" si="39"/>
        <v>15479999.999999998</v>
      </c>
      <c r="V82" s="18">
        <f t="shared" si="40"/>
        <v>15479999.999999998</v>
      </c>
      <c r="W82" s="18">
        <f t="shared" si="40"/>
        <v>15479999.999999998</v>
      </c>
      <c r="X82" s="18">
        <f t="shared" si="43"/>
        <v>309600038.69999999</v>
      </c>
    </row>
    <row r="83" spans="1:24" x14ac:dyDescent="0.25">
      <c r="A83" s="16" t="s">
        <v>169</v>
      </c>
      <c r="B83" s="4" t="s">
        <v>29</v>
      </c>
      <c r="C83" s="17">
        <v>13.75</v>
      </c>
      <c r="D83" s="9">
        <f t="shared" si="41"/>
        <v>5500000</v>
      </c>
      <c r="E83" s="18">
        <f t="shared" si="42"/>
        <v>5500000</v>
      </c>
      <c r="F83" s="18">
        <f t="shared" si="39"/>
        <v>5500000</v>
      </c>
      <c r="G83" s="18">
        <f t="shared" si="39"/>
        <v>5500000</v>
      </c>
      <c r="H83" s="18">
        <f t="shared" si="39"/>
        <v>5500000</v>
      </c>
      <c r="I83" s="18">
        <f t="shared" si="39"/>
        <v>5500000</v>
      </c>
      <c r="J83" s="18">
        <f t="shared" si="39"/>
        <v>5500000</v>
      </c>
      <c r="K83" s="18">
        <f t="shared" si="39"/>
        <v>5500000</v>
      </c>
      <c r="L83" s="18">
        <f t="shared" si="39"/>
        <v>5500000</v>
      </c>
      <c r="M83" s="18">
        <f t="shared" si="39"/>
        <v>5500000</v>
      </c>
      <c r="N83" s="18">
        <f t="shared" si="39"/>
        <v>5500000</v>
      </c>
      <c r="O83" s="18">
        <f t="shared" si="39"/>
        <v>5500000</v>
      </c>
      <c r="P83" s="18">
        <f t="shared" si="39"/>
        <v>5500000</v>
      </c>
      <c r="Q83" s="18">
        <f t="shared" si="39"/>
        <v>5500000</v>
      </c>
      <c r="R83" s="18">
        <f t="shared" si="39"/>
        <v>5500000</v>
      </c>
      <c r="S83" s="18">
        <f t="shared" si="39"/>
        <v>5500000</v>
      </c>
      <c r="T83" s="18">
        <f t="shared" si="39"/>
        <v>5500000</v>
      </c>
      <c r="U83" s="18">
        <f t="shared" si="39"/>
        <v>5500000</v>
      </c>
      <c r="V83" s="18">
        <f t="shared" si="40"/>
        <v>5500000</v>
      </c>
      <c r="W83" s="18">
        <f t="shared" si="40"/>
        <v>5500000</v>
      </c>
      <c r="X83" s="18">
        <f t="shared" si="43"/>
        <v>110000013.75</v>
      </c>
    </row>
    <row r="84" spans="1:24" x14ac:dyDescent="0.25">
      <c r="A84" s="16" t="s">
        <v>170</v>
      </c>
      <c r="B84" s="4" t="s">
        <v>29</v>
      </c>
      <c r="C84" s="17">
        <v>22.5</v>
      </c>
      <c r="D84" s="9">
        <f t="shared" si="41"/>
        <v>9000000</v>
      </c>
      <c r="E84" s="18">
        <f t="shared" si="42"/>
        <v>9000000</v>
      </c>
      <c r="F84" s="18">
        <f t="shared" si="39"/>
        <v>9000000</v>
      </c>
      <c r="G84" s="18">
        <f t="shared" si="39"/>
        <v>9000000</v>
      </c>
      <c r="H84" s="18">
        <f t="shared" si="39"/>
        <v>9000000</v>
      </c>
      <c r="I84" s="18">
        <f t="shared" si="39"/>
        <v>9000000</v>
      </c>
      <c r="J84" s="18">
        <f t="shared" si="39"/>
        <v>9000000</v>
      </c>
      <c r="K84" s="18">
        <f t="shared" si="39"/>
        <v>9000000</v>
      </c>
      <c r="L84" s="18">
        <f t="shared" si="39"/>
        <v>9000000</v>
      </c>
      <c r="M84" s="18">
        <f t="shared" si="39"/>
        <v>9000000</v>
      </c>
      <c r="N84" s="18">
        <f t="shared" si="39"/>
        <v>9000000</v>
      </c>
      <c r="O84" s="18">
        <f t="shared" si="39"/>
        <v>9000000</v>
      </c>
      <c r="P84" s="18">
        <f t="shared" si="39"/>
        <v>9000000</v>
      </c>
      <c r="Q84" s="18">
        <f t="shared" si="39"/>
        <v>9000000</v>
      </c>
      <c r="R84" s="18">
        <f t="shared" si="39"/>
        <v>9000000</v>
      </c>
      <c r="S84" s="18">
        <f t="shared" si="39"/>
        <v>9000000</v>
      </c>
      <c r="T84" s="18">
        <f t="shared" si="39"/>
        <v>9000000</v>
      </c>
      <c r="U84" s="18">
        <f t="shared" si="39"/>
        <v>9000000</v>
      </c>
      <c r="V84" s="18">
        <f t="shared" si="40"/>
        <v>9000000</v>
      </c>
      <c r="W84" s="18">
        <f t="shared" si="40"/>
        <v>9000000</v>
      </c>
      <c r="X84" s="18">
        <f t="shared" si="43"/>
        <v>180000022.5</v>
      </c>
    </row>
    <row r="86" spans="1:24" x14ac:dyDescent="0.25">
      <c r="A86" s="19" t="s">
        <v>147</v>
      </c>
      <c r="B86" s="5"/>
      <c r="C86" s="20">
        <f>SUM(C77:C85)</f>
        <v>290</v>
      </c>
      <c r="D86" s="21">
        <f t="shared" ref="D86:X86" si="44">SUM(D77:D84)</f>
        <v>116000000</v>
      </c>
      <c r="E86" s="21">
        <f t="shared" si="44"/>
        <v>116000000</v>
      </c>
      <c r="F86" s="21">
        <f t="shared" si="44"/>
        <v>116000000</v>
      </c>
      <c r="G86" s="21">
        <f t="shared" si="44"/>
        <v>116000000</v>
      </c>
      <c r="H86" s="21">
        <f t="shared" si="44"/>
        <v>116000000</v>
      </c>
      <c r="I86" s="21">
        <f t="shared" si="44"/>
        <v>116000000</v>
      </c>
      <c r="J86" s="21">
        <f t="shared" si="44"/>
        <v>116000000</v>
      </c>
      <c r="K86" s="21">
        <f t="shared" si="44"/>
        <v>116000000</v>
      </c>
      <c r="L86" s="21">
        <f t="shared" si="44"/>
        <v>116000000</v>
      </c>
      <c r="M86" s="21">
        <f t="shared" si="44"/>
        <v>116000000</v>
      </c>
      <c r="N86" s="21">
        <f t="shared" si="44"/>
        <v>116000000</v>
      </c>
      <c r="O86" s="21">
        <f t="shared" si="44"/>
        <v>116000000</v>
      </c>
      <c r="P86" s="21">
        <f t="shared" si="44"/>
        <v>116000000</v>
      </c>
      <c r="Q86" s="21">
        <f t="shared" si="44"/>
        <v>116000000</v>
      </c>
      <c r="R86" s="21">
        <f t="shared" si="44"/>
        <v>116000000</v>
      </c>
      <c r="S86" s="21">
        <f t="shared" si="44"/>
        <v>116000000</v>
      </c>
      <c r="T86" s="21">
        <f t="shared" si="44"/>
        <v>116000000</v>
      </c>
      <c r="U86" s="21">
        <f t="shared" si="44"/>
        <v>116000000</v>
      </c>
      <c r="V86" s="21">
        <f t="shared" si="44"/>
        <v>116000000</v>
      </c>
      <c r="W86" s="21">
        <f t="shared" si="44"/>
        <v>116000000</v>
      </c>
      <c r="X86" s="21">
        <f t="shared" si="44"/>
        <v>2320000290</v>
      </c>
    </row>
    <row r="88" spans="1:24" ht="15.75" thickBot="1" x14ac:dyDescent="0.3">
      <c r="A88" s="22" t="s">
        <v>171</v>
      </c>
      <c r="B88" s="23"/>
      <c r="C88" s="23"/>
      <c r="D88" s="24">
        <f>D55+D74+D86+D62</f>
        <v>234000000</v>
      </c>
      <c r="E88" s="24">
        <f t="shared" ref="E88:W88" si="45">E55+E74+E86+E62</f>
        <v>234000000</v>
      </c>
      <c r="F88" s="24">
        <f t="shared" si="45"/>
        <v>254000000</v>
      </c>
      <c r="G88" s="24">
        <f t="shared" si="45"/>
        <v>254000000</v>
      </c>
      <c r="H88" s="24">
        <f t="shared" si="45"/>
        <v>254000000</v>
      </c>
      <c r="I88" s="24">
        <f t="shared" si="45"/>
        <v>254000000</v>
      </c>
      <c r="J88" s="24">
        <f t="shared" si="45"/>
        <v>254000000</v>
      </c>
      <c r="K88" s="24">
        <f t="shared" si="45"/>
        <v>234000000</v>
      </c>
      <c r="L88" s="24">
        <f t="shared" si="45"/>
        <v>234000000</v>
      </c>
      <c r="M88" s="24">
        <f t="shared" si="45"/>
        <v>234000000</v>
      </c>
      <c r="N88" s="24">
        <f t="shared" si="45"/>
        <v>234000000</v>
      </c>
      <c r="O88" s="24">
        <f t="shared" si="45"/>
        <v>234000000</v>
      </c>
      <c r="P88" s="24">
        <f t="shared" si="45"/>
        <v>234000000</v>
      </c>
      <c r="Q88" s="24">
        <f t="shared" si="45"/>
        <v>234000000</v>
      </c>
      <c r="R88" s="24">
        <f t="shared" si="45"/>
        <v>234000000</v>
      </c>
      <c r="S88" s="24">
        <f t="shared" si="45"/>
        <v>234000000</v>
      </c>
      <c r="T88" s="24">
        <f t="shared" si="45"/>
        <v>234000000</v>
      </c>
      <c r="U88" s="24">
        <f t="shared" si="45"/>
        <v>234000000</v>
      </c>
      <c r="V88" s="24">
        <f t="shared" si="45"/>
        <v>234000000</v>
      </c>
      <c r="W88" s="24">
        <f t="shared" si="45"/>
        <v>234000000</v>
      </c>
      <c r="X88" s="24">
        <f>X55+X74+X86+X62</f>
        <v>4780000290</v>
      </c>
    </row>
    <row r="93" spans="1:24" ht="15.75" thickBot="1" x14ac:dyDescent="0.3">
      <c r="A93" s="22" t="s">
        <v>173</v>
      </c>
      <c r="B93" s="25">
        <f t="shared" ref="B93:C93" si="46">B88+B49</f>
        <v>0</v>
      </c>
      <c r="C93" s="25">
        <f t="shared" si="46"/>
        <v>0</v>
      </c>
      <c r="D93" s="25">
        <f>D88+D44</f>
        <v>585000000</v>
      </c>
      <c r="E93" s="25">
        <f t="shared" ref="E93:X93" si="47">E88+E44</f>
        <v>585000000</v>
      </c>
      <c r="F93" s="25">
        <f t="shared" si="47"/>
        <v>635000000</v>
      </c>
      <c r="G93" s="25">
        <f t="shared" si="47"/>
        <v>635000000</v>
      </c>
      <c r="H93" s="25">
        <f t="shared" si="47"/>
        <v>635000000</v>
      </c>
      <c r="I93" s="25">
        <f t="shared" si="47"/>
        <v>635000000</v>
      </c>
      <c r="J93" s="25">
        <f t="shared" si="47"/>
        <v>635000000</v>
      </c>
      <c r="K93" s="25">
        <f t="shared" si="47"/>
        <v>585000000</v>
      </c>
      <c r="L93" s="25">
        <f t="shared" si="47"/>
        <v>585000000</v>
      </c>
      <c r="M93" s="25">
        <f t="shared" si="47"/>
        <v>585000000</v>
      </c>
      <c r="N93" s="25">
        <f t="shared" si="47"/>
        <v>585000000</v>
      </c>
      <c r="O93" s="25">
        <f t="shared" si="47"/>
        <v>585000000</v>
      </c>
      <c r="P93" s="25">
        <f t="shared" si="47"/>
        <v>585000000</v>
      </c>
      <c r="Q93" s="25">
        <f t="shared" si="47"/>
        <v>585000000</v>
      </c>
      <c r="R93" s="25">
        <f t="shared" si="47"/>
        <v>585000000</v>
      </c>
      <c r="S93" s="25">
        <f t="shared" si="47"/>
        <v>585000000</v>
      </c>
      <c r="T93" s="25">
        <f t="shared" si="47"/>
        <v>585000000</v>
      </c>
      <c r="U93" s="25">
        <f t="shared" si="47"/>
        <v>585000000</v>
      </c>
      <c r="V93" s="25">
        <f t="shared" si="47"/>
        <v>585000000</v>
      </c>
      <c r="W93" s="25">
        <f t="shared" si="47"/>
        <v>585000000</v>
      </c>
      <c r="X93" s="25">
        <f t="shared" si="47"/>
        <v>11950000290</v>
      </c>
    </row>
  </sheetData>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3"/>
  <sheetViews>
    <sheetView topLeftCell="A14" workbookViewId="0">
      <selection activeCell="X11" sqref="X11"/>
    </sheetView>
  </sheetViews>
  <sheetFormatPr defaultColWidth="11.5703125" defaultRowHeight="15" x14ac:dyDescent="0.25"/>
  <cols>
    <col min="1" max="1" width="37.28515625" customWidth="1"/>
    <col min="2" max="2" width="8.42578125" style="4" customWidth="1"/>
    <col min="3" max="3" width="10.140625" style="4" customWidth="1"/>
    <col min="4" max="5" width="14" style="4" bestFit="1" customWidth="1"/>
    <col min="6" max="12" width="14" bestFit="1" customWidth="1"/>
    <col min="13" max="13" width="11.7109375" customWidth="1"/>
    <col min="14" max="14" width="13.140625" customWidth="1"/>
    <col min="15" max="16" width="12.140625" customWidth="1"/>
    <col min="17" max="18" width="12.42578125" customWidth="1"/>
    <col min="19" max="23" width="14" bestFit="1" customWidth="1"/>
    <col min="24" max="24" width="18.140625" customWidth="1"/>
  </cols>
  <sheetData>
    <row r="1" spans="1:24" ht="18.399999999999999" x14ac:dyDescent="0.7">
      <c r="A1" s="1" t="s">
        <v>393</v>
      </c>
      <c r="B1" s="2" t="s">
        <v>394</v>
      </c>
      <c r="C1" s="3"/>
    </row>
    <row r="3" spans="1:24" ht="14.45" x14ac:dyDescent="0.55000000000000004">
      <c r="A3" s="3" t="s">
        <v>144</v>
      </c>
      <c r="B3" s="5"/>
      <c r="C3" s="5"/>
      <c r="D3" s="5"/>
      <c r="E3" s="5"/>
    </row>
    <row r="4" spans="1:24" ht="14.45" x14ac:dyDescent="0.55000000000000004">
      <c r="A4" s="6" t="s">
        <v>145</v>
      </c>
      <c r="B4" s="4" t="s">
        <v>7</v>
      </c>
      <c r="C4" s="4" t="s">
        <v>362</v>
      </c>
      <c r="D4" s="4">
        <v>1</v>
      </c>
      <c r="E4" s="4">
        <v>2</v>
      </c>
      <c r="F4" s="4">
        <v>3</v>
      </c>
      <c r="G4" s="4">
        <v>4</v>
      </c>
      <c r="H4" s="4">
        <v>5</v>
      </c>
      <c r="I4" s="4">
        <v>6</v>
      </c>
      <c r="J4" s="4">
        <v>7</v>
      </c>
      <c r="K4" s="4">
        <v>8</v>
      </c>
      <c r="L4" s="4">
        <v>9</v>
      </c>
      <c r="M4" s="4">
        <v>10</v>
      </c>
      <c r="N4" s="4">
        <v>11</v>
      </c>
      <c r="O4" s="4">
        <v>12</v>
      </c>
      <c r="P4" s="4">
        <v>13</v>
      </c>
      <c r="Q4" s="4">
        <v>14</v>
      </c>
      <c r="R4" s="4">
        <v>15</v>
      </c>
      <c r="S4" s="4">
        <v>16</v>
      </c>
      <c r="T4" s="4">
        <v>17</v>
      </c>
      <c r="U4" s="4">
        <v>18</v>
      </c>
      <c r="V4" s="4">
        <v>19</v>
      </c>
      <c r="W4" s="4">
        <v>20</v>
      </c>
      <c r="X4" s="4" t="s">
        <v>147</v>
      </c>
    </row>
    <row r="5" spans="1:24" ht="14.45" x14ac:dyDescent="0.55000000000000004">
      <c r="A5" s="7" t="s">
        <v>148</v>
      </c>
    </row>
    <row r="6" spans="1:24" ht="14.45" x14ac:dyDescent="0.55000000000000004">
      <c r="A6" t="s">
        <v>149</v>
      </c>
      <c r="B6" s="4" t="s">
        <v>24</v>
      </c>
      <c r="C6" s="249">
        <v>0.50199162336629966</v>
      </c>
      <c r="D6" s="9">
        <f>100000000*0.6*C6</f>
        <v>30119497.401977979</v>
      </c>
      <c r="E6" s="9">
        <f>D6</f>
        <v>30119497.401977979</v>
      </c>
      <c r="F6" s="9">
        <f t="shared" ref="F6:W9" si="0">E6</f>
        <v>30119497.401977979</v>
      </c>
      <c r="G6" s="9">
        <f t="shared" si="0"/>
        <v>30119497.401977979</v>
      </c>
      <c r="H6" s="9">
        <f t="shared" si="0"/>
        <v>30119497.401977979</v>
      </c>
      <c r="I6" s="9">
        <f t="shared" si="0"/>
        <v>30119497.401977979</v>
      </c>
      <c r="J6" s="9">
        <f t="shared" si="0"/>
        <v>30119497.401977979</v>
      </c>
      <c r="K6" s="9">
        <f t="shared" si="0"/>
        <v>30119497.401977979</v>
      </c>
      <c r="L6" s="9">
        <f t="shared" si="0"/>
        <v>30119497.401977979</v>
      </c>
      <c r="M6" s="9">
        <f t="shared" si="0"/>
        <v>30119497.401977979</v>
      </c>
      <c r="N6" s="9">
        <f t="shared" si="0"/>
        <v>30119497.401977979</v>
      </c>
      <c r="O6" s="9">
        <f t="shared" si="0"/>
        <v>30119497.401977979</v>
      </c>
      <c r="P6" s="9">
        <f t="shared" si="0"/>
        <v>30119497.401977979</v>
      </c>
      <c r="Q6" s="9">
        <f t="shared" si="0"/>
        <v>30119497.401977979</v>
      </c>
      <c r="R6" s="9">
        <f t="shared" si="0"/>
        <v>30119497.401977979</v>
      </c>
      <c r="S6" s="9">
        <f t="shared" si="0"/>
        <v>30119497.401977979</v>
      </c>
      <c r="T6" s="9">
        <f t="shared" si="0"/>
        <v>30119497.401977979</v>
      </c>
      <c r="U6" s="9">
        <f t="shared" si="0"/>
        <v>30119497.401977979</v>
      </c>
      <c r="V6" s="9">
        <f t="shared" si="0"/>
        <v>30119497.401977979</v>
      </c>
      <c r="W6" s="9">
        <f t="shared" si="0"/>
        <v>30119497.401977979</v>
      </c>
      <c r="X6" s="10">
        <f>SUM(D6:W6)</f>
        <v>602389948.03955948</v>
      </c>
    </row>
    <row r="7" spans="1:24" ht="14.45" x14ac:dyDescent="0.55000000000000004">
      <c r="A7" t="s">
        <v>149</v>
      </c>
      <c r="B7" s="4" t="s">
        <v>20</v>
      </c>
      <c r="C7" s="249">
        <v>0.28336016237550316</v>
      </c>
      <c r="D7" s="9">
        <f>100000000*0.6*C7</f>
        <v>17001609.742530189</v>
      </c>
      <c r="E7" s="9">
        <f t="shared" ref="E7:T9" si="1">D7</f>
        <v>17001609.742530189</v>
      </c>
      <c r="F7" s="9">
        <f t="shared" si="1"/>
        <v>17001609.742530189</v>
      </c>
      <c r="G7" s="9">
        <f t="shared" si="1"/>
        <v>17001609.742530189</v>
      </c>
      <c r="H7" s="9">
        <f t="shared" si="1"/>
        <v>17001609.742530189</v>
      </c>
      <c r="I7" s="9">
        <f t="shared" si="1"/>
        <v>17001609.742530189</v>
      </c>
      <c r="J7" s="9">
        <f t="shared" si="1"/>
        <v>17001609.742530189</v>
      </c>
      <c r="K7" s="9">
        <f t="shared" si="1"/>
        <v>17001609.742530189</v>
      </c>
      <c r="L7" s="9">
        <f t="shared" si="1"/>
        <v>17001609.742530189</v>
      </c>
      <c r="M7" s="9">
        <f t="shared" si="1"/>
        <v>17001609.742530189</v>
      </c>
      <c r="N7" s="9">
        <f t="shared" si="1"/>
        <v>17001609.742530189</v>
      </c>
      <c r="O7" s="9">
        <f t="shared" si="1"/>
        <v>17001609.742530189</v>
      </c>
      <c r="P7" s="9">
        <f t="shared" si="1"/>
        <v>17001609.742530189</v>
      </c>
      <c r="Q7" s="9">
        <f t="shared" si="1"/>
        <v>17001609.742530189</v>
      </c>
      <c r="R7" s="9">
        <f t="shared" si="1"/>
        <v>17001609.742530189</v>
      </c>
      <c r="S7" s="9">
        <f t="shared" si="1"/>
        <v>17001609.742530189</v>
      </c>
      <c r="T7" s="9">
        <f t="shared" si="1"/>
        <v>17001609.742530189</v>
      </c>
      <c r="U7" s="9">
        <f t="shared" si="0"/>
        <v>17001609.742530189</v>
      </c>
      <c r="V7" s="9">
        <f t="shared" si="0"/>
        <v>17001609.742530189</v>
      </c>
      <c r="W7" s="9">
        <f t="shared" si="0"/>
        <v>17001609.742530189</v>
      </c>
      <c r="X7" s="10">
        <f t="shared" ref="X7:X11" si="2">SUM(D7:W7)</f>
        <v>340032194.85060376</v>
      </c>
    </row>
    <row r="8" spans="1:24" ht="14.45" x14ac:dyDescent="0.55000000000000004">
      <c r="A8" t="s">
        <v>149</v>
      </c>
      <c r="B8" s="4" t="s">
        <v>34</v>
      </c>
      <c r="C8" s="249">
        <v>0.10514289540216357</v>
      </c>
      <c r="D8" s="9">
        <f>100000000*0.6*C8</f>
        <v>6308573.7241298137</v>
      </c>
      <c r="E8" s="9">
        <f t="shared" si="1"/>
        <v>6308573.7241298137</v>
      </c>
      <c r="F8" s="9">
        <f t="shared" si="1"/>
        <v>6308573.7241298137</v>
      </c>
      <c r="G8" s="9">
        <f t="shared" si="1"/>
        <v>6308573.7241298137</v>
      </c>
      <c r="H8" s="9">
        <f t="shared" si="1"/>
        <v>6308573.7241298137</v>
      </c>
      <c r="I8" s="9">
        <f t="shared" si="1"/>
        <v>6308573.7241298137</v>
      </c>
      <c r="J8" s="9">
        <f t="shared" si="1"/>
        <v>6308573.7241298137</v>
      </c>
      <c r="K8" s="9">
        <f t="shared" si="1"/>
        <v>6308573.7241298137</v>
      </c>
      <c r="L8" s="9">
        <f t="shared" si="1"/>
        <v>6308573.7241298137</v>
      </c>
      <c r="M8" s="9">
        <f t="shared" si="1"/>
        <v>6308573.7241298137</v>
      </c>
      <c r="N8" s="9">
        <f t="shared" si="1"/>
        <v>6308573.7241298137</v>
      </c>
      <c r="O8" s="9">
        <f t="shared" si="1"/>
        <v>6308573.7241298137</v>
      </c>
      <c r="P8" s="9">
        <f t="shared" si="1"/>
        <v>6308573.7241298137</v>
      </c>
      <c r="Q8" s="9">
        <f t="shared" si="1"/>
        <v>6308573.7241298137</v>
      </c>
      <c r="R8" s="9">
        <f t="shared" si="1"/>
        <v>6308573.7241298137</v>
      </c>
      <c r="S8" s="9">
        <f t="shared" si="1"/>
        <v>6308573.7241298137</v>
      </c>
      <c r="T8" s="9">
        <f t="shared" si="1"/>
        <v>6308573.7241298137</v>
      </c>
      <c r="U8" s="9">
        <f t="shared" si="0"/>
        <v>6308573.7241298137</v>
      </c>
      <c r="V8" s="9">
        <f t="shared" si="0"/>
        <v>6308573.7241298137</v>
      </c>
      <c r="W8" s="9">
        <f t="shared" si="0"/>
        <v>6308573.7241298137</v>
      </c>
      <c r="X8" s="10">
        <f t="shared" si="2"/>
        <v>126171474.48259623</v>
      </c>
    </row>
    <row r="9" spans="1:24" ht="14.45" x14ac:dyDescent="0.55000000000000004">
      <c r="A9" t="s">
        <v>149</v>
      </c>
      <c r="B9" s="4" t="s">
        <v>29</v>
      </c>
      <c r="C9" s="249">
        <v>0.10950531885603368</v>
      </c>
      <c r="D9" s="9">
        <f>100000000*0.6*C9</f>
        <v>6570319.131362021</v>
      </c>
      <c r="E9" s="9">
        <f t="shared" si="1"/>
        <v>6570319.131362021</v>
      </c>
      <c r="F9" s="9">
        <f t="shared" si="1"/>
        <v>6570319.131362021</v>
      </c>
      <c r="G9" s="9">
        <f t="shared" si="1"/>
        <v>6570319.131362021</v>
      </c>
      <c r="H9" s="9">
        <f t="shared" si="1"/>
        <v>6570319.131362021</v>
      </c>
      <c r="I9" s="9">
        <f t="shared" si="1"/>
        <v>6570319.131362021</v>
      </c>
      <c r="J9" s="9">
        <f t="shared" si="1"/>
        <v>6570319.131362021</v>
      </c>
      <c r="K9" s="9">
        <f t="shared" si="1"/>
        <v>6570319.131362021</v>
      </c>
      <c r="L9" s="9">
        <f t="shared" si="1"/>
        <v>6570319.131362021</v>
      </c>
      <c r="M9" s="9">
        <f t="shared" si="1"/>
        <v>6570319.131362021</v>
      </c>
      <c r="N9" s="9">
        <f t="shared" si="1"/>
        <v>6570319.131362021</v>
      </c>
      <c r="O9" s="9">
        <f t="shared" si="1"/>
        <v>6570319.131362021</v>
      </c>
      <c r="P9" s="9">
        <f t="shared" si="1"/>
        <v>6570319.131362021</v>
      </c>
      <c r="Q9" s="9">
        <f t="shared" si="1"/>
        <v>6570319.131362021</v>
      </c>
      <c r="R9" s="9">
        <f t="shared" si="1"/>
        <v>6570319.131362021</v>
      </c>
      <c r="S9" s="9">
        <f t="shared" si="1"/>
        <v>6570319.131362021</v>
      </c>
      <c r="T9" s="9">
        <f t="shared" si="1"/>
        <v>6570319.131362021</v>
      </c>
      <c r="U9" s="9">
        <f t="shared" si="0"/>
        <v>6570319.131362021</v>
      </c>
      <c r="V9" s="9">
        <f t="shared" si="0"/>
        <v>6570319.131362021</v>
      </c>
      <c r="W9" s="9">
        <f t="shared" si="0"/>
        <v>6570319.131362021</v>
      </c>
      <c r="X9" s="10">
        <f t="shared" si="2"/>
        <v>131406382.62724042</v>
      </c>
    </row>
    <row r="10" spans="1:24" ht="14.45" x14ac:dyDescent="0.55000000000000004">
      <c r="C10" s="8"/>
      <c r="D10" s="9"/>
      <c r="E10" s="9"/>
      <c r="F10" s="9"/>
      <c r="G10" s="9"/>
      <c r="H10" s="9"/>
      <c r="I10" s="9"/>
      <c r="J10" s="9"/>
      <c r="K10" s="9"/>
      <c r="L10" s="9"/>
      <c r="M10" s="9"/>
      <c r="N10" s="9"/>
      <c r="O10" s="9"/>
      <c r="P10" s="9"/>
      <c r="Q10" s="9"/>
      <c r="R10" s="9"/>
      <c r="S10" s="9"/>
      <c r="T10" s="9"/>
      <c r="U10" s="9"/>
      <c r="V10" s="9"/>
      <c r="W10" s="9"/>
      <c r="X10" s="10"/>
    </row>
    <row r="11" spans="1:24" ht="14.45" x14ac:dyDescent="0.55000000000000004">
      <c r="A11" s="7" t="s">
        <v>150</v>
      </c>
      <c r="C11" s="11">
        <f>SUM(C6:C9)</f>
        <v>1.0000000000000002</v>
      </c>
      <c r="D11" s="12">
        <f>SUM(D6:D9)</f>
        <v>60000000</v>
      </c>
      <c r="E11" s="12">
        <f t="shared" ref="E11:W11" si="3">SUM(E6:E9)</f>
        <v>60000000</v>
      </c>
      <c r="F11" s="12">
        <f t="shared" si="3"/>
        <v>60000000</v>
      </c>
      <c r="G11" s="12">
        <f t="shared" si="3"/>
        <v>60000000</v>
      </c>
      <c r="H11" s="12">
        <f t="shared" si="3"/>
        <v>60000000</v>
      </c>
      <c r="I11" s="12">
        <f t="shared" si="3"/>
        <v>60000000</v>
      </c>
      <c r="J11" s="12">
        <f t="shared" si="3"/>
        <v>60000000</v>
      </c>
      <c r="K11" s="12">
        <f t="shared" si="3"/>
        <v>60000000</v>
      </c>
      <c r="L11" s="12">
        <f t="shared" si="3"/>
        <v>60000000</v>
      </c>
      <c r="M11" s="12">
        <f t="shared" si="3"/>
        <v>60000000</v>
      </c>
      <c r="N11" s="12">
        <f t="shared" si="3"/>
        <v>60000000</v>
      </c>
      <c r="O11" s="12">
        <f t="shared" si="3"/>
        <v>60000000</v>
      </c>
      <c r="P11" s="12">
        <f t="shared" si="3"/>
        <v>60000000</v>
      </c>
      <c r="Q11" s="12">
        <f t="shared" si="3"/>
        <v>60000000</v>
      </c>
      <c r="R11" s="12">
        <f t="shared" si="3"/>
        <v>60000000</v>
      </c>
      <c r="S11" s="12">
        <f t="shared" si="3"/>
        <v>60000000</v>
      </c>
      <c r="T11" s="12">
        <f t="shared" si="3"/>
        <v>60000000</v>
      </c>
      <c r="U11" s="12">
        <f t="shared" si="3"/>
        <v>60000000</v>
      </c>
      <c r="V11" s="12">
        <f t="shared" si="3"/>
        <v>60000000</v>
      </c>
      <c r="W11" s="12">
        <f t="shared" si="3"/>
        <v>60000000</v>
      </c>
      <c r="X11" s="10">
        <f t="shared" si="2"/>
        <v>1200000000</v>
      </c>
    </row>
    <row r="12" spans="1:24" ht="14.45" x14ac:dyDescent="0.55000000000000004">
      <c r="A12" s="13"/>
    </row>
    <row r="13" spans="1:24" s="15" customFormat="1" ht="14.45" x14ac:dyDescent="0.55000000000000004">
      <c r="A13" s="14" t="s">
        <v>174</v>
      </c>
      <c r="B13" s="9" t="s">
        <v>24</v>
      </c>
      <c r="C13" s="301">
        <v>0.50199162336629966</v>
      </c>
      <c r="D13" s="9">
        <v>0</v>
      </c>
      <c r="F13" s="15">
        <f>(100000000*C13)*0.6</f>
        <v>30119497.401977979</v>
      </c>
      <c r="G13" s="15">
        <f>F13</f>
        <v>30119497.401977979</v>
      </c>
      <c r="H13" s="15">
        <f t="shared" ref="H13:J13" si="4">G13</f>
        <v>30119497.401977979</v>
      </c>
      <c r="I13" s="15">
        <f t="shared" si="4"/>
        <v>30119497.401977979</v>
      </c>
      <c r="J13" s="15">
        <f t="shared" si="4"/>
        <v>30119497.401977979</v>
      </c>
      <c r="K13" s="15">
        <v>0</v>
      </c>
      <c r="L13" s="15">
        <v>0</v>
      </c>
      <c r="R13" s="15">
        <v>0</v>
      </c>
      <c r="S13" s="15">
        <v>0</v>
      </c>
      <c r="T13" s="15">
        <v>0</v>
      </c>
      <c r="U13" s="15">
        <v>0</v>
      </c>
      <c r="V13" s="15">
        <v>0</v>
      </c>
      <c r="W13" s="15">
        <v>0</v>
      </c>
      <c r="X13" s="10">
        <f t="shared" ref="X13:X16" si="5">SUM(D13:W13)</f>
        <v>150597487.0098899</v>
      </c>
    </row>
    <row r="14" spans="1:24" s="15" customFormat="1" ht="14.45" x14ac:dyDescent="0.55000000000000004">
      <c r="A14" s="14"/>
      <c r="B14" s="9" t="s">
        <v>20</v>
      </c>
      <c r="C14" s="301">
        <v>0.28336016237550316</v>
      </c>
      <c r="D14" s="9"/>
      <c r="F14" s="15">
        <f t="shared" ref="F14:F16" si="6">(100000000*C14)*0.6</f>
        <v>17001609.742530189</v>
      </c>
      <c r="G14" s="15">
        <f t="shared" ref="G14:J16" si="7">F14</f>
        <v>17001609.742530189</v>
      </c>
      <c r="H14" s="15">
        <f t="shared" si="7"/>
        <v>17001609.742530189</v>
      </c>
      <c r="I14" s="15">
        <f t="shared" si="7"/>
        <v>17001609.742530189</v>
      </c>
      <c r="J14" s="15">
        <f t="shared" si="7"/>
        <v>17001609.742530189</v>
      </c>
      <c r="R14" s="15">
        <v>0</v>
      </c>
      <c r="X14" s="10">
        <f t="shared" si="5"/>
        <v>85008048.712650955</v>
      </c>
    </row>
    <row r="15" spans="1:24" s="15" customFormat="1" ht="14.45" x14ac:dyDescent="0.55000000000000004">
      <c r="A15" s="14"/>
      <c r="B15" s="9" t="s">
        <v>34</v>
      </c>
      <c r="C15" s="301">
        <v>0.10514289540216357</v>
      </c>
      <c r="D15" s="9"/>
      <c r="F15" s="15">
        <f t="shared" si="6"/>
        <v>6308573.7241298137</v>
      </c>
      <c r="G15" s="15">
        <f t="shared" si="7"/>
        <v>6308573.7241298137</v>
      </c>
      <c r="H15" s="15">
        <f t="shared" si="7"/>
        <v>6308573.7241298137</v>
      </c>
      <c r="I15" s="15">
        <f t="shared" si="7"/>
        <v>6308573.7241298137</v>
      </c>
      <c r="J15" s="15">
        <f t="shared" si="7"/>
        <v>6308573.7241298137</v>
      </c>
      <c r="R15" s="15">
        <v>0</v>
      </c>
      <c r="X15" s="10">
        <f t="shared" si="5"/>
        <v>31542868.62064907</v>
      </c>
    </row>
    <row r="16" spans="1:24" x14ac:dyDescent="0.25">
      <c r="A16" s="13"/>
      <c r="B16" s="4" t="s">
        <v>29</v>
      </c>
      <c r="C16" s="301">
        <v>0.10950531885603368</v>
      </c>
      <c r="F16" s="15">
        <f t="shared" si="6"/>
        <v>6570319.131362021</v>
      </c>
      <c r="G16" s="15">
        <f t="shared" si="7"/>
        <v>6570319.131362021</v>
      </c>
      <c r="H16" s="15">
        <f t="shared" si="7"/>
        <v>6570319.131362021</v>
      </c>
      <c r="I16" s="15">
        <f t="shared" si="7"/>
        <v>6570319.131362021</v>
      </c>
      <c r="J16" s="15">
        <f t="shared" si="7"/>
        <v>6570319.131362021</v>
      </c>
      <c r="M16" s="15"/>
      <c r="N16" s="15"/>
      <c r="O16" s="15"/>
      <c r="P16" s="15"/>
      <c r="Q16" s="15"/>
      <c r="R16" s="15">
        <v>0</v>
      </c>
      <c r="X16" s="10">
        <f t="shared" si="5"/>
        <v>32851595.656810105</v>
      </c>
    </row>
    <row r="17" spans="1:24" x14ac:dyDescent="0.25">
      <c r="A17" s="13"/>
      <c r="X17" s="10"/>
    </row>
    <row r="18" spans="1:24" s="3" customFormat="1" x14ac:dyDescent="0.25">
      <c r="A18" s="7" t="s">
        <v>175</v>
      </c>
      <c r="B18" s="5"/>
      <c r="C18" s="11">
        <f>SUM(C13:C16)</f>
        <v>1.0000000000000002</v>
      </c>
      <c r="D18" s="21">
        <f t="shared" ref="D18:W18" si="8">SUM(D13:D17)</f>
        <v>0</v>
      </c>
      <c r="E18" s="21">
        <f t="shared" si="8"/>
        <v>0</v>
      </c>
      <c r="F18" s="21">
        <f t="shared" si="8"/>
        <v>60000000</v>
      </c>
      <c r="G18" s="21">
        <f t="shared" si="8"/>
        <v>60000000</v>
      </c>
      <c r="H18" s="21">
        <f t="shared" si="8"/>
        <v>60000000</v>
      </c>
      <c r="I18" s="21">
        <f t="shared" si="8"/>
        <v>60000000</v>
      </c>
      <c r="J18" s="21">
        <f>SUM(J13:J17)</f>
        <v>60000000</v>
      </c>
      <c r="K18" s="21">
        <f t="shared" si="8"/>
        <v>0</v>
      </c>
      <c r="L18" s="21">
        <f t="shared" si="8"/>
        <v>0</v>
      </c>
      <c r="M18" s="21">
        <f t="shared" si="8"/>
        <v>0</v>
      </c>
      <c r="N18" s="21">
        <f t="shared" si="8"/>
        <v>0</v>
      </c>
      <c r="O18" s="21">
        <f t="shared" si="8"/>
        <v>0</v>
      </c>
      <c r="P18" s="21">
        <f t="shared" si="8"/>
        <v>0</v>
      </c>
      <c r="Q18" s="21">
        <f t="shared" si="8"/>
        <v>0</v>
      </c>
      <c r="R18" s="21">
        <f t="shared" si="8"/>
        <v>0</v>
      </c>
      <c r="S18" s="21">
        <f t="shared" si="8"/>
        <v>0</v>
      </c>
      <c r="T18" s="21">
        <f t="shared" si="8"/>
        <v>0</v>
      </c>
      <c r="U18" s="21">
        <f t="shared" si="8"/>
        <v>0</v>
      </c>
      <c r="V18" s="21">
        <f t="shared" si="8"/>
        <v>0</v>
      </c>
      <c r="W18" s="21">
        <f t="shared" si="8"/>
        <v>0</v>
      </c>
      <c r="X18" s="21">
        <f>SUM(X13:X17)</f>
        <v>300000000</v>
      </c>
    </row>
    <row r="19" spans="1:24" x14ac:dyDescent="0.25">
      <c r="A19" s="13"/>
    </row>
    <row r="20" spans="1:24" x14ac:dyDescent="0.25">
      <c r="A20" s="7" t="s">
        <v>152</v>
      </c>
      <c r="C20" s="4" t="s">
        <v>153</v>
      </c>
    </row>
    <row r="21" spans="1:24" x14ac:dyDescent="0.25">
      <c r="A21" s="16" t="s">
        <v>154</v>
      </c>
      <c r="B21" s="4" t="s">
        <v>24</v>
      </c>
      <c r="C21" s="17">
        <f>'[26]allocaton assumptions'!B31</f>
        <v>53.475000000000001</v>
      </c>
      <c r="D21" s="9">
        <f>C21*1000000*0.6</f>
        <v>32085000</v>
      </c>
      <c r="E21" s="18">
        <f>D21</f>
        <v>32085000</v>
      </c>
      <c r="F21" s="18">
        <f t="shared" ref="F21:W28" si="9">E21</f>
        <v>32085000</v>
      </c>
      <c r="G21" s="18">
        <f t="shared" si="9"/>
        <v>32085000</v>
      </c>
      <c r="H21" s="18">
        <f t="shared" si="9"/>
        <v>32085000</v>
      </c>
      <c r="I21" s="18">
        <f t="shared" si="9"/>
        <v>32085000</v>
      </c>
      <c r="J21" s="18">
        <f t="shared" si="9"/>
        <v>32085000</v>
      </c>
      <c r="K21" s="18">
        <f t="shared" si="9"/>
        <v>32085000</v>
      </c>
      <c r="L21" s="18">
        <f t="shared" si="9"/>
        <v>32085000</v>
      </c>
      <c r="M21" s="18">
        <f t="shared" si="9"/>
        <v>32085000</v>
      </c>
      <c r="N21" s="18">
        <f t="shared" si="9"/>
        <v>32085000</v>
      </c>
      <c r="O21" s="18">
        <f t="shared" si="9"/>
        <v>32085000</v>
      </c>
      <c r="P21" s="18">
        <f t="shared" si="9"/>
        <v>32085000</v>
      </c>
      <c r="Q21" s="18">
        <f t="shared" si="9"/>
        <v>32085000</v>
      </c>
      <c r="R21" s="18">
        <f t="shared" si="9"/>
        <v>32085000</v>
      </c>
      <c r="S21" s="18">
        <f t="shared" si="9"/>
        <v>32085000</v>
      </c>
      <c r="T21" s="18">
        <f t="shared" si="9"/>
        <v>32085000</v>
      </c>
      <c r="U21" s="18">
        <f t="shared" si="9"/>
        <v>32085000</v>
      </c>
      <c r="V21" s="18">
        <f t="shared" si="9"/>
        <v>32085000</v>
      </c>
      <c r="W21" s="18">
        <f t="shared" si="9"/>
        <v>32085000</v>
      </c>
      <c r="X21" s="10">
        <f>SUM(D21:W21)</f>
        <v>641700000</v>
      </c>
    </row>
    <row r="22" spans="1:24" x14ac:dyDescent="0.25">
      <c r="A22" s="16" t="s">
        <v>155</v>
      </c>
      <c r="B22" s="4" t="s">
        <v>24</v>
      </c>
      <c r="C22" s="17">
        <f>'[26]allocaton assumptions'!B32</f>
        <v>31.050000000000004</v>
      </c>
      <c r="D22" s="9">
        <f t="shared" ref="D22:D28" si="10">C22*1000000*0.6</f>
        <v>18630000</v>
      </c>
      <c r="E22" s="18">
        <f t="shared" ref="E22:T28" si="11">D22</f>
        <v>18630000</v>
      </c>
      <c r="F22" s="18">
        <f t="shared" si="11"/>
        <v>18630000</v>
      </c>
      <c r="G22" s="18">
        <f t="shared" si="11"/>
        <v>18630000</v>
      </c>
      <c r="H22" s="18">
        <f t="shared" si="11"/>
        <v>18630000</v>
      </c>
      <c r="I22" s="18">
        <f t="shared" si="11"/>
        <v>18630000</v>
      </c>
      <c r="J22" s="18">
        <f t="shared" si="11"/>
        <v>18630000</v>
      </c>
      <c r="K22" s="18">
        <f t="shared" si="11"/>
        <v>18630000</v>
      </c>
      <c r="L22" s="18">
        <f t="shared" si="11"/>
        <v>18630000</v>
      </c>
      <c r="M22" s="18">
        <f t="shared" si="11"/>
        <v>18630000</v>
      </c>
      <c r="N22" s="18">
        <f t="shared" si="11"/>
        <v>18630000</v>
      </c>
      <c r="O22" s="18">
        <f t="shared" si="11"/>
        <v>18630000</v>
      </c>
      <c r="P22" s="18">
        <f t="shared" si="11"/>
        <v>18630000</v>
      </c>
      <c r="Q22" s="18">
        <f t="shared" si="11"/>
        <v>18630000</v>
      </c>
      <c r="R22" s="18">
        <f t="shared" si="11"/>
        <v>18630000</v>
      </c>
      <c r="S22" s="18">
        <f t="shared" si="11"/>
        <v>18630000</v>
      </c>
      <c r="T22" s="18">
        <f t="shared" si="11"/>
        <v>18630000</v>
      </c>
      <c r="U22" s="18">
        <f t="shared" si="9"/>
        <v>18630000</v>
      </c>
      <c r="V22" s="18">
        <f t="shared" si="9"/>
        <v>18630000</v>
      </c>
      <c r="W22" s="18">
        <f t="shared" si="9"/>
        <v>18630000</v>
      </c>
      <c r="X22" s="10">
        <f t="shared" ref="X22:X28" si="12">SUM(D22:W22)</f>
        <v>372600000</v>
      </c>
    </row>
    <row r="23" spans="1:24" x14ac:dyDescent="0.25">
      <c r="A23" s="16" t="s">
        <v>156</v>
      </c>
      <c r="B23" s="4" t="s">
        <v>20</v>
      </c>
      <c r="C23" s="17">
        <f>'[26]allocaton assumptions'!B33</f>
        <v>48.825000000000003</v>
      </c>
      <c r="D23" s="9">
        <f t="shared" si="10"/>
        <v>29295000</v>
      </c>
      <c r="E23" s="18">
        <f t="shared" si="11"/>
        <v>29295000</v>
      </c>
      <c r="F23" s="18">
        <f t="shared" si="11"/>
        <v>29295000</v>
      </c>
      <c r="G23" s="18">
        <f t="shared" si="11"/>
        <v>29295000</v>
      </c>
      <c r="H23" s="18">
        <f t="shared" si="11"/>
        <v>29295000</v>
      </c>
      <c r="I23" s="18">
        <f t="shared" si="11"/>
        <v>29295000</v>
      </c>
      <c r="J23" s="18">
        <f t="shared" si="11"/>
        <v>29295000</v>
      </c>
      <c r="K23" s="18">
        <f t="shared" si="11"/>
        <v>29295000</v>
      </c>
      <c r="L23" s="18">
        <f t="shared" si="11"/>
        <v>29295000</v>
      </c>
      <c r="M23" s="18">
        <f t="shared" si="11"/>
        <v>29295000</v>
      </c>
      <c r="N23" s="18">
        <f t="shared" si="11"/>
        <v>29295000</v>
      </c>
      <c r="O23" s="18">
        <f t="shared" si="11"/>
        <v>29295000</v>
      </c>
      <c r="P23" s="18">
        <f t="shared" si="11"/>
        <v>29295000</v>
      </c>
      <c r="Q23" s="18">
        <f t="shared" si="11"/>
        <v>29295000</v>
      </c>
      <c r="R23" s="18">
        <f t="shared" si="11"/>
        <v>29295000</v>
      </c>
      <c r="S23" s="18">
        <f t="shared" si="11"/>
        <v>29295000</v>
      </c>
      <c r="T23" s="18">
        <f t="shared" si="11"/>
        <v>29295000</v>
      </c>
      <c r="U23" s="18">
        <f t="shared" si="9"/>
        <v>29295000</v>
      </c>
      <c r="V23" s="18">
        <f t="shared" si="9"/>
        <v>29295000</v>
      </c>
      <c r="W23" s="18">
        <f t="shared" si="9"/>
        <v>29295000</v>
      </c>
      <c r="X23" s="10">
        <f t="shared" si="12"/>
        <v>585900000</v>
      </c>
    </row>
    <row r="24" spans="1:24" x14ac:dyDescent="0.25">
      <c r="A24" s="16" t="s">
        <v>157</v>
      </c>
      <c r="B24" s="4" t="s">
        <v>20</v>
      </c>
      <c r="C24" s="17">
        <f>'[26]allocaton assumptions'!B34</f>
        <v>28.35</v>
      </c>
      <c r="D24" s="9">
        <f t="shared" si="10"/>
        <v>17010000</v>
      </c>
      <c r="E24" s="18">
        <f t="shared" si="11"/>
        <v>17010000</v>
      </c>
      <c r="F24" s="18">
        <f t="shared" si="11"/>
        <v>17010000</v>
      </c>
      <c r="G24" s="18">
        <f t="shared" si="11"/>
        <v>17010000</v>
      </c>
      <c r="H24" s="18">
        <f t="shared" si="11"/>
        <v>17010000</v>
      </c>
      <c r="I24" s="18">
        <f t="shared" si="11"/>
        <v>17010000</v>
      </c>
      <c r="J24" s="18">
        <f t="shared" si="11"/>
        <v>17010000</v>
      </c>
      <c r="K24" s="18">
        <f t="shared" si="11"/>
        <v>17010000</v>
      </c>
      <c r="L24" s="18">
        <f t="shared" si="11"/>
        <v>17010000</v>
      </c>
      <c r="M24" s="18">
        <f t="shared" si="11"/>
        <v>17010000</v>
      </c>
      <c r="N24" s="18">
        <f t="shared" si="11"/>
        <v>17010000</v>
      </c>
      <c r="O24" s="18">
        <f t="shared" si="11"/>
        <v>17010000</v>
      </c>
      <c r="P24" s="18">
        <f t="shared" si="11"/>
        <v>17010000</v>
      </c>
      <c r="Q24" s="18">
        <f t="shared" si="11"/>
        <v>17010000</v>
      </c>
      <c r="R24" s="18">
        <f t="shared" si="11"/>
        <v>17010000</v>
      </c>
      <c r="S24" s="18">
        <f t="shared" si="11"/>
        <v>17010000</v>
      </c>
      <c r="T24" s="18">
        <f t="shared" si="11"/>
        <v>17010000</v>
      </c>
      <c r="U24" s="18">
        <f t="shared" si="9"/>
        <v>17010000</v>
      </c>
      <c r="V24" s="18">
        <f t="shared" si="9"/>
        <v>17010000</v>
      </c>
      <c r="W24" s="18">
        <f t="shared" si="9"/>
        <v>17010000</v>
      </c>
      <c r="X24" s="10">
        <f t="shared" si="12"/>
        <v>340200000</v>
      </c>
    </row>
    <row r="25" spans="1:24" x14ac:dyDescent="0.25">
      <c r="A25" s="16" t="s">
        <v>158</v>
      </c>
      <c r="B25" s="4" t="s">
        <v>34</v>
      </c>
      <c r="C25" s="17">
        <f>'[26]allocaton assumptions'!B35</f>
        <v>33.324999999999996</v>
      </c>
      <c r="D25" s="9">
        <f t="shared" si="10"/>
        <v>19994999.999999996</v>
      </c>
      <c r="E25" s="18">
        <f t="shared" si="11"/>
        <v>19994999.999999996</v>
      </c>
      <c r="F25" s="18">
        <f t="shared" si="11"/>
        <v>19994999.999999996</v>
      </c>
      <c r="G25" s="18">
        <f t="shared" si="11"/>
        <v>19994999.999999996</v>
      </c>
      <c r="H25" s="18">
        <f t="shared" si="11"/>
        <v>19994999.999999996</v>
      </c>
      <c r="I25" s="18">
        <f t="shared" si="11"/>
        <v>19994999.999999996</v>
      </c>
      <c r="J25" s="18">
        <f t="shared" si="11"/>
        <v>19994999.999999996</v>
      </c>
      <c r="K25" s="18">
        <f t="shared" si="11"/>
        <v>19994999.999999996</v>
      </c>
      <c r="L25" s="18">
        <f t="shared" si="11"/>
        <v>19994999.999999996</v>
      </c>
      <c r="M25" s="18">
        <f t="shared" si="11"/>
        <v>19994999.999999996</v>
      </c>
      <c r="N25" s="18">
        <f t="shared" si="11"/>
        <v>19994999.999999996</v>
      </c>
      <c r="O25" s="18">
        <f t="shared" si="11"/>
        <v>19994999.999999996</v>
      </c>
      <c r="P25" s="18">
        <f t="shared" si="11"/>
        <v>19994999.999999996</v>
      </c>
      <c r="Q25" s="18">
        <f t="shared" si="11"/>
        <v>19994999.999999996</v>
      </c>
      <c r="R25" s="18">
        <f t="shared" si="11"/>
        <v>19994999.999999996</v>
      </c>
      <c r="S25" s="18">
        <f t="shared" si="11"/>
        <v>19994999.999999996</v>
      </c>
      <c r="T25" s="18">
        <f t="shared" si="11"/>
        <v>19994999.999999996</v>
      </c>
      <c r="U25" s="18">
        <f t="shared" si="9"/>
        <v>19994999.999999996</v>
      </c>
      <c r="V25" s="18">
        <f t="shared" si="9"/>
        <v>19994999.999999996</v>
      </c>
      <c r="W25" s="18">
        <f t="shared" si="9"/>
        <v>19994999.999999996</v>
      </c>
      <c r="X25" s="10">
        <f t="shared" si="12"/>
        <v>399899999.99999994</v>
      </c>
    </row>
    <row r="26" spans="1:24" x14ac:dyDescent="0.25">
      <c r="A26" s="16" t="s">
        <v>159</v>
      </c>
      <c r="B26" s="4" t="s">
        <v>34</v>
      </c>
      <c r="C26" s="17">
        <f>'[26]allocaton assumptions'!B36</f>
        <v>19.349999999999998</v>
      </c>
      <c r="D26" s="9">
        <f t="shared" si="10"/>
        <v>11609999.999999998</v>
      </c>
      <c r="E26" s="18">
        <f t="shared" si="11"/>
        <v>11609999.999999998</v>
      </c>
      <c r="F26" s="18">
        <f t="shared" si="11"/>
        <v>11609999.999999998</v>
      </c>
      <c r="G26" s="18">
        <f t="shared" si="11"/>
        <v>11609999.999999998</v>
      </c>
      <c r="H26" s="18">
        <f t="shared" si="11"/>
        <v>11609999.999999998</v>
      </c>
      <c r="I26" s="18">
        <f t="shared" si="11"/>
        <v>11609999.999999998</v>
      </c>
      <c r="J26" s="18">
        <f t="shared" si="11"/>
        <v>11609999.999999998</v>
      </c>
      <c r="K26" s="18">
        <f t="shared" si="11"/>
        <v>11609999.999999998</v>
      </c>
      <c r="L26" s="18">
        <f t="shared" si="11"/>
        <v>11609999.999999998</v>
      </c>
      <c r="M26" s="18">
        <f t="shared" si="11"/>
        <v>11609999.999999998</v>
      </c>
      <c r="N26" s="18">
        <f t="shared" si="11"/>
        <v>11609999.999999998</v>
      </c>
      <c r="O26" s="18">
        <f t="shared" si="11"/>
        <v>11609999.999999998</v>
      </c>
      <c r="P26" s="18">
        <f t="shared" si="11"/>
        <v>11609999.999999998</v>
      </c>
      <c r="Q26" s="18">
        <f t="shared" si="11"/>
        <v>11609999.999999998</v>
      </c>
      <c r="R26" s="18">
        <f t="shared" si="11"/>
        <v>11609999.999999998</v>
      </c>
      <c r="S26" s="18">
        <f t="shared" si="11"/>
        <v>11609999.999999998</v>
      </c>
      <c r="T26" s="18">
        <f t="shared" si="11"/>
        <v>11609999.999999998</v>
      </c>
      <c r="U26" s="18">
        <f t="shared" si="9"/>
        <v>11609999.999999998</v>
      </c>
      <c r="V26" s="18">
        <f t="shared" si="9"/>
        <v>11609999.999999998</v>
      </c>
      <c r="W26" s="18">
        <f t="shared" si="9"/>
        <v>11609999.999999998</v>
      </c>
      <c r="X26" s="10">
        <f t="shared" si="12"/>
        <v>232199999.99999997</v>
      </c>
    </row>
    <row r="27" spans="1:24" x14ac:dyDescent="0.25">
      <c r="A27" s="16" t="s">
        <v>160</v>
      </c>
      <c r="B27" s="4" t="s">
        <v>29</v>
      </c>
      <c r="C27" s="17">
        <f>'[26]allocaton assumptions'!B37</f>
        <v>19.375</v>
      </c>
      <c r="D27" s="9">
        <f t="shared" si="10"/>
        <v>11625000</v>
      </c>
      <c r="E27" s="18">
        <f t="shared" si="11"/>
        <v>11625000</v>
      </c>
      <c r="F27" s="18">
        <f t="shared" si="11"/>
        <v>11625000</v>
      </c>
      <c r="G27" s="18">
        <f t="shared" si="11"/>
        <v>11625000</v>
      </c>
      <c r="H27" s="18">
        <f t="shared" si="11"/>
        <v>11625000</v>
      </c>
      <c r="I27" s="18">
        <f t="shared" si="11"/>
        <v>11625000</v>
      </c>
      <c r="J27" s="18">
        <f t="shared" si="11"/>
        <v>11625000</v>
      </c>
      <c r="K27" s="18">
        <f t="shared" si="11"/>
        <v>11625000</v>
      </c>
      <c r="L27" s="18">
        <f t="shared" si="11"/>
        <v>11625000</v>
      </c>
      <c r="M27" s="18">
        <f t="shared" si="11"/>
        <v>11625000</v>
      </c>
      <c r="N27" s="18">
        <f t="shared" si="11"/>
        <v>11625000</v>
      </c>
      <c r="O27" s="18">
        <f t="shared" si="11"/>
        <v>11625000</v>
      </c>
      <c r="P27" s="18">
        <f t="shared" si="11"/>
        <v>11625000</v>
      </c>
      <c r="Q27" s="18">
        <f t="shared" si="11"/>
        <v>11625000</v>
      </c>
      <c r="R27" s="18">
        <f t="shared" si="11"/>
        <v>11625000</v>
      </c>
      <c r="S27" s="18">
        <f t="shared" si="11"/>
        <v>11625000</v>
      </c>
      <c r="T27" s="18">
        <f t="shared" si="11"/>
        <v>11625000</v>
      </c>
      <c r="U27" s="18">
        <f t="shared" si="9"/>
        <v>11625000</v>
      </c>
      <c r="V27" s="18">
        <f t="shared" si="9"/>
        <v>11625000</v>
      </c>
      <c r="W27" s="18">
        <f t="shared" si="9"/>
        <v>11625000</v>
      </c>
      <c r="X27" s="10">
        <f t="shared" si="12"/>
        <v>232500000</v>
      </c>
    </row>
    <row r="28" spans="1:24" x14ac:dyDescent="0.25">
      <c r="A28" s="16" t="s">
        <v>161</v>
      </c>
      <c r="B28" s="4" t="s">
        <v>29</v>
      </c>
      <c r="C28" s="17">
        <f>'[26]allocaton assumptions'!B38</f>
        <v>11.25</v>
      </c>
      <c r="D28" s="9">
        <f t="shared" si="10"/>
        <v>6750000</v>
      </c>
      <c r="E28" s="18">
        <f t="shared" si="11"/>
        <v>6750000</v>
      </c>
      <c r="F28" s="18">
        <f t="shared" si="11"/>
        <v>6750000</v>
      </c>
      <c r="G28" s="18">
        <f t="shared" si="11"/>
        <v>6750000</v>
      </c>
      <c r="H28" s="18">
        <f t="shared" si="11"/>
        <v>6750000</v>
      </c>
      <c r="I28" s="18">
        <f t="shared" si="11"/>
        <v>6750000</v>
      </c>
      <c r="J28" s="18">
        <f t="shared" si="11"/>
        <v>6750000</v>
      </c>
      <c r="K28" s="18">
        <f t="shared" si="11"/>
        <v>6750000</v>
      </c>
      <c r="L28" s="18">
        <f t="shared" si="11"/>
        <v>6750000</v>
      </c>
      <c r="M28" s="18">
        <f t="shared" si="11"/>
        <v>6750000</v>
      </c>
      <c r="N28" s="18">
        <f t="shared" si="11"/>
        <v>6750000</v>
      </c>
      <c r="O28" s="18">
        <f t="shared" si="11"/>
        <v>6750000</v>
      </c>
      <c r="P28" s="18">
        <f t="shared" si="11"/>
        <v>6750000</v>
      </c>
      <c r="Q28" s="18">
        <f t="shared" si="11"/>
        <v>6750000</v>
      </c>
      <c r="R28" s="18">
        <f t="shared" si="11"/>
        <v>6750000</v>
      </c>
      <c r="S28" s="18">
        <f t="shared" si="11"/>
        <v>6750000</v>
      </c>
      <c r="T28" s="18">
        <f t="shared" si="11"/>
        <v>6750000</v>
      </c>
      <c r="U28" s="18">
        <f t="shared" si="9"/>
        <v>6750000</v>
      </c>
      <c r="V28" s="18">
        <f t="shared" si="9"/>
        <v>6750000</v>
      </c>
      <c r="W28" s="18">
        <f t="shared" si="9"/>
        <v>6750000</v>
      </c>
      <c r="X28" s="10">
        <f t="shared" si="12"/>
        <v>135000000</v>
      </c>
    </row>
    <row r="29" spans="1:24" x14ac:dyDescent="0.25">
      <c r="C29" s="302"/>
    </row>
    <row r="30" spans="1:24" s="3" customFormat="1" x14ac:dyDescent="0.25">
      <c r="A30" s="19" t="s">
        <v>147</v>
      </c>
      <c r="B30" s="5"/>
      <c r="C30" s="20">
        <f>'[26]allocaton assumptions'!B39</f>
        <v>245</v>
      </c>
      <c r="D30" s="21">
        <f t="shared" ref="D30:W30" si="13">SUM(D21:D28)</f>
        <v>147000000</v>
      </c>
      <c r="E30" s="21">
        <f t="shared" si="13"/>
        <v>147000000</v>
      </c>
      <c r="F30" s="21">
        <f t="shared" si="13"/>
        <v>147000000</v>
      </c>
      <c r="G30" s="21">
        <f t="shared" si="13"/>
        <v>147000000</v>
      </c>
      <c r="H30" s="21">
        <f t="shared" si="13"/>
        <v>147000000</v>
      </c>
      <c r="I30" s="21">
        <f t="shared" si="13"/>
        <v>147000000</v>
      </c>
      <c r="J30" s="21">
        <f t="shared" si="13"/>
        <v>147000000</v>
      </c>
      <c r="K30" s="21">
        <f t="shared" si="13"/>
        <v>147000000</v>
      </c>
      <c r="L30" s="21">
        <f t="shared" si="13"/>
        <v>147000000</v>
      </c>
      <c r="M30" s="21">
        <f t="shared" si="13"/>
        <v>147000000</v>
      </c>
      <c r="N30" s="21">
        <f t="shared" si="13"/>
        <v>147000000</v>
      </c>
      <c r="O30" s="21">
        <f t="shared" si="13"/>
        <v>147000000</v>
      </c>
      <c r="P30" s="21">
        <f t="shared" si="13"/>
        <v>147000000</v>
      </c>
      <c r="Q30" s="21">
        <f t="shared" si="13"/>
        <v>147000000</v>
      </c>
      <c r="R30" s="21">
        <f t="shared" si="13"/>
        <v>147000000</v>
      </c>
      <c r="S30" s="21">
        <f t="shared" si="13"/>
        <v>147000000</v>
      </c>
      <c r="T30" s="21">
        <f t="shared" si="13"/>
        <v>147000000</v>
      </c>
      <c r="U30" s="21">
        <f t="shared" si="13"/>
        <v>147000000</v>
      </c>
      <c r="V30" s="21">
        <f t="shared" si="13"/>
        <v>147000000</v>
      </c>
      <c r="W30" s="21">
        <f t="shared" si="13"/>
        <v>147000000</v>
      </c>
      <c r="X30" s="21">
        <f>SUM(X21:X28)</f>
        <v>2940000000</v>
      </c>
    </row>
    <row r="32" spans="1:24" x14ac:dyDescent="0.25">
      <c r="A32" s="3" t="s">
        <v>162</v>
      </c>
    </row>
    <row r="33" spans="1:24" x14ac:dyDescent="0.25">
      <c r="A33" s="16" t="s">
        <v>163</v>
      </c>
      <c r="B33" s="4" t="s">
        <v>24</v>
      </c>
      <c r="C33" s="17">
        <v>37.950000000000003</v>
      </c>
      <c r="D33" s="9">
        <f>C33*1000000*0.6</f>
        <v>22770000</v>
      </c>
      <c r="E33" s="18">
        <f>D33</f>
        <v>22770000</v>
      </c>
      <c r="F33" s="18">
        <f t="shared" ref="F33:W40" si="14">E33</f>
        <v>22770000</v>
      </c>
      <c r="G33" s="18">
        <f t="shared" si="14"/>
        <v>22770000</v>
      </c>
      <c r="H33" s="18">
        <f t="shared" si="14"/>
        <v>22770000</v>
      </c>
      <c r="I33" s="18">
        <f t="shared" si="14"/>
        <v>22770000</v>
      </c>
      <c r="J33" s="18">
        <f t="shared" si="14"/>
        <v>22770000</v>
      </c>
      <c r="K33" s="18">
        <f t="shared" si="14"/>
        <v>22770000</v>
      </c>
      <c r="L33" s="18">
        <f t="shared" si="14"/>
        <v>22770000</v>
      </c>
      <c r="M33" s="18">
        <f t="shared" si="14"/>
        <v>22770000</v>
      </c>
      <c r="N33" s="18">
        <f t="shared" si="14"/>
        <v>22770000</v>
      </c>
      <c r="O33" s="18">
        <f t="shared" si="14"/>
        <v>22770000</v>
      </c>
      <c r="P33" s="18">
        <f t="shared" si="14"/>
        <v>22770000</v>
      </c>
      <c r="Q33" s="18">
        <f t="shared" si="14"/>
        <v>22770000</v>
      </c>
      <c r="R33" s="18">
        <f t="shared" si="14"/>
        <v>22770000</v>
      </c>
      <c r="S33" s="18">
        <f t="shared" si="14"/>
        <v>22770000</v>
      </c>
      <c r="T33" s="18">
        <f t="shared" si="14"/>
        <v>22770000</v>
      </c>
      <c r="U33" s="18">
        <f t="shared" si="14"/>
        <v>22770000</v>
      </c>
      <c r="V33" s="18">
        <f t="shared" si="14"/>
        <v>22770000</v>
      </c>
      <c r="W33" s="18">
        <f t="shared" si="14"/>
        <v>22770000</v>
      </c>
      <c r="X33" s="18">
        <f>SUM(D33:W33)</f>
        <v>455400000</v>
      </c>
    </row>
    <row r="34" spans="1:24" x14ac:dyDescent="0.25">
      <c r="A34" s="16" t="s">
        <v>164</v>
      </c>
      <c r="B34" s="4" t="s">
        <v>24</v>
      </c>
      <c r="C34" s="17">
        <v>62.100000000000009</v>
      </c>
      <c r="D34" s="9">
        <f t="shared" ref="D34:D40" si="15">C34*1000000*0.6</f>
        <v>37260000</v>
      </c>
      <c r="E34" s="18">
        <f t="shared" ref="E34:T40" si="16">D34</f>
        <v>37260000</v>
      </c>
      <c r="F34" s="18">
        <f t="shared" si="16"/>
        <v>37260000</v>
      </c>
      <c r="G34" s="18">
        <f t="shared" si="16"/>
        <v>37260000</v>
      </c>
      <c r="H34" s="18">
        <f t="shared" si="16"/>
        <v>37260000</v>
      </c>
      <c r="I34" s="18">
        <f t="shared" si="16"/>
        <v>37260000</v>
      </c>
      <c r="J34" s="18">
        <f t="shared" si="16"/>
        <v>37260000</v>
      </c>
      <c r="K34" s="18">
        <f t="shared" si="16"/>
        <v>37260000</v>
      </c>
      <c r="L34" s="18">
        <f t="shared" si="16"/>
        <v>37260000</v>
      </c>
      <c r="M34" s="18">
        <f t="shared" si="16"/>
        <v>37260000</v>
      </c>
      <c r="N34" s="18">
        <f t="shared" si="16"/>
        <v>37260000</v>
      </c>
      <c r="O34" s="18">
        <f t="shared" si="16"/>
        <v>37260000</v>
      </c>
      <c r="P34" s="18">
        <f t="shared" si="16"/>
        <v>37260000</v>
      </c>
      <c r="Q34" s="18">
        <f t="shared" si="16"/>
        <v>37260000</v>
      </c>
      <c r="R34" s="18">
        <f t="shared" si="16"/>
        <v>37260000</v>
      </c>
      <c r="S34" s="18">
        <f t="shared" si="16"/>
        <v>37260000</v>
      </c>
      <c r="T34" s="18">
        <f t="shared" si="16"/>
        <v>37260000</v>
      </c>
      <c r="U34" s="18">
        <f t="shared" si="14"/>
        <v>37260000</v>
      </c>
      <c r="V34" s="18">
        <f t="shared" si="14"/>
        <v>37260000</v>
      </c>
      <c r="W34" s="18">
        <f t="shared" si="14"/>
        <v>37260000</v>
      </c>
      <c r="X34" s="18">
        <f t="shared" ref="X34:X40" si="17">SUM(D34:W34)</f>
        <v>745200000</v>
      </c>
    </row>
    <row r="35" spans="1:24" x14ac:dyDescent="0.25">
      <c r="A35" s="16" t="s">
        <v>165</v>
      </c>
      <c r="B35" s="4" t="s">
        <v>20</v>
      </c>
      <c r="C35" s="17">
        <v>34.65</v>
      </c>
      <c r="D35" s="9">
        <f t="shared" si="15"/>
        <v>20790000</v>
      </c>
      <c r="E35" s="18">
        <f t="shared" si="16"/>
        <v>20790000</v>
      </c>
      <c r="F35" s="18">
        <f t="shared" si="16"/>
        <v>20790000</v>
      </c>
      <c r="G35" s="18">
        <f t="shared" si="16"/>
        <v>20790000</v>
      </c>
      <c r="H35" s="18">
        <f t="shared" si="16"/>
        <v>20790000</v>
      </c>
      <c r="I35" s="18">
        <f t="shared" si="16"/>
        <v>20790000</v>
      </c>
      <c r="J35" s="18">
        <f t="shared" si="16"/>
        <v>20790000</v>
      </c>
      <c r="K35" s="18">
        <f t="shared" si="16"/>
        <v>20790000</v>
      </c>
      <c r="L35" s="18">
        <f t="shared" si="16"/>
        <v>20790000</v>
      </c>
      <c r="M35" s="18">
        <f t="shared" si="16"/>
        <v>20790000</v>
      </c>
      <c r="N35" s="18">
        <f t="shared" si="16"/>
        <v>20790000</v>
      </c>
      <c r="O35" s="18">
        <f t="shared" si="16"/>
        <v>20790000</v>
      </c>
      <c r="P35" s="18">
        <f t="shared" si="16"/>
        <v>20790000</v>
      </c>
      <c r="Q35" s="18">
        <f t="shared" si="16"/>
        <v>20790000</v>
      </c>
      <c r="R35" s="18">
        <f t="shared" si="16"/>
        <v>20790000</v>
      </c>
      <c r="S35" s="18">
        <f t="shared" si="16"/>
        <v>20790000</v>
      </c>
      <c r="T35" s="18">
        <f t="shared" si="16"/>
        <v>20790000</v>
      </c>
      <c r="U35" s="18">
        <f t="shared" si="14"/>
        <v>20790000</v>
      </c>
      <c r="V35" s="18">
        <f t="shared" si="14"/>
        <v>20790000</v>
      </c>
      <c r="W35" s="18">
        <f t="shared" si="14"/>
        <v>20790000</v>
      </c>
      <c r="X35" s="18">
        <f t="shared" si="17"/>
        <v>415800000</v>
      </c>
    </row>
    <row r="36" spans="1:24" x14ac:dyDescent="0.25">
      <c r="A36" s="16" t="s">
        <v>166</v>
      </c>
      <c r="B36" s="4" t="s">
        <v>20</v>
      </c>
      <c r="C36" s="17">
        <v>56.7</v>
      </c>
      <c r="D36" s="9">
        <f t="shared" si="15"/>
        <v>34020000</v>
      </c>
      <c r="E36" s="18">
        <f t="shared" si="16"/>
        <v>34020000</v>
      </c>
      <c r="F36" s="18">
        <f t="shared" si="16"/>
        <v>34020000</v>
      </c>
      <c r="G36" s="18">
        <f t="shared" si="16"/>
        <v>34020000</v>
      </c>
      <c r="H36" s="18">
        <f t="shared" si="16"/>
        <v>34020000</v>
      </c>
      <c r="I36" s="18">
        <f t="shared" si="16"/>
        <v>34020000</v>
      </c>
      <c r="J36" s="18">
        <f t="shared" si="16"/>
        <v>34020000</v>
      </c>
      <c r="K36" s="18">
        <f t="shared" si="16"/>
        <v>34020000</v>
      </c>
      <c r="L36" s="18">
        <f t="shared" si="16"/>
        <v>34020000</v>
      </c>
      <c r="M36" s="18">
        <f t="shared" si="16"/>
        <v>34020000</v>
      </c>
      <c r="N36" s="18">
        <f t="shared" si="16"/>
        <v>34020000</v>
      </c>
      <c r="O36" s="18">
        <f t="shared" si="16"/>
        <v>34020000</v>
      </c>
      <c r="P36" s="18">
        <f t="shared" si="16"/>
        <v>34020000</v>
      </c>
      <c r="Q36" s="18">
        <f t="shared" si="16"/>
        <v>34020000</v>
      </c>
      <c r="R36" s="18">
        <f t="shared" si="16"/>
        <v>34020000</v>
      </c>
      <c r="S36" s="18">
        <f t="shared" si="16"/>
        <v>34020000</v>
      </c>
      <c r="T36" s="18">
        <f t="shared" si="16"/>
        <v>34020000</v>
      </c>
      <c r="U36" s="18">
        <f t="shared" si="14"/>
        <v>34020000</v>
      </c>
      <c r="V36" s="18">
        <f t="shared" si="14"/>
        <v>34020000</v>
      </c>
      <c r="W36" s="18">
        <f t="shared" si="14"/>
        <v>34020000</v>
      </c>
      <c r="X36" s="18">
        <f t="shared" si="17"/>
        <v>680400000</v>
      </c>
    </row>
    <row r="37" spans="1:24" x14ac:dyDescent="0.25">
      <c r="A37" s="16" t="s">
        <v>167</v>
      </c>
      <c r="B37" s="4" t="s">
        <v>34</v>
      </c>
      <c r="C37" s="17">
        <v>23.649999999999995</v>
      </c>
      <c r="D37" s="9">
        <f t="shared" si="15"/>
        <v>14189999.999999998</v>
      </c>
      <c r="E37" s="18">
        <f t="shared" si="16"/>
        <v>14189999.999999998</v>
      </c>
      <c r="F37" s="18">
        <f t="shared" si="16"/>
        <v>14189999.999999998</v>
      </c>
      <c r="G37" s="18">
        <f t="shared" si="16"/>
        <v>14189999.999999998</v>
      </c>
      <c r="H37" s="18">
        <f t="shared" si="16"/>
        <v>14189999.999999998</v>
      </c>
      <c r="I37" s="18">
        <f t="shared" si="16"/>
        <v>14189999.999999998</v>
      </c>
      <c r="J37" s="18">
        <f t="shared" si="16"/>
        <v>14189999.999999998</v>
      </c>
      <c r="K37" s="18">
        <f t="shared" si="16"/>
        <v>14189999.999999998</v>
      </c>
      <c r="L37" s="18">
        <f t="shared" si="16"/>
        <v>14189999.999999998</v>
      </c>
      <c r="M37" s="18">
        <f t="shared" si="16"/>
        <v>14189999.999999998</v>
      </c>
      <c r="N37" s="18">
        <f t="shared" si="16"/>
        <v>14189999.999999998</v>
      </c>
      <c r="O37" s="18">
        <f t="shared" si="16"/>
        <v>14189999.999999998</v>
      </c>
      <c r="P37" s="18">
        <f t="shared" si="16"/>
        <v>14189999.999999998</v>
      </c>
      <c r="Q37" s="18">
        <f t="shared" si="16"/>
        <v>14189999.999999998</v>
      </c>
      <c r="R37" s="18">
        <f t="shared" si="16"/>
        <v>14189999.999999998</v>
      </c>
      <c r="S37" s="18">
        <f t="shared" si="16"/>
        <v>14189999.999999998</v>
      </c>
      <c r="T37" s="18">
        <f t="shared" si="16"/>
        <v>14189999.999999998</v>
      </c>
      <c r="U37" s="18">
        <f t="shared" si="14"/>
        <v>14189999.999999998</v>
      </c>
      <c r="V37" s="18">
        <f t="shared" si="14"/>
        <v>14189999.999999998</v>
      </c>
      <c r="W37" s="18">
        <f t="shared" si="14"/>
        <v>14189999.999999998</v>
      </c>
      <c r="X37" s="18">
        <f t="shared" si="17"/>
        <v>283799999.99999994</v>
      </c>
    </row>
    <row r="38" spans="1:24" x14ac:dyDescent="0.25">
      <c r="A38" s="16" t="s">
        <v>168</v>
      </c>
      <c r="B38" s="4" t="s">
        <v>34</v>
      </c>
      <c r="C38" s="17">
        <v>38.699999999999996</v>
      </c>
      <c r="D38" s="9">
        <f t="shared" si="15"/>
        <v>23219999.999999996</v>
      </c>
      <c r="E38" s="18">
        <f t="shared" si="16"/>
        <v>23219999.999999996</v>
      </c>
      <c r="F38" s="18">
        <f t="shared" si="16"/>
        <v>23219999.999999996</v>
      </c>
      <c r="G38" s="18">
        <f t="shared" si="16"/>
        <v>23219999.999999996</v>
      </c>
      <c r="H38" s="18">
        <f t="shared" si="16"/>
        <v>23219999.999999996</v>
      </c>
      <c r="I38" s="18">
        <f t="shared" si="16"/>
        <v>23219999.999999996</v>
      </c>
      <c r="J38" s="18">
        <f t="shared" si="16"/>
        <v>23219999.999999996</v>
      </c>
      <c r="K38" s="18">
        <f t="shared" si="16"/>
        <v>23219999.999999996</v>
      </c>
      <c r="L38" s="18">
        <f t="shared" si="16"/>
        <v>23219999.999999996</v>
      </c>
      <c r="M38" s="18">
        <f t="shared" si="16"/>
        <v>23219999.999999996</v>
      </c>
      <c r="N38" s="18">
        <f t="shared" si="16"/>
        <v>23219999.999999996</v>
      </c>
      <c r="O38" s="18">
        <f t="shared" si="16"/>
        <v>23219999.999999996</v>
      </c>
      <c r="P38" s="18">
        <f t="shared" si="16"/>
        <v>23219999.999999996</v>
      </c>
      <c r="Q38" s="18">
        <f t="shared" si="16"/>
        <v>23219999.999999996</v>
      </c>
      <c r="R38" s="18">
        <f t="shared" si="16"/>
        <v>23219999.999999996</v>
      </c>
      <c r="S38" s="18">
        <f t="shared" si="16"/>
        <v>23219999.999999996</v>
      </c>
      <c r="T38" s="18">
        <f t="shared" si="16"/>
        <v>23219999.999999996</v>
      </c>
      <c r="U38" s="18">
        <f t="shared" si="14"/>
        <v>23219999.999999996</v>
      </c>
      <c r="V38" s="18">
        <f t="shared" si="14"/>
        <v>23219999.999999996</v>
      </c>
      <c r="W38" s="18">
        <f t="shared" si="14"/>
        <v>23219999.999999996</v>
      </c>
      <c r="X38" s="18">
        <f t="shared" si="17"/>
        <v>464399999.99999994</v>
      </c>
    </row>
    <row r="39" spans="1:24" x14ac:dyDescent="0.25">
      <c r="A39" s="16" t="s">
        <v>169</v>
      </c>
      <c r="B39" s="4" t="s">
        <v>29</v>
      </c>
      <c r="C39" s="17">
        <v>13.75</v>
      </c>
      <c r="D39" s="9">
        <f t="shared" si="15"/>
        <v>8250000</v>
      </c>
      <c r="E39" s="18">
        <f t="shared" si="16"/>
        <v>8250000</v>
      </c>
      <c r="F39" s="18">
        <f t="shared" si="16"/>
        <v>8250000</v>
      </c>
      <c r="G39" s="18">
        <f t="shared" si="16"/>
        <v>8250000</v>
      </c>
      <c r="H39" s="18">
        <f t="shared" si="16"/>
        <v>8250000</v>
      </c>
      <c r="I39" s="18">
        <f t="shared" si="16"/>
        <v>8250000</v>
      </c>
      <c r="J39" s="18">
        <f t="shared" si="16"/>
        <v>8250000</v>
      </c>
      <c r="K39" s="18">
        <f t="shared" si="16"/>
        <v>8250000</v>
      </c>
      <c r="L39" s="18">
        <f t="shared" si="16"/>
        <v>8250000</v>
      </c>
      <c r="M39" s="18">
        <f t="shared" si="16"/>
        <v>8250000</v>
      </c>
      <c r="N39" s="18">
        <f t="shared" si="16"/>
        <v>8250000</v>
      </c>
      <c r="O39" s="18">
        <f t="shared" si="16"/>
        <v>8250000</v>
      </c>
      <c r="P39" s="18">
        <f t="shared" si="16"/>
        <v>8250000</v>
      </c>
      <c r="Q39" s="18">
        <f t="shared" si="16"/>
        <v>8250000</v>
      </c>
      <c r="R39" s="18">
        <f t="shared" si="16"/>
        <v>8250000</v>
      </c>
      <c r="S39" s="18">
        <f t="shared" si="16"/>
        <v>8250000</v>
      </c>
      <c r="T39" s="18">
        <f t="shared" si="16"/>
        <v>8250000</v>
      </c>
      <c r="U39" s="18">
        <f t="shared" si="14"/>
        <v>8250000</v>
      </c>
      <c r="V39" s="18">
        <f t="shared" si="14"/>
        <v>8250000</v>
      </c>
      <c r="W39" s="18">
        <f t="shared" si="14"/>
        <v>8250000</v>
      </c>
      <c r="X39" s="18">
        <f t="shared" si="17"/>
        <v>165000000</v>
      </c>
    </row>
    <row r="40" spans="1:24" x14ac:dyDescent="0.25">
      <c r="A40" s="16" t="s">
        <v>170</v>
      </c>
      <c r="B40" s="4" t="s">
        <v>29</v>
      </c>
      <c r="C40" s="17">
        <v>22.5</v>
      </c>
      <c r="D40" s="9">
        <f t="shared" si="15"/>
        <v>13500000</v>
      </c>
      <c r="E40" s="18">
        <f t="shared" si="16"/>
        <v>13500000</v>
      </c>
      <c r="F40" s="18">
        <f t="shared" si="16"/>
        <v>13500000</v>
      </c>
      <c r="G40" s="18">
        <f t="shared" si="16"/>
        <v>13500000</v>
      </c>
      <c r="H40" s="18">
        <f t="shared" si="16"/>
        <v>13500000</v>
      </c>
      <c r="I40" s="18">
        <f t="shared" si="16"/>
        <v>13500000</v>
      </c>
      <c r="J40" s="18">
        <f t="shared" si="16"/>
        <v>13500000</v>
      </c>
      <c r="K40" s="18">
        <f t="shared" si="16"/>
        <v>13500000</v>
      </c>
      <c r="L40" s="18">
        <f t="shared" si="16"/>
        <v>13500000</v>
      </c>
      <c r="M40" s="18">
        <f t="shared" si="16"/>
        <v>13500000</v>
      </c>
      <c r="N40" s="18">
        <f t="shared" si="16"/>
        <v>13500000</v>
      </c>
      <c r="O40" s="18">
        <f t="shared" si="16"/>
        <v>13500000</v>
      </c>
      <c r="P40" s="18">
        <f t="shared" si="16"/>
        <v>13500000</v>
      </c>
      <c r="Q40" s="18">
        <f t="shared" si="16"/>
        <v>13500000</v>
      </c>
      <c r="R40" s="18">
        <f t="shared" si="16"/>
        <v>13500000</v>
      </c>
      <c r="S40" s="18">
        <f t="shared" si="16"/>
        <v>13500000</v>
      </c>
      <c r="T40" s="18">
        <f t="shared" si="16"/>
        <v>13500000</v>
      </c>
      <c r="U40" s="18">
        <f t="shared" si="14"/>
        <v>13500000</v>
      </c>
      <c r="V40" s="18">
        <f t="shared" si="14"/>
        <v>13500000</v>
      </c>
      <c r="W40" s="18">
        <f t="shared" si="14"/>
        <v>13500000</v>
      </c>
      <c r="X40" s="18">
        <f t="shared" si="17"/>
        <v>270000000</v>
      </c>
    </row>
    <row r="42" spans="1:24" x14ac:dyDescent="0.25">
      <c r="A42" s="19" t="s">
        <v>147</v>
      </c>
      <c r="B42" s="5"/>
      <c r="C42" s="20">
        <f>SUM(C33:C41)</f>
        <v>290</v>
      </c>
      <c r="D42" s="21">
        <f t="shared" ref="D42:X42" si="18">SUM(D33:D40)</f>
        <v>174000000</v>
      </c>
      <c r="E42" s="21">
        <f t="shared" si="18"/>
        <v>174000000</v>
      </c>
      <c r="F42" s="21">
        <f t="shared" si="18"/>
        <v>174000000</v>
      </c>
      <c r="G42" s="21">
        <f t="shared" si="18"/>
        <v>174000000</v>
      </c>
      <c r="H42" s="21">
        <f t="shared" si="18"/>
        <v>174000000</v>
      </c>
      <c r="I42" s="21">
        <f t="shared" si="18"/>
        <v>174000000</v>
      </c>
      <c r="J42" s="21">
        <f t="shared" si="18"/>
        <v>174000000</v>
      </c>
      <c r="K42" s="21">
        <f t="shared" si="18"/>
        <v>174000000</v>
      </c>
      <c r="L42" s="21">
        <f t="shared" si="18"/>
        <v>174000000</v>
      </c>
      <c r="M42" s="21">
        <f t="shared" si="18"/>
        <v>174000000</v>
      </c>
      <c r="N42" s="21">
        <f t="shared" si="18"/>
        <v>174000000</v>
      </c>
      <c r="O42" s="21">
        <f t="shared" si="18"/>
        <v>174000000</v>
      </c>
      <c r="P42" s="21">
        <f t="shared" si="18"/>
        <v>174000000</v>
      </c>
      <c r="Q42" s="21">
        <f t="shared" si="18"/>
        <v>174000000</v>
      </c>
      <c r="R42" s="21">
        <f t="shared" si="18"/>
        <v>174000000</v>
      </c>
      <c r="S42" s="21">
        <f t="shared" si="18"/>
        <v>174000000</v>
      </c>
      <c r="T42" s="21">
        <f t="shared" si="18"/>
        <v>174000000</v>
      </c>
      <c r="U42" s="21">
        <f t="shared" si="18"/>
        <v>174000000</v>
      </c>
      <c r="V42" s="21">
        <f t="shared" si="18"/>
        <v>174000000</v>
      </c>
      <c r="W42" s="21">
        <f t="shared" si="18"/>
        <v>174000000</v>
      </c>
      <c r="X42" s="21">
        <f t="shared" si="18"/>
        <v>3480000000</v>
      </c>
    </row>
    <row r="44" spans="1:24" ht="15.75" thickBot="1" x14ac:dyDescent="0.3">
      <c r="A44" s="22" t="s">
        <v>171</v>
      </c>
      <c r="B44" s="23"/>
      <c r="C44" s="23"/>
      <c r="D44" s="24">
        <f>D11+D30+D42+D18</f>
        <v>381000000</v>
      </c>
      <c r="E44" s="24">
        <f t="shared" ref="E44:W44" si="19">E11+E30+E42+E18</f>
        <v>381000000</v>
      </c>
      <c r="F44" s="24">
        <f t="shared" si="19"/>
        <v>441000000</v>
      </c>
      <c r="G44" s="24">
        <f t="shared" si="19"/>
        <v>441000000</v>
      </c>
      <c r="H44" s="24">
        <f t="shared" si="19"/>
        <v>441000000</v>
      </c>
      <c r="I44" s="24">
        <f t="shared" si="19"/>
        <v>441000000</v>
      </c>
      <c r="J44" s="24">
        <f t="shared" si="19"/>
        <v>441000000</v>
      </c>
      <c r="K44" s="24">
        <f t="shared" si="19"/>
        <v>381000000</v>
      </c>
      <c r="L44" s="24">
        <f t="shared" si="19"/>
        <v>381000000</v>
      </c>
      <c r="M44" s="24">
        <f t="shared" si="19"/>
        <v>381000000</v>
      </c>
      <c r="N44" s="24">
        <f t="shared" si="19"/>
        <v>381000000</v>
      </c>
      <c r="O44" s="24">
        <f t="shared" si="19"/>
        <v>381000000</v>
      </c>
      <c r="P44" s="24">
        <f t="shared" si="19"/>
        <v>381000000</v>
      </c>
      <c r="Q44" s="24">
        <f t="shared" si="19"/>
        <v>381000000</v>
      </c>
      <c r="R44" s="24">
        <f t="shared" si="19"/>
        <v>381000000</v>
      </c>
      <c r="S44" s="24">
        <f t="shared" si="19"/>
        <v>381000000</v>
      </c>
      <c r="T44" s="24">
        <f t="shared" si="19"/>
        <v>381000000</v>
      </c>
      <c r="U44" s="24">
        <f t="shared" si="19"/>
        <v>381000000</v>
      </c>
      <c r="V44" s="24">
        <f t="shared" si="19"/>
        <v>381000000</v>
      </c>
      <c r="W44" s="24">
        <f t="shared" si="19"/>
        <v>381000000</v>
      </c>
      <c r="X44" s="24">
        <f>X11+X30+X42+X18</f>
        <v>7920000000</v>
      </c>
    </row>
    <row r="46" spans="1:24" ht="16.899999999999999" customHeight="1" x14ac:dyDescent="0.25"/>
    <row r="47" spans="1:24" x14ac:dyDescent="0.25">
      <c r="A47" s="3" t="s">
        <v>172</v>
      </c>
      <c r="B47" s="5"/>
      <c r="C47" s="5"/>
      <c r="D47" s="5"/>
      <c r="E47" s="5"/>
    </row>
    <row r="48" spans="1:24" x14ac:dyDescent="0.25">
      <c r="A48" s="6" t="s">
        <v>145</v>
      </c>
      <c r="B48" s="4" t="s">
        <v>7</v>
      </c>
      <c r="C48" s="4" t="s">
        <v>362</v>
      </c>
      <c r="D48" s="4">
        <v>1</v>
      </c>
      <c r="E48" s="4">
        <v>2</v>
      </c>
      <c r="F48" s="4">
        <v>3</v>
      </c>
      <c r="G48" s="4">
        <v>4</v>
      </c>
      <c r="H48" s="4">
        <v>5</v>
      </c>
      <c r="I48" s="4">
        <v>6</v>
      </c>
      <c r="J48" s="4">
        <v>7</v>
      </c>
      <c r="K48" s="4">
        <v>8</v>
      </c>
      <c r="L48" s="4">
        <v>9</v>
      </c>
      <c r="M48" s="4">
        <v>10</v>
      </c>
      <c r="N48" s="4">
        <v>11</v>
      </c>
      <c r="O48" s="4">
        <v>12</v>
      </c>
      <c r="P48" s="4">
        <v>13</v>
      </c>
      <c r="Q48" s="4">
        <v>14</v>
      </c>
      <c r="R48" s="4">
        <v>15</v>
      </c>
      <c r="S48" s="4">
        <v>16</v>
      </c>
      <c r="T48" s="4">
        <v>17</v>
      </c>
      <c r="U48" s="4">
        <v>18</v>
      </c>
      <c r="V48" s="4">
        <v>19</v>
      </c>
      <c r="W48" s="4">
        <v>20</v>
      </c>
      <c r="X48" s="4" t="s">
        <v>147</v>
      </c>
    </row>
    <row r="49" spans="1:24" x14ac:dyDescent="0.25">
      <c r="A49" s="7" t="s">
        <v>148</v>
      </c>
    </row>
    <row r="50" spans="1:24" x14ac:dyDescent="0.25">
      <c r="A50" t="s">
        <v>149</v>
      </c>
      <c r="B50" s="4" t="s">
        <v>24</v>
      </c>
      <c r="C50" s="249">
        <f>'[26]allocaton assumptions'!C63</f>
        <v>0.15809959326662124</v>
      </c>
      <c r="D50" s="9">
        <f>100000000*C50*0.4</f>
        <v>6323983.7306648493</v>
      </c>
      <c r="E50" s="9">
        <f>D50</f>
        <v>6323983.7306648493</v>
      </c>
      <c r="F50" s="9">
        <f t="shared" ref="F50:W53" si="20">E50</f>
        <v>6323983.7306648493</v>
      </c>
      <c r="G50" s="9">
        <f t="shared" si="20"/>
        <v>6323983.7306648493</v>
      </c>
      <c r="H50" s="9">
        <f t="shared" si="20"/>
        <v>6323983.7306648493</v>
      </c>
      <c r="I50" s="9">
        <f t="shared" si="20"/>
        <v>6323983.7306648493</v>
      </c>
      <c r="J50" s="9">
        <f t="shared" si="20"/>
        <v>6323983.7306648493</v>
      </c>
      <c r="K50" s="9">
        <f t="shared" si="20"/>
        <v>6323983.7306648493</v>
      </c>
      <c r="L50" s="9">
        <f t="shared" si="20"/>
        <v>6323983.7306648493</v>
      </c>
      <c r="M50" s="9">
        <f t="shared" si="20"/>
        <v>6323983.7306648493</v>
      </c>
      <c r="N50" s="9">
        <f t="shared" si="20"/>
        <v>6323983.7306648493</v>
      </c>
      <c r="O50" s="9">
        <f t="shared" si="20"/>
        <v>6323983.7306648493</v>
      </c>
      <c r="P50" s="9">
        <f t="shared" si="20"/>
        <v>6323983.7306648493</v>
      </c>
      <c r="Q50" s="9">
        <f t="shared" si="20"/>
        <v>6323983.7306648493</v>
      </c>
      <c r="R50" s="9">
        <f t="shared" si="20"/>
        <v>6323983.7306648493</v>
      </c>
      <c r="S50" s="9">
        <f t="shared" si="20"/>
        <v>6323983.7306648493</v>
      </c>
      <c r="T50" s="9">
        <f t="shared" si="20"/>
        <v>6323983.7306648493</v>
      </c>
      <c r="U50" s="9">
        <f t="shared" si="20"/>
        <v>6323983.7306648493</v>
      </c>
      <c r="V50" s="9">
        <f t="shared" si="20"/>
        <v>6323983.7306648493</v>
      </c>
      <c r="W50" s="9">
        <f t="shared" si="20"/>
        <v>6323983.7306648493</v>
      </c>
      <c r="X50" s="10">
        <f>SUM(D50:W50)</f>
        <v>126479674.61329699</v>
      </c>
    </row>
    <row r="51" spans="1:24" x14ac:dyDescent="0.25">
      <c r="A51" t="s">
        <v>149</v>
      </c>
      <c r="B51" s="4" t="s">
        <v>20</v>
      </c>
      <c r="C51" s="249">
        <f>'[26]allocaton assumptions'!C64</f>
        <v>0.37320828407286322</v>
      </c>
      <c r="D51" s="9">
        <f>100000000*C51*0.4</f>
        <v>14928331.362914531</v>
      </c>
      <c r="E51" s="9">
        <f t="shared" ref="E51:T53" si="21">D51</f>
        <v>14928331.362914531</v>
      </c>
      <c r="F51" s="9">
        <f t="shared" si="21"/>
        <v>14928331.362914531</v>
      </c>
      <c r="G51" s="9">
        <f t="shared" si="21"/>
        <v>14928331.362914531</v>
      </c>
      <c r="H51" s="9">
        <f t="shared" si="21"/>
        <v>14928331.362914531</v>
      </c>
      <c r="I51" s="9">
        <f t="shared" si="21"/>
        <v>14928331.362914531</v>
      </c>
      <c r="J51" s="9">
        <f t="shared" si="21"/>
        <v>14928331.362914531</v>
      </c>
      <c r="K51" s="9">
        <f t="shared" si="21"/>
        <v>14928331.362914531</v>
      </c>
      <c r="L51" s="9">
        <f t="shared" si="21"/>
        <v>14928331.362914531</v>
      </c>
      <c r="M51" s="9">
        <f t="shared" si="21"/>
        <v>14928331.362914531</v>
      </c>
      <c r="N51" s="9">
        <f t="shared" si="21"/>
        <v>14928331.362914531</v>
      </c>
      <c r="O51" s="9">
        <f t="shared" si="21"/>
        <v>14928331.362914531</v>
      </c>
      <c r="P51" s="9">
        <f t="shared" si="21"/>
        <v>14928331.362914531</v>
      </c>
      <c r="Q51" s="9">
        <f t="shared" si="21"/>
        <v>14928331.362914531</v>
      </c>
      <c r="R51" s="9">
        <f t="shared" si="21"/>
        <v>14928331.362914531</v>
      </c>
      <c r="S51" s="9">
        <f t="shared" si="21"/>
        <v>14928331.362914531</v>
      </c>
      <c r="T51" s="9">
        <f t="shared" si="21"/>
        <v>14928331.362914531</v>
      </c>
      <c r="U51" s="9">
        <f t="shared" si="20"/>
        <v>14928331.362914531</v>
      </c>
      <c r="V51" s="9">
        <f t="shared" si="20"/>
        <v>14928331.362914531</v>
      </c>
      <c r="W51" s="9">
        <f t="shared" si="20"/>
        <v>14928331.362914531</v>
      </c>
      <c r="X51" s="10">
        <f t="shared" ref="X51:X53" si="22">SUM(D51:W51)</f>
        <v>298566627.25829053</v>
      </c>
    </row>
    <row r="52" spans="1:24" x14ac:dyDescent="0.25">
      <c r="A52" t="s">
        <v>149</v>
      </c>
      <c r="B52" s="4" t="s">
        <v>34</v>
      </c>
      <c r="C52" s="249">
        <f>'[26]allocaton assumptions'!C65</f>
        <v>1.7602634892945924E-2</v>
      </c>
      <c r="D52" s="9">
        <f>100000000*C52*0.4</f>
        <v>704105.39571783703</v>
      </c>
      <c r="E52" s="9">
        <f t="shared" si="21"/>
        <v>704105.39571783703</v>
      </c>
      <c r="F52" s="9">
        <f t="shared" si="21"/>
        <v>704105.39571783703</v>
      </c>
      <c r="G52" s="9">
        <f t="shared" si="21"/>
        <v>704105.39571783703</v>
      </c>
      <c r="H52" s="9">
        <f t="shared" si="21"/>
        <v>704105.39571783703</v>
      </c>
      <c r="I52" s="9">
        <f t="shared" si="21"/>
        <v>704105.39571783703</v>
      </c>
      <c r="J52" s="9">
        <f t="shared" si="21"/>
        <v>704105.39571783703</v>
      </c>
      <c r="K52" s="9">
        <f t="shared" si="21"/>
        <v>704105.39571783703</v>
      </c>
      <c r="L52" s="9">
        <f t="shared" si="21"/>
        <v>704105.39571783703</v>
      </c>
      <c r="M52" s="9">
        <f t="shared" si="21"/>
        <v>704105.39571783703</v>
      </c>
      <c r="N52" s="9">
        <f t="shared" si="21"/>
        <v>704105.39571783703</v>
      </c>
      <c r="O52" s="9">
        <f t="shared" si="21"/>
        <v>704105.39571783703</v>
      </c>
      <c r="P52" s="9">
        <f t="shared" si="21"/>
        <v>704105.39571783703</v>
      </c>
      <c r="Q52" s="9">
        <f t="shared" si="21"/>
        <v>704105.39571783703</v>
      </c>
      <c r="R52" s="9">
        <f t="shared" si="21"/>
        <v>704105.39571783703</v>
      </c>
      <c r="S52" s="9">
        <f t="shared" si="21"/>
        <v>704105.39571783703</v>
      </c>
      <c r="T52" s="9">
        <f t="shared" si="21"/>
        <v>704105.39571783703</v>
      </c>
      <c r="U52" s="9">
        <f t="shared" si="20"/>
        <v>704105.39571783703</v>
      </c>
      <c r="V52" s="9">
        <f t="shared" si="20"/>
        <v>704105.39571783703</v>
      </c>
      <c r="W52" s="9">
        <f t="shared" si="20"/>
        <v>704105.39571783703</v>
      </c>
      <c r="X52" s="10">
        <f t="shared" si="22"/>
        <v>14082107.91435674</v>
      </c>
    </row>
    <row r="53" spans="1:24" x14ac:dyDescent="0.25">
      <c r="A53" t="s">
        <v>149</v>
      </c>
      <c r="B53" s="4" t="s">
        <v>29</v>
      </c>
      <c r="C53" s="249">
        <f>'[26]allocaton assumptions'!C66</f>
        <v>0.45108948776756963</v>
      </c>
      <c r="D53" s="9">
        <f>100000000*C53*0.4</f>
        <v>18043579.510702785</v>
      </c>
      <c r="E53" s="9">
        <f t="shared" si="21"/>
        <v>18043579.510702785</v>
      </c>
      <c r="F53" s="9">
        <f t="shared" si="21"/>
        <v>18043579.510702785</v>
      </c>
      <c r="G53" s="9">
        <f t="shared" si="21"/>
        <v>18043579.510702785</v>
      </c>
      <c r="H53" s="9">
        <f t="shared" si="21"/>
        <v>18043579.510702785</v>
      </c>
      <c r="I53" s="9">
        <f t="shared" si="21"/>
        <v>18043579.510702785</v>
      </c>
      <c r="J53" s="9">
        <f t="shared" si="21"/>
        <v>18043579.510702785</v>
      </c>
      <c r="K53" s="9">
        <f t="shared" si="21"/>
        <v>18043579.510702785</v>
      </c>
      <c r="L53" s="9">
        <f t="shared" si="21"/>
        <v>18043579.510702785</v>
      </c>
      <c r="M53" s="9">
        <f t="shared" si="21"/>
        <v>18043579.510702785</v>
      </c>
      <c r="N53" s="9">
        <f t="shared" si="21"/>
        <v>18043579.510702785</v>
      </c>
      <c r="O53" s="9">
        <f t="shared" si="21"/>
        <v>18043579.510702785</v>
      </c>
      <c r="P53" s="9">
        <f t="shared" si="21"/>
        <v>18043579.510702785</v>
      </c>
      <c r="Q53" s="9">
        <f t="shared" si="21"/>
        <v>18043579.510702785</v>
      </c>
      <c r="R53" s="9">
        <f t="shared" si="21"/>
        <v>18043579.510702785</v>
      </c>
      <c r="S53" s="9">
        <f t="shared" si="21"/>
        <v>18043579.510702785</v>
      </c>
      <c r="T53" s="9">
        <f t="shared" si="21"/>
        <v>18043579.510702785</v>
      </c>
      <c r="U53" s="9">
        <f t="shared" si="20"/>
        <v>18043579.510702785</v>
      </c>
      <c r="V53" s="9">
        <f t="shared" si="20"/>
        <v>18043579.510702785</v>
      </c>
      <c r="W53" s="9">
        <f t="shared" si="20"/>
        <v>18043579.510702785</v>
      </c>
      <c r="X53" s="10">
        <f t="shared" si="22"/>
        <v>360871590.21405572</v>
      </c>
    </row>
    <row r="54" spans="1:24" x14ac:dyDescent="0.25">
      <c r="C54" s="8"/>
      <c r="D54" s="9"/>
      <c r="E54" s="9"/>
      <c r="F54" s="9"/>
      <c r="G54" s="9"/>
      <c r="H54" s="9"/>
      <c r="I54" s="9"/>
      <c r="J54" s="9"/>
      <c r="K54" s="9"/>
      <c r="L54" s="9"/>
      <c r="M54" s="9"/>
      <c r="N54" s="9"/>
      <c r="O54" s="9"/>
      <c r="P54" s="9"/>
      <c r="Q54" s="9"/>
      <c r="R54" s="9"/>
      <c r="S54" s="9"/>
      <c r="T54" s="9"/>
      <c r="U54" s="9"/>
      <c r="V54" s="9"/>
      <c r="W54" s="9"/>
      <c r="X54" s="10"/>
    </row>
    <row r="55" spans="1:24" x14ac:dyDescent="0.25">
      <c r="A55" s="7" t="s">
        <v>150</v>
      </c>
      <c r="C55" s="11">
        <f>SUM(C50:C53)</f>
        <v>1</v>
      </c>
      <c r="D55" s="12">
        <f>SUM(D50:D53)</f>
        <v>40000000</v>
      </c>
      <c r="E55" s="12">
        <f t="shared" ref="E55:W55" si="23">SUM(E50:E53)</f>
        <v>40000000</v>
      </c>
      <c r="F55" s="12">
        <f t="shared" si="23"/>
        <v>40000000</v>
      </c>
      <c r="G55" s="12">
        <f t="shared" si="23"/>
        <v>40000000</v>
      </c>
      <c r="H55" s="12">
        <f t="shared" si="23"/>
        <v>40000000</v>
      </c>
      <c r="I55" s="12">
        <f t="shared" si="23"/>
        <v>40000000</v>
      </c>
      <c r="J55" s="12">
        <f t="shared" si="23"/>
        <v>40000000</v>
      </c>
      <c r="K55" s="12">
        <f t="shared" si="23"/>
        <v>40000000</v>
      </c>
      <c r="L55" s="12">
        <f t="shared" si="23"/>
        <v>40000000</v>
      </c>
      <c r="M55" s="12">
        <f t="shared" si="23"/>
        <v>40000000</v>
      </c>
      <c r="N55" s="12">
        <f t="shared" si="23"/>
        <v>40000000</v>
      </c>
      <c r="O55" s="12">
        <f t="shared" si="23"/>
        <v>40000000</v>
      </c>
      <c r="P55" s="12">
        <f t="shared" si="23"/>
        <v>40000000</v>
      </c>
      <c r="Q55" s="12">
        <f t="shared" si="23"/>
        <v>40000000</v>
      </c>
      <c r="R55" s="12">
        <f t="shared" si="23"/>
        <v>40000000</v>
      </c>
      <c r="S55" s="12">
        <f t="shared" si="23"/>
        <v>40000000</v>
      </c>
      <c r="T55" s="12">
        <f t="shared" si="23"/>
        <v>40000000</v>
      </c>
      <c r="U55" s="12">
        <f t="shared" si="23"/>
        <v>40000000</v>
      </c>
      <c r="V55" s="12">
        <f t="shared" si="23"/>
        <v>40000000</v>
      </c>
      <c r="W55" s="12">
        <f t="shared" si="23"/>
        <v>40000000</v>
      </c>
      <c r="X55" s="10">
        <f t="shared" ref="X55" si="24">SUM(D55:W55)</f>
        <v>800000000</v>
      </c>
    </row>
    <row r="56" spans="1:24" x14ac:dyDescent="0.25">
      <c r="A56" s="13"/>
    </row>
    <row r="57" spans="1:24" s="15" customFormat="1" x14ac:dyDescent="0.25">
      <c r="A57" s="14" t="s">
        <v>174</v>
      </c>
      <c r="B57" s="9" t="s">
        <v>24</v>
      </c>
      <c r="C57" s="301">
        <v>0.15809959326662124</v>
      </c>
      <c r="D57" s="9">
        <v>0</v>
      </c>
      <c r="E57" s="9">
        <v>0</v>
      </c>
      <c r="F57" s="15">
        <f>200000000*C57/5</f>
        <v>6323983.7306648493</v>
      </c>
      <c r="G57" s="15">
        <f>F57</f>
        <v>6323983.7306648493</v>
      </c>
      <c r="H57" s="15">
        <f t="shared" ref="H57:J57" si="25">G57</f>
        <v>6323983.7306648493</v>
      </c>
      <c r="I57" s="15">
        <f t="shared" si="25"/>
        <v>6323983.7306648493</v>
      </c>
      <c r="J57" s="15">
        <f t="shared" si="25"/>
        <v>6323983.7306648493</v>
      </c>
      <c r="K57" s="15">
        <v>0</v>
      </c>
      <c r="L57" s="15">
        <v>0</v>
      </c>
      <c r="M57" s="15">
        <v>0</v>
      </c>
      <c r="N57" s="15">
        <v>0</v>
      </c>
      <c r="O57" s="15">
        <v>0</v>
      </c>
      <c r="P57" s="15">
        <v>0</v>
      </c>
      <c r="Q57" s="15">
        <v>0</v>
      </c>
      <c r="R57" s="15">
        <v>0</v>
      </c>
      <c r="S57" s="15">
        <v>0</v>
      </c>
      <c r="T57" s="15">
        <v>0</v>
      </c>
      <c r="U57" s="15">
        <v>0</v>
      </c>
      <c r="V57" s="15">
        <v>0</v>
      </c>
      <c r="W57" s="15">
        <v>0</v>
      </c>
      <c r="X57" s="10">
        <f t="shared" ref="X57:X60" si="26">SUM(D57:W57)</f>
        <v>31619918.653324246</v>
      </c>
    </row>
    <row r="58" spans="1:24" s="15" customFormat="1" x14ac:dyDescent="0.25">
      <c r="A58" s="14"/>
      <c r="B58" s="9" t="s">
        <v>20</v>
      </c>
      <c r="C58" s="301">
        <v>0.37320828407286322</v>
      </c>
      <c r="D58" s="9"/>
      <c r="E58" s="9"/>
      <c r="F58" s="15">
        <f t="shared" ref="F58:F60" si="27">200000000*C58/5</f>
        <v>14928331.362914529</v>
      </c>
      <c r="G58" s="15">
        <f t="shared" ref="G58:J60" si="28">F58</f>
        <v>14928331.362914529</v>
      </c>
      <c r="H58" s="15">
        <f t="shared" si="28"/>
        <v>14928331.362914529</v>
      </c>
      <c r="I58" s="15">
        <f t="shared" si="28"/>
        <v>14928331.362914529</v>
      </c>
      <c r="J58" s="15">
        <f t="shared" si="28"/>
        <v>14928331.362914529</v>
      </c>
      <c r="M58" s="15">
        <v>0</v>
      </c>
      <c r="N58" s="15">
        <v>0</v>
      </c>
      <c r="O58" s="15">
        <v>0</v>
      </c>
      <c r="P58" s="15">
        <v>0</v>
      </c>
      <c r="Q58" s="15">
        <v>0</v>
      </c>
      <c r="R58" s="15">
        <v>0</v>
      </c>
      <c r="X58" s="10">
        <f t="shared" si="26"/>
        <v>74641656.814572647</v>
      </c>
    </row>
    <row r="59" spans="1:24" s="15" customFormat="1" x14ac:dyDescent="0.25">
      <c r="A59" s="14"/>
      <c r="B59" s="9" t="s">
        <v>34</v>
      </c>
      <c r="C59" s="301">
        <v>1.7602634892945924E-2</v>
      </c>
      <c r="D59" s="9"/>
      <c r="E59" s="9"/>
      <c r="F59" s="15">
        <f t="shared" si="27"/>
        <v>704105.39571783703</v>
      </c>
      <c r="G59" s="15">
        <f t="shared" si="28"/>
        <v>704105.39571783703</v>
      </c>
      <c r="H59" s="15">
        <f t="shared" si="28"/>
        <v>704105.39571783703</v>
      </c>
      <c r="I59" s="15">
        <f t="shared" si="28"/>
        <v>704105.39571783703</v>
      </c>
      <c r="J59" s="15">
        <f t="shared" si="28"/>
        <v>704105.39571783703</v>
      </c>
      <c r="M59" s="15">
        <v>0</v>
      </c>
      <c r="N59" s="15">
        <v>0</v>
      </c>
      <c r="O59" s="15">
        <v>0</v>
      </c>
      <c r="P59" s="15">
        <v>0</v>
      </c>
      <c r="Q59" s="15">
        <v>0</v>
      </c>
      <c r="R59" s="15">
        <v>0</v>
      </c>
      <c r="X59" s="10">
        <f t="shared" si="26"/>
        <v>3520526.978589185</v>
      </c>
    </row>
    <row r="60" spans="1:24" x14ac:dyDescent="0.25">
      <c r="A60" s="13"/>
      <c r="B60" s="4" t="s">
        <v>29</v>
      </c>
      <c r="C60" s="301">
        <v>0.45108948776756963</v>
      </c>
      <c r="F60" s="15">
        <f t="shared" si="27"/>
        <v>18043579.510702785</v>
      </c>
      <c r="G60" s="15">
        <f>F60</f>
        <v>18043579.510702785</v>
      </c>
      <c r="H60" s="15">
        <f t="shared" si="28"/>
        <v>18043579.510702785</v>
      </c>
      <c r="I60" s="15">
        <f t="shared" si="28"/>
        <v>18043579.510702785</v>
      </c>
      <c r="J60" s="15">
        <f t="shared" si="28"/>
        <v>18043579.510702785</v>
      </c>
      <c r="M60" s="15">
        <v>0</v>
      </c>
      <c r="N60" s="15">
        <v>0</v>
      </c>
      <c r="O60" s="15">
        <v>0</v>
      </c>
      <c r="P60" s="15">
        <v>0</v>
      </c>
      <c r="Q60" s="15">
        <v>0</v>
      </c>
      <c r="R60" s="15">
        <v>0</v>
      </c>
      <c r="X60" s="10">
        <f t="shared" si="26"/>
        <v>90217897.553513929</v>
      </c>
    </row>
    <row r="61" spans="1:24" x14ac:dyDescent="0.25">
      <c r="A61" s="13"/>
      <c r="X61" s="10"/>
    </row>
    <row r="62" spans="1:24" s="3" customFormat="1" x14ac:dyDescent="0.25">
      <c r="A62" s="7" t="s">
        <v>175</v>
      </c>
      <c r="B62" s="5"/>
      <c r="C62" s="11">
        <f>SUM(C57:C60)</f>
        <v>1</v>
      </c>
      <c r="D62" s="21">
        <f t="shared" ref="D62:W62" si="29">SUM(D57:D61)</f>
        <v>0</v>
      </c>
      <c r="E62" s="21">
        <f t="shared" si="29"/>
        <v>0</v>
      </c>
      <c r="F62" s="21">
        <f t="shared" si="29"/>
        <v>40000000</v>
      </c>
      <c r="G62" s="21">
        <f t="shared" si="29"/>
        <v>40000000</v>
      </c>
      <c r="H62" s="21">
        <f t="shared" si="29"/>
        <v>40000000</v>
      </c>
      <c r="I62" s="21">
        <f t="shared" si="29"/>
        <v>40000000</v>
      </c>
      <c r="J62" s="21">
        <f t="shared" si="29"/>
        <v>40000000</v>
      </c>
      <c r="K62" s="21">
        <f t="shared" si="29"/>
        <v>0</v>
      </c>
      <c r="L62" s="21">
        <f t="shared" si="29"/>
        <v>0</v>
      </c>
      <c r="M62" s="21">
        <f t="shared" si="29"/>
        <v>0</v>
      </c>
      <c r="N62" s="21">
        <f t="shared" si="29"/>
        <v>0</v>
      </c>
      <c r="O62" s="21">
        <f t="shared" si="29"/>
        <v>0</v>
      </c>
      <c r="P62" s="21">
        <f t="shared" si="29"/>
        <v>0</v>
      </c>
      <c r="Q62" s="21">
        <f t="shared" si="29"/>
        <v>0</v>
      </c>
      <c r="R62" s="21">
        <f t="shared" si="29"/>
        <v>0</v>
      </c>
      <c r="S62" s="21">
        <f t="shared" si="29"/>
        <v>0</v>
      </c>
      <c r="T62" s="21">
        <f t="shared" si="29"/>
        <v>0</v>
      </c>
      <c r="U62" s="21">
        <f t="shared" si="29"/>
        <v>0</v>
      </c>
      <c r="V62" s="21">
        <f t="shared" si="29"/>
        <v>0</v>
      </c>
      <c r="W62" s="21">
        <f t="shared" si="29"/>
        <v>0</v>
      </c>
      <c r="X62" s="21">
        <f>SUM(X57:X61)</f>
        <v>200000000</v>
      </c>
    </row>
    <row r="63" spans="1:24" x14ac:dyDescent="0.25">
      <c r="A63" s="13"/>
    </row>
    <row r="64" spans="1:24" x14ac:dyDescent="0.25">
      <c r="A64" s="7" t="s">
        <v>152</v>
      </c>
      <c r="C64" s="4" t="s">
        <v>153</v>
      </c>
    </row>
    <row r="65" spans="1:24" x14ac:dyDescent="0.25">
      <c r="A65" s="16" t="s">
        <v>154</v>
      </c>
      <c r="B65" s="4" t="s">
        <v>24</v>
      </c>
      <c r="C65" s="17">
        <f>C21</f>
        <v>53.475000000000001</v>
      </c>
      <c r="D65" s="9">
        <f>C65*1000000*0.4</f>
        <v>21390000</v>
      </c>
      <c r="E65" s="18">
        <f>D65</f>
        <v>21390000</v>
      </c>
      <c r="F65" s="18">
        <f t="shared" ref="F65:U72" si="30">E65</f>
        <v>21390000</v>
      </c>
      <c r="G65" s="18">
        <f t="shared" si="30"/>
        <v>21390000</v>
      </c>
      <c r="H65" s="18">
        <f t="shared" si="30"/>
        <v>21390000</v>
      </c>
      <c r="I65" s="18">
        <f t="shared" si="30"/>
        <v>21390000</v>
      </c>
      <c r="J65" s="18">
        <f t="shared" si="30"/>
        <v>21390000</v>
      </c>
      <c r="K65" s="18">
        <f t="shared" si="30"/>
        <v>21390000</v>
      </c>
      <c r="L65" s="18">
        <f t="shared" si="30"/>
        <v>21390000</v>
      </c>
      <c r="M65" s="18">
        <f t="shared" si="30"/>
        <v>21390000</v>
      </c>
      <c r="N65" s="18">
        <f t="shared" si="30"/>
        <v>21390000</v>
      </c>
      <c r="O65" s="18">
        <f t="shared" si="30"/>
        <v>21390000</v>
      </c>
      <c r="P65" s="18">
        <f t="shared" si="30"/>
        <v>21390000</v>
      </c>
      <c r="Q65" s="18">
        <f t="shared" si="30"/>
        <v>21390000</v>
      </c>
      <c r="R65" s="18">
        <f t="shared" si="30"/>
        <v>21390000</v>
      </c>
      <c r="S65" s="18">
        <f t="shared" si="30"/>
        <v>21390000</v>
      </c>
      <c r="T65" s="18">
        <f t="shared" si="30"/>
        <v>21390000</v>
      </c>
      <c r="U65" s="18">
        <f t="shared" si="30"/>
        <v>21390000</v>
      </c>
      <c r="V65" s="18">
        <f t="shared" ref="V65:W72" si="31">U65</f>
        <v>21390000</v>
      </c>
      <c r="W65" s="18">
        <f t="shared" si="31"/>
        <v>21390000</v>
      </c>
      <c r="X65" s="10">
        <f>SUM(D65:W65)</f>
        <v>427800000</v>
      </c>
    </row>
    <row r="66" spans="1:24" x14ac:dyDescent="0.25">
      <c r="A66" s="16" t="s">
        <v>155</v>
      </c>
      <c r="B66" s="4" t="s">
        <v>24</v>
      </c>
      <c r="C66" s="17">
        <f t="shared" ref="C66:C72" si="32">C22</f>
        <v>31.050000000000004</v>
      </c>
      <c r="D66" s="9">
        <f t="shared" ref="D66:D72" si="33">C66*1000000*0.4</f>
        <v>12420000.000000002</v>
      </c>
      <c r="E66" s="18">
        <f t="shared" ref="E66:E72" si="34">D66</f>
        <v>12420000.000000002</v>
      </c>
      <c r="F66" s="18">
        <f t="shared" si="30"/>
        <v>12420000.000000002</v>
      </c>
      <c r="G66" s="18">
        <f t="shared" si="30"/>
        <v>12420000.000000002</v>
      </c>
      <c r="H66" s="18">
        <f t="shared" si="30"/>
        <v>12420000.000000002</v>
      </c>
      <c r="I66" s="18">
        <f t="shared" si="30"/>
        <v>12420000.000000002</v>
      </c>
      <c r="J66" s="18">
        <f t="shared" si="30"/>
        <v>12420000.000000002</v>
      </c>
      <c r="K66" s="18">
        <f t="shared" si="30"/>
        <v>12420000.000000002</v>
      </c>
      <c r="L66" s="18">
        <f t="shared" si="30"/>
        <v>12420000.000000002</v>
      </c>
      <c r="M66" s="18">
        <f t="shared" si="30"/>
        <v>12420000.000000002</v>
      </c>
      <c r="N66" s="18">
        <f t="shared" si="30"/>
        <v>12420000.000000002</v>
      </c>
      <c r="O66" s="18">
        <f t="shared" si="30"/>
        <v>12420000.000000002</v>
      </c>
      <c r="P66" s="18">
        <f t="shared" si="30"/>
        <v>12420000.000000002</v>
      </c>
      <c r="Q66" s="18">
        <f t="shared" si="30"/>
        <v>12420000.000000002</v>
      </c>
      <c r="R66" s="18">
        <f t="shared" si="30"/>
        <v>12420000.000000002</v>
      </c>
      <c r="S66" s="18">
        <f t="shared" si="30"/>
        <v>12420000.000000002</v>
      </c>
      <c r="T66" s="18">
        <f t="shared" si="30"/>
        <v>12420000.000000002</v>
      </c>
      <c r="U66" s="18">
        <f t="shared" si="30"/>
        <v>12420000.000000002</v>
      </c>
      <c r="V66" s="18">
        <f t="shared" si="31"/>
        <v>12420000.000000002</v>
      </c>
      <c r="W66" s="18">
        <f t="shared" si="31"/>
        <v>12420000.000000002</v>
      </c>
      <c r="X66" s="10">
        <f t="shared" ref="X66:X72" si="35">SUM(D66:W66)</f>
        <v>248400000.00000003</v>
      </c>
    </row>
    <row r="67" spans="1:24" x14ac:dyDescent="0.25">
      <c r="A67" s="16" t="s">
        <v>156</v>
      </c>
      <c r="B67" s="4" t="s">
        <v>20</v>
      </c>
      <c r="C67" s="17">
        <f t="shared" si="32"/>
        <v>48.825000000000003</v>
      </c>
      <c r="D67" s="9">
        <f t="shared" si="33"/>
        <v>19530000</v>
      </c>
      <c r="E67" s="18">
        <f t="shared" si="34"/>
        <v>19530000</v>
      </c>
      <c r="F67" s="18">
        <f t="shared" si="30"/>
        <v>19530000</v>
      </c>
      <c r="G67" s="18">
        <f t="shared" si="30"/>
        <v>19530000</v>
      </c>
      <c r="H67" s="18">
        <f t="shared" si="30"/>
        <v>19530000</v>
      </c>
      <c r="I67" s="18">
        <f t="shared" si="30"/>
        <v>19530000</v>
      </c>
      <c r="J67" s="18">
        <f t="shared" si="30"/>
        <v>19530000</v>
      </c>
      <c r="K67" s="18">
        <f t="shared" si="30"/>
        <v>19530000</v>
      </c>
      <c r="L67" s="18">
        <f t="shared" si="30"/>
        <v>19530000</v>
      </c>
      <c r="M67" s="18">
        <f t="shared" si="30"/>
        <v>19530000</v>
      </c>
      <c r="N67" s="18">
        <f t="shared" si="30"/>
        <v>19530000</v>
      </c>
      <c r="O67" s="18">
        <f t="shared" si="30"/>
        <v>19530000</v>
      </c>
      <c r="P67" s="18">
        <f t="shared" si="30"/>
        <v>19530000</v>
      </c>
      <c r="Q67" s="18">
        <f t="shared" si="30"/>
        <v>19530000</v>
      </c>
      <c r="R67" s="18">
        <f t="shared" si="30"/>
        <v>19530000</v>
      </c>
      <c r="S67" s="18">
        <f t="shared" si="30"/>
        <v>19530000</v>
      </c>
      <c r="T67" s="18">
        <f t="shared" si="30"/>
        <v>19530000</v>
      </c>
      <c r="U67" s="18">
        <f t="shared" si="30"/>
        <v>19530000</v>
      </c>
      <c r="V67" s="18">
        <f t="shared" si="31"/>
        <v>19530000</v>
      </c>
      <c r="W67" s="18">
        <f t="shared" si="31"/>
        <v>19530000</v>
      </c>
      <c r="X67" s="10">
        <f t="shared" si="35"/>
        <v>390600000</v>
      </c>
    </row>
    <row r="68" spans="1:24" x14ac:dyDescent="0.25">
      <c r="A68" s="16" t="s">
        <v>157</v>
      </c>
      <c r="B68" s="4" t="s">
        <v>20</v>
      </c>
      <c r="C68" s="17">
        <f t="shared" si="32"/>
        <v>28.35</v>
      </c>
      <c r="D68" s="9">
        <f t="shared" si="33"/>
        <v>11340000</v>
      </c>
      <c r="E68" s="18">
        <f t="shared" si="34"/>
        <v>11340000</v>
      </c>
      <c r="F68" s="18">
        <f t="shared" si="30"/>
        <v>11340000</v>
      </c>
      <c r="G68" s="18">
        <f t="shared" si="30"/>
        <v>11340000</v>
      </c>
      <c r="H68" s="18">
        <f t="shared" si="30"/>
        <v>11340000</v>
      </c>
      <c r="I68" s="18">
        <f t="shared" si="30"/>
        <v>11340000</v>
      </c>
      <c r="J68" s="18">
        <f t="shared" si="30"/>
        <v>11340000</v>
      </c>
      <c r="K68" s="18">
        <f t="shared" si="30"/>
        <v>11340000</v>
      </c>
      <c r="L68" s="18">
        <f t="shared" si="30"/>
        <v>11340000</v>
      </c>
      <c r="M68" s="18">
        <f t="shared" si="30"/>
        <v>11340000</v>
      </c>
      <c r="N68" s="18">
        <f t="shared" si="30"/>
        <v>11340000</v>
      </c>
      <c r="O68" s="18">
        <f t="shared" si="30"/>
        <v>11340000</v>
      </c>
      <c r="P68" s="18">
        <f t="shared" si="30"/>
        <v>11340000</v>
      </c>
      <c r="Q68" s="18">
        <f t="shared" si="30"/>
        <v>11340000</v>
      </c>
      <c r="R68" s="18">
        <f t="shared" si="30"/>
        <v>11340000</v>
      </c>
      <c r="S68" s="18">
        <f t="shared" si="30"/>
        <v>11340000</v>
      </c>
      <c r="T68" s="18">
        <f t="shared" si="30"/>
        <v>11340000</v>
      </c>
      <c r="U68" s="18">
        <f t="shared" si="30"/>
        <v>11340000</v>
      </c>
      <c r="V68" s="18">
        <f t="shared" si="31"/>
        <v>11340000</v>
      </c>
      <c r="W68" s="18">
        <f t="shared" si="31"/>
        <v>11340000</v>
      </c>
      <c r="X68" s="10">
        <f t="shared" si="35"/>
        <v>226800000</v>
      </c>
    </row>
    <row r="69" spans="1:24" x14ac:dyDescent="0.25">
      <c r="A69" s="16" t="s">
        <v>158</v>
      </c>
      <c r="B69" s="4" t="s">
        <v>34</v>
      </c>
      <c r="C69" s="17">
        <f t="shared" si="32"/>
        <v>33.324999999999996</v>
      </c>
      <c r="D69" s="9">
        <f t="shared" si="33"/>
        <v>13330000</v>
      </c>
      <c r="E69" s="18">
        <f t="shared" si="34"/>
        <v>13330000</v>
      </c>
      <c r="F69" s="18">
        <f t="shared" si="30"/>
        <v>13330000</v>
      </c>
      <c r="G69" s="18">
        <f t="shared" si="30"/>
        <v>13330000</v>
      </c>
      <c r="H69" s="18">
        <f t="shared" si="30"/>
        <v>13330000</v>
      </c>
      <c r="I69" s="18">
        <f t="shared" si="30"/>
        <v>13330000</v>
      </c>
      <c r="J69" s="18">
        <f t="shared" si="30"/>
        <v>13330000</v>
      </c>
      <c r="K69" s="18">
        <f t="shared" si="30"/>
        <v>13330000</v>
      </c>
      <c r="L69" s="18">
        <f t="shared" si="30"/>
        <v>13330000</v>
      </c>
      <c r="M69" s="18">
        <f t="shared" si="30"/>
        <v>13330000</v>
      </c>
      <c r="N69" s="18">
        <f t="shared" si="30"/>
        <v>13330000</v>
      </c>
      <c r="O69" s="18">
        <f t="shared" si="30"/>
        <v>13330000</v>
      </c>
      <c r="P69" s="18">
        <f t="shared" si="30"/>
        <v>13330000</v>
      </c>
      <c r="Q69" s="18">
        <f t="shared" si="30"/>
        <v>13330000</v>
      </c>
      <c r="R69" s="18">
        <f t="shared" si="30"/>
        <v>13330000</v>
      </c>
      <c r="S69" s="18">
        <f t="shared" si="30"/>
        <v>13330000</v>
      </c>
      <c r="T69" s="18">
        <f t="shared" si="30"/>
        <v>13330000</v>
      </c>
      <c r="U69" s="18">
        <f t="shared" si="30"/>
        <v>13330000</v>
      </c>
      <c r="V69" s="18">
        <f t="shared" si="31"/>
        <v>13330000</v>
      </c>
      <c r="W69" s="18">
        <f t="shared" si="31"/>
        <v>13330000</v>
      </c>
      <c r="X69" s="10">
        <f t="shared" si="35"/>
        <v>266600000</v>
      </c>
    </row>
    <row r="70" spans="1:24" x14ac:dyDescent="0.25">
      <c r="A70" s="16" t="s">
        <v>159</v>
      </c>
      <c r="B70" s="4" t="s">
        <v>34</v>
      </c>
      <c r="C70" s="17">
        <f t="shared" si="32"/>
        <v>19.349999999999998</v>
      </c>
      <c r="D70" s="9">
        <f t="shared" si="33"/>
        <v>7739999.9999999991</v>
      </c>
      <c r="E70" s="18">
        <f t="shared" si="34"/>
        <v>7739999.9999999991</v>
      </c>
      <c r="F70" s="18">
        <f t="shared" si="30"/>
        <v>7739999.9999999991</v>
      </c>
      <c r="G70" s="18">
        <f t="shared" si="30"/>
        <v>7739999.9999999991</v>
      </c>
      <c r="H70" s="18">
        <f t="shared" si="30"/>
        <v>7739999.9999999991</v>
      </c>
      <c r="I70" s="18">
        <f t="shared" si="30"/>
        <v>7739999.9999999991</v>
      </c>
      <c r="J70" s="18">
        <f t="shared" si="30"/>
        <v>7739999.9999999991</v>
      </c>
      <c r="K70" s="18">
        <f t="shared" si="30"/>
        <v>7739999.9999999991</v>
      </c>
      <c r="L70" s="18">
        <f t="shared" si="30"/>
        <v>7739999.9999999991</v>
      </c>
      <c r="M70" s="18">
        <f t="shared" si="30"/>
        <v>7739999.9999999991</v>
      </c>
      <c r="N70" s="18">
        <f t="shared" si="30"/>
        <v>7739999.9999999991</v>
      </c>
      <c r="O70" s="18">
        <f t="shared" si="30"/>
        <v>7739999.9999999991</v>
      </c>
      <c r="P70" s="18">
        <f t="shared" si="30"/>
        <v>7739999.9999999991</v>
      </c>
      <c r="Q70" s="18">
        <f t="shared" si="30"/>
        <v>7739999.9999999991</v>
      </c>
      <c r="R70" s="18">
        <f t="shared" si="30"/>
        <v>7739999.9999999991</v>
      </c>
      <c r="S70" s="18">
        <f t="shared" si="30"/>
        <v>7739999.9999999991</v>
      </c>
      <c r="T70" s="18">
        <f t="shared" si="30"/>
        <v>7739999.9999999991</v>
      </c>
      <c r="U70" s="18">
        <f t="shared" si="30"/>
        <v>7739999.9999999991</v>
      </c>
      <c r="V70" s="18">
        <f t="shared" si="31"/>
        <v>7739999.9999999991</v>
      </c>
      <c r="W70" s="18">
        <f t="shared" si="31"/>
        <v>7739999.9999999991</v>
      </c>
      <c r="X70" s="10">
        <f t="shared" si="35"/>
        <v>154799999.99999997</v>
      </c>
    </row>
    <row r="71" spans="1:24" x14ac:dyDescent="0.25">
      <c r="A71" s="16" t="s">
        <v>160</v>
      </c>
      <c r="B71" s="4" t="s">
        <v>29</v>
      </c>
      <c r="C71" s="17">
        <f t="shared" si="32"/>
        <v>19.375</v>
      </c>
      <c r="D71" s="9">
        <f t="shared" si="33"/>
        <v>7750000</v>
      </c>
      <c r="E71" s="18">
        <f t="shared" si="34"/>
        <v>7750000</v>
      </c>
      <c r="F71" s="18">
        <f t="shared" si="30"/>
        <v>7750000</v>
      </c>
      <c r="G71" s="18">
        <f t="shared" si="30"/>
        <v>7750000</v>
      </c>
      <c r="H71" s="18">
        <f t="shared" si="30"/>
        <v>7750000</v>
      </c>
      <c r="I71" s="18">
        <f t="shared" si="30"/>
        <v>7750000</v>
      </c>
      <c r="J71" s="18">
        <f t="shared" si="30"/>
        <v>7750000</v>
      </c>
      <c r="K71" s="18">
        <f t="shared" si="30"/>
        <v>7750000</v>
      </c>
      <c r="L71" s="18">
        <f t="shared" si="30"/>
        <v>7750000</v>
      </c>
      <c r="M71" s="18">
        <f t="shared" si="30"/>
        <v>7750000</v>
      </c>
      <c r="N71" s="18">
        <f t="shared" si="30"/>
        <v>7750000</v>
      </c>
      <c r="O71" s="18">
        <f t="shared" si="30"/>
        <v>7750000</v>
      </c>
      <c r="P71" s="18">
        <f t="shared" si="30"/>
        <v>7750000</v>
      </c>
      <c r="Q71" s="18">
        <f t="shared" si="30"/>
        <v>7750000</v>
      </c>
      <c r="R71" s="18">
        <f t="shared" si="30"/>
        <v>7750000</v>
      </c>
      <c r="S71" s="18">
        <f t="shared" si="30"/>
        <v>7750000</v>
      </c>
      <c r="T71" s="18">
        <f t="shared" si="30"/>
        <v>7750000</v>
      </c>
      <c r="U71" s="18">
        <f t="shared" si="30"/>
        <v>7750000</v>
      </c>
      <c r="V71" s="18">
        <f t="shared" si="31"/>
        <v>7750000</v>
      </c>
      <c r="W71" s="18">
        <f t="shared" si="31"/>
        <v>7750000</v>
      </c>
      <c r="X71" s="10">
        <f t="shared" si="35"/>
        <v>155000000</v>
      </c>
    </row>
    <row r="72" spans="1:24" x14ac:dyDescent="0.25">
      <c r="A72" s="16" t="s">
        <v>161</v>
      </c>
      <c r="B72" s="4" t="s">
        <v>29</v>
      </c>
      <c r="C72" s="17">
        <f t="shared" si="32"/>
        <v>11.25</v>
      </c>
      <c r="D72" s="9">
        <f t="shared" si="33"/>
        <v>4500000</v>
      </c>
      <c r="E72" s="18">
        <f t="shared" si="34"/>
        <v>4500000</v>
      </c>
      <c r="F72" s="18">
        <f t="shared" si="30"/>
        <v>4500000</v>
      </c>
      <c r="G72" s="18">
        <f t="shared" si="30"/>
        <v>4500000</v>
      </c>
      <c r="H72" s="18">
        <f t="shared" si="30"/>
        <v>4500000</v>
      </c>
      <c r="I72" s="18">
        <f t="shared" si="30"/>
        <v>4500000</v>
      </c>
      <c r="J72" s="18">
        <f t="shared" si="30"/>
        <v>4500000</v>
      </c>
      <c r="K72" s="18">
        <f t="shared" si="30"/>
        <v>4500000</v>
      </c>
      <c r="L72" s="18">
        <f t="shared" si="30"/>
        <v>4500000</v>
      </c>
      <c r="M72" s="18">
        <f t="shared" si="30"/>
        <v>4500000</v>
      </c>
      <c r="N72" s="18">
        <f t="shared" si="30"/>
        <v>4500000</v>
      </c>
      <c r="O72" s="18">
        <f t="shared" si="30"/>
        <v>4500000</v>
      </c>
      <c r="P72" s="18">
        <f t="shared" si="30"/>
        <v>4500000</v>
      </c>
      <c r="Q72" s="18">
        <f t="shared" si="30"/>
        <v>4500000</v>
      </c>
      <c r="R72" s="18">
        <f t="shared" si="30"/>
        <v>4500000</v>
      </c>
      <c r="S72" s="18">
        <f t="shared" si="30"/>
        <v>4500000</v>
      </c>
      <c r="T72" s="18">
        <f t="shared" si="30"/>
        <v>4500000</v>
      </c>
      <c r="U72" s="18">
        <f t="shared" si="30"/>
        <v>4500000</v>
      </c>
      <c r="V72" s="18">
        <f t="shared" si="31"/>
        <v>4500000</v>
      </c>
      <c r="W72" s="18">
        <f t="shared" si="31"/>
        <v>4500000</v>
      </c>
      <c r="X72" s="10">
        <f t="shared" si="35"/>
        <v>90000000</v>
      </c>
    </row>
    <row r="74" spans="1:24" s="3" customFormat="1" x14ac:dyDescent="0.25">
      <c r="A74" s="19" t="s">
        <v>147</v>
      </c>
      <c r="B74" s="5"/>
      <c r="C74" s="20"/>
      <c r="D74" s="21">
        <f t="shared" ref="D74:W74" si="36">SUM(D65:D72)</f>
        <v>98000000</v>
      </c>
      <c r="E74" s="21">
        <f t="shared" si="36"/>
        <v>98000000</v>
      </c>
      <c r="F74" s="21">
        <f t="shared" si="36"/>
        <v>98000000</v>
      </c>
      <c r="G74" s="21">
        <f t="shared" si="36"/>
        <v>98000000</v>
      </c>
      <c r="H74" s="21">
        <f t="shared" si="36"/>
        <v>98000000</v>
      </c>
      <c r="I74" s="21">
        <f t="shared" si="36"/>
        <v>98000000</v>
      </c>
      <c r="J74" s="21">
        <f t="shared" si="36"/>
        <v>98000000</v>
      </c>
      <c r="K74" s="21">
        <f t="shared" si="36"/>
        <v>98000000</v>
      </c>
      <c r="L74" s="21">
        <f t="shared" si="36"/>
        <v>98000000</v>
      </c>
      <c r="M74" s="21">
        <f t="shared" si="36"/>
        <v>98000000</v>
      </c>
      <c r="N74" s="21">
        <f t="shared" si="36"/>
        <v>98000000</v>
      </c>
      <c r="O74" s="21">
        <f t="shared" si="36"/>
        <v>98000000</v>
      </c>
      <c r="P74" s="21">
        <f t="shared" si="36"/>
        <v>98000000</v>
      </c>
      <c r="Q74" s="21">
        <f t="shared" si="36"/>
        <v>98000000</v>
      </c>
      <c r="R74" s="21">
        <f t="shared" si="36"/>
        <v>98000000</v>
      </c>
      <c r="S74" s="21">
        <f t="shared" si="36"/>
        <v>98000000</v>
      </c>
      <c r="T74" s="21">
        <f t="shared" si="36"/>
        <v>98000000</v>
      </c>
      <c r="U74" s="21">
        <f t="shared" si="36"/>
        <v>98000000</v>
      </c>
      <c r="V74" s="21">
        <f t="shared" si="36"/>
        <v>98000000</v>
      </c>
      <c r="W74" s="21">
        <f t="shared" si="36"/>
        <v>98000000</v>
      </c>
      <c r="X74" s="21">
        <f>SUM(X65:X72)</f>
        <v>1960000000</v>
      </c>
    </row>
    <row r="76" spans="1:24" x14ac:dyDescent="0.25">
      <c r="A76" s="3" t="s">
        <v>162</v>
      </c>
    </row>
    <row r="77" spans="1:24" x14ac:dyDescent="0.25">
      <c r="A77" s="16" t="s">
        <v>163</v>
      </c>
      <c r="B77" s="4" t="s">
        <v>24</v>
      </c>
      <c r="C77" s="17">
        <v>37.950000000000003</v>
      </c>
      <c r="D77" s="9">
        <f>C77*1000000*0.4</f>
        <v>15180000</v>
      </c>
      <c r="E77" s="18">
        <f>D77</f>
        <v>15180000</v>
      </c>
      <c r="F77" s="18">
        <f t="shared" ref="F77:U84" si="37">E77</f>
        <v>15180000</v>
      </c>
      <c r="G77" s="18">
        <f t="shared" si="37"/>
        <v>15180000</v>
      </c>
      <c r="H77" s="18">
        <f t="shared" si="37"/>
        <v>15180000</v>
      </c>
      <c r="I77" s="18">
        <f t="shared" si="37"/>
        <v>15180000</v>
      </c>
      <c r="J77" s="18">
        <f t="shared" si="37"/>
        <v>15180000</v>
      </c>
      <c r="K77" s="18">
        <f t="shared" si="37"/>
        <v>15180000</v>
      </c>
      <c r="L77" s="18">
        <f t="shared" si="37"/>
        <v>15180000</v>
      </c>
      <c r="M77" s="18">
        <f t="shared" si="37"/>
        <v>15180000</v>
      </c>
      <c r="N77" s="18">
        <f t="shared" si="37"/>
        <v>15180000</v>
      </c>
      <c r="O77" s="18">
        <f t="shared" si="37"/>
        <v>15180000</v>
      </c>
      <c r="P77" s="18">
        <f t="shared" si="37"/>
        <v>15180000</v>
      </c>
      <c r="Q77" s="18">
        <f t="shared" si="37"/>
        <v>15180000</v>
      </c>
      <c r="R77" s="18">
        <f t="shared" si="37"/>
        <v>15180000</v>
      </c>
      <c r="S77" s="18">
        <f t="shared" si="37"/>
        <v>15180000</v>
      </c>
      <c r="T77" s="18">
        <f t="shared" si="37"/>
        <v>15180000</v>
      </c>
      <c r="U77" s="18">
        <f t="shared" si="37"/>
        <v>15180000</v>
      </c>
      <c r="V77" s="18">
        <f t="shared" ref="V77:W84" si="38">U77</f>
        <v>15180000</v>
      </c>
      <c r="W77" s="18">
        <f t="shared" si="38"/>
        <v>15180000</v>
      </c>
      <c r="X77" s="18">
        <f>SUM(C77:W77)</f>
        <v>303600037.94999999</v>
      </c>
    </row>
    <row r="78" spans="1:24" x14ac:dyDescent="0.25">
      <c r="A78" s="16" t="s">
        <v>164</v>
      </c>
      <c r="B78" s="4" t="s">
        <v>24</v>
      </c>
      <c r="C78" s="17">
        <v>62.100000000000009</v>
      </c>
      <c r="D78" s="9">
        <f t="shared" ref="D78:D84" si="39">C78*1000000*0.4</f>
        <v>24840000.000000004</v>
      </c>
      <c r="E78" s="18">
        <f t="shared" ref="E78:E84" si="40">D78</f>
        <v>24840000.000000004</v>
      </c>
      <c r="F78" s="18">
        <f t="shared" si="37"/>
        <v>24840000.000000004</v>
      </c>
      <c r="G78" s="18">
        <f t="shared" si="37"/>
        <v>24840000.000000004</v>
      </c>
      <c r="H78" s="18">
        <f t="shared" si="37"/>
        <v>24840000.000000004</v>
      </c>
      <c r="I78" s="18">
        <f t="shared" si="37"/>
        <v>24840000.000000004</v>
      </c>
      <c r="J78" s="18">
        <f t="shared" si="37"/>
        <v>24840000.000000004</v>
      </c>
      <c r="K78" s="18">
        <f t="shared" si="37"/>
        <v>24840000.000000004</v>
      </c>
      <c r="L78" s="18">
        <f t="shared" si="37"/>
        <v>24840000.000000004</v>
      </c>
      <c r="M78" s="18">
        <f t="shared" si="37"/>
        <v>24840000.000000004</v>
      </c>
      <c r="N78" s="18">
        <f t="shared" si="37"/>
        <v>24840000.000000004</v>
      </c>
      <c r="O78" s="18">
        <f t="shared" si="37"/>
        <v>24840000.000000004</v>
      </c>
      <c r="P78" s="18">
        <f t="shared" si="37"/>
        <v>24840000.000000004</v>
      </c>
      <c r="Q78" s="18">
        <f t="shared" si="37"/>
        <v>24840000.000000004</v>
      </c>
      <c r="R78" s="18">
        <f t="shared" si="37"/>
        <v>24840000.000000004</v>
      </c>
      <c r="S78" s="18">
        <f t="shared" si="37"/>
        <v>24840000.000000004</v>
      </c>
      <c r="T78" s="18">
        <f t="shared" si="37"/>
        <v>24840000.000000004</v>
      </c>
      <c r="U78" s="18">
        <f t="shared" si="37"/>
        <v>24840000.000000004</v>
      </c>
      <c r="V78" s="18">
        <f t="shared" si="38"/>
        <v>24840000.000000004</v>
      </c>
      <c r="W78" s="18">
        <f t="shared" si="38"/>
        <v>24840000.000000004</v>
      </c>
      <c r="X78" s="18">
        <f t="shared" ref="X78:X84" si="41">SUM(C78:W78)</f>
        <v>496800062.10000002</v>
      </c>
    </row>
    <row r="79" spans="1:24" x14ac:dyDescent="0.25">
      <c r="A79" s="16" t="s">
        <v>165</v>
      </c>
      <c r="B79" s="4" t="s">
        <v>20</v>
      </c>
      <c r="C79" s="17">
        <v>34.65</v>
      </c>
      <c r="D79" s="9">
        <f t="shared" si="39"/>
        <v>13860000</v>
      </c>
      <c r="E79" s="18">
        <f t="shared" si="40"/>
        <v>13860000</v>
      </c>
      <c r="F79" s="18">
        <f t="shared" si="37"/>
        <v>13860000</v>
      </c>
      <c r="G79" s="18">
        <f t="shared" si="37"/>
        <v>13860000</v>
      </c>
      <c r="H79" s="18">
        <f t="shared" si="37"/>
        <v>13860000</v>
      </c>
      <c r="I79" s="18">
        <f t="shared" si="37"/>
        <v>13860000</v>
      </c>
      <c r="J79" s="18">
        <f t="shared" si="37"/>
        <v>13860000</v>
      </c>
      <c r="K79" s="18">
        <f t="shared" si="37"/>
        <v>13860000</v>
      </c>
      <c r="L79" s="18">
        <f t="shared" si="37"/>
        <v>13860000</v>
      </c>
      <c r="M79" s="18">
        <f t="shared" si="37"/>
        <v>13860000</v>
      </c>
      <c r="N79" s="18">
        <f t="shared" si="37"/>
        <v>13860000</v>
      </c>
      <c r="O79" s="18">
        <f t="shared" si="37"/>
        <v>13860000</v>
      </c>
      <c r="P79" s="18">
        <f t="shared" si="37"/>
        <v>13860000</v>
      </c>
      <c r="Q79" s="18">
        <f t="shared" si="37"/>
        <v>13860000</v>
      </c>
      <c r="R79" s="18">
        <f t="shared" si="37"/>
        <v>13860000</v>
      </c>
      <c r="S79" s="18">
        <f t="shared" si="37"/>
        <v>13860000</v>
      </c>
      <c r="T79" s="18">
        <f t="shared" si="37"/>
        <v>13860000</v>
      </c>
      <c r="U79" s="18">
        <f t="shared" si="37"/>
        <v>13860000</v>
      </c>
      <c r="V79" s="18">
        <f t="shared" si="38"/>
        <v>13860000</v>
      </c>
      <c r="W79" s="18">
        <f t="shared" si="38"/>
        <v>13860000</v>
      </c>
      <c r="X79" s="18">
        <f t="shared" si="41"/>
        <v>277200034.64999998</v>
      </c>
    </row>
    <row r="80" spans="1:24" x14ac:dyDescent="0.25">
      <c r="A80" s="16" t="s">
        <v>166</v>
      </c>
      <c r="B80" s="4" t="s">
        <v>20</v>
      </c>
      <c r="C80" s="17">
        <v>56.7</v>
      </c>
      <c r="D80" s="9">
        <f t="shared" si="39"/>
        <v>22680000</v>
      </c>
      <c r="E80" s="18">
        <f t="shared" si="40"/>
        <v>22680000</v>
      </c>
      <c r="F80" s="18">
        <f t="shared" si="37"/>
        <v>22680000</v>
      </c>
      <c r="G80" s="18">
        <f t="shared" si="37"/>
        <v>22680000</v>
      </c>
      <c r="H80" s="18">
        <f t="shared" si="37"/>
        <v>22680000</v>
      </c>
      <c r="I80" s="18">
        <f t="shared" si="37"/>
        <v>22680000</v>
      </c>
      <c r="J80" s="18">
        <f t="shared" si="37"/>
        <v>22680000</v>
      </c>
      <c r="K80" s="18">
        <f t="shared" si="37"/>
        <v>22680000</v>
      </c>
      <c r="L80" s="18">
        <f t="shared" si="37"/>
        <v>22680000</v>
      </c>
      <c r="M80" s="18">
        <f t="shared" si="37"/>
        <v>22680000</v>
      </c>
      <c r="N80" s="18">
        <f t="shared" si="37"/>
        <v>22680000</v>
      </c>
      <c r="O80" s="18">
        <f t="shared" si="37"/>
        <v>22680000</v>
      </c>
      <c r="P80" s="18">
        <f t="shared" si="37"/>
        <v>22680000</v>
      </c>
      <c r="Q80" s="18">
        <f t="shared" si="37"/>
        <v>22680000</v>
      </c>
      <c r="R80" s="18">
        <f t="shared" si="37"/>
        <v>22680000</v>
      </c>
      <c r="S80" s="18">
        <f t="shared" si="37"/>
        <v>22680000</v>
      </c>
      <c r="T80" s="18">
        <f t="shared" si="37"/>
        <v>22680000</v>
      </c>
      <c r="U80" s="18">
        <f t="shared" si="37"/>
        <v>22680000</v>
      </c>
      <c r="V80" s="18">
        <f t="shared" si="38"/>
        <v>22680000</v>
      </c>
      <c r="W80" s="18">
        <f t="shared" si="38"/>
        <v>22680000</v>
      </c>
      <c r="X80" s="18">
        <f t="shared" si="41"/>
        <v>453600056.69999999</v>
      </c>
    </row>
    <row r="81" spans="1:24" x14ac:dyDescent="0.25">
      <c r="A81" s="16" t="s">
        <v>167</v>
      </c>
      <c r="B81" s="4" t="s">
        <v>34</v>
      </c>
      <c r="C81" s="17">
        <v>23.649999999999995</v>
      </c>
      <c r="D81" s="9">
        <f t="shared" si="39"/>
        <v>9459999.9999999981</v>
      </c>
      <c r="E81" s="18">
        <f t="shared" si="40"/>
        <v>9459999.9999999981</v>
      </c>
      <c r="F81" s="18">
        <f t="shared" si="37"/>
        <v>9459999.9999999981</v>
      </c>
      <c r="G81" s="18">
        <f t="shared" si="37"/>
        <v>9459999.9999999981</v>
      </c>
      <c r="H81" s="18">
        <f t="shared" si="37"/>
        <v>9459999.9999999981</v>
      </c>
      <c r="I81" s="18">
        <f t="shared" si="37"/>
        <v>9459999.9999999981</v>
      </c>
      <c r="J81" s="18">
        <f t="shared" si="37"/>
        <v>9459999.9999999981</v>
      </c>
      <c r="K81" s="18">
        <f t="shared" si="37"/>
        <v>9459999.9999999981</v>
      </c>
      <c r="L81" s="18">
        <f t="shared" si="37"/>
        <v>9459999.9999999981</v>
      </c>
      <c r="M81" s="18">
        <f t="shared" si="37"/>
        <v>9459999.9999999981</v>
      </c>
      <c r="N81" s="18">
        <f t="shared" si="37"/>
        <v>9459999.9999999981</v>
      </c>
      <c r="O81" s="18">
        <f t="shared" si="37"/>
        <v>9459999.9999999981</v>
      </c>
      <c r="P81" s="18">
        <f t="shared" si="37"/>
        <v>9459999.9999999981</v>
      </c>
      <c r="Q81" s="18">
        <f t="shared" si="37"/>
        <v>9459999.9999999981</v>
      </c>
      <c r="R81" s="18">
        <f t="shared" si="37"/>
        <v>9459999.9999999981</v>
      </c>
      <c r="S81" s="18">
        <f t="shared" si="37"/>
        <v>9459999.9999999981</v>
      </c>
      <c r="T81" s="18">
        <f t="shared" si="37"/>
        <v>9459999.9999999981</v>
      </c>
      <c r="U81" s="18">
        <f t="shared" si="37"/>
        <v>9459999.9999999981</v>
      </c>
      <c r="V81" s="18">
        <f t="shared" si="38"/>
        <v>9459999.9999999981</v>
      </c>
      <c r="W81" s="18">
        <f t="shared" si="38"/>
        <v>9459999.9999999981</v>
      </c>
      <c r="X81" s="18">
        <f t="shared" si="41"/>
        <v>189200023.64999998</v>
      </c>
    </row>
    <row r="82" spans="1:24" x14ac:dyDescent="0.25">
      <c r="A82" s="16" t="s">
        <v>168</v>
      </c>
      <c r="B82" s="4" t="s">
        <v>34</v>
      </c>
      <c r="C82" s="17">
        <v>38.699999999999996</v>
      </c>
      <c r="D82" s="9">
        <f t="shared" si="39"/>
        <v>15479999.999999998</v>
      </c>
      <c r="E82" s="18">
        <f t="shared" si="40"/>
        <v>15479999.999999998</v>
      </c>
      <c r="F82" s="18">
        <f t="shared" si="37"/>
        <v>15479999.999999998</v>
      </c>
      <c r="G82" s="18">
        <f t="shared" si="37"/>
        <v>15479999.999999998</v>
      </c>
      <c r="H82" s="18">
        <f t="shared" si="37"/>
        <v>15479999.999999998</v>
      </c>
      <c r="I82" s="18">
        <f t="shared" si="37"/>
        <v>15479999.999999998</v>
      </c>
      <c r="J82" s="18">
        <f t="shared" si="37"/>
        <v>15479999.999999998</v>
      </c>
      <c r="K82" s="18">
        <f t="shared" si="37"/>
        <v>15479999.999999998</v>
      </c>
      <c r="L82" s="18">
        <f t="shared" si="37"/>
        <v>15479999.999999998</v>
      </c>
      <c r="M82" s="18">
        <f t="shared" si="37"/>
        <v>15479999.999999998</v>
      </c>
      <c r="N82" s="18">
        <f t="shared" si="37"/>
        <v>15479999.999999998</v>
      </c>
      <c r="O82" s="18">
        <f t="shared" si="37"/>
        <v>15479999.999999998</v>
      </c>
      <c r="P82" s="18">
        <f t="shared" si="37"/>
        <v>15479999.999999998</v>
      </c>
      <c r="Q82" s="18">
        <f t="shared" si="37"/>
        <v>15479999.999999998</v>
      </c>
      <c r="R82" s="18">
        <f t="shared" si="37"/>
        <v>15479999.999999998</v>
      </c>
      <c r="S82" s="18">
        <f t="shared" si="37"/>
        <v>15479999.999999998</v>
      </c>
      <c r="T82" s="18">
        <f t="shared" si="37"/>
        <v>15479999.999999998</v>
      </c>
      <c r="U82" s="18">
        <f t="shared" si="37"/>
        <v>15479999.999999998</v>
      </c>
      <c r="V82" s="18">
        <f t="shared" si="38"/>
        <v>15479999.999999998</v>
      </c>
      <c r="W82" s="18">
        <f t="shared" si="38"/>
        <v>15479999.999999998</v>
      </c>
      <c r="X82" s="18">
        <f t="shared" si="41"/>
        <v>309600038.69999999</v>
      </c>
    </row>
    <row r="83" spans="1:24" x14ac:dyDescent="0.25">
      <c r="A83" s="16" t="s">
        <v>169</v>
      </c>
      <c r="B83" s="4" t="s">
        <v>29</v>
      </c>
      <c r="C83" s="17">
        <v>13.75</v>
      </c>
      <c r="D83" s="9">
        <f t="shared" si="39"/>
        <v>5500000</v>
      </c>
      <c r="E83" s="18">
        <f t="shared" si="40"/>
        <v>5500000</v>
      </c>
      <c r="F83" s="18">
        <f t="shared" si="37"/>
        <v>5500000</v>
      </c>
      <c r="G83" s="18">
        <f t="shared" si="37"/>
        <v>5500000</v>
      </c>
      <c r="H83" s="18">
        <f t="shared" si="37"/>
        <v>5500000</v>
      </c>
      <c r="I83" s="18">
        <f t="shared" si="37"/>
        <v>5500000</v>
      </c>
      <c r="J83" s="18">
        <f t="shared" si="37"/>
        <v>5500000</v>
      </c>
      <c r="K83" s="18">
        <f t="shared" si="37"/>
        <v>5500000</v>
      </c>
      <c r="L83" s="18">
        <f t="shared" si="37"/>
        <v>5500000</v>
      </c>
      <c r="M83" s="18">
        <f t="shared" si="37"/>
        <v>5500000</v>
      </c>
      <c r="N83" s="18">
        <f t="shared" si="37"/>
        <v>5500000</v>
      </c>
      <c r="O83" s="18">
        <f t="shared" si="37"/>
        <v>5500000</v>
      </c>
      <c r="P83" s="18">
        <f t="shared" si="37"/>
        <v>5500000</v>
      </c>
      <c r="Q83" s="18">
        <f t="shared" si="37"/>
        <v>5500000</v>
      </c>
      <c r="R83" s="18">
        <f t="shared" si="37"/>
        <v>5500000</v>
      </c>
      <c r="S83" s="18">
        <f t="shared" si="37"/>
        <v>5500000</v>
      </c>
      <c r="T83" s="18">
        <f t="shared" si="37"/>
        <v>5500000</v>
      </c>
      <c r="U83" s="18">
        <f t="shared" si="37"/>
        <v>5500000</v>
      </c>
      <c r="V83" s="18">
        <f t="shared" si="38"/>
        <v>5500000</v>
      </c>
      <c r="W83" s="18">
        <f t="shared" si="38"/>
        <v>5500000</v>
      </c>
      <c r="X83" s="18">
        <f t="shared" si="41"/>
        <v>110000013.75</v>
      </c>
    </row>
    <row r="84" spans="1:24" x14ac:dyDescent="0.25">
      <c r="A84" s="16" t="s">
        <v>170</v>
      </c>
      <c r="B84" s="4" t="s">
        <v>29</v>
      </c>
      <c r="C84" s="17">
        <v>22.5</v>
      </c>
      <c r="D84" s="9">
        <f t="shared" si="39"/>
        <v>9000000</v>
      </c>
      <c r="E84" s="18">
        <f t="shared" si="40"/>
        <v>9000000</v>
      </c>
      <c r="F84" s="18">
        <f t="shared" si="37"/>
        <v>9000000</v>
      </c>
      <c r="G84" s="18">
        <f t="shared" si="37"/>
        <v>9000000</v>
      </c>
      <c r="H84" s="18">
        <f t="shared" si="37"/>
        <v>9000000</v>
      </c>
      <c r="I84" s="18">
        <f t="shared" si="37"/>
        <v>9000000</v>
      </c>
      <c r="J84" s="18">
        <f t="shared" si="37"/>
        <v>9000000</v>
      </c>
      <c r="K84" s="18">
        <f t="shared" si="37"/>
        <v>9000000</v>
      </c>
      <c r="L84" s="18">
        <f t="shared" si="37"/>
        <v>9000000</v>
      </c>
      <c r="M84" s="18">
        <f t="shared" si="37"/>
        <v>9000000</v>
      </c>
      <c r="N84" s="18">
        <f t="shared" si="37"/>
        <v>9000000</v>
      </c>
      <c r="O84" s="18">
        <f t="shared" si="37"/>
        <v>9000000</v>
      </c>
      <c r="P84" s="18">
        <f t="shared" si="37"/>
        <v>9000000</v>
      </c>
      <c r="Q84" s="18">
        <f t="shared" si="37"/>
        <v>9000000</v>
      </c>
      <c r="R84" s="18">
        <f t="shared" si="37"/>
        <v>9000000</v>
      </c>
      <c r="S84" s="18">
        <f t="shared" si="37"/>
        <v>9000000</v>
      </c>
      <c r="T84" s="18">
        <f t="shared" si="37"/>
        <v>9000000</v>
      </c>
      <c r="U84" s="18">
        <f t="shared" si="37"/>
        <v>9000000</v>
      </c>
      <c r="V84" s="18">
        <f t="shared" si="38"/>
        <v>9000000</v>
      </c>
      <c r="W84" s="18">
        <f t="shared" si="38"/>
        <v>9000000</v>
      </c>
      <c r="X84" s="18">
        <f t="shared" si="41"/>
        <v>180000022.5</v>
      </c>
    </row>
    <row r="86" spans="1:24" x14ac:dyDescent="0.25">
      <c r="A86" s="19" t="s">
        <v>147</v>
      </c>
      <c r="B86" s="5"/>
      <c r="C86" s="20">
        <f>SUM(C77:C85)</f>
        <v>290</v>
      </c>
      <c r="D86" s="21">
        <f t="shared" ref="D86:X86" si="42">SUM(D77:D84)</f>
        <v>116000000</v>
      </c>
      <c r="E86" s="21">
        <f t="shared" si="42"/>
        <v>116000000</v>
      </c>
      <c r="F86" s="21">
        <f t="shared" si="42"/>
        <v>116000000</v>
      </c>
      <c r="G86" s="21">
        <f t="shared" si="42"/>
        <v>116000000</v>
      </c>
      <c r="H86" s="21">
        <f t="shared" si="42"/>
        <v>116000000</v>
      </c>
      <c r="I86" s="21">
        <f t="shared" si="42"/>
        <v>116000000</v>
      </c>
      <c r="J86" s="21">
        <f t="shared" si="42"/>
        <v>116000000</v>
      </c>
      <c r="K86" s="21">
        <f t="shared" si="42"/>
        <v>116000000</v>
      </c>
      <c r="L86" s="21">
        <f t="shared" si="42"/>
        <v>116000000</v>
      </c>
      <c r="M86" s="21">
        <f t="shared" si="42"/>
        <v>116000000</v>
      </c>
      <c r="N86" s="21">
        <f t="shared" si="42"/>
        <v>116000000</v>
      </c>
      <c r="O86" s="21">
        <f t="shared" si="42"/>
        <v>116000000</v>
      </c>
      <c r="P86" s="21">
        <f t="shared" si="42"/>
        <v>116000000</v>
      </c>
      <c r="Q86" s="21">
        <f t="shared" si="42"/>
        <v>116000000</v>
      </c>
      <c r="R86" s="21">
        <f t="shared" si="42"/>
        <v>116000000</v>
      </c>
      <c r="S86" s="21">
        <f t="shared" si="42"/>
        <v>116000000</v>
      </c>
      <c r="T86" s="21">
        <f t="shared" si="42"/>
        <v>116000000</v>
      </c>
      <c r="U86" s="21">
        <f t="shared" si="42"/>
        <v>116000000</v>
      </c>
      <c r="V86" s="21">
        <f t="shared" si="42"/>
        <v>116000000</v>
      </c>
      <c r="W86" s="21">
        <f t="shared" si="42"/>
        <v>116000000</v>
      </c>
      <c r="X86" s="21">
        <f t="shared" si="42"/>
        <v>2320000290</v>
      </c>
    </row>
    <row r="88" spans="1:24" ht="15.75" thickBot="1" x14ac:dyDescent="0.3">
      <c r="A88" s="22" t="s">
        <v>171</v>
      </c>
      <c r="B88" s="23"/>
      <c r="C88" s="23"/>
      <c r="D88" s="24">
        <f>D55+D74+D86+D62</f>
        <v>254000000</v>
      </c>
      <c r="E88" s="24">
        <f t="shared" ref="E88:W88" si="43">E55+E74+E86+E62</f>
        <v>254000000</v>
      </c>
      <c r="F88" s="24">
        <f t="shared" si="43"/>
        <v>294000000</v>
      </c>
      <c r="G88" s="24">
        <f t="shared" si="43"/>
        <v>294000000</v>
      </c>
      <c r="H88" s="24">
        <f t="shared" si="43"/>
        <v>294000000</v>
      </c>
      <c r="I88" s="24">
        <f t="shared" si="43"/>
        <v>294000000</v>
      </c>
      <c r="J88" s="24">
        <f t="shared" si="43"/>
        <v>294000000</v>
      </c>
      <c r="K88" s="24">
        <f t="shared" si="43"/>
        <v>254000000</v>
      </c>
      <c r="L88" s="24">
        <f t="shared" si="43"/>
        <v>254000000</v>
      </c>
      <c r="M88" s="24">
        <f t="shared" si="43"/>
        <v>254000000</v>
      </c>
      <c r="N88" s="24">
        <f t="shared" si="43"/>
        <v>254000000</v>
      </c>
      <c r="O88" s="24">
        <f t="shared" si="43"/>
        <v>254000000</v>
      </c>
      <c r="P88" s="24">
        <f t="shared" si="43"/>
        <v>254000000</v>
      </c>
      <c r="Q88" s="24">
        <f t="shared" si="43"/>
        <v>254000000</v>
      </c>
      <c r="R88" s="24">
        <f t="shared" si="43"/>
        <v>254000000</v>
      </c>
      <c r="S88" s="24">
        <f t="shared" si="43"/>
        <v>254000000</v>
      </c>
      <c r="T88" s="24">
        <f t="shared" si="43"/>
        <v>254000000</v>
      </c>
      <c r="U88" s="24">
        <f t="shared" si="43"/>
        <v>254000000</v>
      </c>
      <c r="V88" s="24">
        <f t="shared" si="43"/>
        <v>254000000</v>
      </c>
      <c r="W88" s="24">
        <f t="shared" si="43"/>
        <v>254000000</v>
      </c>
      <c r="X88" s="24">
        <f>X55+X74+X86+X62</f>
        <v>5280000290</v>
      </c>
    </row>
    <row r="93" spans="1:24" ht="15.75" thickBot="1" x14ac:dyDescent="0.3">
      <c r="A93" s="22" t="s">
        <v>173</v>
      </c>
      <c r="B93" s="25">
        <f t="shared" ref="B93:C93" si="44">B88+B49</f>
        <v>0</v>
      </c>
      <c r="C93" s="25">
        <f t="shared" si="44"/>
        <v>0</v>
      </c>
      <c r="D93" s="25">
        <f>D88+D44</f>
        <v>635000000</v>
      </c>
      <c r="E93" s="25">
        <f t="shared" ref="E93:X93" si="45">E88+E44</f>
        <v>635000000</v>
      </c>
      <c r="F93" s="25">
        <f t="shared" si="45"/>
        <v>735000000</v>
      </c>
      <c r="G93" s="25">
        <f t="shared" si="45"/>
        <v>735000000</v>
      </c>
      <c r="H93" s="25">
        <f t="shared" si="45"/>
        <v>735000000</v>
      </c>
      <c r="I93" s="25">
        <f t="shared" si="45"/>
        <v>735000000</v>
      </c>
      <c r="J93" s="25">
        <f t="shared" si="45"/>
        <v>735000000</v>
      </c>
      <c r="K93" s="25">
        <f t="shared" si="45"/>
        <v>635000000</v>
      </c>
      <c r="L93" s="25">
        <f t="shared" si="45"/>
        <v>635000000</v>
      </c>
      <c r="M93" s="25">
        <f t="shared" si="45"/>
        <v>635000000</v>
      </c>
      <c r="N93" s="25">
        <f t="shared" si="45"/>
        <v>635000000</v>
      </c>
      <c r="O93" s="25">
        <f t="shared" si="45"/>
        <v>635000000</v>
      </c>
      <c r="P93" s="25">
        <f t="shared" si="45"/>
        <v>635000000</v>
      </c>
      <c r="Q93" s="25">
        <f t="shared" si="45"/>
        <v>635000000</v>
      </c>
      <c r="R93" s="25">
        <f t="shared" si="45"/>
        <v>635000000</v>
      </c>
      <c r="S93" s="25">
        <f t="shared" si="45"/>
        <v>635000000</v>
      </c>
      <c r="T93" s="25">
        <f t="shared" si="45"/>
        <v>635000000</v>
      </c>
      <c r="U93" s="25">
        <f t="shared" si="45"/>
        <v>635000000</v>
      </c>
      <c r="V93" s="25">
        <f t="shared" si="45"/>
        <v>635000000</v>
      </c>
      <c r="W93" s="25">
        <f t="shared" si="45"/>
        <v>635000000</v>
      </c>
      <c r="X93" s="25">
        <f t="shared" si="45"/>
        <v>13200000290</v>
      </c>
    </row>
  </sheetData>
  <pageMargins left="0.75" right="0.75" top="1" bottom="1" header="0.5" footer="0.5"/>
  <pageSetup paperSize="9" orientation="portrait" horizontalDpi="4294967292" vertic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3"/>
  <sheetViews>
    <sheetView topLeftCell="L55" workbookViewId="0">
      <selection activeCell="X50" sqref="X50"/>
    </sheetView>
  </sheetViews>
  <sheetFormatPr defaultColWidth="11.5703125" defaultRowHeight="15" x14ac:dyDescent="0.25"/>
  <cols>
    <col min="1" max="1" width="37.28515625" customWidth="1"/>
    <col min="2" max="2" width="8.42578125" style="4" customWidth="1"/>
    <col min="3" max="3" width="10.140625" style="4" customWidth="1"/>
    <col min="4" max="5" width="14" style="4" bestFit="1" customWidth="1"/>
    <col min="6" max="12" width="14" bestFit="1" customWidth="1"/>
    <col min="13" max="13" width="13.42578125" customWidth="1"/>
    <col min="14" max="14" width="13.140625" customWidth="1"/>
    <col min="15" max="16" width="12.140625" customWidth="1"/>
    <col min="17" max="18" width="12.42578125" customWidth="1"/>
    <col min="19" max="23" width="14" bestFit="1" customWidth="1"/>
    <col min="24" max="24" width="18.140625" customWidth="1"/>
  </cols>
  <sheetData>
    <row r="1" spans="1:24" ht="18.399999999999999" x14ac:dyDescent="0.7">
      <c r="A1" s="1" t="s">
        <v>398</v>
      </c>
      <c r="B1" s="2" t="s">
        <v>392</v>
      </c>
      <c r="C1" s="3"/>
    </row>
    <row r="3" spans="1:24" ht="14.45" x14ac:dyDescent="0.55000000000000004">
      <c r="A3" t="s">
        <v>144</v>
      </c>
      <c r="B3" s="5"/>
      <c r="C3" s="5"/>
      <c r="D3" s="5"/>
      <c r="E3" s="5"/>
    </row>
    <row r="4" spans="1:24" ht="14.45" x14ac:dyDescent="0.55000000000000004">
      <c r="A4" s="6" t="s">
        <v>145</v>
      </c>
      <c r="B4" s="4" t="s">
        <v>7</v>
      </c>
      <c r="C4" s="4" t="s">
        <v>362</v>
      </c>
      <c r="D4" s="4">
        <v>1</v>
      </c>
      <c r="E4" s="4">
        <v>2</v>
      </c>
      <c r="F4" s="4">
        <v>3</v>
      </c>
      <c r="G4" s="4">
        <v>4</v>
      </c>
      <c r="H4" s="4">
        <v>5</v>
      </c>
      <c r="I4" s="4">
        <v>6</v>
      </c>
      <c r="J4" s="4">
        <v>7</v>
      </c>
      <c r="K4" s="4">
        <v>8</v>
      </c>
      <c r="L4" s="4">
        <v>9</v>
      </c>
      <c r="M4" s="4">
        <v>10</v>
      </c>
      <c r="N4" s="4">
        <v>11</v>
      </c>
      <c r="O4" s="4">
        <v>12</v>
      </c>
      <c r="P4" s="4">
        <v>13</v>
      </c>
      <c r="Q4" s="4">
        <v>14</v>
      </c>
      <c r="R4" s="4">
        <v>15</v>
      </c>
      <c r="S4" s="4">
        <v>16</v>
      </c>
      <c r="T4" s="4">
        <v>17</v>
      </c>
      <c r="U4" s="4">
        <v>18</v>
      </c>
      <c r="V4" s="4">
        <v>19</v>
      </c>
      <c r="W4" s="4">
        <v>20</v>
      </c>
      <c r="X4" s="4" t="s">
        <v>147</v>
      </c>
    </row>
    <row r="5" spans="1:24" ht="14.45" x14ac:dyDescent="0.55000000000000004">
      <c r="A5" s="7" t="s">
        <v>148</v>
      </c>
    </row>
    <row r="6" spans="1:24" ht="14.45" x14ac:dyDescent="0.55000000000000004">
      <c r="A6" t="s">
        <v>149</v>
      </c>
      <c r="B6" s="4" t="s">
        <v>24</v>
      </c>
      <c r="C6" s="249">
        <v>0.50199162336629966</v>
      </c>
      <c r="D6" s="9">
        <f>100000000*0.6*C6</f>
        <v>30119497.401977979</v>
      </c>
      <c r="E6" s="9">
        <f>D6</f>
        <v>30119497.401977979</v>
      </c>
      <c r="F6" s="9">
        <f t="shared" ref="F6:W9" si="0">E6</f>
        <v>30119497.401977979</v>
      </c>
      <c r="G6" s="9">
        <f t="shared" si="0"/>
        <v>30119497.401977979</v>
      </c>
      <c r="H6" s="9">
        <f t="shared" si="0"/>
        <v>30119497.401977979</v>
      </c>
      <c r="I6" s="9">
        <f t="shared" si="0"/>
        <v>30119497.401977979</v>
      </c>
      <c r="J6" s="9">
        <f t="shared" si="0"/>
        <v>30119497.401977979</v>
      </c>
      <c r="K6" s="9">
        <f t="shared" si="0"/>
        <v>30119497.401977979</v>
      </c>
      <c r="L6" s="9">
        <f t="shared" si="0"/>
        <v>30119497.401977979</v>
      </c>
      <c r="M6" s="9">
        <f t="shared" si="0"/>
        <v>30119497.401977979</v>
      </c>
      <c r="N6" s="9">
        <f t="shared" si="0"/>
        <v>30119497.401977979</v>
      </c>
      <c r="O6" s="9">
        <f t="shared" si="0"/>
        <v>30119497.401977979</v>
      </c>
      <c r="P6" s="9">
        <f t="shared" si="0"/>
        <v>30119497.401977979</v>
      </c>
      <c r="Q6" s="9">
        <f t="shared" si="0"/>
        <v>30119497.401977979</v>
      </c>
      <c r="R6" s="9">
        <f t="shared" si="0"/>
        <v>30119497.401977979</v>
      </c>
      <c r="S6" s="9">
        <f t="shared" si="0"/>
        <v>30119497.401977979</v>
      </c>
      <c r="T6" s="9">
        <f t="shared" si="0"/>
        <v>30119497.401977979</v>
      </c>
      <c r="U6" s="9">
        <f t="shared" si="0"/>
        <v>30119497.401977979</v>
      </c>
      <c r="V6" s="9">
        <f t="shared" si="0"/>
        <v>30119497.401977979</v>
      </c>
      <c r="W6" s="9">
        <f t="shared" si="0"/>
        <v>30119497.401977979</v>
      </c>
      <c r="X6" s="10">
        <f>SUM(D6:W6)</f>
        <v>602389948.03955948</v>
      </c>
    </row>
    <row r="7" spans="1:24" ht="14.45" x14ac:dyDescent="0.55000000000000004">
      <c r="A7" t="s">
        <v>149</v>
      </c>
      <c r="B7" s="4" t="s">
        <v>20</v>
      </c>
      <c r="C7" s="249">
        <v>0.28336016237550316</v>
      </c>
      <c r="D7" s="9">
        <f>100000000*0.6*C7</f>
        <v>17001609.742530189</v>
      </c>
      <c r="E7" s="9">
        <f t="shared" ref="E7:T9" si="1">D7</f>
        <v>17001609.742530189</v>
      </c>
      <c r="F7" s="9">
        <f t="shared" si="1"/>
        <v>17001609.742530189</v>
      </c>
      <c r="G7" s="9">
        <f t="shared" si="1"/>
        <v>17001609.742530189</v>
      </c>
      <c r="H7" s="9">
        <f t="shared" si="1"/>
        <v>17001609.742530189</v>
      </c>
      <c r="I7" s="9">
        <f t="shared" si="1"/>
        <v>17001609.742530189</v>
      </c>
      <c r="J7" s="9">
        <f t="shared" si="1"/>
        <v>17001609.742530189</v>
      </c>
      <c r="K7" s="9">
        <f t="shared" si="1"/>
        <v>17001609.742530189</v>
      </c>
      <c r="L7" s="9">
        <f t="shared" si="1"/>
        <v>17001609.742530189</v>
      </c>
      <c r="M7" s="9">
        <f t="shared" si="1"/>
        <v>17001609.742530189</v>
      </c>
      <c r="N7" s="9">
        <f t="shared" si="1"/>
        <v>17001609.742530189</v>
      </c>
      <c r="O7" s="9">
        <f t="shared" si="1"/>
        <v>17001609.742530189</v>
      </c>
      <c r="P7" s="9">
        <f t="shared" si="1"/>
        <v>17001609.742530189</v>
      </c>
      <c r="Q7" s="9">
        <f t="shared" si="1"/>
        <v>17001609.742530189</v>
      </c>
      <c r="R7" s="9">
        <f t="shared" si="1"/>
        <v>17001609.742530189</v>
      </c>
      <c r="S7" s="9">
        <f t="shared" si="1"/>
        <v>17001609.742530189</v>
      </c>
      <c r="T7" s="9">
        <f t="shared" si="1"/>
        <v>17001609.742530189</v>
      </c>
      <c r="U7" s="9">
        <f t="shared" si="0"/>
        <v>17001609.742530189</v>
      </c>
      <c r="V7" s="9">
        <f t="shared" si="0"/>
        <v>17001609.742530189</v>
      </c>
      <c r="W7" s="9">
        <f t="shared" si="0"/>
        <v>17001609.742530189</v>
      </c>
      <c r="X7" s="10">
        <f t="shared" ref="X7:X11" si="2">SUM(D7:W7)</f>
        <v>340032194.85060376</v>
      </c>
    </row>
    <row r="8" spans="1:24" ht="14.45" x14ac:dyDescent="0.55000000000000004">
      <c r="A8" t="s">
        <v>149</v>
      </c>
      <c r="B8" s="4" t="s">
        <v>34</v>
      </c>
      <c r="C8" s="249">
        <v>0.10514289540216357</v>
      </c>
      <c r="D8" s="9">
        <f>100000000*0.6*C8</f>
        <v>6308573.7241298137</v>
      </c>
      <c r="E8" s="9">
        <f t="shared" si="1"/>
        <v>6308573.7241298137</v>
      </c>
      <c r="F8" s="9">
        <f t="shared" si="1"/>
        <v>6308573.7241298137</v>
      </c>
      <c r="G8" s="9">
        <f t="shared" si="1"/>
        <v>6308573.7241298137</v>
      </c>
      <c r="H8" s="9">
        <f t="shared" si="1"/>
        <v>6308573.7241298137</v>
      </c>
      <c r="I8" s="9">
        <f t="shared" si="1"/>
        <v>6308573.7241298137</v>
      </c>
      <c r="J8" s="9">
        <f t="shared" si="1"/>
        <v>6308573.7241298137</v>
      </c>
      <c r="K8" s="9">
        <f t="shared" si="1"/>
        <v>6308573.7241298137</v>
      </c>
      <c r="L8" s="9">
        <f t="shared" si="1"/>
        <v>6308573.7241298137</v>
      </c>
      <c r="M8" s="9">
        <f t="shared" si="1"/>
        <v>6308573.7241298137</v>
      </c>
      <c r="N8" s="9">
        <f t="shared" si="1"/>
        <v>6308573.7241298137</v>
      </c>
      <c r="O8" s="9">
        <f t="shared" si="1"/>
        <v>6308573.7241298137</v>
      </c>
      <c r="P8" s="9">
        <f t="shared" si="1"/>
        <v>6308573.7241298137</v>
      </c>
      <c r="Q8" s="9">
        <f t="shared" si="1"/>
        <v>6308573.7241298137</v>
      </c>
      <c r="R8" s="9">
        <f t="shared" si="1"/>
        <v>6308573.7241298137</v>
      </c>
      <c r="S8" s="9">
        <f t="shared" si="1"/>
        <v>6308573.7241298137</v>
      </c>
      <c r="T8" s="9">
        <f t="shared" si="1"/>
        <v>6308573.7241298137</v>
      </c>
      <c r="U8" s="9">
        <f t="shared" si="0"/>
        <v>6308573.7241298137</v>
      </c>
      <c r="V8" s="9">
        <f t="shared" si="0"/>
        <v>6308573.7241298137</v>
      </c>
      <c r="W8" s="9">
        <f t="shared" si="0"/>
        <v>6308573.7241298137</v>
      </c>
      <c r="X8" s="10">
        <f t="shared" si="2"/>
        <v>126171474.48259623</v>
      </c>
    </row>
    <row r="9" spans="1:24" ht="14.45" x14ac:dyDescent="0.55000000000000004">
      <c r="A9" t="s">
        <v>149</v>
      </c>
      <c r="B9" s="4" t="s">
        <v>29</v>
      </c>
      <c r="C9" s="249">
        <v>0.10950531885603368</v>
      </c>
      <c r="D9" s="9">
        <f>100000000*0.6*C9</f>
        <v>6570319.131362021</v>
      </c>
      <c r="E9" s="9">
        <f t="shared" si="1"/>
        <v>6570319.131362021</v>
      </c>
      <c r="F9" s="9">
        <f t="shared" si="1"/>
        <v>6570319.131362021</v>
      </c>
      <c r="G9" s="9">
        <f t="shared" si="1"/>
        <v>6570319.131362021</v>
      </c>
      <c r="H9" s="9">
        <f t="shared" si="1"/>
        <v>6570319.131362021</v>
      </c>
      <c r="I9" s="9">
        <f t="shared" si="1"/>
        <v>6570319.131362021</v>
      </c>
      <c r="J9" s="9">
        <f t="shared" si="1"/>
        <v>6570319.131362021</v>
      </c>
      <c r="K9" s="9">
        <f t="shared" si="1"/>
        <v>6570319.131362021</v>
      </c>
      <c r="L9" s="9">
        <f t="shared" si="1"/>
        <v>6570319.131362021</v>
      </c>
      <c r="M9" s="9">
        <f t="shared" si="1"/>
        <v>6570319.131362021</v>
      </c>
      <c r="N9" s="9">
        <f t="shared" si="1"/>
        <v>6570319.131362021</v>
      </c>
      <c r="O9" s="9">
        <f t="shared" si="1"/>
        <v>6570319.131362021</v>
      </c>
      <c r="P9" s="9">
        <f t="shared" si="1"/>
        <v>6570319.131362021</v>
      </c>
      <c r="Q9" s="9">
        <f t="shared" si="1"/>
        <v>6570319.131362021</v>
      </c>
      <c r="R9" s="9">
        <f t="shared" si="1"/>
        <v>6570319.131362021</v>
      </c>
      <c r="S9" s="9">
        <f t="shared" si="1"/>
        <v>6570319.131362021</v>
      </c>
      <c r="T9" s="9">
        <f t="shared" si="1"/>
        <v>6570319.131362021</v>
      </c>
      <c r="U9" s="9">
        <f t="shared" si="0"/>
        <v>6570319.131362021</v>
      </c>
      <c r="V9" s="9">
        <f t="shared" si="0"/>
        <v>6570319.131362021</v>
      </c>
      <c r="W9" s="9">
        <f t="shared" si="0"/>
        <v>6570319.131362021</v>
      </c>
      <c r="X9" s="10">
        <f t="shared" si="2"/>
        <v>131406382.62724042</v>
      </c>
    </row>
    <row r="10" spans="1:24" ht="14.45" x14ac:dyDescent="0.55000000000000004">
      <c r="C10" s="8"/>
      <c r="D10" s="9"/>
      <c r="E10" s="9"/>
      <c r="F10" s="9"/>
      <c r="G10" s="9"/>
      <c r="H10" s="9"/>
      <c r="I10" s="9"/>
      <c r="J10" s="9"/>
      <c r="K10" s="9"/>
      <c r="L10" s="9"/>
      <c r="M10" s="9"/>
      <c r="N10" s="9"/>
      <c r="O10" s="9"/>
      <c r="P10" s="9"/>
      <c r="Q10" s="9"/>
      <c r="R10" s="9"/>
      <c r="S10" s="9"/>
      <c r="T10" s="9"/>
      <c r="U10" s="9"/>
      <c r="V10" s="9"/>
      <c r="W10" s="9"/>
      <c r="X10" s="10"/>
    </row>
    <row r="11" spans="1:24" ht="14.45" x14ac:dyDescent="0.55000000000000004">
      <c r="A11" s="7" t="s">
        <v>150</v>
      </c>
      <c r="C11" s="11">
        <f>SUM(C6:C9)</f>
        <v>1.0000000000000002</v>
      </c>
      <c r="D11" s="12">
        <f>SUM(D6:D9)</f>
        <v>60000000</v>
      </c>
      <c r="E11" s="12">
        <f t="shared" ref="E11:W11" si="3">SUM(E6:E9)</f>
        <v>60000000</v>
      </c>
      <c r="F11" s="12">
        <f t="shared" si="3"/>
        <v>60000000</v>
      </c>
      <c r="G11" s="12">
        <f t="shared" si="3"/>
        <v>60000000</v>
      </c>
      <c r="H11" s="12">
        <f t="shared" si="3"/>
        <v>60000000</v>
      </c>
      <c r="I11" s="12">
        <f t="shared" si="3"/>
        <v>60000000</v>
      </c>
      <c r="J11" s="12">
        <f t="shared" si="3"/>
        <v>60000000</v>
      </c>
      <c r="K11" s="12">
        <f t="shared" si="3"/>
        <v>60000000</v>
      </c>
      <c r="L11" s="12">
        <f t="shared" si="3"/>
        <v>60000000</v>
      </c>
      <c r="M11" s="12">
        <f t="shared" si="3"/>
        <v>60000000</v>
      </c>
      <c r="N11" s="12">
        <f t="shared" si="3"/>
        <v>60000000</v>
      </c>
      <c r="O11" s="12">
        <f t="shared" si="3"/>
        <v>60000000</v>
      </c>
      <c r="P11" s="12">
        <f t="shared" si="3"/>
        <v>60000000</v>
      </c>
      <c r="Q11" s="12">
        <f t="shared" si="3"/>
        <v>60000000</v>
      </c>
      <c r="R11" s="12">
        <f t="shared" si="3"/>
        <v>60000000</v>
      </c>
      <c r="S11" s="12">
        <f t="shared" si="3"/>
        <v>60000000</v>
      </c>
      <c r="T11" s="12">
        <f t="shared" si="3"/>
        <v>60000000</v>
      </c>
      <c r="U11" s="12">
        <f t="shared" si="3"/>
        <v>60000000</v>
      </c>
      <c r="V11" s="12">
        <f t="shared" si="3"/>
        <v>60000000</v>
      </c>
      <c r="W11" s="12">
        <f t="shared" si="3"/>
        <v>60000000</v>
      </c>
      <c r="X11" s="10">
        <f t="shared" si="2"/>
        <v>1200000000</v>
      </c>
    </row>
    <row r="12" spans="1:24" ht="14.45" x14ac:dyDescent="0.55000000000000004">
      <c r="A12" s="13"/>
    </row>
    <row r="13" spans="1:24" s="15" customFormat="1" ht="14.45" x14ac:dyDescent="0.55000000000000004">
      <c r="A13" s="14" t="s">
        <v>151</v>
      </c>
      <c r="B13" s="9"/>
      <c r="D13" s="9">
        <v>0</v>
      </c>
      <c r="E13" s="9">
        <v>0</v>
      </c>
      <c r="F13" s="15">
        <v>0</v>
      </c>
      <c r="G13" s="15">
        <v>0</v>
      </c>
      <c r="H13" s="15">
        <v>0</v>
      </c>
      <c r="I13" s="15">
        <v>0</v>
      </c>
      <c r="J13" s="15">
        <v>0</v>
      </c>
      <c r="K13" s="15">
        <v>0</v>
      </c>
      <c r="L13" s="15">
        <v>0</v>
      </c>
      <c r="M13" s="15">
        <v>0</v>
      </c>
      <c r="N13" s="15">
        <v>0</v>
      </c>
      <c r="O13" s="15">
        <v>0</v>
      </c>
      <c r="P13" s="15">
        <v>0</v>
      </c>
      <c r="Q13" s="15">
        <v>0</v>
      </c>
      <c r="R13" s="15">
        <v>0</v>
      </c>
      <c r="S13" s="15">
        <v>0</v>
      </c>
      <c r="T13" s="15">
        <v>0</v>
      </c>
      <c r="U13" s="15">
        <v>0</v>
      </c>
      <c r="V13" s="15">
        <v>0</v>
      </c>
      <c r="W13" s="15">
        <v>0</v>
      </c>
      <c r="X13" s="15">
        <v>0</v>
      </c>
    </row>
    <row r="14" spans="1:24" ht="14.45" x14ac:dyDescent="0.55000000000000004">
      <c r="A14" s="13"/>
    </row>
    <row r="15" spans="1:24" ht="14.45" x14ac:dyDescent="0.55000000000000004">
      <c r="A15" s="7" t="s">
        <v>152</v>
      </c>
      <c r="C15" s="4" t="s">
        <v>153</v>
      </c>
    </row>
    <row r="16" spans="1:24" ht="14.45" x14ac:dyDescent="0.55000000000000004">
      <c r="A16" s="16" t="s">
        <v>154</v>
      </c>
      <c r="B16" s="4" t="s">
        <v>24</v>
      </c>
      <c r="C16" s="17">
        <f>'[26]allocaton assumptions'!B31</f>
        <v>53.475000000000001</v>
      </c>
      <c r="D16" s="9">
        <f>C16*1000000*0.6</f>
        <v>32085000</v>
      </c>
      <c r="E16" s="18">
        <f>D16</f>
        <v>32085000</v>
      </c>
      <c r="F16" s="18">
        <f t="shared" ref="F16:W23" si="4">E16</f>
        <v>32085000</v>
      </c>
      <c r="G16" s="18">
        <f t="shared" si="4"/>
        <v>32085000</v>
      </c>
      <c r="H16" s="18">
        <f t="shared" si="4"/>
        <v>32085000</v>
      </c>
      <c r="I16" s="18">
        <f t="shared" si="4"/>
        <v>32085000</v>
      </c>
      <c r="J16" s="18">
        <f t="shared" si="4"/>
        <v>32085000</v>
      </c>
      <c r="K16" s="18">
        <f t="shared" si="4"/>
        <v>32085000</v>
      </c>
      <c r="L16" s="18">
        <f t="shared" si="4"/>
        <v>32085000</v>
      </c>
      <c r="M16" s="18">
        <f t="shared" si="4"/>
        <v>32085000</v>
      </c>
      <c r="N16" s="18">
        <f t="shared" si="4"/>
        <v>32085000</v>
      </c>
      <c r="O16" s="18">
        <f t="shared" si="4"/>
        <v>32085000</v>
      </c>
      <c r="P16" s="18">
        <f t="shared" si="4"/>
        <v>32085000</v>
      </c>
      <c r="Q16" s="18">
        <f t="shared" si="4"/>
        <v>32085000</v>
      </c>
      <c r="R16" s="18">
        <f t="shared" si="4"/>
        <v>32085000</v>
      </c>
      <c r="S16" s="18">
        <f t="shared" si="4"/>
        <v>32085000</v>
      </c>
      <c r="T16" s="18">
        <f t="shared" si="4"/>
        <v>32085000</v>
      </c>
      <c r="U16" s="18">
        <f t="shared" si="4"/>
        <v>32085000</v>
      </c>
      <c r="V16" s="18">
        <f t="shared" si="4"/>
        <v>32085000</v>
      </c>
      <c r="W16" s="18">
        <f t="shared" si="4"/>
        <v>32085000</v>
      </c>
      <c r="X16" s="10">
        <f>SUM(D16:W16)</f>
        <v>641700000</v>
      </c>
    </row>
    <row r="17" spans="1:24" ht="14.45" x14ac:dyDescent="0.55000000000000004">
      <c r="A17" s="16" t="s">
        <v>155</v>
      </c>
      <c r="B17" s="4" t="s">
        <v>24</v>
      </c>
      <c r="C17" s="17">
        <f>'[26]allocaton assumptions'!B32</f>
        <v>31.050000000000004</v>
      </c>
      <c r="D17" s="9">
        <f t="shared" ref="D17:D23" si="5">C17*1000000*0.6</f>
        <v>18630000</v>
      </c>
      <c r="E17" s="18">
        <f t="shared" ref="E17:T23" si="6">D17</f>
        <v>18630000</v>
      </c>
      <c r="F17" s="18">
        <f t="shared" si="6"/>
        <v>18630000</v>
      </c>
      <c r="G17" s="18">
        <f t="shared" si="6"/>
        <v>18630000</v>
      </c>
      <c r="H17" s="18">
        <f t="shared" si="6"/>
        <v>18630000</v>
      </c>
      <c r="I17" s="18">
        <f t="shared" si="6"/>
        <v>18630000</v>
      </c>
      <c r="J17" s="18">
        <f t="shared" si="6"/>
        <v>18630000</v>
      </c>
      <c r="K17" s="18">
        <f t="shared" si="6"/>
        <v>18630000</v>
      </c>
      <c r="L17" s="18">
        <f t="shared" si="6"/>
        <v>18630000</v>
      </c>
      <c r="M17" s="18">
        <f t="shared" si="6"/>
        <v>18630000</v>
      </c>
      <c r="N17" s="18">
        <f t="shared" si="6"/>
        <v>18630000</v>
      </c>
      <c r="O17" s="18">
        <f t="shared" si="6"/>
        <v>18630000</v>
      </c>
      <c r="P17" s="18">
        <f t="shared" si="6"/>
        <v>18630000</v>
      </c>
      <c r="Q17" s="18">
        <f t="shared" si="6"/>
        <v>18630000</v>
      </c>
      <c r="R17" s="18">
        <f t="shared" si="6"/>
        <v>18630000</v>
      </c>
      <c r="S17" s="18">
        <f t="shared" si="6"/>
        <v>18630000</v>
      </c>
      <c r="T17" s="18">
        <f t="shared" si="6"/>
        <v>18630000</v>
      </c>
      <c r="U17" s="18">
        <f t="shared" si="4"/>
        <v>18630000</v>
      </c>
      <c r="V17" s="18">
        <f t="shared" si="4"/>
        <v>18630000</v>
      </c>
      <c r="W17" s="18">
        <f t="shared" si="4"/>
        <v>18630000</v>
      </c>
      <c r="X17" s="10">
        <f t="shared" ref="X17:X23" si="7">SUM(D17:W17)</f>
        <v>372600000</v>
      </c>
    </row>
    <row r="18" spans="1:24" ht="14.45" x14ac:dyDescent="0.55000000000000004">
      <c r="A18" s="16" t="s">
        <v>156</v>
      </c>
      <c r="B18" s="4" t="s">
        <v>20</v>
      </c>
      <c r="C18" s="17">
        <f>'[26]allocaton assumptions'!B33</f>
        <v>48.825000000000003</v>
      </c>
      <c r="D18" s="9">
        <f t="shared" si="5"/>
        <v>29295000</v>
      </c>
      <c r="E18" s="18">
        <f t="shared" si="6"/>
        <v>29295000</v>
      </c>
      <c r="F18" s="18">
        <f t="shared" si="6"/>
        <v>29295000</v>
      </c>
      <c r="G18" s="18">
        <f t="shared" si="6"/>
        <v>29295000</v>
      </c>
      <c r="H18" s="18">
        <f t="shared" si="6"/>
        <v>29295000</v>
      </c>
      <c r="I18" s="18">
        <f t="shared" si="6"/>
        <v>29295000</v>
      </c>
      <c r="J18" s="18">
        <f t="shared" si="6"/>
        <v>29295000</v>
      </c>
      <c r="K18" s="18">
        <f t="shared" si="6"/>
        <v>29295000</v>
      </c>
      <c r="L18" s="18">
        <f t="shared" si="6"/>
        <v>29295000</v>
      </c>
      <c r="M18" s="18">
        <f t="shared" si="6"/>
        <v>29295000</v>
      </c>
      <c r="N18" s="18">
        <f t="shared" si="6"/>
        <v>29295000</v>
      </c>
      <c r="O18" s="18">
        <f t="shared" si="6"/>
        <v>29295000</v>
      </c>
      <c r="P18" s="18">
        <f t="shared" si="6"/>
        <v>29295000</v>
      </c>
      <c r="Q18" s="18">
        <f t="shared" si="6"/>
        <v>29295000</v>
      </c>
      <c r="R18" s="18">
        <f t="shared" si="6"/>
        <v>29295000</v>
      </c>
      <c r="S18" s="18">
        <f t="shared" si="6"/>
        <v>29295000</v>
      </c>
      <c r="T18" s="18">
        <f t="shared" si="6"/>
        <v>29295000</v>
      </c>
      <c r="U18" s="18">
        <f t="shared" si="4"/>
        <v>29295000</v>
      </c>
      <c r="V18" s="18">
        <f t="shared" si="4"/>
        <v>29295000</v>
      </c>
      <c r="W18" s="18">
        <f t="shared" si="4"/>
        <v>29295000</v>
      </c>
      <c r="X18" s="10">
        <f t="shared" si="7"/>
        <v>585900000</v>
      </c>
    </row>
    <row r="19" spans="1:24" ht="14.45" x14ac:dyDescent="0.55000000000000004">
      <c r="A19" s="16" t="s">
        <v>157</v>
      </c>
      <c r="B19" s="4" t="s">
        <v>20</v>
      </c>
      <c r="C19" s="17">
        <f>'[26]allocaton assumptions'!B34</f>
        <v>28.35</v>
      </c>
      <c r="D19" s="9">
        <f t="shared" si="5"/>
        <v>17010000</v>
      </c>
      <c r="E19" s="18">
        <f t="shared" si="6"/>
        <v>17010000</v>
      </c>
      <c r="F19" s="18">
        <f t="shared" si="6"/>
        <v>17010000</v>
      </c>
      <c r="G19" s="18">
        <f t="shared" si="6"/>
        <v>17010000</v>
      </c>
      <c r="H19" s="18">
        <f t="shared" si="6"/>
        <v>17010000</v>
      </c>
      <c r="I19" s="18">
        <f t="shared" si="6"/>
        <v>17010000</v>
      </c>
      <c r="J19" s="18">
        <f t="shared" si="6"/>
        <v>17010000</v>
      </c>
      <c r="K19" s="18">
        <f t="shared" si="6"/>
        <v>17010000</v>
      </c>
      <c r="L19" s="18">
        <f t="shared" si="6"/>
        <v>17010000</v>
      </c>
      <c r="M19" s="18">
        <f t="shared" si="6"/>
        <v>17010000</v>
      </c>
      <c r="N19" s="18">
        <f t="shared" si="6"/>
        <v>17010000</v>
      </c>
      <c r="O19" s="18">
        <f t="shared" si="6"/>
        <v>17010000</v>
      </c>
      <c r="P19" s="18">
        <f t="shared" si="6"/>
        <v>17010000</v>
      </c>
      <c r="Q19" s="18">
        <f t="shared" si="6"/>
        <v>17010000</v>
      </c>
      <c r="R19" s="18">
        <f t="shared" si="6"/>
        <v>17010000</v>
      </c>
      <c r="S19" s="18">
        <f t="shared" si="6"/>
        <v>17010000</v>
      </c>
      <c r="T19" s="18">
        <f t="shared" si="6"/>
        <v>17010000</v>
      </c>
      <c r="U19" s="18">
        <f t="shared" si="4"/>
        <v>17010000</v>
      </c>
      <c r="V19" s="18">
        <f t="shared" si="4"/>
        <v>17010000</v>
      </c>
      <c r="W19" s="18">
        <f t="shared" si="4"/>
        <v>17010000</v>
      </c>
      <c r="X19" s="10">
        <f t="shared" si="7"/>
        <v>340200000</v>
      </c>
    </row>
    <row r="20" spans="1:24" ht="14.45" x14ac:dyDescent="0.55000000000000004">
      <c r="A20" s="16" t="s">
        <v>158</v>
      </c>
      <c r="B20" s="4" t="s">
        <v>34</v>
      </c>
      <c r="C20" s="17">
        <f>'[26]allocaton assumptions'!B35</f>
        <v>33.324999999999996</v>
      </c>
      <c r="D20" s="9">
        <f t="shared" si="5"/>
        <v>19994999.999999996</v>
      </c>
      <c r="E20" s="18">
        <f t="shared" si="6"/>
        <v>19994999.999999996</v>
      </c>
      <c r="F20" s="18">
        <f t="shared" si="6"/>
        <v>19994999.999999996</v>
      </c>
      <c r="G20" s="18">
        <f t="shared" si="6"/>
        <v>19994999.999999996</v>
      </c>
      <c r="H20" s="18">
        <f t="shared" si="6"/>
        <v>19994999.999999996</v>
      </c>
      <c r="I20" s="18">
        <f t="shared" si="6"/>
        <v>19994999.999999996</v>
      </c>
      <c r="J20" s="18">
        <f t="shared" si="6"/>
        <v>19994999.999999996</v>
      </c>
      <c r="K20" s="18">
        <f t="shared" si="6"/>
        <v>19994999.999999996</v>
      </c>
      <c r="L20" s="18">
        <f t="shared" si="6"/>
        <v>19994999.999999996</v>
      </c>
      <c r="M20" s="18">
        <f t="shared" si="6"/>
        <v>19994999.999999996</v>
      </c>
      <c r="N20" s="18">
        <f t="shared" si="6"/>
        <v>19994999.999999996</v>
      </c>
      <c r="O20" s="18">
        <f t="shared" si="6"/>
        <v>19994999.999999996</v>
      </c>
      <c r="P20" s="18">
        <f t="shared" si="6"/>
        <v>19994999.999999996</v>
      </c>
      <c r="Q20" s="18">
        <f t="shared" si="6"/>
        <v>19994999.999999996</v>
      </c>
      <c r="R20" s="18">
        <f t="shared" si="6"/>
        <v>19994999.999999996</v>
      </c>
      <c r="S20" s="18">
        <f t="shared" si="6"/>
        <v>19994999.999999996</v>
      </c>
      <c r="T20" s="18">
        <f t="shared" si="6"/>
        <v>19994999.999999996</v>
      </c>
      <c r="U20" s="18">
        <f t="shared" si="4"/>
        <v>19994999.999999996</v>
      </c>
      <c r="V20" s="18">
        <f t="shared" si="4"/>
        <v>19994999.999999996</v>
      </c>
      <c r="W20" s="18">
        <f t="shared" si="4"/>
        <v>19994999.999999996</v>
      </c>
      <c r="X20" s="10">
        <f t="shared" si="7"/>
        <v>399899999.99999994</v>
      </c>
    </row>
    <row r="21" spans="1:24" ht="14.45" x14ac:dyDescent="0.55000000000000004">
      <c r="A21" s="16" t="s">
        <v>159</v>
      </c>
      <c r="B21" s="4" t="s">
        <v>34</v>
      </c>
      <c r="C21" s="17">
        <f>'[26]allocaton assumptions'!B36</f>
        <v>19.349999999999998</v>
      </c>
      <c r="D21" s="9">
        <f t="shared" si="5"/>
        <v>11609999.999999998</v>
      </c>
      <c r="E21" s="18">
        <f t="shared" si="6"/>
        <v>11609999.999999998</v>
      </c>
      <c r="F21" s="18">
        <f t="shared" si="6"/>
        <v>11609999.999999998</v>
      </c>
      <c r="G21" s="18">
        <f t="shared" si="6"/>
        <v>11609999.999999998</v>
      </c>
      <c r="H21" s="18">
        <f t="shared" si="6"/>
        <v>11609999.999999998</v>
      </c>
      <c r="I21" s="18">
        <f t="shared" si="6"/>
        <v>11609999.999999998</v>
      </c>
      <c r="J21" s="18">
        <f t="shared" si="6"/>
        <v>11609999.999999998</v>
      </c>
      <c r="K21" s="18">
        <f t="shared" si="6"/>
        <v>11609999.999999998</v>
      </c>
      <c r="L21" s="18">
        <f t="shared" si="6"/>
        <v>11609999.999999998</v>
      </c>
      <c r="M21" s="18">
        <f t="shared" si="6"/>
        <v>11609999.999999998</v>
      </c>
      <c r="N21" s="18">
        <f t="shared" si="6"/>
        <v>11609999.999999998</v>
      </c>
      <c r="O21" s="18">
        <f t="shared" si="6"/>
        <v>11609999.999999998</v>
      </c>
      <c r="P21" s="18">
        <f t="shared" si="6"/>
        <v>11609999.999999998</v>
      </c>
      <c r="Q21" s="18">
        <f t="shared" si="6"/>
        <v>11609999.999999998</v>
      </c>
      <c r="R21" s="18">
        <f t="shared" si="6"/>
        <v>11609999.999999998</v>
      </c>
      <c r="S21" s="18">
        <f t="shared" si="6"/>
        <v>11609999.999999998</v>
      </c>
      <c r="T21" s="18">
        <f t="shared" si="6"/>
        <v>11609999.999999998</v>
      </c>
      <c r="U21" s="18">
        <f t="shared" si="4"/>
        <v>11609999.999999998</v>
      </c>
      <c r="V21" s="18">
        <f t="shared" si="4"/>
        <v>11609999.999999998</v>
      </c>
      <c r="W21" s="18">
        <f t="shared" si="4"/>
        <v>11609999.999999998</v>
      </c>
      <c r="X21" s="10">
        <f t="shared" si="7"/>
        <v>232199999.99999997</v>
      </c>
    </row>
    <row r="22" spans="1:24" ht="14.45" x14ac:dyDescent="0.55000000000000004">
      <c r="A22" s="16" t="s">
        <v>160</v>
      </c>
      <c r="B22" s="4" t="s">
        <v>29</v>
      </c>
      <c r="C22" s="17">
        <f>'[26]allocaton assumptions'!B37</f>
        <v>19.375</v>
      </c>
      <c r="D22" s="9">
        <f t="shared" si="5"/>
        <v>11625000</v>
      </c>
      <c r="E22" s="18">
        <f t="shared" si="6"/>
        <v>11625000</v>
      </c>
      <c r="F22" s="18">
        <f t="shared" si="6"/>
        <v>11625000</v>
      </c>
      <c r="G22" s="18">
        <f t="shared" si="6"/>
        <v>11625000</v>
      </c>
      <c r="H22" s="18">
        <f t="shared" si="6"/>
        <v>11625000</v>
      </c>
      <c r="I22" s="18">
        <f t="shared" si="6"/>
        <v>11625000</v>
      </c>
      <c r="J22" s="18">
        <f t="shared" si="6"/>
        <v>11625000</v>
      </c>
      <c r="K22" s="18">
        <f t="shared" si="6"/>
        <v>11625000</v>
      </c>
      <c r="L22" s="18">
        <f t="shared" si="6"/>
        <v>11625000</v>
      </c>
      <c r="M22" s="18">
        <f t="shared" si="6"/>
        <v>11625000</v>
      </c>
      <c r="N22" s="18">
        <f t="shared" si="6"/>
        <v>11625000</v>
      </c>
      <c r="O22" s="18">
        <f t="shared" si="6"/>
        <v>11625000</v>
      </c>
      <c r="P22" s="18">
        <f t="shared" si="6"/>
        <v>11625000</v>
      </c>
      <c r="Q22" s="18">
        <f t="shared" si="6"/>
        <v>11625000</v>
      </c>
      <c r="R22" s="18">
        <f t="shared" si="6"/>
        <v>11625000</v>
      </c>
      <c r="S22" s="18">
        <f t="shared" si="6"/>
        <v>11625000</v>
      </c>
      <c r="T22" s="18">
        <f t="shared" si="6"/>
        <v>11625000</v>
      </c>
      <c r="U22" s="18">
        <f t="shared" si="4"/>
        <v>11625000</v>
      </c>
      <c r="V22" s="18">
        <f t="shared" si="4"/>
        <v>11625000</v>
      </c>
      <c r="W22" s="18">
        <f t="shared" si="4"/>
        <v>11625000</v>
      </c>
      <c r="X22" s="10">
        <f t="shared" si="7"/>
        <v>232500000</v>
      </c>
    </row>
    <row r="23" spans="1:24" ht="14.45" x14ac:dyDescent="0.55000000000000004">
      <c r="A23" s="16" t="s">
        <v>161</v>
      </c>
      <c r="B23" s="4" t="s">
        <v>29</v>
      </c>
      <c r="C23" s="17">
        <f>'[26]allocaton assumptions'!B38</f>
        <v>11.25</v>
      </c>
      <c r="D23" s="9">
        <f t="shared" si="5"/>
        <v>6750000</v>
      </c>
      <c r="E23" s="18">
        <f t="shared" si="6"/>
        <v>6750000</v>
      </c>
      <c r="F23" s="18">
        <f t="shared" si="6"/>
        <v>6750000</v>
      </c>
      <c r="G23" s="18">
        <f t="shared" si="6"/>
        <v>6750000</v>
      </c>
      <c r="H23" s="18">
        <f t="shared" si="6"/>
        <v>6750000</v>
      </c>
      <c r="I23" s="18">
        <f t="shared" si="6"/>
        <v>6750000</v>
      </c>
      <c r="J23" s="18">
        <f t="shared" si="6"/>
        <v>6750000</v>
      </c>
      <c r="K23" s="18">
        <f t="shared" si="6"/>
        <v>6750000</v>
      </c>
      <c r="L23" s="18">
        <f t="shared" si="6"/>
        <v>6750000</v>
      </c>
      <c r="M23" s="18">
        <f t="shared" si="6"/>
        <v>6750000</v>
      </c>
      <c r="N23" s="18">
        <f t="shared" si="6"/>
        <v>6750000</v>
      </c>
      <c r="O23" s="18">
        <f t="shared" si="6"/>
        <v>6750000</v>
      </c>
      <c r="P23" s="18">
        <f t="shared" si="6"/>
        <v>6750000</v>
      </c>
      <c r="Q23" s="18">
        <f t="shared" si="6"/>
        <v>6750000</v>
      </c>
      <c r="R23" s="18">
        <f t="shared" si="6"/>
        <v>6750000</v>
      </c>
      <c r="S23" s="18">
        <f t="shared" si="6"/>
        <v>6750000</v>
      </c>
      <c r="T23" s="18">
        <f t="shared" si="6"/>
        <v>6750000</v>
      </c>
      <c r="U23" s="18">
        <f t="shared" si="4"/>
        <v>6750000</v>
      </c>
      <c r="V23" s="18">
        <f t="shared" si="4"/>
        <v>6750000</v>
      </c>
      <c r="W23" s="18">
        <f t="shared" si="4"/>
        <v>6750000</v>
      </c>
      <c r="X23" s="10">
        <f t="shared" si="7"/>
        <v>135000000</v>
      </c>
    </row>
    <row r="25" spans="1:24" s="3" customFormat="1" ht="14.45" x14ac:dyDescent="0.55000000000000004">
      <c r="A25" s="19" t="s">
        <v>147</v>
      </c>
      <c r="B25" s="5"/>
      <c r="C25" s="20">
        <f>'[26]allocaton assumptions'!B39</f>
        <v>245</v>
      </c>
      <c r="D25" s="21">
        <f t="shared" ref="D25:W25" si="8">SUM(D16:D23)</f>
        <v>147000000</v>
      </c>
      <c r="E25" s="21">
        <f t="shared" si="8"/>
        <v>147000000</v>
      </c>
      <c r="F25" s="21">
        <f t="shared" si="8"/>
        <v>147000000</v>
      </c>
      <c r="G25" s="21">
        <f t="shared" si="8"/>
        <v>147000000</v>
      </c>
      <c r="H25" s="21">
        <f t="shared" si="8"/>
        <v>147000000</v>
      </c>
      <c r="I25" s="21">
        <f t="shared" si="8"/>
        <v>147000000</v>
      </c>
      <c r="J25" s="21">
        <f t="shared" si="8"/>
        <v>147000000</v>
      </c>
      <c r="K25" s="21">
        <f t="shared" si="8"/>
        <v>147000000</v>
      </c>
      <c r="L25" s="21">
        <f t="shared" si="8"/>
        <v>147000000</v>
      </c>
      <c r="M25" s="21">
        <f t="shared" si="8"/>
        <v>147000000</v>
      </c>
      <c r="N25" s="21">
        <f t="shared" si="8"/>
        <v>147000000</v>
      </c>
      <c r="O25" s="21">
        <f t="shared" si="8"/>
        <v>147000000</v>
      </c>
      <c r="P25" s="21">
        <f t="shared" si="8"/>
        <v>147000000</v>
      </c>
      <c r="Q25" s="21">
        <f t="shared" si="8"/>
        <v>147000000</v>
      </c>
      <c r="R25" s="21">
        <f t="shared" si="8"/>
        <v>147000000</v>
      </c>
      <c r="S25" s="21">
        <f t="shared" si="8"/>
        <v>147000000</v>
      </c>
      <c r="T25" s="21">
        <f t="shared" si="8"/>
        <v>147000000</v>
      </c>
      <c r="U25" s="21">
        <f t="shared" si="8"/>
        <v>147000000</v>
      </c>
      <c r="V25" s="21">
        <f t="shared" si="8"/>
        <v>147000000</v>
      </c>
      <c r="W25" s="21">
        <f t="shared" si="8"/>
        <v>147000000</v>
      </c>
      <c r="X25" s="21">
        <f>SUM(X16:X23)</f>
        <v>2940000000</v>
      </c>
    </row>
    <row r="27" spans="1:24" ht="14.45" x14ac:dyDescent="0.55000000000000004">
      <c r="A27" s="3" t="s">
        <v>162</v>
      </c>
    </row>
    <row r="28" spans="1:24" ht="14.45" x14ac:dyDescent="0.55000000000000004">
      <c r="A28" s="16" t="s">
        <v>163</v>
      </c>
      <c r="B28" s="4" t="s">
        <v>24</v>
      </c>
      <c r="C28" s="17">
        <v>37.950000000000003</v>
      </c>
      <c r="D28" s="9">
        <f>C28*1000000*0.6</f>
        <v>22770000</v>
      </c>
      <c r="E28" s="18">
        <f>D28</f>
        <v>22770000</v>
      </c>
      <c r="F28" s="18">
        <f t="shared" ref="F28:W35" si="9">E28</f>
        <v>22770000</v>
      </c>
      <c r="G28" s="18">
        <f t="shared" si="9"/>
        <v>22770000</v>
      </c>
      <c r="H28" s="18">
        <f t="shared" si="9"/>
        <v>22770000</v>
      </c>
      <c r="I28" s="18">
        <f t="shared" si="9"/>
        <v>22770000</v>
      </c>
      <c r="J28" s="18">
        <f t="shared" si="9"/>
        <v>22770000</v>
      </c>
      <c r="K28" s="18">
        <f t="shared" si="9"/>
        <v>22770000</v>
      </c>
      <c r="L28" s="18">
        <f t="shared" si="9"/>
        <v>22770000</v>
      </c>
      <c r="M28" s="18">
        <f t="shared" si="9"/>
        <v>22770000</v>
      </c>
      <c r="N28" s="18">
        <f t="shared" si="9"/>
        <v>22770000</v>
      </c>
      <c r="O28" s="18">
        <f t="shared" si="9"/>
        <v>22770000</v>
      </c>
      <c r="P28" s="18">
        <f t="shared" si="9"/>
        <v>22770000</v>
      </c>
      <c r="Q28" s="18">
        <f t="shared" si="9"/>
        <v>22770000</v>
      </c>
      <c r="R28" s="18">
        <f t="shared" si="9"/>
        <v>22770000</v>
      </c>
      <c r="S28" s="18">
        <f t="shared" si="9"/>
        <v>22770000</v>
      </c>
      <c r="T28" s="18">
        <f t="shared" si="9"/>
        <v>22770000</v>
      </c>
      <c r="U28" s="18">
        <f t="shared" si="9"/>
        <v>22770000</v>
      </c>
      <c r="V28" s="18">
        <f t="shared" si="9"/>
        <v>22770000</v>
      </c>
      <c r="W28" s="18">
        <f t="shared" si="9"/>
        <v>22770000</v>
      </c>
      <c r="X28" s="18">
        <f>SUM(D28:W28)</f>
        <v>455400000</v>
      </c>
    </row>
    <row r="29" spans="1:24" ht="14.45" x14ac:dyDescent="0.55000000000000004">
      <c r="A29" s="16" t="s">
        <v>164</v>
      </c>
      <c r="B29" s="4" t="s">
        <v>24</v>
      </c>
      <c r="C29" s="17">
        <v>62.100000000000009</v>
      </c>
      <c r="D29" s="9">
        <f t="shared" ref="D29:D35" si="10">C29*1000000*0.6</f>
        <v>37260000</v>
      </c>
      <c r="E29" s="18">
        <f t="shared" ref="E29:T35" si="11">D29</f>
        <v>37260000</v>
      </c>
      <c r="F29" s="18">
        <f t="shared" si="11"/>
        <v>37260000</v>
      </c>
      <c r="G29" s="18">
        <f t="shared" si="11"/>
        <v>37260000</v>
      </c>
      <c r="H29" s="18">
        <f t="shared" si="11"/>
        <v>37260000</v>
      </c>
      <c r="I29" s="18">
        <f t="shared" si="11"/>
        <v>37260000</v>
      </c>
      <c r="J29" s="18">
        <f t="shared" si="11"/>
        <v>37260000</v>
      </c>
      <c r="K29" s="18">
        <f t="shared" si="11"/>
        <v>37260000</v>
      </c>
      <c r="L29" s="18">
        <f t="shared" si="11"/>
        <v>37260000</v>
      </c>
      <c r="M29" s="18">
        <f t="shared" si="11"/>
        <v>37260000</v>
      </c>
      <c r="N29" s="18">
        <f t="shared" si="11"/>
        <v>37260000</v>
      </c>
      <c r="O29" s="18">
        <f t="shared" si="11"/>
        <v>37260000</v>
      </c>
      <c r="P29" s="18">
        <f t="shared" si="11"/>
        <v>37260000</v>
      </c>
      <c r="Q29" s="18">
        <f t="shared" si="11"/>
        <v>37260000</v>
      </c>
      <c r="R29" s="18">
        <f t="shared" si="11"/>
        <v>37260000</v>
      </c>
      <c r="S29" s="18">
        <f t="shared" si="11"/>
        <v>37260000</v>
      </c>
      <c r="T29" s="18">
        <f t="shared" si="11"/>
        <v>37260000</v>
      </c>
      <c r="U29" s="18">
        <f t="shared" si="9"/>
        <v>37260000</v>
      </c>
      <c r="V29" s="18">
        <f t="shared" si="9"/>
        <v>37260000</v>
      </c>
      <c r="W29" s="18">
        <f t="shared" si="9"/>
        <v>37260000</v>
      </c>
      <c r="X29" s="18">
        <f t="shared" ref="X29:X35" si="12">SUM(D29:W29)</f>
        <v>745200000</v>
      </c>
    </row>
    <row r="30" spans="1:24" ht="14.45" x14ac:dyDescent="0.55000000000000004">
      <c r="A30" s="16" t="s">
        <v>165</v>
      </c>
      <c r="B30" s="4" t="s">
        <v>20</v>
      </c>
      <c r="C30" s="17">
        <v>34.65</v>
      </c>
      <c r="D30" s="9">
        <f t="shared" si="10"/>
        <v>20790000</v>
      </c>
      <c r="E30" s="18">
        <f t="shared" si="11"/>
        <v>20790000</v>
      </c>
      <c r="F30" s="18">
        <f t="shared" si="11"/>
        <v>20790000</v>
      </c>
      <c r="G30" s="18">
        <f t="shared" si="11"/>
        <v>20790000</v>
      </c>
      <c r="H30" s="18">
        <f t="shared" si="11"/>
        <v>20790000</v>
      </c>
      <c r="I30" s="18">
        <f t="shared" si="11"/>
        <v>20790000</v>
      </c>
      <c r="J30" s="18">
        <f t="shared" si="11"/>
        <v>20790000</v>
      </c>
      <c r="K30" s="18">
        <f t="shared" si="11"/>
        <v>20790000</v>
      </c>
      <c r="L30" s="18">
        <f t="shared" si="11"/>
        <v>20790000</v>
      </c>
      <c r="M30" s="18">
        <f t="shared" si="11"/>
        <v>20790000</v>
      </c>
      <c r="N30" s="18">
        <f t="shared" si="11"/>
        <v>20790000</v>
      </c>
      <c r="O30" s="18">
        <f t="shared" si="11"/>
        <v>20790000</v>
      </c>
      <c r="P30" s="18">
        <f t="shared" si="11"/>
        <v>20790000</v>
      </c>
      <c r="Q30" s="18">
        <f t="shared" si="11"/>
        <v>20790000</v>
      </c>
      <c r="R30" s="18">
        <f t="shared" si="11"/>
        <v>20790000</v>
      </c>
      <c r="S30" s="18">
        <f t="shared" si="11"/>
        <v>20790000</v>
      </c>
      <c r="T30" s="18">
        <f t="shared" si="11"/>
        <v>20790000</v>
      </c>
      <c r="U30" s="18">
        <f t="shared" si="9"/>
        <v>20790000</v>
      </c>
      <c r="V30" s="18">
        <f t="shared" si="9"/>
        <v>20790000</v>
      </c>
      <c r="W30" s="18">
        <f t="shared" si="9"/>
        <v>20790000</v>
      </c>
      <c r="X30" s="18">
        <f t="shared" si="12"/>
        <v>415800000</v>
      </c>
    </row>
    <row r="31" spans="1:24" ht="14.45" x14ac:dyDescent="0.55000000000000004">
      <c r="A31" s="16" t="s">
        <v>166</v>
      </c>
      <c r="B31" s="4" t="s">
        <v>20</v>
      </c>
      <c r="C31" s="17">
        <v>56.7</v>
      </c>
      <c r="D31" s="9">
        <f t="shared" si="10"/>
        <v>34020000</v>
      </c>
      <c r="E31" s="18">
        <f t="shared" si="11"/>
        <v>34020000</v>
      </c>
      <c r="F31" s="18">
        <f t="shared" si="11"/>
        <v>34020000</v>
      </c>
      <c r="G31" s="18">
        <f t="shared" si="11"/>
        <v>34020000</v>
      </c>
      <c r="H31" s="18">
        <f t="shared" si="11"/>
        <v>34020000</v>
      </c>
      <c r="I31" s="18">
        <f t="shared" si="11"/>
        <v>34020000</v>
      </c>
      <c r="J31" s="18">
        <f t="shared" si="11"/>
        <v>34020000</v>
      </c>
      <c r="K31" s="18">
        <f t="shared" si="11"/>
        <v>34020000</v>
      </c>
      <c r="L31" s="18">
        <f t="shared" si="11"/>
        <v>34020000</v>
      </c>
      <c r="M31" s="18">
        <f t="shared" si="11"/>
        <v>34020000</v>
      </c>
      <c r="N31" s="18">
        <f t="shared" si="11"/>
        <v>34020000</v>
      </c>
      <c r="O31" s="18">
        <f t="shared" si="11"/>
        <v>34020000</v>
      </c>
      <c r="P31" s="18">
        <f t="shared" si="11"/>
        <v>34020000</v>
      </c>
      <c r="Q31" s="18">
        <f t="shared" si="11"/>
        <v>34020000</v>
      </c>
      <c r="R31" s="18">
        <f t="shared" si="11"/>
        <v>34020000</v>
      </c>
      <c r="S31" s="18">
        <f t="shared" si="11"/>
        <v>34020000</v>
      </c>
      <c r="T31" s="18">
        <f t="shared" si="11"/>
        <v>34020000</v>
      </c>
      <c r="U31" s="18">
        <f t="shared" si="9"/>
        <v>34020000</v>
      </c>
      <c r="V31" s="18">
        <f t="shared" si="9"/>
        <v>34020000</v>
      </c>
      <c r="W31" s="18">
        <f t="shared" si="9"/>
        <v>34020000</v>
      </c>
      <c r="X31" s="18">
        <f t="shared" si="12"/>
        <v>680400000</v>
      </c>
    </row>
    <row r="32" spans="1:24" ht="14.45" x14ac:dyDescent="0.55000000000000004">
      <c r="A32" s="16" t="s">
        <v>167</v>
      </c>
      <c r="B32" s="4" t="s">
        <v>34</v>
      </c>
      <c r="C32" s="17">
        <v>23.649999999999995</v>
      </c>
      <c r="D32" s="9">
        <f t="shared" si="10"/>
        <v>14189999.999999998</v>
      </c>
      <c r="E32" s="18">
        <f t="shared" si="11"/>
        <v>14189999.999999998</v>
      </c>
      <c r="F32" s="18">
        <f t="shared" si="11"/>
        <v>14189999.999999998</v>
      </c>
      <c r="G32" s="18">
        <f t="shared" si="11"/>
        <v>14189999.999999998</v>
      </c>
      <c r="H32" s="18">
        <f t="shared" si="11"/>
        <v>14189999.999999998</v>
      </c>
      <c r="I32" s="18">
        <f t="shared" si="11"/>
        <v>14189999.999999998</v>
      </c>
      <c r="J32" s="18">
        <f t="shared" si="11"/>
        <v>14189999.999999998</v>
      </c>
      <c r="K32" s="18">
        <f t="shared" si="11"/>
        <v>14189999.999999998</v>
      </c>
      <c r="L32" s="18">
        <f t="shared" si="11"/>
        <v>14189999.999999998</v>
      </c>
      <c r="M32" s="18">
        <f t="shared" si="11"/>
        <v>14189999.999999998</v>
      </c>
      <c r="N32" s="18">
        <f t="shared" si="11"/>
        <v>14189999.999999998</v>
      </c>
      <c r="O32" s="18">
        <f t="shared" si="11"/>
        <v>14189999.999999998</v>
      </c>
      <c r="P32" s="18">
        <f t="shared" si="11"/>
        <v>14189999.999999998</v>
      </c>
      <c r="Q32" s="18">
        <f t="shared" si="11"/>
        <v>14189999.999999998</v>
      </c>
      <c r="R32" s="18">
        <f t="shared" si="11"/>
        <v>14189999.999999998</v>
      </c>
      <c r="S32" s="18">
        <f t="shared" si="11"/>
        <v>14189999.999999998</v>
      </c>
      <c r="T32" s="18">
        <f t="shared" si="11"/>
        <v>14189999.999999998</v>
      </c>
      <c r="U32" s="18">
        <f t="shared" si="9"/>
        <v>14189999.999999998</v>
      </c>
      <c r="V32" s="18">
        <f t="shared" si="9"/>
        <v>14189999.999999998</v>
      </c>
      <c r="W32" s="18">
        <f t="shared" si="9"/>
        <v>14189999.999999998</v>
      </c>
      <c r="X32" s="18">
        <f t="shared" si="12"/>
        <v>283799999.99999994</v>
      </c>
    </row>
    <row r="33" spans="1:24" ht="14.45" x14ac:dyDescent="0.55000000000000004">
      <c r="A33" s="16" t="s">
        <v>168</v>
      </c>
      <c r="B33" s="4" t="s">
        <v>34</v>
      </c>
      <c r="C33" s="17">
        <v>38.699999999999996</v>
      </c>
      <c r="D33" s="9">
        <f t="shared" si="10"/>
        <v>23219999.999999996</v>
      </c>
      <c r="E33" s="18">
        <f t="shared" si="11"/>
        <v>23219999.999999996</v>
      </c>
      <c r="F33" s="18">
        <f t="shared" si="11"/>
        <v>23219999.999999996</v>
      </c>
      <c r="G33" s="18">
        <f t="shared" si="11"/>
        <v>23219999.999999996</v>
      </c>
      <c r="H33" s="18">
        <f t="shared" si="11"/>
        <v>23219999.999999996</v>
      </c>
      <c r="I33" s="18">
        <f t="shared" si="11"/>
        <v>23219999.999999996</v>
      </c>
      <c r="J33" s="18">
        <f t="shared" si="11"/>
        <v>23219999.999999996</v>
      </c>
      <c r="K33" s="18">
        <f t="shared" si="11"/>
        <v>23219999.999999996</v>
      </c>
      <c r="L33" s="18">
        <f t="shared" si="11"/>
        <v>23219999.999999996</v>
      </c>
      <c r="M33" s="18">
        <f t="shared" si="11"/>
        <v>23219999.999999996</v>
      </c>
      <c r="N33" s="18">
        <f t="shared" si="11"/>
        <v>23219999.999999996</v>
      </c>
      <c r="O33" s="18">
        <f t="shared" si="11"/>
        <v>23219999.999999996</v>
      </c>
      <c r="P33" s="18">
        <f t="shared" si="11"/>
        <v>23219999.999999996</v>
      </c>
      <c r="Q33" s="18">
        <f t="shared" si="11"/>
        <v>23219999.999999996</v>
      </c>
      <c r="R33" s="18">
        <f t="shared" si="11"/>
        <v>23219999.999999996</v>
      </c>
      <c r="S33" s="18">
        <f t="shared" si="11"/>
        <v>23219999.999999996</v>
      </c>
      <c r="T33" s="18">
        <f t="shared" si="11"/>
        <v>23219999.999999996</v>
      </c>
      <c r="U33" s="18">
        <f t="shared" si="9"/>
        <v>23219999.999999996</v>
      </c>
      <c r="V33" s="18">
        <f t="shared" si="9"/>
        <v>23219999.999999996</v>
      </c>
      <c r="W33" s="18">
        <f t="shared" si="9"/>
        <v>23219999.999999996</v>
      </c>
      <c r="X33" s="18">
        <f t="shared" si="12"/>
        <v>464399999.99999994</v>
      </c>
    </row>
    <row r="34" spans="1:24" ht="14.45" x14ac:dyDescent="0.55000000000000004">
      <c r="A34" s="16" t="s">
        <v>169</v>
      </c>
      <c r="B34" s="4" t="s">
        <v>29</v>
      </c>
      <c r="C34" s="17">
        <v>13.75</v>
      </c>
      <c r="D34" s="9">
        <f t="shared" si="10"/>
        <v>8250000</v>
      </c>
      <c r="E34" s="18">
        <f t="shared" si="11"/>
        <v>8250000</v>
      </c>
      <c r="F34" s="18">
        <f t="shared" si="11"/>
        <v>8250000</v>
      </c>
      <c r="G34" s="18">
        <f t="shared" si="11"/>
        <v>8250000</v>
      </c>
      <c r="H34" s="18">
        <f t="shared" si="11"/>
        <v>8250000</v>
      </c>
      <c r="I34" s="18">
        <f t="shared" si="11"/>
        <v>8250000</v>
      </c>
      <c r="J34" s="18">
        <f t="shared" si="11"/>
        <v>8250000</v>
      </c>
      <c r="K34" s="18">
        <f t="shared" si="11"/>
        <v>8250000</v>
      </c>
      <c r="L34" s="18">
        <f t="shared" si="11"/>
        <v>8250000</v>
      </c>
      <c r="M34" s="18">
        <f t="shared" si="11"/>
        <v>8250000</v>
      </c>
      <c r="N34" s="18">
        <f t="shared" si="11"/>
        <v>8250000</v>
      </c>
      <c r="O34" s="18">
        <f t="shared" si="11"/>
        <v>8250000</v>
      </c>
      <c r="P34" s="18">
        <f t="shared" si="11"/>
        <v>8250000</v>
      </c>
      <c r="Q34" s="18">
        <f t="shared" si="11"/>
        <v>8250000</v>
      </c>
      <c r="R34" s="18">
        <f t="shared" si="11"/>
        <v>8250000</v>
      </c>
      <c r="S34" s="18">
        <f t="shared" si="11"/>
        <v>8250000</v>
      </c>
      <c r="T34" s="18">
        <f t="shared" si="11"/>
        <v>8250000</v>
      </c>
      <c r="U34" s="18">
        <f t="shared" si="9"/>
        <v>8250000</v>
      </c>
      <c r="V34" s="18">
        <f t="shared" si="9"/>
        <v>8250000</v>
      </c>
      <c r="W34" s="18">
        <f t="shared" si="9"/>
        <v>8250000</v>
      </c>
      <c r="X34" s="18">
        <f t="shared" si="12"/>
        <v>165000000</v>
      </c>
    </row>
    <row r="35" spans="1:24" ht="14.45" x14ac:dyDescent="0.55000000000000004">
      <c r="A35" s="16" t="s">
        <v>170</v>
      </c>
      <c r="B35" s="4" t="s">
        <v>29</v>
      </c>
      <c r="C35" s="17">
        <v>22.5</v>
      </c>
      <c r="D35" s="9">
        <f t="shared" si="10"/>
        <v>13500000</v>
      </c>
      <c r="E35" s="18">
        <f t="shared" si="11"/>
        <v>13500000</v>
      </c>
      <c r="F35" s="18">
        <f t="shared" si="11"/>
        <v>13500000</v>
      </c>
      <c r="G35" s="18">
        <f t="shared" si="11"/>
        <v>13500000</v>
      </c>
      <c r="H35" s="18">
        <f t="shared" si="11"/>
        <v>13500000</v>
      </c>
      <c r="I35" s="18">
        <f t="shared" si="11"/>
        <v>13500000</v>
      </c>
      <c r="J35" s="18">
        <f t="shared" si="11"/>
        <v>13500000</v>
      </c>
      <c r="K35" s="18">
        <f t="shared" si="11"/>
        <v>13500000</v>
      </c>
      <c r="L35" s="18">
        <f t="shared" si="11"/>
        <v>13500000</v>
      </c>
      <c r="M35" s="18">
        <f t="shared" si="11"/>
        <v>13500000</v>
      </c>
      <c r="N35" s="18">
        <f t="shared" si="11"/>
        <v>13500000</v>
      </c>
      <c r="O35" s="18">
        <f t="shared" si="11"/>
        <v>13500000</v>
      </c>
      <c r="P35" s="18">
        <f t="shared" si="11"/>
        <v>13500000</v>
      </c>
      <c r="Q35" s="18">
        <f t="shared" si="11"/>
        <v>13500000</v>
      </c>
      <c r="R35" s="18">
        <f t="shared" si="11"/>
        <v>13500000</v>
      </c>
      <c r="S35" s="18">
        <f t="shared" si="11"/>
        <v>13500000</v>
      </c>
      <c r="T35" s="18">
        <f t="shared" si="11"/>
        <v>13500000</v>
      </c>
      <c r="U35" s="18">
        <f t="shared" si="9"/>
        <v>13500000</v>
      </c>
      <c r="V35" s="18">
        <f t="shared" si="9"/>
        <v>13500000</v>
      </c>
      <c r="W35" s="18">
        <f t="shared" si="9"/>
        <v>13500000</v>
      </c>
      <c r="X35" s="18">
        <f t="shared" si="12"/>
        <v>270000000</v>
      </c>
    </row>
    <row r="37" spans="1:24" ht="14.45" x14ac:dyDescent="0.55000000000000004">
      <c r="A37" s="19" t="s">
        <v>147</v>
      </c>
      <c r="B37" s="5"/>
      <c r="C37" s="20">
        <f>SUM(C28:C36)</f>
        <v>290</v>
      </c>
      <c r="D37" s="21">
        <f t="shared" ref="D37:X37" si="13">SUM(D28:D35)</f>
        <v>174000000</v>
      </c>
      <c r="E37" s="21">
        <f t="shared" si="13"/>
        <v>174000000</v>
      </c>
      <c r="F37" s="21">
        <f t="shared" si="13"/>
        <v>174000000</v>
      </c>
      <c r="G37" s="21">
        <f t="shared" si="13"/>
        <v>174000000</v>
      </c>
      <c r="H37" s="21">
        <f t="shared" si="13"/>
        <v>174000000</v>
      </c>
      <c r="I37" s="21">
        <f t="shared" si="13"/>
        <v>174000000</v>
      </c>
      <c r="J37" s="21">
        <f t="shared" si="13"/>
        <v>174000000</v>
      </c>
      <c r="K37" s="21">
        <f t="shared" si="13"/>
        <v>174000000</v>
      </c>
      <c r="L37" s="21">
        <f t="shared" si="13"/>
        <v>174000000</v>
      </c>
      <c r="M37" s="21">
        <f t="shared" si="13"/>
        <v>174000000</v>
      </c>
      <c r="N37" s="21">
        <f t="shared" si="13"/>
        <v>174000000</v>
      </c>
      <c r="O37" s="21">
        <f t="shared" si="13"/>
        <v>174000000</v>
      </c>
      <c r="P37" s="21">
        <f t="shared" si="13"/>
        <v>174000000</v>
      </c>
      <c r="Q37" s="21">
        <f t="shared" si="13"/>
        <v>174000000</v>
      </c>
      <c r="R37" s="21">
        <f t="shared" si="13"/>
        <v>174000000</v>
      </c>
      <c r="S37" s="21">
        <f t="shared" si="13"/>
        <v>174000000</v>
      </c>
      <c r="T37" s="21">
        <f t="shared" si="13"/>
        <v>174000000</v>
      </c>
      <c r="U37" s="21">
        <f t="shared" si="13"/>
        <v>174000000</v>
      </c>
      <c r="V37" s="21">
        <f t="shared" si="13"/>
        <v>174000000</v>
      </c>
      <c r="W37" s="21">
        <f t="shared" si="13"/>
        <v>174000000</v>
      </c>
      <c r="X37" s="21">
        <f t="shared" si="13"/>
        <v>3480000000</v>
      </c>
    </row>
    <row r="39" spans="1:24" ht="14.65" thickBot="1" x14ac:dyDescent="0.6">
      <c r="A39" s="22" t="s">
        <v>171</v>
      </c>
      <c r="B39" s="23"/>
      <c r="C39" s="23"/>
      <c r="D39" s="24">
        <f>D11+D25+D37</f>
        <v>381000000</v>
      </c>
      <c r="E39" s="24">
        <f t="shared" ref="E39:X39" si="14">E11+E25+E37</f>
        <v>381000000</v>
      </c>
      <c r="F39" s="24">
        <f t="shared" si="14"/>
        <v>381000000</v>
      </c>
      <c r="G39" s="24">
        <f t="shared" si="14"/>
        <v>381000000</v>
      </c>
      <c r="H39" s="24">
        <f t="shared" si="14"/>
        <v>381000000</v>
      </c>
      <c r="I39" s="24">
        <f t="shared" si="14"/>
        <v>381000000</v>
      </c>
      <c r="J39" s="24">
        <f t="shared" si="14"/>
        <v>381000000</v>
      </c>
      <c r="K39" s="24">
        <f t="shared" si="14"/>
        <v>381000000</v>
      </c>
      <c r="L39" s="24">
        <f t="shared" si="14"/>
        <v>381000000</v>
      </c>
      <c r="M39" s="24">
        <f t="shared" si="14"/>
        <v>381000000</v>
      </c>
      <c r="N39" s="24">
        <f t="shared" si="14"/>
        <v>381000000</v>
      </c>
      <c r="O39" s="24">
        <f t="shared" si="14"/>
        <v>381000000</v>
      </c>
      <c r="P39" s="24">
        <f t="shared" si="14"/>
        <v>381000000</v>
      </c>
      <c r="Q39" s="24">
        <f t="shared" si="14"/>
        <v>381000000</v>
      </c>
      <c r="R39" s="24">
        <f t="shared" si="14"/>
        <v>381000000</v>
      </c>
      <c r="S39" s="24">
        <f t="shared" si="14"/>
        <v>381000000</v>
      </c>
      <c r="T39" s="24">
        <f t="shared" si="14"/>
        <v>381000000</v>
      </c>
      <c r="U39" s="24">
        <f t="shared" si="14"/>
        <v>381000000</v>
      </c>
      <c r="V39" s="24">
        <f t="shared" si="14"/>
        <v>381000000</v>
      </c>
      <c r="W39" s="24">
        <f t="shared" si="14"/>
        <v>381000000</v>
      </c>
      <c r="X39" s="24">
        <f t="shared" si="14"/>
        <v>7620000000</v>
      </c>
    </row>
    <row r="41" spans="1:24" ht="14.45" x14ac:dyDescent="0.55000000000000004">
      <c r="D41" s="18"/>
    </row>
    <row r="42" spans="1:24" ht="14.45" x14ac:dyDescent="0.55000000000000004">
      <c r="A42" t="s">
        <v>172</v>
      </c>
      <c r="B42" s="5"/>
      <c r="C42" s="5"/>
      <c r="D42" s="5"/>
      <c r="E42" s="5"/>
    </row>
    <row r="43" spans="1:24" ht="14.45" x14ac:dyDescent="0.55000000000000004">
      <c r="A43" s="6" t="s">
        <v>145</v>
      </c>
      <c r="B43" s="4" t="s">
        <v>7</v>
      </c>
      <c r="C43" s="4" t="s">
        <v>362</v>
      </c>
      <c r="D43" s="4">
        <v>1</v>
      </c>
      <c r="E43" s="4">
        <v>2</v>
      </c>
      <c r="F43" s="4">
        <v>3</v>
      </c>
      <c r="G43" s="4">
        <v>4</v>
      </c>
      <c r="H43" s="4">
        <v>5</v>
      </c>
      <c r="I43" s="4">
        <v>6</v>
      </c>
      <c r="J43" s="4">
        <v>7</v>
      </c>
      <c r="K43" s="4">
        <v>8</v>
      </c>
      <c r="L43" s="4">
        <v>9</v>
      </c>
      <c r="M43" s="4">
        <v>10</v>
      </c>
      <c r="N43" s="4">
        <v>11</v>
      </c>
      <c r="O43" s="4">
        <v>12</v>
      </c>
      <c r="P43" s="4">
        <v>13</v>
      </c>
      <c r="Q43" s="4">
        <v>14</v>
      </c>
      <c r="R43" s="4">
        <v>15</v>
      </c>
      <c r="S43" s="4">
        <v>16</v>
      </c>
      <c r="T43" s="4">
        <v>17</v>
      </c>
      <c r="U43" s="4">
        <v>18</v>
      </c>
      <c r="V43" s="4">
        <v>19</v>
      </c>
      <c r="W43" s="4">
        <v>20</v>
      </c>
      <c r="X43" s="4" t="s">
        <v>147</v>
      </c>
    </row>
    <row r="44" spans="1:24" ht="14.45" x14ac:dyDescent="0.55000000000000004">
      <c r="A44" s="7" t="s">
        <v>148</v>
      </c>
    </row>
    <row r="45" spans="1:24" ht="14.45" x14ac:dyDescent="0.55000000000000004">
      <c r="A45" t="s">
        <v>149</v>
      </c>
      <c r="B45" s="4" t="s">
        <v>24</v>
      </c>
      <c r="C45" s="249">
        <f>'[26]allocaton assumptions'!C63</f>
        <v>0.15809959326662124</v>
      </c>
      <c r="D45" s="9">
        <f>100000000*0.4*C45</f>
        <v>6323983.7306648493</v>
      </c>
      <c r="E45" s="9">
        <f>D45</f>
        <v>6323983.7306648493</v>
      </c>
      <c r="F45" s="9">
        <f t="shared" ref="F45:W48" si="15">E45</f>
        <v>6323983.7306648493</v>
      </c>
      <c r="G45" s="9">
        <f t="shared" si="15"/>
        <v>6323983.7306648493</v>
      </c>
      <c r="H45" s="9">
        <f t="shared" si="15"/>
        <v>6323983.7306648493</v>
      </c>
      <c r="I45" s="9">
        <f t="shared" si="15"/>
        <v>6323983.7306648493</v>
      </c>
      <c r="J45" s="9">
        <f t="shared" si="15"/>
        <v>6323983.7306648493</v>
      </c>
      <c r="K45" s="9">
        <f t="shared" si="15"/>
        <v>6323983.7306648493</v>
      </c>
      <c r="L45" s="9">
        <f t="shared" si="15"/>
        <v>6323983.7306648493</v>
      </c>
      <c r="M45" s="9">
        <f t="shared" si="15"/>
        <v>6323983.7306648493</v>
      </c>
      <c r="N45" s="9">
        <f t="shared" si="15"/>
        <v>6323983.7306648493</v>
      </c>
      <c r="O45" s="9">
        <f t="shared" si="15"/>
        <v>6323983.7306648493</v>
      </c>
      <c r="P45" s="9">
        <f t="shared" si="15"/>
        <v>6323983.7306648493</v>
      </c>
      <c r="Q45" s="9">
        <f t="shared" si="15"/>
        <v>6323983.7306648493</v>
      </c>
      <c r="R45" s="9">
        <f t="shared" si="15"/>
        <v>6323983.7306648493</v>
      </c>
      <c r="S45" s="9">
        <f t="shared" si="15"/>
        <v>6323983.7306648493</v>
      </c>
      <c r="T45" s="9">
        <f t="shared" si="15"/>
        <v>6323983.7306648493</v>
      </c>
      <c r="U45" s="9">
        <f t="shared" si="15"/>
        <v>6323983.7306648493</v>
      </c>
      <c r="V45" s="9">
        <f t="shared" si="15"/>
        <v>6323983.7306648493</v>
      </c>
      <c r="W45" s="9">
        <f t="shared" si="15"/>
        <v>6323983.7306648493</v>
      </c>
      <c r="X45" s="10">
        <f>SUM(D45:W45)</f>
        <v>126479674.61329699</v>
      </c>
    </row>
    <row r="46" spans="1:24" ht="14.45" x14ac:dyDescent="0.55000000000000004">
      <c r="A46" t="s">
        <v>149</v>
      </c>
      <c r="B46" s="4" t="s">
        <v>20</v>
      </c>
      <c r="C46" s="249">
        <f>'[26]allocaton assumptions'!C64</f>
        <v>0.37320828407286322</v>
      </c>
      <c r="D46" s="9">
        <f>100000000*0.4*C46</f>
        <v>14928331.362914529</v>
      </c>
      <c r="E46" s="9">
        <f t="shared" ref="E46:T48" si="16">D46</f>
        <v>14928331.362914529</v>
      </c>
      <c r="F46" s="9">
        <f t="shared" si="16"/>
        <v>14928331.362914529</v>
      </c>
      <c r="G46" s="9">
        <f t="shared" si="16"/>
        <v>14928331.362914529</v>
      </c>
      <c r="H46" s="9">
        <f t="shared" si="16"/>
        <v>14928331.362914529</v>
      </c>
      <c r="I46" s="9">
        <f t="shared" si="16"/>
        <v>14928331.362914529</v>
      </c>
      <c r="J46" s="9">
        <f t="shared" si="16"/>
        <v>14928331.362914529</v>
      </c>
      <c r="K46" s="9">
        <f t="shared" si="16"/>
        <v>14928331.362914529</v>
      </c>
      <c r="L46" s="9">
        <f t="shared" si="16"/>
        <v>14928331.362914529</v>
      </c>
      <c r="M46" s="9">
        <f t="shared" si="16"/>
        <v>14928331.362914529</v>
      </c>
      <c r="N46" s="9">
        <f t="shared" si="16"/>
        <v>14928331.362914529</v>
      </c>
      <c r="O46" s="9">
        <f t="shared" si="16"/>
        <v>14928331.362914529</v>
      </c>
      <c r="P46" s="9">
        <f t="shared" si="16"/>
        <v>14928331.362914529</v>
      </c>
      <c r="Q46" s="9">
        <f t="shared" si="16"/>
        <v>14928331.362914529</v>
      </c>
      <c r="R46" s="9">
        <f t="shared" si="16"/>
        <v>14928331.362914529</v>
      </c>
      <c r="S46" s="9">
        <f t="shared" si="16"/>
        <v>14928331.362914529</v>
      </c>
      <c r="T46" s="9">
        <f t="shared" si="16"/>
        <v>14928331.362914529</v>
      </c>
      <c r="U46" s="9">
        <f t="shared" si="15"/>
        <v>14928331.362914529</v>
      </c>
      <c r="V46" s="9">
        <f t="shared" si="15"/>
        <v>14928331.362914529</v>
      </c>
      <c r="W46" s="9">
        <f t="shared" si="15"/>
        <v>14928331.362914529</v>
      </c>
      <c r="X46" s="10">
        <f t="shared" ref="X46:X48" si="17">SUM(D46:W46)</f>
        <v>298566627.25829053</v>
      </c>
    </row>
    <row r="47" spans="1:24" ht="14.45" x14ac:dyDescent="0.55000000000000004">
      <c r="A47" t="s">
        <v>149</v>
      </c>
      <c r="B47" s="4" t="s">
        <v>34</v>
      </c>
      <c r="C47" s="249">
        <f>'[26]allocaton assumptions'!C65</f>
        <v>1.7602634892945924E-2</v>
      </c>
      <c r="D47" s="9">
        <f>100000000*0.4*C47</f>
        <v>704105.39571783703</v>
      </c>
      <c r="E47" s="9">
        <f t="shared" si="16"/>
        <v>704105.39571783703</v>
      </c>
      <c r="F47" s="9">
        <f t="shared" si="16"/>
        <v>704105.39571783703</v>
      </c>
      <c r="G47" s="9">
        <f t="shared" si="16"/>
        <v>704105.39571783703</v>
      </c>
      <c r="H47" s="9">
        <f t="shared" si="16"/>
        <v>704105.39571783703</v>
      </c>
      <c r="I47" s="9">
        <f t="shared" si="16"/>
        <v>704105.39571783703</v>
      </c>
      <c r="J47" s="9">
        <f t="shared" si="16"/>
        <v>704105.39571783703</v>
      </c>
      <c r="K47" s="9">
        <f t="shared" si="16"/>
        <v>704105.39571783703</v>
      </c>
      <c r="L47" s="9">
        <f t="shared" si="16"/>
        <v>704105.39571783703</v>
      </c>
      <c r="M47" s="9">
        <f t="shared" si="16"/>
        <v>704105.39571783703</v>
      </c>
      <c r="N47" s="9">
        <f t="shared" si="16"/>
        <v>704105.39571783703</v>
      </c>
      <c r="O47" s="9">
        <f t="shared" si="16"/>
        <v>704105.39571783703</v>
      </c>
      <c r="P47" s="9">
        <f t="shared" si="16"/>
        <v>704105.39571783703</v>
      </c>
      <c r="Q47" s="9">
        <f t="shared" si="16"/>
        <v>704105.39571783703</v>
      </c>
      <c r="R47" s="9">
        <f t="shared" si="16"/>
        <v>704105.39571783703</v>
      </c>
      <c r="S47" s="9">
        <f t="shared" si="16"/>
        <v>704105.39571783703</v>
      </c>
      <c r="T47" s="9">
        <f t="shared" si="16"/>
        <v>704105.39571783703</v>
      </c>
      <c r="U47" s="9">
        <f t="shared" si="15"/>
        <v>704105.39571783703</v>
      </c>
      <c r="V47" s="9">
        <f t="shared" si="15"/>
        <v>704105.39571783703</v>
      </c>
      <c r="W47" s="9">
        <f t="shared" si="15"/>
        <v>704105.39571783703</v>
      </c>
      <c r="X47" s="10">
        <f t="shared" si="17"/>
        <v>14082107.91435674</v>
      </c>
    </row>
    <row r="48" spans="1:24" ht="14.45" x14ac:dyDescent="0.55000000000000004">
      <c r="A48" t="s">
        <v>149</v>
      </c>
      <c r="B48" s="4" t="s">
        <v>29</v>
      </c>
      <c r="C48" s="249">
        <f>'[26]allocaton assumptions'!C66</f>
        <v>0.45108948776756963</v>
      </c>
      <c r="D48" s="9">
        <f>100000000*0.4*C48</f>
        <v>18043579.510702785</v>
      </c>
      <c r="E48" s="9">
        <f t="shared" si="16"/>
        <v>18043579.510702785</v>
      </c>
      <c r="F48" s="9">
        <f t="shared" si="16"/>
        <v>18043579.510702785</v>
      </c>
      <c r="G48" s="9">
        <f t="shared" si="16"/>
        <v>18043579.510702785</v>
      </c>
      <c r="H48" s="9">
        <f t="shared" si="16"/>
        <v>18043579.510702785</v>
      </c>
      <c r="I48" s="9">
        <f t="shared" si="16"/>
        <v>18043579.510702785</v>
      </c>
      <c r="J48" s="9">
        <f t="shared" si="16"/>
        <v>18043579.510702785</v>
      </c>
      <c r="K48" s="9">
        <f t="shared" si="16"/>
        <v>18043579.510702785</v>
      </c>
      <c r="L48" s="9">
        <f t="shared" si="16"/>
        <v>18043579.510702785</v>
      </c>
      <c r="M48" s="9">
        <f t="shared" si="16"/>
        <v>18043579.510702785</v>
      </c>
      <c r="N48" s="9">
        <f t="shared" si="16"/>
        <v>18043579.510702785</v>
      </c>
      <c r="O48" s="9">
        <f t="shared" si="16"/>
        <v>18043579.510702785</v>
      </c>
      <c r="P48" s="9">
        <f t="shared" si="16"/>
        <v>18043579.510702785</v>
      </c>
      <c r="Q48" s="9">
        <f t="shared" si="16"/>
        <v>18043579.510702785</v>
      </c>
      <c r="R48" s="9">
        <f t="shared" si="16"/>
        <v>18043579.510702785</v>
      </c>
      <c r="S48" s="9">
        <f t="shared" si="16"/>
        <v>18043579.510702785</v>
      </c>
      <c r="T48" s="9">
        <f t="shared" si="16"/>
        <v>18043579.510702785</v>
      </c>
      <c r="U48" s="9">
        <f t="shared" si="15"/>
        <v>18043579.510702785</v>
      </c>
      <c r="V48" s="9">
        <f t="shared" si="15"/>
        <v>18043579.510702785</v>
      </c>
      <c r="W48" s="9">
        <f t="shared" si="15"/>
        <v>18043579.510702785</v>
      </c>
      <c r="X48" s="10">
        <f t="shared" si="17"/>
        <v>360871590.21405572</v>
      </c>
    </row>
    <row r="49" spans="1:24" x14ac:dyDescent="0.25">
      <c r="C49" s="8"/>
      <c r="D49" s="9"/>
      <c r="E49" s="9"/>
      <c r="F49" s="9"/>
      <c r="G49" s="9"/>
      <c r="H49" s="9"/>
      <c r="I49" s="9"/>
      <c r="J49" s="9"/>
      <c r="K49" s="9"/>
      <c r="L49" s="9"/>
      <c r="M49" s="9"/>
      <c r="N49" s="9"/>
      <c r="O49" s="9"/>
      <c r="P49" s="9"/>
      <c r="Q49" s="9"/>
      <c r="R49" s="9"/>
      <c r="S49" s="9"/>
      <c r="T49" s="9"/>
      <c r="U49" s="9"/>
      <c r="V49" s="9"/>
      <c r="W49" s="9"/>
      <c r="X49" s="10"/>
    </row>
    <row r="50" spans="1:24" x14ac:dyDescent="0.25">
      <c r="A50" s="7" t="s">
        <v>150</v>
      </c>
      <c r="C50" s="11">
        <f>SUM(C45:C48)</f>
        <v>1</v>
      </c>
      <c r="D50" s="12">
        <f>SUM(D45:D48)</f>
        <v>40000000</v>
      </c>
      <c r="E50" s="12">
        <f t="shared" ref="E50:W50" si="18">SUM(E45:E48)</f>
        <v>40000000</v>
      </c>
      <c r="F50" s="12">
        <f t="shared" si="18"/>
        <v>40000000</v>
      </c>
      <c r="G50" s="12">
        <f t="shared" si="18"/>
        <v>40000000</v>
      </c>
      <c r="H50" s="12">
        <f t="shared" si="18"/>
        <v>40000000</v>
      </c>
      <c r="I50" s="12">
        <f t="shared" si="18"/>
        <v>40000000</v>
      </c>
      <c r="J50" s="12">
        <f t="shared" si="18"/>
        <v>40000000</v>
      </c>
      <c r="K50" s="12">
        <f t="shared" si="18"/>
        <v>40000000</v>
      </c>
      <c r="L50" s="12">
        <f t="shared" si="18"/>
        <v>40000000</v>
      </c>
      <c r="M50" s="12">
        <f t="shared" si="18"/>
        <v>40000000</v>
      </c>
      <c r="N50" s="12">
        <f t="shared" si="18"/>
        <v>40000000</v>
      </c>
      <c r="O50" s="12">
        <f t="shared" si="18"/>
        <v>40000000</v>
      </c>
      <c r="P50" s="12">
        <f t="shared" si="18"/>
        <v>40000000</v>
      </c>
      <c r="Q50" s="12">
        <f t="shared" si="18"/>
        <v>40000000</v>
      </c>
      <c r="R50" s="12">
        <f t="shared" si="18"/>
        <v>40000000</v>
      </c>
      <c r="S50" s="12">
        <f t="shared" si="18"/>
        <v>40000000</v>
      </c>
      <c r="T50" s="12">
        <f t="shared" si="18"/>
        <v>40000000</v>
      </c>
      <c r="U50" s="12">
        <f t="shared" si="18"/>
        <v>40000000</v>
      </c>
      <c r="V50" s="12">
        <f t="shared" si="18"/>
        <v>40000000</v>
      </c>
      <c r="W50" s="12">
        <f t="shared" si="18"/>
        <v>40000000</v>
      </c>
      <c r="X50" s="10">
        <f t="shared" ref="X50" si="19">SUM(D50:W50)</f>
        <v>800000000</v>
      </c>
    </row>
    <row r="51" spans="1:24" x14ac:dyDescent="0.25">
      <c r="A51" s="13"/>
    </row>
    <row r="52" spans="1:24" s="15" customFormat="1" x14ac:dyDescent="0.25">
      <c r="A52" s="14" t="s">
        <v>151</v>
      </c>
      <c r="B52" s="9"/>
      <c r="D52" s="9">
        <v>0</v>
      </c>
      <c r="E52" s="9">
        <v>0</v>
      </c>
      <c r="F52" s="15">
        <v>0</v>
      </c>
      <c r="G52" s="15">
        <v>0</v>
      </c>
      <c r="H52" s="15">
        <v>0</v>
      </c>
      <c r="I52" s="15">
        <v>0</v>
      </c>
      <c r="J52" s="15">
        <v>0</v>
      </c>
      <c r="K52" s="15">
        <v>0</v>
      </c>
      <c r="L52" s="15">
        <v>0</v>
      </c>
      <c r="M52" s="15">
        <v>0</v>
      </c>
      <c r="N52" s="15">
        <v>0</v>
      </c>
      <c r="O52" s="15">
        <v>0</v>
      </c>
      <c r="P52" s="15">
        <v>0</v>
      </c>
      <c r="Q52" s="15">
        <v>0</v>
      </c>
      <c r="R52" s="15">
        <v>0</v>
      </c>
      <c r="S52" s="15">
        <v>0</v>
      </c>
      <c r="T52" s="15">
        <v>0</v>
      </c>
      <c r="U52" s="15">
        <v>0</v>
      </c>
      <c r="V52" s="15">
        <v>0</v>
      </c>
      <c r="W52" s="15">
        <v>0</v>
      </c>
      <c r="X52" s="15">
        <v>0</v>
      </c>
    </row>
    <row r="53" spans="1:24" x14ac:dyDescent="0.25">
      <c r="A53" s="13"/>
    </row>
    <row r="54" spans="1:24" x14ac:dyDescent="0.25">
      <c r="A54" s="7" t="s">
        <v>152</v>
      </c>
      <c r="C54" s="4" t="s">
        <v>153</v>
      </c>
    </row>
    <row r="55" spans="1:24" x14ac:dyDescent="0.25">
      <c r="A55" s="16" t="s">
        <v>154</v>
      </c>
      <c r="B55" s="4" t="s">
        <v>24</v>
      </c>
      <c r="C55" s="17">
        <f>C16</f>
        <v>53.475000000000001</v>
      </c>
      <c r="D55" s="9">
        <f>C55*1000000*0.4</f>
        <v>21390000</v>
      </c>
      <c r="E55" s="18">
        <f>D55</f>
        <v>21390000</v>
      </c>
      <c r="F55" s="18">
        <f t="shared" ref="F55:U62" si="20">E55</f>
        <v>21390000</v>
      </c>
      <c r="G55" s="18">
        <f t="shared" si="20"/>
        <v>21390000</v>
      </c>
      <c r="H55" s="18">
        <f t="shared" si="20"/>
        <v>21390000</v>
      </c>
      <c r="I55" s="18">
        <f t="shared" si="20"/>
        <v>21390000</v>
      </c>
      <c r="J55" s="18">
        <f t="shared" si="20"/>
        <v>21390000</v>
      </c>
      <c r="K55" s="18">
        <f t="shared" si="20"/>
        <v>21390000</v>
      </c>
      <c r="L55" s="18">
        <f t="shared" si="20"/>
        <v>21390000</v>
      </c>
      <c r="M55" s="18">
        <f t="shared" si="20"/>
        <v>21390000</v>
      </c>
      <c r="N55" s="18">
        <f t="shared" si="20"/>
        <v>21390000</v>
      </c>
      <c r="O55" s="18">
        <f t="shared" si="20"/>
        <v>21390000</v>
      </c>
      <c r="P55" s="18">
        <f t="shared" si="20"/>
        <v>21390000</v>
      </c>
      <c r="Q55" s="18">
        <f t="shared" si="20"/>
        <v>21390000</v>
      </c>
      <c r="R55" s="18">
        <f t="shared" si="20"/>
        <v>21390000</v>
      </c>
      <c r="S55" s="18">
        <f t="shared" si="20"/>
        <v>21390000</v>
      </c>
      <c r="T55" s="18">
        <f t="shared" si="20"/>
        <v>21390000</v>
      </c>
      <c r="U55" s="18">
        <f t="shared" si="20"/>
        <v>21390000</v>
      </c>
      <c r="V55" s="18">
        <f t="shared" ref="V55:W62" si="21">U55</f>
        <v>21390000</v>
      </c>
      <c r="W55" s="18">
        <f t="shared" si="21"/>
        <v>21390000</v>
      </c>
      <c r="X55" s="10">
        <f>SUM(D55:W55)</f>
        <v>427800000</v>
      </c>
    </row>
    <row r="56" spans="1:24" x14ac:dyDescent="0.25">
      <c r="A56" s="16" t="s">
        <v>155</v>
      </c>
      <c r="B56" s="4" t="s">
        <v>24</v>
      </c>
      <c r="C56" s="17">
        <f t="shared" ref="C56:C62" si="22">C17</f>
        <v>31.050000000000004</v>
      </c>
      <c r="D56" s="9">
        <f t="shared" ref="D56:D62" si="23">C56*1000000*0.4</f>
        <v>12420000.000000002</v>
      </c>
      <c r="E56" s="18">
        <f t="shared" ref="E56:E62" si="24">D56</f>
        <v>12420000.000000002</v>
      </c>
      <c r="F56" s="18">
        <f t="shared" si="20"/>
        <v>12420000.000000002</v>
      </c>
      <c r="G56" s="18">
        <f t="shared" si="20"/>
        <v>12420000.000000002</v>
      </c>
      <c r="H56" s="18">
        <f t="shared" si="20"/>
        <v>12420000.000000002</v>
      </c>
      <c r="I56" s="18">
        <f t="shared" si="20"/>
        <v>12420000.000000002</v>
      </c>
      <c r="J56" s="18">
        <f t="shared" si="20"/>
        <v>12420000.000000002</v>
      </c>
      <c r="K56" s="18">
        <f t="shared" si="20"/>
        <v>12420000.000000002</v>
      </c>
      <c r="L56" s="18">
        <f t="shared" si="20"/>
        <v>12420000.000000002</v>
      </c>
      <c r="M56" s="18">
        <f t="shared" si="20"/>
        <v>12420000.000000002</v>
      </c>
      <c r="N56" s="18">
        <f t="shared" si="20"/>
        <v>12420000.000000002</v>
      </c>
      <c r="O56" s="18">
        <f t="shared" si="20"/>
        <v>12420000.000000002</v>
      </c>
      <c r="P56" s="18">
        <f t="shared" si="20"/>
        <v>12420000.000000002</v>
      </c>
      <c r="Q56" s="18">
        <f t="shared" si="20"/>
        <v>12420000.000000002</v>
      </c>
      <c r="R56" s="18">
        <f t="shared" si="20"/>
        <v>12420000.000000002</v>
      </c>
      <c r="S56" s="18">
        <f t="shared" si="20"/>
        <v>12420000.000000002</v>
      </c>
      <c r="T56" s="18">
        <f t="shared" si="20"/>
        <v>12420000.000000002</v>
      </c>
      <c r="U56" s="18">
        <f t="shared" si="20"/>
        <v>12420000.000000002</v>
      </c>
      <c r="V56" s="18">
        <f t="shared" si="21"/>
        <v>12420000.000000002</v>
      </c>
      <c r="W56" s="18">
        <f t="shared" si="21"/>
        <v>12420000.000000002</v>
      </c>
      <c r="X56" s="10">
        <f t="shared" ref="X56:X62" si="25">SUM(D56:W56)</f>
        <v>248400000.00000003</v>
      </c>
    </row>
    <row r="57" spans="1:24" x14ac:dyDescent="0.25">
      <c r="A57" s="16" t="s">
        <v>156</v>
      </c>
      <c r="B57" s="4" t="s">
        <v>20</v>
      </c>
      <c r="C57" s="17">
        <f t="shared" si="22"/>
        <v>48.825000000000003</v>
      </c>
      <c r="D57" s="9">
        <f t="shared" si="23"/>
        <v>19530000</v>
      </c>
      <c r="E57" s="18">
        <f t="shared" si="24"/>
        <v>19530000</v>
      </c>
      <c r="F57" s="18">
        <f t="shared" si="20"/>
        <v>19530000</v>
      </c>
      <c r="G57" s="18">
        <f t="shared" si="20"/>
        <v>19530000</v>
      </c>
      <c r="H57" s="18">
        <f t="shared" si="20"/>
        <v>19530000</v>
      </c>
      <c r="I57" s="18">
        <f t="shared" si="20"/>
        <v>19530000</v>
      </c>
      <c r="J57" s="18">
        <f t="shared" si="20"/>
        <v>19530000</v>
      </c>
      <c r="K57" s="18">
        <f t="shared" si="20"/>
        <v>19530000</v>
      </c>
      <c r="L57" s="18">
        <f t="shared" si="20"/>
        <v>19530000</v>
      </c>
      <c r="M57" s="18">
        <f t="shared" si="20"/>
        <v>19530000</v>
      </c>
      <c r="N57" s="18">
        <f t="shared" si="20"/>
        <v>19530000</v>
      </c>
      <c r="O57" s="18">
        <f t="shared" si="20"/>
        <v>19530000</v>
      </c>
      <c r="P57" s="18">
        <f t="shared" si="20"/>
        <v>19530000</v>
      </c>
      <c r="Q57" s="18">
        <f t="shared" si="20"/>
        <v>19530000</v>
      </c>
      <c r="R57" s="18">
        <f t="shared" si="20"/>
        <v>19530000</v>
      </c>
      <c r="S57" s="18">
        <f t="shared" si="20"/>
        <v>19530000</v>
      </c>
      <c r="T57" s="18">
        <f t="shared" si="20"/>
        <v>19530000</v>
      </c>
      <c r="U57" s="18">
        <f t="shared" si="20"/>
        <v>19530000</v>
      </c>
      <c r="V57" s="18">
        <f t="shared" si="21"/>
        <v>19530000</v>
      </c>
      <c r="W57" s="18">
        <f t="shared" si="21"/>
        <v>19530000</v>
      </c>
      <c r="X57" s="10">
        <f t="shared" si="25"/>
        <v>390600000</v>
      </c>
    </row>
    <row r="58" spans="1:24" x14ac:dyDescent="0.25">
      <c r="A58" s="16" t="s">
        <v>157</v>
      </c>
      <c r="B58" s="4" t="s">
        <v>20</v>
      </c>
      <c r="C58" s="17">
        <f t="shared" si="22"/>
        <v>28.35</v>
      </c>
      <c r="D58" s="9">
        <f t="shared" si="23"/>
        <v>11340000</v>
      </c>
      <c r="E58" s="18">
        <f t="shared" si="24"/>
        <v>11340000</v>
      </c>
      <c r="F58" s="18">
        <f t="shared" si="20"/>
        <v>11340000</v>
      </c>
      <c r="G58" s="18">
        <f t="shared" si="20"/>
        <v>11340000</v>
      </c>
      <c r="H58" s="18">
        <f t="shared" si="20"/>
        <v>11340000</v>
      </c>
      <c r="I58" s="18">
        <f t="shared" si="20"/>
        <v>11340000</v>
      </c>
      <c r="J58" s="18">
        <f t="shared" si="20"/>
        <v>11340000</v>
      </c>
      <c r="K58" s="18">
        <f t="shared" si="20"/>
        <v>11340000</v>
      </c>
      <c r="L58" s="18">
        <f t="shared" si="20"/>
        <v>11340000</v>
      </c>
      <c r="M58" s="18">
        <f t="shared" si="20"/>
        <v>11340000</v>
      </c>
      <c r="N58" s="18">
        <f t="shared" si="20"/>
        <v>11340000</v>
      </c>
      <c r="O58" s="18">
        <f t="shared" si="20"/>
        <v>11340000</v>
      </c>
      <c r="P58" s="18">
        <f t="shared" si="20"/>
        <v>11340000</v>
      </c>
      <c r="Q58" s="18">
        <f t="shared" si="20"/>
        <v>11340000</v>
      </c>
      <c r="R58" s="18">
        <f t="shared" si="20"/>
        <v>11340000</v>
      </c>
      <c r="S58" s="18">
        <f t="shared" si="20"/>
        <v>11340000</v>
      </c>
      <c r="T58" s="18">
        <f t="shared" si="20"/>
        <v>11340000</v>
      </c>
      <c r="U58" s="18">
        <f t="shared" si="20"/>
        <v>11340000</v>
      </c>
      <c r="V58" s="18">
        <f t="shared" si="21"/>
        <v>11340000</v>
      </c>
      <c r="W58" s="18">
        <f t="shared" si="21"/>
        <v>11340000</v>
      </c>
      <c r="X58" s="10">
        <f t="shared" si="25"/>
        <v>226800000</v>
      </c>
    </row>
    <row r="59" spans="1:24" x14ac:dyDescent="0.25">
      <c r="A59" s="16" t="s">
        <v>158</v>
      </c>
      <c r="B59" s="4" t="s">
        <v>34</v>
      </c>
      <c r="C59" s="17">
        <f t="shared" si="22"/>
        <v>33.324999999999996</v>
      </c>
      <c r="D59" s="9">
        <f t="shared" si="23"/>
        <v>13330000</v>
      </c>
      <c r="E59" s="18">
        <f t="shared" si="24"/>
        <v>13330000</v>
      </c>
      <c r="F59" s="18">
        <f t="shared" si="20"/>
        <v>13330000</v>
      </c>
      <c r="G59" s="18">
        <f t="shared" si="20"/>
        <v>13330000</v>
      </c>
      <c r="H59" s="18">
        <f t="shared" si="20"/>
        <v>13330000</v>
      </c>
      <c r="I59" s="18">
        <f t="shared" si="20"/>
        <v>13330000</v>
      </c>
      <c r="J59" s="18">
        <f t="shared" si="20"/>
        <v>13330000</v>
      </c>
      <c r="K59" s="18">
        <f t="shared" si="20"/>
        <v>13330000</v>
      </c>
      <c r="L59" s="18">
        <f t="shared" si="20"/>
        <v>13330000</v>
      </c>
      <c r="M59" s="18">
        <f t="shared" si="20"/>
        <v>13330000</v>
      </c>
      <c r="N59" s="18">
        <f t="shared" si="20"/>
        <v>13330000</v>
      </c>
      <c r="O59" s="18">
        <f t="shared" si="20"/>
        <v>13330000</v>
      </c>
      <c r="P59" s="18">
        <f t="shared" si="20"/>
        <v>13330000</v>
      </c>
      <c r="Q59" s="18">
        <f t="shared" si="20"/>
        <v>13330000</v>
      </c>
      <c r="R59" s="18">
        <f t="shared" si="20"/>
        <v>13330000</v>
      </c>
      <c r="S59" s="18">
        <f t="shared" si="20"/>
        <v>13330000</v>
      </c>
      <c r="T59" s="18">
        <f t="shared" si="20"/>
        <v>13330000</v>
      </c>
      <c r="U59" s="18">
        <f t="shared" si="20"/>
        <v>13330000</v>
      </c>
      <c r="V59" s="18">
        <f t="shared" si="21"/>
        <v>13330000</v>
      </c>
      <c r="W59" s="18">
        <f t="shared" si="21"/>
        <v>13330000</v>
      </c>
      <c r="X59" s="10">
        <f t="shared" si="25"/>
        <v>266600000</v>
      </c>
    </row>
    <row r="60" spans="1:24" x14ac:dyDescent="0.25">
      <c r="A60" s="16" t="s">
        <v>159</v>
      </c>
      <c r="B60" s="4" t="s">
        <v>34</v>
      </c>
      <c r="C60" s="17">
        <f t="shared" si="22"/>
        <v>19.349999999999998</v>
      </c>
      <c r="D60" s="9">
        <f t="shared" si="23"/>
        <v>7739999.9999999991</v>
      </c>
      <c r="E60" s="18">
        <f t="shared" si="24"/>
        <v>7739999.9999999991</v>
      </c>
      <c r="F60" s="18">
        <f t="shared" si="20"/>
        <v>7739999.9999999991</v>
      </c>
      <c r="G60" s="18">
        <f t="shared" si="20"/>
        <v>7739999.9999999991</v>
      </c>
      <c r="H60" s="18">
        <f t="shared" si="20"/>
        <v>7739999.9999999991</v>
      </c>
      <c r="I60" s="18">
        <f t="shared" si="20"/>
        <v>7739999.9999999991</v>
      </c>
      <c r="J60" s="18">
        <f t="shared" si="20"/>
        <v>7739999.9999999991</v>
      </c>
      <c r="K60" s="18">
        <f t="shared" si="20"/>
        <v>7739999.9999999991</v>
      </c>
      <c r="L60" s="18">
        <f t="shared" si="20"/>
        <v>7739999.9999999991</v>
      </c>
      <c r="M60" s="18">
        <f t="shared" si="20"/>
        <v>7739999.9999999991</v>
      </c>
      <c r="N60" s="18">
        <f t="shared" si="20"/>
        <v>7739999.9999999991</v>
      </c>
      <c r="O60" s="18">
        <f t="shared" si="20"/>
        <v>7739999.9999999991</v>
      </c>
      <c r="P60" s="18">
        <f t="shared" si="20"/>
        <v>7739999.9999999991</v>
      </c>
      <c r="Q60" s="18">
        <f t="shared" si="20"/>
        <v>7739999.9999999991</v>
      </c>
      <c r="R60" s="18">
        <f t="shared" si="20"/>
        <v>7739999.9999999991</v>
      </c>
      <c r="S60" s="18">
        <f t="shared" si="20"/>
        <v>7739999.9999999991</v>
      </c>
      <c r="T60" s="18">
        <f t="shared" si="20"/>
        <v>7739999.9999999991</v>
      </c>
      <c r="U60" s="18">
        <f t="shared" si="20"/>
        <v>7739999.9999999991</v>
      </c>
      <c r="V60" s="18">
        <f t="shared" si="21"/>
        <v>7739999.9999999991</v>
      </c>
      <c r="W60" s="18">
        <f t="shared" si="21"/>
        <v>7739999.9999999991</v>
      </c>
      <c r="X60" s="10">
        <f t="shared" si="25"/>
        <v>154799999.99999997</v>
      </c>
    </row>
    <row r="61" spans="1:24" x14ac:dyDescent="0.25">
      <c r="A61" s="16" t="s">
        <v>160</v>
      </c>
      <c r="B61" s="4" t="s">
        <v>29</v>
      </c>
      <c r="C61" s="17">
        <f t="shared" si="22"/>
        <v>19.375</v>
      </c>
      <c r="D61" s="9">
        <f t="shared" si="23"/>
        <v>7750000</v>
      </c>
      <c r="E61" s="18">
        <f t="shared" si="24"/>
        <v>7750000</v>
      </c>
      <c r="F61" s="18">
        <f t="shared" si="20"/>
        <v>7750000</v>
      </c>
      <c r="G61" s="18">
        <f t="shared" si="20"/>
        <v>7750000</v>
      </c>
      <c r="H61" s="18">
        <f t="shared" si="20"/>
        <v>7750000</v>
      </c>
      <c r="I61" s="18">
        <f t="shared" si="20"/>
        <v>7750000</v>
      </c>
      <c r="J61" s="18">
        <f t="shared" si="20"/>
        <v>7750000</v>
      </c>
      <c r="K61" s="18">
        <f t="shared" si="20"/>
        <v>7750000</v>
      </c>
      <c r="L61" s="18">
        <f t="shared" si="20"/>
        <v>7750000</v>
      </c>
      <c r="M61" s="18">
        <f t="shared" si="20"/>
        <v>7750000</v>
      </c>
      <c r="N61" s="18">
        <f t="shared" si="20"/>
        <v>7750000</v>
      </c>
      <c r="O61" s="18">
        <f t="shared" si="20"/>
        <v>7750000</v>
      </c>
      <c r="P61" s="18">
        <f t="shared" si="20"/>
        <v>7750000</v>
      </c>
      <c r="Q61" s="18">
        <f t="shared" si="20"/>
        <v>7750000</v>
      </c>
      <c r="R61" s="18">
        <f t="shared" si="20"/>
        <v>7750000</v>
      </c>
      <c r="S61" s="18">
        <f t="shared" si="20"/>
        <v>7750000</v>
      </c>
      <c r="T61" s="18">
        <f t="shared" si="20"/>
        <v>7750000</v>
      </c>
      <c r="U61" s="18">
        <f t="shared" si="20"/>
        <v>7750000</v>
      </c>
      <c r="V61" s="18">
        <f t="shared" si="21"/>
        <v>7750000</v>
      </c>
      <c r="W61" s="18">
        <f t="shared" si="21"/>
        <v>7750000</v>
      </c>
      <c r="X61" s="10">
        <f t="shared" si="25"/>
        <v>155000000</v>
      </c>
    </row>
    <row r="62" spans="1:24" x14ac:dyDescent="0.25">
      <c r="A62" s="16" t="s">
        <v>161</v>
      </c>
      <c r="B62" s="4" t="s">
        <v>29</v>
      </c>
      <c r="C62" s="17">
        <f t="shared" si="22"/>
        <v>11.25</v>
      </c>
      <c r="D62" s="9">
        <f t="shared" si="23"/>
        <v>4500000</v>
      </c>
      <c r="E62" s="18">
        <f t="shared" si="24"/>
        <v>4500000</v>
      </c>
      <c r="F62" s="18">
        <f t="shared" si="20"/>
        <v>4500000</v>
      </c>
      <c r="G62" s="18">
        <f t="shared" si="20"/>
        <v>4500000</v>
      </c>
      <c r="H62" s="18">
        <f t="shared" si="20"/>
        <v>4500000</v>
      </c>
      <c r="I62" s="18">
        <f t="shared" si="20"/>
        <v>4500000</v>
      </c>
      <c r="J62" s="18">
        <f t="shared" si="20"/>
        <v>4500000</v>
      </c>
      <c r="K62" s="18">
        <f t="shared" si="20"/>
        <v>4500000</v>
      </c>
      <c r="L62" s="18">
        <f t="shared" si="20"/>
        <v>4500000</v>
      </c>
      <c r="M62" s="18">
        <f t="shared" si="20"/>
        <v>4500000</v>
      </c>
      <c r="N62" s="18">
        <f t="shared" si="20"/>
        <v>4500000</v>
      </c>
      <c r="O62" s="18">
        <f t="shared" si="20"/>
        <v>4500000</v>
      </c>
      <c r="P62" s="18">
        <f t="shared" si="20"/>
        <v>4500000</v>
      </c>
      <c r="Q62" s="18">
        <f t="shared" si="20"/>
        <v>4500000</v>
      </c>
      <c r="R62" s="18">
        <f t="shared" si="20"/>
        <v>4500000</v>
      </c>
      <c r="S62" s="18">
        <f t="shared" si="20"/>
        <v>4500000</v>
      </c>
      <c r="T62" s="18">
        <f t="shared" si="20"/>
        <v>4500000</v>
      </c>
      <c r="U62" s="18">
        <f t="shared" si="20"/>
        <v>4500000</v>
      </c>
      <c r="V62" s="18">
        <f t="shared" si="21"/>
        <v>4500000</v>
      </c>
      <c r="W62" s="18">
        <f t="shared" si="21"/>
        <v>4500000</v>
      </c>
      <c r="X62" s="10">
        <f t="shared" si="25"/>
        <v>90000000</v>
      </c>
    </row>
    <row r="64" spans="1:24" s="3" customFormat="1" x14ac:dyDescent="0.25">
      <c r="A64" s="19" t="s">
        <v>147</v>
      </c>
      <c r="B64" s="5"/>
      <c r="C64" s="21">
        <f t="shared" ref="C64:W64" si="26">SUM(C55:C62)</f>
        <v>245</v>
      </c>
      <c r="D64" s="21">
        <f t="shared" si="26"/>
        <v>98000000</v>
      </c>
      <c r="E64" s="21">
        <f t="shared" si="26"/>
        <v>98000000</v>
      </c>
      <c r="F64" s="21">
        <f t="shared" si="26"/>
        <v>98000000</v>
      </c>
      <c r="G64" s="21">
        <f t="shared" si="26"/>
        <v>98000000</v>
      </c>
      <c r="H64" s="21">
        <f t="shared" si="26"/>
        <v>98000000</v>
      </c>
      <c r="I64" s="21">
        <f t="shared" si="26"/>
        <v>98000000</v>
      </c>
      <c r="J64" s="21">
        <f t="shared" si="26"/>
        <v>98000000</v>
      </c>
      <c r="K64" s="21">
        <f t="shared" si="26"/>
        <v>98000000</v>
      </c>
      <c r="L64" s="21">
        <f t="shared" si="26"/>
        <v>98000000</v>
      </c>
      <c r="M64" s="21">
        <f t="shared" si="26"/>
        <v>98000000</v>
      </c>
      <c r="N64" s="21">
        <f t="shared" si="26"/>
        <v>98000000</v>
      </c>
      <c r="O64" s="21">
        <f t="shared" si="26"/>
        <v>98000000</v>
      </c>
      <c r="P64" s="21">
        <f t="shared" si="26"/>
        <v>98000000</v>
      </c>
      <c r="Q64" s="21">
        <f t="shared" si="26"/>
        <v>98000000</v>
      </c>
      <c r="R64" s="21">
        <f t="shared" si="26"/>
        <v>98000000</v>
      </c>
      <c r="S64" s="21">
        <f t="shared" si="26"/>
        <v>98000000</v>
      </c>
      <c r="T64" s="21">
        <f t="shared" si="26"/>
        <v>98000000</v>
      </c>
      <c r="U64" s="21">
        <f t="shared" si="26"/>
        <v>98000000</v>
      </c>
      <c r="V64" s="21">
        <f t="shared" si="26"/>
        <v>98000000</v>
      </c>
      <c r="W64" s="21">
        <f t="shared" si="26"/>
        <v>98000000</v>
      </c>
      <c r="X64" s="21">
        <f>SUM(X55:X62)</f>
        <v>1960000000</v>
      </c>
    </row>
    <row r="66" spans="1:24" x14ac:dyDescent="0.25">
      <c r="A66" s="3" t="s">
        <v>162</v>
      </c>
    </row>
    <row r="67" spans="1:24" x14ac:dyDescent="0.25">
      <c r="A67" s="16" t="s">
        <v>163</v>
      </c>
      <c r="B67" s="4" t="s">
        <v>24</v>
      </c>
      <c r="C67" s="17">
        <v>37.950000000000003</v>
      </c>
      <c r="D67" s="9">
        <f>C67*1000000*0.4</f>
        <v>15180000</v>
      </c>
      <c r="E67" s="18">
        <f>D67</f>
        <v>15180000</v>
      </c>
      <c r="F67" s="18">
        <f t="shared" ref="F67:U74" si="27">E67</f>
        <v>15180000</v>
      </c>
      <c r="G67" s="18">
        <f t="shared" si="27"/>
        <v>15180000</v>
      </c>
      <c r="H67" s="18">
        <f t="shared" si="27"/>
        <v>15180000</v>
      </c>
      <c r="I67" s="18">
        <f t="shared" si="27"/>
        <v>15180000</v>
      </c>
      <c r="J67" s="18">
        <f t="shared" si="27"/>
        <v>15180000</v>
      </c>
      <c r="K67" s="18">
        <f t="shared" si="27"/>
        <v>15180000</v>
      </c>
      <c r="L67" s="18">
        <f t="shared" si="27"/>
        <v>15180000</v>
      </c>
      <c r="M67" s="18">
        <f t="shared" si="27"/>
        <v>15180000</v>
      </c>
      <c r="N67" s="18">
        <f t="shared" si="27"/>
        <v>15180000</v>
      </c>
      <c r="O67" s="18">
        <f t="shared" si="27"/>
        <v>15180000</v>
      </c>
      <c r="P67" s="18">
        <f t="shared" si="27"/>
        <v>15180000</v>
      </c>
      <c r="Q67" s="18">
        <f t="shared" si="27"/>
        <v>15180000</v>
      </c>
      <c r="R67" s="18">
        <f t="shared" si="27"/>
        <v>15180000</v>
      </c>
      <c r="S67" s="18">
        <f t="shared" si="27"/>
        <v>15180000</v>
      </c>
      <c r="T67" s="18">
        <f t="shared" si="27"/>
        <v>15180000</v>
      </c>
      <c r="U67" s="18">
        <f t="shared" si="27"/>
        <v>15180000</v>
      </c>
      <c r="V67" s="18">
        <f t="shared" ref="V67:W74" si="28">U67</f>
        <v>15180000</v>
      </c>
      <c r="W67" s="18">
        <f t="shared" si="28"/>
        <v>15180000</v>
      </c>
      <c r="X67" s="18">
        <f>SUM(D67:W67)</f>
        <v>303600000</v>
      </c>
    </row>
    <row r="68" spans="1:24" x14ac:dyDescent="0.25">
      <c r="A68" s="16" t="s">
        <v>164</v>
      </c>
      <c r="B68" s="4" t="s">
        <v>24</v>
      </c>
      <c r="C68" s="17">
        <v>62.100000000000009</v>
      </c>
      <c r="D68" s="9">
        <f t="shared" ref="D68:D74" si="29">C68*1000000*0.4</f>
        <v>24840000.000000004</v>
      </c>
      <c r="E68" s="18">
        <f t="shared" ref="E68:E74" si="30">D68</f>
        <v>24840000.000000004</v>
      </c>
      <c r="F68" s="18">
        <f t="shared" si="27"/>
        <v>24840000.000000004</v>
      </c>
      <c r="G68" s="18">
        <f t="shared" si="27"/>
        <v>24840000.000000004</v>
      </c>
      <c r="H68" s="18">
        <f t="shared" si="27"/>
        <v>24840000.000000004</v>
      </c>
      <c r="I68" s="18">
        <f t="shared" si="27"/>
        <v>24840000.000000004</v>
      </c>
      <c r="J68" s="18">
        <f t="shared" si="27"/>
        <v>24840000.000000004</v>
      </c>
      <c r="K68" s="18">
        <f t="shared" si="27"/>
        <v>24840000.000000004</v>
      </c>
      <c r="L68" s="18">
        <f t="shared" si="27"/>
        <v>24840000.000000004</v>
      </c>
      <c r="M68" s="18">
        <f t="shared" si="27"/>
        <v>24840000.000000004</v>
      </c>
      <c r="N68" s="18">
        <f t="shared" si="27"/>
        <v>24840000.000000004</v>
      </c>
      <c r="O68" s="18">
        <f t="shared" si="27"/>
        <v>24840000.000000004</v>
      </c>
      <c r="P68" s="18">
        <f t="shared" si="27"/>
        <v>24840000.000000004</v>
      </c>
      <c r="Q68" s="18">
        <f t="shared" si="27"/>
        <v>24840000.000000004</v>
      </c>
      <c r="R68" s="18">
        <f t="shared" si="27"/>
        <v>24840000.000000004</v>
      </c>
      <c r="S68" s="18">
        <f t="shared" si="27"/>
        <v>24840000.000000004</v>
      </c>
      <c r="T68" s="18">
        <f t="shared" si="27"/>
        <v>24840000.000000004</v>
      </c>
      <c r="U68" s="18">
        <f t="shared" si="27"/>
        <v>24840000.000000004</v>
      </c>
      <c r="V68" s="18">
        <f t="shared" si="28"/>
        <v>24840000.000000004</v>
      </c>
      <c r="W68" s="18">
        <f t="shared" si="28"/>
        <v>24840000.000000004</v>
      </c>
      <c r="X68" s="18">
        <f t="shared" ref="X68:X74" si="31">SUM(D68:W68)</f>
        <v>496800000.00000006</v>
      </c>
    </row>
    <row r="69" spans="1:24" x14ac:dyDescent="0.25">
      <c r="A69" s="16" t="s">
        <v>165</v>
      </c>
      <c r="B69" s="4" t="s">
        <v>20</v>
      </c>
      <c r="C69" s="17">
        <v>34.65</v>
      </c>
      <c r="D69" s="9">
        <f t="shared" si="29"/>
        <v>13860000</v>
      </c>
      <c r="E69" s="18">
        <f t="shared" si="30"/>
        <v>13860000</v>
      </c>
      <c r="F69" s="18">
        <f t="shared" si="27"/>
        <v>13860000</v>
      </c>
      <c r="G69" s="18">
        <f t="shared" si="27"/>
        <v>13860000</v>
      </c>
      <c r="H69" s="18">
        <f t="shared" si="27"/>
        <v>13860000</v>
      </c>
      <c r="I69" s="18">
        <f t="shared" si="27"/>
        <v>13860000</v>
      </c>
      <c r="J69" s="18">
        <f t="shared" si="27"/>
        <v>13860000</v>
      </c>
      <c r="K69" s="18">
        <f t="shared" si="27"/>
        <v>13860000</v>
      </c>
      <c r="L69" s="18">
        <f t="shared" si="27"/>
        <v>13860000</v>
      </c>
      <c r="M69" s="18">
        <f t="shared" si="27"/>
        <v>13860000</v>
      </c>
      <c r="N69" s="18">
        <f t="shared" si="27"/>
        <v>13860000</v>
      </c>
      <c r="O69" s="18">
        <f t="shared" si="27"/>
        <v>13860000</v>
      </c>
      <c r="P69" s="18">
        <f t="shared" si="27"/>
        <v>13860000</v>
      </c>
      <c r="Q69" s="18">
        <f t="shared" si="27"/>
        <v>13860000</v>
      </c>
      <c r="R69" s="18">
        <f t="shared" si="27"/>
        <v>13860000</v>
      </c>
      <c r="S69" s="18">
        <f t="shared" si="27"/>
        <v>13860000</v>
      </c>
      <c r="T69" s="18">
        <f t="shared" si="27"/>
        <v>13860000</v>
      </c>
      <c r="U69" s="18">
        <f t="shared" si="27"/>
        <v>13860000</v>
      </c>
      <c r="V69" s="18">
        <f t="shared" si="28"/>
        <v>13860000</v>
      </c>
      <c r="W69" s="18">
        <f t="shared" si="28"/>
        <v>13860000</v>
      </c>
      <c r="X69" s="18">
        <f t="shared" si="31"/>
        <v>277200000</v>
      </c>
    </row>
    <row r="70" spans="1:24" x14ac:dyDescent="0.25">
      <c r="A70" s="16" t="s">
        <v>166</v>
      </c>
      <c r="B70" s="4" t="s">
        <v>20</v>
      </c>
      <c r="C70" s="17">
        <v>56.7</v>
      </c>
      <c r="D70" s="9">
        <f t="shared" si="29"/>
        <v>22680000</v>
      </c>
      <c r="E70" s="18">
        <f t="shared" si="30"/>
        <v>22680000</v>
      </c>
      <c r="F70" s="18">
        <f t="shared" si="27"/>
        <v>22680000</v>
      </c>
      <c r="G70" s="18">
        <f t="shared" si="27"/>
        <v>22680000</v>
      </c>
      <c r="H70" s="18">
        <f t="shared" si="27"/>
        <v>22680000</v>
      </c>
      <c r="I70" s="18">
        <f t="shared" si="27"/>
        <v>22680000</v>
      </c>
      <c r="J70" s="18">
        <f t="shared" si="27"/>
        <v>22680000</v>
      </c>
      <c r="K70" s="18">
        <f t="shared" si="27"/>
        <v>22680000</v>
      </c>
      <c r="L70" s="18">
        <f t="shared" si="27"/>
        <v>22680000</v>
      </c>
      <c r="M70" s="18">
        <f t="shared" si="27"/>
        <v>22680000</v>
      </c>
      <c r="N70" s="18">
        <f t="shared" si="27"/>
        <v>22680000</v>
      </c>
      <c r="O70" s="18">
        <f t="shared" si="27"/>
        <v>22680000</v>
      </c>
      <c r="P70" s="18">
        <f t="shared" si="27"/>
        <v>22680000</v>
      </c>
      <c r="Q70" s="18">
        <f t="shared" si="27"/>
        <v>22680000</v>
      </c>
      <c r="R70" s="18">
        <f t="shared" si="27"/>
        <v>22680000</v>
      </c>
      <c r="S70" s="18">
        <f t="shared" si="27"/>
        <v>22680000</v>
      </c>
      <c r="T70" s="18">
        <f t="shared" si="27"/>
        <v>22680000</v>
      </c>
      <c r="U70" s="18">
        <f t="shared" si="27"/>
        <v>22680000</v>
      </c>
      <c r="V70" s="18">
        <f t="shared" si="28"/>
        <v>22680000</v>
      </c>
      <c r="W70" s="18">
        <f t="shared" si="28"/>
        <v>22680000</v>
      </c>
      <c r="X70" s="18">
        <f t="shared" si="31"/>
        <v>453600000</v>
      </c>
    </row>
    <row r="71" spans="1:24" x14ac:dyDescent="0.25">
      <c r="A71" s="16" t="s">
        <v>167</v>
      </c>
      <c r="B71" s="4" t="s">
        <v>34</v>
      </c>
      <c r="C71" s="17">
        <v>23.649999999999995</v>
      </c>
      <c r="D71" s="9">
        <f t="shared" si="29"/>
        <v>9459999.9999999981</v>
      </c>
      <c r="E71" s="18">
        <f t="shared" si="30"/>
        <v>9459999.9999999981</v>
      </c>
      <c r="F71" s="18">
        <f t="shared" si="27"/>
        <v>9459999.9999999981</v>
      </c>
      <c r="G71" s="18">
        <f t="shared" si="27"/>
        <v>9459999.9999999981</v>
      </c>
      <c r="H71" s="18">
        <f t="shared" si="27"/>
        <v>9459999.9999999981</v>
      </c>
      <c r="I71" s="18">
        <f t="shared" si="27"/>
        <v>9459999.9999999981</v>
      </c>
      <c r="J71" s="18">
        <f t="shared" si="27"/>
        <v>9459999.9999999981</v>
      </c>
      <c r="K71" s="18">
        <f t="shared" si="27"/>
        <v>9459999.9999999981</v>
      </c>
      <c r="L71" s="18">
        <f t="shared" si="27"/>
        <v>9459999.9999999981</v>
      </c>
      <c r="M71" s="18">
        <f t="shared" si="27"/>
        <v>9459999.9999999981</v>
      </c>
      <c r="N71" s="18">
        <f t="shared" si="27"/>
        <v>9459999.9999999981</v>
      </c>
      <c r="O71" s="18">
        <f t="shared" si="27"/>
        <v>9459999.9999999981</v>
      </c>
      <c r="P71" s="18">
        <f t="shared" si="27"/>
        <v>9459999.9999999981</v>
      </c>
      <c r="Q71" s="18">
        <f t="shared" si="27"/>
        <v>9459999.9999999981</v>
      </c>
      <c r="R71" s="18">
        <f t="shared" si="27"/>
        <v>9459999.9999999981</v>
      </c>
      <c r="S71" s="18">
        <f t="shared" si="27"/>
        <v>9459999.9999999981</v>
      </c>
      <c r="T71" s="18">
        <f t="shared" si="27"/>
        <v>9459999.9999999981</v>
      </c>
      <c r="U71" s="18">
        <f t="shared" si="27"/>
        <v>9459999.9999999981</v>
      </c>
      <c r="V71" s="18">
        <f t="shared" si="28"/>
        <v>9459999.9999999981</v>
      </c>
      <c r="W71" s="18">
        <f t="shared" si="28"/>
        <v>9459999.9999999981</v>
      </c>
      <c r="X71" s="18">
        <f t="shared" si="31"/>
        <v>189199999.99999997</v>
      </c>
    </row>
    <row r="72" spans="1:24" x14ac:dyDescent="0.25">
      <c r="A72" s="16" t="s">
        <v>168</v>
      </c>
      <c r="B72" s="4" t="s">
        <v>34</v>
      </c>
      <c r="C72" s="17">
        <v>38.699999999999996</v>
      </c>
      <c r="D72" s="9">
        <f t="shared" si="29"/>
        <v>15479999.999999998</v>
      </c>
      <c r="E72" s="18">
        <f t="shared" si="30"/>
        <v>15479999.999999998</v>
      </c>
      <c r="F72" s="18">
        <f t="shared" si="27"/>
        <v>15479999.999999998</v>
      </c>
      <c r="G72" s="18">
        <f t="shared" si="27"/>
        <v>15479999.999999998</v>
      </c>
      <c r="H72" s="18">
        <f t="shared" si="27"/>
        <v>15479999.999999998</v>
      </c>
      <c r="I72" s="18">
        <f t="shared" si="27"/>
        <v>15479999.999999998</v>
      </c>
      <c r="J72" s="18">
        <f t="shared" si="27"/>
        <v>15479999.999999998</v>
      </c>
      <c r="K72" s="18">
        <f t="shared" si="27"/>
        <v>15479999.999999998</v>
      </c>
      <c r="L72" s="18">
        <f t="shared" si="27"/>
        <v>15479999.999999998</v>
      </c>
      <c r="M72" s="18">
        <f t="shared" si="27"/>
        <v>15479999.999999998</v>
      </c>
      <c r="N72" s="18">
        <f t="shared" si="27"/>
        <v>15479999.999999998</v>
      </c>
      <c r="O72" s="18">
        <f t="shared" si="27"/>
        <v>15479999.999999998</v>
      </c>
      <c r="P72" s="18">
        <f t="shared" si="27"/>
        <v>15479999.999999998</v>
      </c>
      <c r="Q72" s="18">
        <f t="shared" si="27"/>
        <v>15479999.999999998</v>
      </c>
      <c r="R72" s="18">
        <f t="shared" si="27"/>
        <v>15479999.999999998</v>
      </c>
      <c r="S72" s="18">
        <f t="shared" si="27"/>
        <v>15479999.999999998</v>
      </c>
      <c r="T72" s="18">
        <f t="shared" si="27"/>
        <v>15479999.999999998</v>
      </c>
      <c r="U72" s="18">
        <f t="shared" si="27"/>
        <v>15479999.999999998</v>
      </c>
      <c r="V72" s="18">
        <f t="shared" si="28"/>
        <v>15479999.999999998</v>
      </c>
      <c r="W72" s="18">
        <f t="shared" si="28"/>
        <v>15479999.999999998</v>
      </c>
      <c r="X72" s="18">
        <f t="shared" si="31"/>
        <v>309599999.99999994</v>
      </c>
    </row>
    <row r="73" spans="1:24" x14ac:dyDescent="0.25">
      <c r="A73" s="16" t="s">
        <v>169</v>
      </c>
      <c r="B73" s="4" t="s">
        <v>29</v>
      </c>
      <c r="C73" s="17">
        <v>13.75</v>
      </c>
      <c r="D73" s="9">
        <f t="shared" si="29"/>
        <v>5500000</v>
      </c>
      <c r="E73" s="18">
        <f t="shared" si="30"/>
        <v>5500000</v>
      </c>
      <c r="F73" s="18">
        <f t="shared" si="27"/>
        <v>5500000</v>
      </c>
      <c r="G73" s="18">
        <f t="shared" si="27"/>
        <v>5500000</v>
      </c>
      <c r="H73" s="18">
        <f t="shared" si="27"/>
        <v>5500000</v>
      </c>
      <c r="I73" s="18">
        <f t="shared" si="27"/>
        <v>5500000</v>
      </c>
      <c r="J73" s="18">
        <f t="shared" si="27"/>
        <v>5500000</v>
      </c>
      <c r="K73" s="18">
        <f t="shared" si="27"/>
        <v>5500000</v>
      </c>
      <c r="L73" s="18">
        <f t="shared" si="27"/>
        <v>5500000</v>
      </c>
      <c r="M73" s="18">
        <f t="shared" si="27"/>
        <v>5500000</v>
      </c>
      <c r="N73" s="18">
        <f t="shared" si="27"/>
        <v>5500000</v>
      </c>
      <c r="O73" s="18">
        <f t="shared" si="27"/>
        <v>5500000</v>
      </c>
      <c r="P73" s="18">
        <f t="shared" si="27"/>
        <v>5500000</v>
      </c>
      <c r="Q73" s="18">
        <f t="shared" si="27"/>
        <v>5500000</v>
      </c>
      <c r="R73" s="18">
        <f t="shared" si="27"/>
        <v>5500000</v>
      </c>
      <c r="S73" s="18">
        <f t="shared" si="27"/>
        <v>5500000</v>
      </c>
      <c r="T73" s="18">
        <f t="shared" si="27"/>
        <v>5500000</v>
      </c>
      <c r="U73" s="18">
        <f t="shared" si="27"/>
        <v>5500000</v>
      </c>
      <c r="V73" s="18">
        <f t="shared" si="28"/>
        <v>5500000</v>
      </c>
      <c r="W73" s="18">
        <f t="shared" si="28"/>
        <v>5500000</v>
      </c>
      <c r="X73" s="18">
        <f t="shared" si="31"/>
        <v>110000000</v>
      </c>
    </row>
    <row r="74" spans="1:24" x14ac:dyDescent="0.25">
      <c r="A74" s="16" t="s">
        <v>170</v>
      </c>
      <c r="B74" s="4" t="s">
        <v>29</v>
      </c>
      <c r="C74" s="17">
        <v>22.5</v>
      </c>
      <c r="D74" s="9">
        <f t="shared" si="29"/>
        <v>9000000</v>
      </c>
      <c r="E74" s="18">
        <f t="shared" si="30"/>
        <v>9000000</v>
      </c>
      <c r="F74" s="18">
        <f t="shared" si="27"/>
        <v>9000000</v>
      </c>
      <c r="G74" s="18">
        <f t="shared" si="27"/>
        <v>9000000</v>
      </c>
      <c r="H74" s="18">
        <f t="shared" si="27"/>
        <v>9000000</v>
      </c>
      <c r="I74" s="18">
        <f t="shared" si="27"/>
        <v>9000000</v>
      </c>
      <c r="J74" s="18">
        <f t="shared" si="27"/>
        <v>9000000</v>
      </c>
      <c r="K74" s="18">
        <f t="shared" si="27"/>
        <v>9000000</v>
      </c>
      <c r="L74" s="18">
        <f t="shared" si="27"/>
        <v>9000000</v>
      </c>
      <c r="M74" s="18">
        <f t="shared" si="27"/>
        <v>9000000</v>
      </c>
      <c r="N74" s="18">
        <f t="shared" si="27"/>
        <v>9000000</v>
      </c>
      <c r="O74" s="18">
        <f t="shared" si="27"/>
        <v>9000000</v>
      </c>
      <c r="P74" s="18">
        <f t="shared" si="27"/>
        <v>9000000</v>
      </c>
      <c r="Q74" s="18">
        <f t="shared" si="27"/>
        <v>9000000</v>
      </c>
      <c r="R74" s="18">
        <f t="shared" si="27"/>
        <v>9000000</v>
      </c>
      <c r="S74" s="18">
        <f t="shared" si="27"/>
        <v>9000000</v>
      </c>
      <c r="T74" s="18">
        <f t="shared" si="27"/>
        <v>9000000</v>
      </c>
      <c r="U74" s="18">
        <f t="shared" si="27"/>
        <v>9000000</v>
      </c>
      <c r="V74" s="18">
        <f t="shared" si="28"/>
        <v>9000000</v>
      </c>
      <c r="W74" s="18">
        <f t="shared" si="28"/>
        <v>9000000</v>
      </c>
      <c r="X74" s="18">
        <f t="shared" si="31"/>
        <v>180000000</v>
      </c>
    </row>
    <row r="76" spans="1:24" x14ac:dyDescent="0.25">
      <c r="A76" s="19" t="s">
        <v>147</v>
      </c>
      <c r="B76" s="5"/>
      <c r="C76" s="20">
        <f>SUM(C67:C75)</f>
        <v>290</v>
      </c>
      <c r="D76" s="21">
        <f t="shared" ref="D76:X76" si="32">SUM(D67:D74)</f>
        <v>116000000</v>
      </c>
      <c r="E76" s="21">
        <f t="shared" si="32"/>
        <v>116000000</v>
      </c>
      <c r="F76" s="21">
        <f t="shared" si="32"/>
        <v>116000000</v>
      </c>
      <c r="G76" s="21">
        <f t="shared" si="32"/>
        <v>116000000</v>
      </c>
      <c r="H76" s="21">
        <f t="shared" si="32"/>
        <v>116000000</v>
      </c>
      <c r="I76" s="21">
        <f t="shared" si="32"/>
        <v>116000000</v>
      </c>
      <c r="J76" s="21">
        <f t="shared" si="32"/>
        <v>116000000</v>
      </c>
      <c r="K76" s="21">
        <f t="shared" si="32"/>
        <v>116000000</v>
      </c>
      <c r="L76" s="21">
        <f t="shared" si="32"/>
        <v>116000000</v>
      </c>
      <c r="M76" s="21">
        <f t="shared" si="32"/>
        <v>116000000</v>
      </c>
      <c r="N76" s="21">
        <f t="shared" si="32"/>
        <v>116000000</v>
      </c>
      <c r="O76" s="21">
        <f t="shared" si="32"/>
        <v>116000000</v>
      </c>
      <c r="P76" s="21">
        <f t="shared" si="32"/>
        <v>116000000</v>
      </c>
      <c r="Q76" s="21">
        <f t="shared" si="32"/>
        <v>116000000</v>
      </c>
      <c r="R76" s="21">
        <f t="shared" si="32"/>
        <v>116000000</v>
      </c>
      <c r="S76" s="21">
        <f t="shared" si="32"/>
        <v>116000000</v>
      </c>
      <c r="T76" s="21">
        <f t="shared" si="32"/>
        <v>116000000</v>
      </c>
      <c r="U76" s="21">
        <f t="shared" si="32"/>
        <v>116000000</v>
      </c>
      <c r="V76" s="21">
        <f t="shared" si="32"/>
        <v>116000000</v>
      </c>
      <c r="W76" s="21">
        <f t="shared" si="32"/>
        <v>116000000</v>
      </c>
      <c r="X76" s="21">
        <f t="shared" si="32"/>
        <v>2320000000</v>
      </c>
    </row>
    <row r="78" spans="1:24" ht="15.75" thickBot="1" x14ac:dyDescent="0.3">
      <c r="A78" s="22" t="s">
        <v>171</v>
      </c>
      <c r="B78" s="23"/>
      <c r="C78" s="23"/>
      <c r="D78" s="24">
        <f>D50+D64+D76</f>
        <v>254000000</v>
      </c>
      <c r="E78" s="24">
        <f t="shared" ref="E78:X78" si="33">E50+E64+E76</f>
        <v>254000000</v>
      </c>
      <c r="F78" s="24">
        <f t="shared" si="33"/>
        <v>254000000</v>
      </c>
      <c r="G78" s="24">
        <f t="shared" si="33"/>
        <v>254000000</v>
      </c>
      <c r="H78" s="24">
        <f t="shared" si="33"/>
        <v>254000000</v>
      </c>
      <c r="I78" s="24">
        <f t="shared" si="33"/>
        <v>254000000</v>
      </c>
      <c r="J78" s="24">
        <f t="shared" si="33"/>
        <v>254000000</v>
      </c>
      <c r="K78" s="24">
        <f t="shared" si="33"/>
        <v>254000000</v>
      </c>
      <c r="L78" s="24">
        <f t="shared" si="33"/>
        <v>254000000</v>
      </c>
      <c r="M78" s="24">
        <f t="shared" si="33"/>
        <v>254000000</v>
      </c>
      <c r="N78" s="24">
        <f t="shared" si="33"/>
        <v>254000000</v>
      </c>
      <c r="O78" s="24">
        <f t="shared" si="33"/>
        <v>254000000</v>
      </c>
      <c r="P78" s="24">
        <f t="shared" si="33"/>
        <v>254000000</v>
      </c>
      <c r="Q78" s="24">
        <f t="shared" si="33"/>
        <v>254000000</v>
      </c>
      <c r="R78" s="24">
        <f t="shared" si="33"/>
        <v>254000000</v>
      </c>
      <c r="S78" s="24">
        <f t="shared" si="33"/>
        <v>254000000</v>
      </c>
      <c r="T78" s="24">
        <f t="shared" si="33"/>
        <v>254000000</v>
      </c>
      <c r="U78" s="24">
        <f t="shared" si="33"/>
        <v>254000000</v>
      </c>
      <c r="V78" s="24">
        <f t="shared" si="33"/>
        <v>254000000</v>
      </c>
      <c r="W78" s="24">
        <f t="shared" si="33"/>
        <v>254000000</v>
      </c>
      <c r="X78" s="24">
        <f t="shared" si="33"/>
        <v>5080000000</v>
      </c>
    </row>
    <row r="83" spans="1:24" ht="15.75" thickBot="1" x14ac:dyDescent="0.3">
      <c r="A83" s="22" t="s">
        <v>173</v>
      </c>
      <c r="B83" s="25">
        <f t="shared" ref="B83:W83" si="34">B78+B39</f>
        <v>0</v>
      </c>
      <c r="C83" s="25">
        <f t="shared" si="34"/>
        <v>0</v>
      </c>
      <c r="D83" s="25">
        <f t="shared" si="34"/>
        <v>635000000</v>
      </c>
      <c r="E83" s="25">
        <f t="shared" si="34"/>
        <v>635000000</v>
      </c>
      <c r="F83" s="25">
        <f t="shared" si="34"/>
        <v>635000000</v>
      </c>
      <c r="G83" s="25">
        <f t="shared" si="34"/>
        <v>635000000</v>
      </c>
      <c r="H83" s="25">
        <f t="shared" si="34"/>
        <v>635000000</v>
      </c>
      <c r="I83" s="25">
        <f t="shared" si="34"/>
        <v>635000000</v>
      </c>
      <c r="J83" s="25">
        <f t="shared" si="34"/>
        <v>635000000</v>
      </c>
      <c r="K83" s="25">
        <f t="shared" si="34"/>
        <v>635000000</v>
      </c>
      <c r="L83" s="25">
        <f t="shared" si="34"/>
        <v>635000000</v>
      </c>
      <c r="M83" s="25">
        <f t="shared" si="34"/>
        <v>635000000</v>
      </c>
      <c r="N83" s="25">
        <f t="shared" si="34"/>
        <v>635000000</v>
      </c>
      <c r="O83" s="25">
        <f t="shared" si="34"/>
        <v>635000000</v>
      </c>
      <c r="P83" s="25">
        <f t="shared" si="34"/>
        <v>635000000</v>
      </c>
      <c r="Q83" s="25">
        <f t="shared" si="34"/>
        <v>635000000</v>
      </c>
      <c r="R83" s="25">
        <f t="shared" si="34"/>
        <v>635000000</v>
      </c>
      <c r="S83" s="25">
        <f t="shared" si="34"/>
        <v>635000000</v>
      </c>
      <c r="T83" s="25">
        <f t="shared" si="34"/>
        <v>635000000</v>
      </c>
      <c r="U83" s="25">
        <f t="shared" si="34"/>
        <v>635000000</v>
      </c>
      <c r="V83" s="25">
        <f t="shared" si="34"/>
        <v>635000000</v>
      </c>
      <c r="W83" s="25">
        <f t="shared" si="34"/>
        <v>635000000</v>
      </c>
      <c r="X83" s="25">
        <f>X78+X39</f>
        <v>12700000000</v>
      </c>
    </row>
    <row r="86" spans="1:24" x14ac:dyDescent="0.25">
      <c r="C86" s="281"/>
      <c r="D86" s="282"/>
      <c r="E86" s="281"/>
    </row>
    <row r="87" spans="1:24" x14ac:dyDescent="0.25">
      <c r="C87" s="281"/>
      <c r="D87" s="270"/>
      <c r="E87" s="140"/>
    </row>
    <row r="88" spans="1:24" x14ac:dyDescent="0.25">
      <c r="C88" s="281"/>
      <c r="D88" s="270"/>
      <c r="E88" s="140"/>
    </row>
    <row r="89" spans="1:24" x14ac:dyDescent="0.25">
      <c r="C89" s="281"/>
      <c r="D89" s="270"/>
      <c r="E89" s="140"/>
    </row>
    <row r="90" spans="1:24" x14ac:dyDescent="0.25">
      <c r="C90" s="281"/>
      <c r="D90" s="270"/>
      <c r="E90" s="140"/>
    </row>
    <row r="91" spans="1:24" x14ac:dyDescent="0.25">
      <c r="C91" s="281"/>
      <c r="D91" s="283"/>
      <c r="E91" s="140"/>
    </row>
    <row r="92" spans="1:24" x14ac:dyDescent="0.25">
      <c r="C92" s="281"/>
      <c r="D92" s="281"/>
      <c r="E92" s="281"/>
    </row>
    <row r="93" spans="1:24" x14ac:dyDescent="0.25">
      <c r="C93" s="281"/>
      <c r="D93" s="281"/>
      <c r="E93" s="281"/>
    </row>
  </sheetData>
  <pageMargins left="0.75" right="0.75" top="1" bottom="1"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Explanation</vt:lpstr>
      <vt:lpstr>input</vt:lpstr>
      <vt:lpstr>Volumes by Gen</vt:lpstr>
      <vt:lpstr>Total annual demand</vt:lpstr>
      <vt:lpstr>Summary</vt:lpstr>
      <vt:lpstr>winter</vt:lpstr>
      <vt:lpstr>S2 Low investment scenario</vt:lpstr>
      <vt:lpstr>S1b (Huntly goes)</vt:lpstr>
      <vt:lpstr>S1a (Huntly stays)</vt:lpstr>
      <vt:lpstr>Project list_gen-S1a)Huntlystay</vt:lpstr>
      <vt:lpstr>Project schedule_S1a)Huntlystay</vt:lpstr>
      <vt:lpstr>Project schedule_S1b)Huntlygoes</vt:lpstr>
      <vt:lpstr>Project list_gen-S1b)Huntlygoes</vt:lpstr>
      <vt:lpstr>Project schedule_S2a)_Low_Inv</vt:lpstr>
      <vt:lpstr>Project list_gen-S2a)_Low_Inv</vt:lpstr>
      <vt:lpstr>Project schedule_S2b)_Low_Inv</vt:lpstr>
      <vt:lpstr>Project list_gen-S2b)_Low_Inv</vt:lpstr>
      <vt:lpstr>LRMC_gen_scen1a)Huntly stays</vt:lpstr>
      <vt:lpstr>LRMC_gen_scen1b) Huntly goes</vt:lpstr>
      <vt:lpstr>LRMC_gen_S2a)_Low_Inv</vt:lpstr>
      <vt:lpstr>LRMC_gen_S2b)_Low_Inv</vt:lpstr>
      <vt:lpstr> capex_load_scen1a)Huntly stays</vt:lpstr>
      <vt:lpstr>capex_load_scen1b)Huntly goes</vt:lpstr>
      <vt:lpstr>capex_load_S2a)_Low_Inv</vt:lpstr>
      <vt:lpstr>capex_load_S2b)_Low_Inv</vt:lpstr>
      <vt:lpstr>LRMC_load_scen1a Huntly stays</vt:lpstr>
      <vt:lpstr>LRMC_load_scen1b Huntly goes</vt:lpstr>
      <vt:lpstr>LRMC_load_S2_Low_inv</vt:lpstr>
      <vt:lpstr>Sheet1</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O'Mullane</dc:creator>
  <cp:lastModifiedBy>Blair Robertson</cp:lastModifiedBy>
  <cp:revision/>
  <cp:lastPrinted>2017-03-21T00:43:30Z</cp:lastPrinted>
  <dcterms:created xsi:type="dcterms:W3CDTF">2015-12-11T00:55:27Z</dcterms:created>
  <dcterms:modified xsi:type="dcterms:W3CDTF">2017-03-22T01:54:07Z</dcterms:modified>
</cp:coreProperties>
</file>